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27"/>
  <workbookPr codeName="ThisWorkbook" autoCompressPictures="0" defaultThemeVersion="124226"/>
  <mc:AlternateContent xmlns:mc="http://schemas.openxmlformats.org/markup-compatibility/2006">
    <mc:Choice Requires="x15">
      <x15ac:absPath xmlns:x15ac="http://schemas.microsoft.com/office/spreadsheetml/2010/11/ac" url="/Users/vpi999/Downloads/"/>
    </mc:Choice>
  </mc:AlternateContent>
  <xr:revisionPtr revIDLastSave="0" documentId="8_{C0828DED-C906-F14E-8629-C2725FA9A367}" xr6:coauthVersionLast="47" xr6:coauthVersionMax="47" xr10:uidLastSave="{00000000-0000-0000-0000-000000000000}"/>
  <bookViews>
    <workbookView xWindow="13900" yWindow="500" windowWidth="24240" windowHeight="13140" tabRatio="721" activeTab="1" xr2:uid="{00000000-000D-0000-FFFF-FFFF00000000}"/>
  </bookViews>
  <sheets>
    <sheet name="Svodka" sheetId="1" state="hidden" r:id="rId1"/>
    <sheet name="Detail" sheetId="8" r:id="rId2"/>
    <sheet name="Logsheet Chem BK-TNG" sheetId="5" state="hidden" r:id="rId3"/>
    <sheet name="Phan chia Gas DH-TNG" sheetId="23" state="hidden" r:id="rId4"/>
    <sheet name="DPR ĐH" sheetId="11" state="hidden" r:id="rId5"/>
    <sheet name="Sheet1" sheetId="9" state="hidden" r:id="rId6"/>
    <sheet name="Thông số giếng BK TNG" sheetId="14" state="hidden" r:id="rId7"/>
    <sheet name="So lieu khai thac" sheetId="21" state="hidden" r:id="rId8"/>
  </sheets>
  <externalReferences>
    <externalReference r:id="rId9"/>
    <externalReference r:id="rId10"/>
  </externalReferences>
  <definedNames>
    <definedName name="_xlnm._FilterDatabase" localSheetId="6" hidden="1">'Thông số giếng BK TNG'!$A$6:$AA$3771</definedName>
    <definedName name="_xlnm.Print_Area" localSheetId="4">'DPR ĐH'!$A$1:$P$61</definedName>
    <definedName name="Зелениский_А_И" localSheetId="0">Svodka!$G$70</definedName>
    <definedName name="Зеленский_А_И">Svodka!$G$70</definedName>
    <definedName name="Максимов_Дмитрий_Сергеевич">Svodka!$H$68</definedName>
    <definedName name="Фам_Минь_Туан">Svodka!$G$70</definedName>
    <definedName name="Федорченко_Виктор_Дмитриевич">Svodka!$G$68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837" i="14" l="1"/>
  <c r="S3837" i="14" s="1"/>
  <c r="Q3836" i="14"/>
  <c r="S3836" i="14" s="1"/>
  <c r="Q3835" i="14"/>
  <c r="S3835" i="14" s="1"/>
  <c r="Q3834" i="14"/>
  <c r="R3834" i="14" s="1"/>
  <c r="Q3833" i="14"/>
  <c r="R3833" i="14" s="1"/>
  <c r="Q3832" i="14"/>
  <c r="S3832" i="14" s="1"/>
  <c r="D8" i="1"/>
  <c r="E10" i="1"/>
  <c r="D10" i="1"/>
  <c r="E20" i="1"/>
  <c r="S3833" i="14" l="1"/>
  <c r="S3834" i="14"/>
  <c r="R3837" i="14"/>
  <c r="R3832" i="14"/>
  <c r="R3836" i="14"/>
  <c r="R3835" i="14"/>
  <c r="S51" i="1" l="1"/>
  <c r="G51" i="1"/>
  <c r="S3831" i="14"/>
  <c r="Q3831" i="14"/>
  <c r="R3831" i="14" s="1"/>
  <c r="Q3830" i="14"/>
  <c r="S3830" i="14" s="1"/>
  <c r="Q3829" i="14"/>
  <c r="S3829" i="14" s="1"/>
  <c r="Q3828" i="14"/>
  <c r="S3828" i="14" s="1"/>
  <c r="Q3827" i="14"/>
  <c r="R3827" i="14" s="1"/>
  <c r="Q3826" i="14"/>
  <c r="S3826" i="14" s="1"/>
  <c r="R3830" i="14" l="1"/>
  <c r="R3826" i="14"/>
  <c r="S3827" i="14"/>
  <c r="R3829" i="14"/>
  <c r="R3828" i="14"/>
  <c r="Q3825" i="14" l="1"/>
  <c r="S3825" i="14" s="1"/>
  <c r="S3824" i="14"/>
  <c r="Q3824" i="14"/>
  <c r="R3824" i="14" s="1"/>
  <c r="Q3823" i="14"/>
  <c r="S3823" i="14" s="1"/>
  <c r="Q3822" i="14"/>
  <c r="R3822" i="14" s="1"/>
  <c r="Q3821" i="14"/>
  <c r="S3821" i="14" s="1"/>
  <c r="Q3820" i="14"/>
  <c r="R3820" i="14" s="1"/>
  <c r="N3820" i="14"/>
  <c r="S3820" i="14" s="1"/>
  <c r="AY38" i="1"/>
  <c r="BC38" i="1"/>
  <c r="AU38" i="1"/>
  <c r="R3823" i="14" l="1"/>
  <c r="R3821" i="14"/>
  <c r="S3822" i="14"/>
  <c r="R3825" i="14"/>
  <c r="Q3819" i="14" l="1"/>
  <c r="S3819" i="14" s="1"/>
  <c r="Q3818" i="14"/>
  <c r="S3818" i="14" s="1"/>
  <c r="Q3817" i="14"/>
  <c r="S3817" i="14" s="1"/>
  <c r="S3816" i="14"/>
  <c r="Q3816" i="14"/>
  <c r="R3816" i="14" s="1"/>
  <c r="S3815" i="14"/>
  <c r="Q3815" i="14"/>
  <c r="R3815" i="14" s="1"/>
  <c r="Q3814" i="14"/>
  <c r="S3814" i="14" s="1"/>
  <c r="R3819" i="14" l="1"/>
  <c r="R3814" i="14"/>
  <c r="R3818" i="14"/>
  <c r="R3817" i="14"/>
  <c r="Q3813" i="14" l="1"/>
  <c r="S3813" i="14" s="1"/>
  <c r="Q3812" i="14"/>
  <c r="R3812" i="14" s="1"/>
  <c r="Q3811" i="14"/>
  <c r="S3811" i="14" s="1"/>
  <c r="Q3810" i="14"/>
  <c r="R3810" i="14" s="1"/>
  <c r="Q3809" i="14"/>
  <c r="S3809" i="14" s="1"/>
  <c r="Q3808" i="14"/>
  <c r="R3808" i="14" s="1"/>
  <c r="R3811" i="14" l="1"/>
  <c r="S3812" i="14"/>
  <c r="S3808" i="14"/>
  <c r="R3809" i="14"/>
  <c r="S3810" i="14"/>
  <c r="R3813" i="14"/>
  <c r="Q3807" i="14" l="1"/>
  <c r="R3807" i="14" s="1"/>
  <c r="Q3806" i="14"/>
  <c r="S3806" i="14" s="1"/>
  <c r="Q3805" i="14"/>
  <c r="R3805" i="14" s="1"/>
  <c r="Q3804" i="14"/>
  <c r="S3804" i="14" s="1"/>
  <c r="S3803" i="14"/>
  <c r="Q3803" i="14"/>
  <c r="R3803" i="14" s="1"/>
  <c r="Q3802" i="14"/>
  <c r="S3802" i="14" s="1"/>
  <c r="G36" i="11"/>
  <c r="F36" i="11"/>
  <c r="G39" i="11"/>
  <c r="G37" i="11"/>
  <c r="F39" i="11"/>
  <c r="R3806" i="14" l="1"/>
  <c r="R3802" i="14"/>
  <c r="S3807" i="14"/>
  <c r="R3804" i="14"/>
  <c r="S3805" i="14"/>
  <c r="Q3801" i="14" l="1"/>
  <c r="R3801" i="14" s="1"/>
  <c r="Q3800" i="14"/>
  <c r="R3800" i="14" s="1"/>
  <c r="Q3799" i="14"/>
  <c r="S3799" i="14" s="1"/>
  <c r="Q3798" i="14"/>
  <c r="S3798" i="14" s="1"/>
  <c r="Q3797" i="14"/>
  <c r="R3797" i="14" s="1"/>
  <c r="Q3796" i="14"/>
  <c r="R3796" i="14" s="1"/>
  <c r="F25" i="23"/>
  <c r="F4" i="23" s="1"/>
  <c r="S3800" i="14" l="1"/>
  <c r="S3796" i="14"/>
  <c r="S3801" i="14"/>
  <c r="S3797" i="14"/>
  <c r="R3799" i="14"/>
  <c r="R3798" i="14"/>
  <c r="D9" i="1"/>
  <c r="F37" i="11"/>
  <c r="G38" i="11"/>
  <c r="Q3795" i="14" l="1"/>
  <c r="S3795" i="14" s="1"/>
  <c r="Q3794" i="14"/>
  <c r="S3794" i="14" s="1"/>
  <c r="Q3793" i="14"/>
  <c r="S3793" i="14" s="1"/>
  <c r="Q3792" i="14"/>
  <c r="R3792" i="14" s="1"/>
  <c r="Q3791" i="14"/>
  <c r="R3791" i="14" s="1"/>
  <c r="Q3790" i="14"/>
  <c r="S3790" i="14" s="1"/>
  <c r="Q3789" i="14"/>
  <c r="S3789" i="14" s="1"/>
  <c r="Q3788" i="14"/>
  <c r="S3788" i="14" s="1"/>
  <c r="Q3787" i="14"/>
  <c r="S3787" i="14" s="1"/>
  <c r="Q3786" i="14"/>
  <c r="R3786" i="14" s="1"/>
  <c r="Q3785" i="14"/>
  <c r="S3785" i="14" s="1"/>
  <c r="Q3784" i="14"/>
  <c r="S3784" i="14" s="1"/>
  <c r="R3795" i="14" l="1"/>
  <c r="S3791" i="14"/>
  <c r="S3792" i="14"/>
  <c r="R3785" i="14"/>
  <c r="S3786" i="14"/>
  <c r="R3789" i="14"/>
  <c r="R3790" i="14"/>
  <c r="R3794" i="14"/>
  <c r="R3793" i="14"/>
  <c r="R3784" i="14"/>
  <c r="R3788" i="14"/>
  <c r="R3787" i="14"/>
  <c r="Q3783" i="14"/>
  <c r="S3783" i="14" s="1"/>
  <c r="Q3782" i="14"/>
  <c r="S3782" i="14" s="1"/>
  <c r="Q3781" i="14"/>
  <c r="S3781" i="14" s="1"/>
  <c r="Q3780" i="14"/>
  <c r="R3780" i="14" s="1"/>
  <c r="Q3779" i="14"/>
  <c r="S3779" i="14" s="1"/>
  <c r="Q3778" i="14"/>
  <c r="S3778" i="14" s="1"/>
  <c r="R3783" i="14" l="1"/>
  <c r="R3779" i="14"/>
  <c r="S3780" i="14"/>
  <c r="R3778" i="14"/>
  <c r="R3782" i="14"/>
  <c r="R3781" i="14"/>
  <c r="Q3777" i="14"/>
  <c r="S3777" i="14" s="1"/>
  <c r="Q3776" i="14"/>
  <c r="S3776" i="14" s="1"/>
  <c r="Q3775" i="14"/>
  <c r="S3775" i="14" s="1"/>
  <c r="Q3774" i="14"/>
  <c r="S3774" i="14" s="1"/>
  <c r="Q3773" i="14"/>
  <c r="S3773" i="14" s="1"/>
  <c r="Q3772" i="14"/>
  <c r="S3772" i="14" s="1"/>
  <c r="R3774" i="14" l="1"/>
  <c r="R3777" i="14"/>
  <c r="R3773" i="14"/>
  <c r="R3772" i="14"/>
  <c r="R3776" i="14"/>
  <c r="R3775" i="14"/>
  <c r="L17" i="1" l="1"/>
  <c r="L7" i="1"/>
  <c r="L223" i="8" l="1"/>
  <c r="R223" i="8" s="1"/>
  <c r="E223" i="8"/>
  <c r="Q3771" i="14"/>
  <c r="S3771" i="14" s="1"/>
  <c r="Q3770" i="14"/>
  <c r="R3770" i="14" s="1"/>
  <c r="Q3769" i="14"/>
  <c r="S3769" i="14" s="1"/>
  <c r="Q3768" i="14"/>
  <c r="R3768" i="14" s="1"/>
  <c r="Q3767" i="14"/>
  <c r="S3767" i="14" s="1"/>
  <c r="Q3766" i="14"/>
  <c r="R3766" i="14" s="1"/>
  <c r="S3768" i="14" l="1"/>
  <c r="M223" i="8"/>
  <c r="R3767" i="14"/>
  <c r="R3771" i="14"/>
  <c r="R3769" i="14"/>
  <c r="S3766" i="14"/>
  <c r="S3770" i="14"/>
  <c r="L194" i="8" l="1"/>
  <c r="R194" i="8" s="1"/>
  <c r="L195" i="8"/>
  <c r="R195" i="8" s="1"/>
  <c r="L196" i="8"/>
  <c r="M196" i="8" s="1"/>
  <c r="L197" i="8"/>
  <c r="M197" i="8" s="1"/>
  <c r="L198" i="8"/>
  <c r="R198" i="8" s="1"/>
  <c r="L199" i="8"/>
  <c r="R199" i="8" s="1"/>
  <c r="L200" i="8"/>
  <c r="M200" i="8" s="1"/>
  <c r="L201" i="8"/>
  <c r="M201" i="8" s="1"/>
  <c r="L202" i="8"/>
  <c r="R202" i="8" s="1"/>
  <c r="L203" i="8"/>
  <c r="R203" i="8" s="1"/>
  <c r="L204" i="8"/>
  <c r="M204" i="8" s="1"/>
  <c r="L205" i="8"/>
  <c r="M205" i="8" s="1"/>
  <c r="L206" i="8"/>
  <c r="R206" i="8" s="1"/>
  <c r="L207" i="8"/>
  <c r="R207" i="8" s="1"/>
  <c r="L208" i="8"/>
  <c r="M208" i="8" s="1"/>
  <c r="L209" i="8"/>
  <c r="M209" i="8" s="1"/>
  <c r="L210" i="8"/>
  <c r="R210" i="8" s="1"/>
  <c r="L211" i="8"/>
  <c r="R211" i="8" s="1"/>
  <c r="L212" i="8"/>
  <c r="M212" i="8" s="1"/>
  <c r="L213" i="8"/>
  <c r="M213" i="8" s="1"/>
  <c r="L214" i="8"/>
  <c r="R214" i="8" s="1"/>
  <c r="L215" i="8"/>
  <c r="R215" i="8" s="1"/>
  <c r="L216" i="8"/>
  <c r="M216" i="8" s="1"/>
  <c r="L217" i="8"/>
  <c r="M217" i="8" s="1"/>
  <c r="L218" i="8"/>
  <c r="R218" i="8" s="1"/>
  <c r="L219" i="8"/>
  <c r="R219" i="8" s="1"/>
  <c r="L220" i="8"/>
  <c r="M220" i="8" s="1"/>
  <c r="L221" i="8"/>
  <c r="M221" i="8" s="1"/>
  <c r="L222" i="8"/>
  <c r="R222" i="8" s="1"/>
  <c r="L193" i="8"/>
  <c r="R193" i="8" s="1"/>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193" i="8"/>
  <c r="M211" i="8" l="1"/>
  <c r="M193" i="8"/>
  <c r="M207" i="8"/>
  <c r="M195" i="8"/>
  <c r="M203" i="8"/>
  <c r="M199" i="8"/>
  <c r="R221" i="8"/>
  <c r="R217" i="8"/>
  <c r="R213" i="8"/>
  <c r="R209" i="8"/>
  <c r="R205" i="8"/>
  <c r="M219" i="8"/>
  <c r="R201" i="8"/>
  <c r="M215" i="8"/>
  <c r="R197" i="8"/>
  <c r="M222" i="8"/>
  <c r="M218" i="8"/>
  <c r="M214" i="8"/>
  <c r="M210" i="8"/>
  <c r="M206" i="8"/>
  <c r="M202" i="8"/>
  <c r="M198" i="8"/>
  <c r="M194" i="8"/>
  <c r="R220" i="8"/>
  <c r="R216" i="8"/>
  <c r="R212" i="8"/>
  <c r="R208" i="8"/>
  <c r="R204" i="8"/>
  <c r="R200" i="8"/>
  <c r="R196" i="8"/>
  <c r="Q3765" i="14"/>
  <c r="S3765" i="14" s="1"/>
  <c r="Q3764" i="14"/>
  <c r="R3764" i="14" s="1"/>
  <c r="Q3763" i="14"/>
  <c r="R3763" i="14" s="1"/>
  <c r="Q3762" i="14"/>
  <c r="S3762" i="14" s="1"/>
  <c r="Q3761" i="14"/>
  <c r="R3761" i="14" s="1"/>
  <c r="Q3760" i="14"/>
  <c r="S3760" i="14" s="1"/>
  <c r="S3761" i="14" l="1"/>
  <c r="S3764" i="14"/>
  <c r="R3760" i="14"/>
  <c r="R3765" i="14"/>
  <c r="R3762" i="14"/>
  <c r="S3763" i="14"/>
  <c r="Q3759" i="14" l="1"/>
  <c r="S3759" i="14" s="1"/>
  <c r="Q3758" i="14"/>
  <c r="S3758" i="14" s="1"/>
  <c r="Q3757" i="14"/>
  <c r="S3757" i="14" s="1"/>
  <c r="Q3756" i="14"/>
  <c r="R3756" i="14" s="1"/>
  <c r="Q3755" i="14"/>
  <c r="S3755" i="14" s="1"/>
  <c r="Q3754" i="14"/>
  <c r="S3754" i="14" s="1"/>
  <c r="S3756" i="14" l="1"/>
  <c r="R3759" i="14"/>
  <c r="R3755" i="14"/>
  <c r="R3754" i="14"/>
  <c r="R3758" i="14"/>
  <c r="R3757" i="14"/>
  <c r="Q3753" i="14" l="1"/>
  <c r="S3753" i="14" s="1"/>
  <c r="Q3752" i="14"/>
  <c r="R3752" i="14" s="1"/>
  <c r="Q3751" i="14"/>
  <c r="S3751" i="14" s="1"/>
  <c r="Q3750" i="14"/>
  <c r="S3750" i="14" s="1"/>
  <c r="Q3749" i="14"/>
  <c r="S3749" i="14" s="1"/>
  <c r="Q3748" i="14"/>
  <c r="S3748" i="14" s="1"/>
  <c r="R3750" i="14" l="1"/>
  <c r="S3752" i="14"/>
  <c r="R3753" i="14"/>
  <c r="R3749" i="14"/>
  <c r="R3748" i="14"/>
  <c r="R3751" i="14"/>
  <c r="Q3747" i="14" l="1"/>
  <c r="S3747" i="14" s="1"/>
  <c r="Q3746" i="14"/>
  <c r="R3746" i="14" s="1"/>
  <c r="Q3745" i="14"/>
  <c r="R3745" i="14" s="1"/>
  <c r="Q3744" i="14"/>
  <c r="R3744" i="14" s="1"/>
  <c r="Q3743" i="14"/>
  <c r="S3743" i="14" s="1"/>
  <c r="Q3742" i="14"/>
  <c r="R3742" i="14" s="1"/>
  <c r="S3746" i="14" l="1"/>
  <c r="S3745" i="14"/>
  <c r="S3742" i="14"/>
  <c r="R3743" i="14"/>
  <c r="S3744" i="14"/>
  <c r="R3747" i="14"/>
  <c r="Q3735" i="14"/>
  <c r="S3735" i="14" s="1"/>
  <c r="Q3734" i="14"/>
  <c r="S3734" i="14" s="1"/>
  <c r="Q3733" i="14"/>
  <c r="S3733" i="14" s="1"/>
  <c r="Q3732" i="14"/>
  <c r="R3732" i="14" s="1"/>
  <c r="Q3731" i="14"/>
  <c r="S3731" i="14" s="1"/>
  <c r="Q3730" i="14"/>
  <c r="S3730" i="14" s="1"/>
  <c r="S3732" i="14" l="1"/>
  <c r="R3735" i="14"/>
  <c r="R3731" i="14"/>
  <c r="R3730" i="14"/>
  <c r="R3734" i="14"/>
  <c r="R3733" i="14"/>
  <c r="Q3741" i="14" l="1"/>
  <c r="S3741" i="14" s="1"/>
  <c r="Q3740" i="14"/>
  <c r="R3740" i="14" s="1"/>
  <c r="Q3739" i="14"/>
  <c r="S3739" i="14" s="1"/>
  <c r="Q3738" i="14"/>
  <c r="R3738" i="14" s="1"/>
  <c r="Q3737" i="14"/>
  <c r="S3737" i="14" s="1"/>
  <c r="Q3736" i="14"/>
  <c r="R3736" i="14" s="1"/>
  <c r="R3737" i="14" l="1"/>
  <c r="R3739" i="14"/>
  <c r="S3738" i="14"/>
  <c r="R3741" i="14"/>
  <c r="S3736" i="14"/>
  <c r="S3740" i="14"/>
  <c r="Q3729" i="14" l="1"/>
  <c r="S3729" i="14" s="1"/>
  <c r="Q3728" i="14"/>
  <c r="S3728" i="14" s="1"/>
  <c r="Q3727" i="14"/>
  <c r="S3727" i="14" s="1"/>
  <c r="Q3726" i="14"/>
  <c r="R3726" i="14" s="1"/>
  <c r="Q3725" i="14"/>
  <c r="S3725" i="14" s="1"/>
  <c r="Q3724" i="14"/>
  <c r="S3724" i="14" s="1"/>
  <c r="S3726" i="14" l="1"/>
  <c r="R3725" i="14"/>
  <c r="R3729" i="14"/>
  <c r="R3724" i="14"/>
  <c r="R3728" i="14"/>
  <c r="R3727" i="14"/>
  <c r="F10" i="1" l="1"/>
  <c r="F20" i="1"/>
  <c r="Q3723" i="14" l="1"/>
  <c r="R3723" i="14" s="1"/>
  <c r="Q3722" i="14"/>
  <c r="S3722" i="14" s="1"/>
  <c r="Q3721" i="14"/>
  <c r="S3721" i="14" s="1"/>
  <c r="Q3720" i="14"/>
  <c r="R3720" i="14" s="1"/>
  <c r="Q3719" i="14"/>
  <c r="S3719" i="14" s="1"/>
  <c r="Q3718" i="14"/>
  <c r="S3718" i="14" s="1"/>
  <c r="S3720" i="14" l="1"/>
  <c r="S3723" i="14"/>
  <c r="R3719" i="14"/>
  <c r="R3718" i="14"/>
  <c r="R3722" i="14"/>
  <c r="R3721" i="14"/>
  <c r="Q3717" i="14" l="1"/>
  <c r="S3717" i="14" s="1"/>
  <c r="Q3716" i="14"/>
  <c r="R3716" i="14" s="1"/>
  <c r="Q3715" i="14"/>
  <c r="R3715" i="14" s="1"/>
  <c r="Q3714" i="14"/>
  <c r="R3714" i="14" s="1"/>
  <c r="Q3713" i="14"/>
  <c r="S3713" i="14" s="1"/>
  <c r="Q3712" i="14"/>
  <c r="R3712" i="14" s="1"/>
  <c r="S3715" i="14" l="1"/>
  <c r="S3716" i="14"/>
  <c r="S3712" i="14"/>
  <c r="R3713" i="14"/>
  <c r="S3714" i="14"/>
  <c r="R3717" i="14"/>
  <c r="Q3711" i="14"/>
  <c r="S3711" i="14" s="1"/>
  <c r="Q3710" i="14"/>
  <c r="S3710" i="14" s="1"/>
  <c r="Q3709" i="14"/>
  <c r="S3709" i="14" s="1"/>
  <c r="Q3708" i="14"/>
  <c r="R3708" i="14" s="1"/>
  <c r="Q3707" i="14"/>
  <c r="S3707" i="14" s="1"/>
  <c r="Q3706" i="14"/>
  <c r="S3706" i="14" s="1"/>
  <c r="R3711" i="14" l="1"/>
  <c r="S3708" i="14"/>
  <c r="R3707" i="14"/>
  <c r="R3706" i="14"/>
  <c r="R3710" i="14"/>
  <c r="R3709" i="14"/>
  <c r="Q3705" i="14"/>
  <c r="S3705" i="14" s="1"/>
  <c r="Q3704" i="14"/>
  <c r="R3704" i="14" s="1"/>
  <c r="Q3703" i="14"/>
  <c r="S3703" i="14" s="1"/>
  <c r="Q3702" i="14"/>
  <c r="R3702" i="14" s="1"/>
  <c r="Q3701" i="14"/>
  <c r="S3701" i="14" s="1"/>
  <c r="Q3700" i="14"/>
  <c r="R3700" i="14" s="1"/>
  <c r="S3700" i="14" l="1"/>
  <c r="S3704" i="14"/>
  <c r="R3703" i="14"/>
  <c r="R3701" i="14"/>
  <c r="S3702" i="14"/>
  <c r="R3705" i="14"/>
  <c r="Q3699" i="14" l="1"/>
  <c r="S3699" i="14" s="1"/>
  <c r="Q3698" i="14"/>
  <c r="R3698" i="14" s="1"/>
  <c r="Q3697" i="14"/>
  <c r="S3697" i="14" s="1"/>
  <c r="Q3696" i="14"/>
  <c r="S3696" i="14" s="1"/>
  <c r="Q3695" i="14"/>
  <c r="R3695" i="14" s="1"/>
  <c r="Q3694" i="14"/>
  <c r="R3694" i="14" s="1"/>
  <c r="Q3693" i="14"/>
  <c r="S3693" i="14" s="1"/>
  <c r="Q3692" i="14"/>
  <c r="R3692" i="14" s="1"/>
  <c r="Q3691" i="14"/>
  <c r="S3691" i="14" s="1"/>
  <c r="Q3690" i="14"/>
  <c r="R3690" i="14" s="1"/>
  <c r="Q3689" i="14"/>
  <c r="S3689" i="14" s="1"/>
  <c r="Q3688" i="14"/>
  <c r="R3688" i="14" s="1"/>
  <c r="Q3687" i="14"/>
  <c r="R3687" i="14" s="1"/>
  <c r="Q3686" i="14"/>
  <c r="S3686" i="14" s="1"/>
  <c r="Q3685" i="14"/>
  <c r="S3685" i="14" s="1"/>
  <c r="Q3684" i="14"/>
  <c r="R3684" i="14" s="1"/>
  <c r="Q3683" i="14"/>
  <c r="S3683" i="14" s="1"/>
  <c r="Q3682" i="14"/>
  <c r="S3682" i="14" s="1"/>
  <c r="S3687" i="14" l="1"/>
  <c r="S3695" i="14"/>
  <c r="R3691" i="14"/>
  <c r="R3697" i="14"/>
  <c r="S3694" i="14"/>
  <c r="S3688" i="14"/>
  <c r="S3698" i="14"/>
  <c r="R3683" i="14"/>
  <c r="S3684" i="14"/>
  <c r="S3692" i="14"/>
  <c r="R3696" i="14"/>
  <c r="R3699" i="14"/>
  <c r="R3689" i="14"/>
  <c r="S3690" i="14"/>
  <c r="R3693" i="14"/>
  <c r="R3682" i="14"/>
  <c r="R3686" i="14"/>
  <c r="R3685" i="14"/>
  <c r="Q3681" i="14"/>
  <c r="R3681" i="14" s="1"/>
  <c r="Q3680" i="14"/>
  <c r="R3680" i="14" s="1"/>
  <c r="Q3679" i="14"/>
  <c r="S3679" i="14" s="1"/>
  <c r="Q3678" i="14"/>
  <c r="S3678" i="14" s="1"/>
  <c r="Q3677" i="14"/>
  <c r="S3677" i="14" s="1"/>
  <c r="Q3676" i="14"/>
  <c r="R3676" i="14" s="1"/>
  <c r="S3681" i="14" l="1"/>
  <c r="R3679" i="14"/>
  <c r="S3676" i="14"/>
  <c r="S3680" i="14"/>
  <c r="R3678" i="14"/>
  <c r="R3677" i="14"/>
  <c r="Q3675" i="14"/>
  <c r="R3675" i="14" s="1"/>
  <c r="Q3674" i="14"/>
  <c r="S3674" i="14" s="1"/>
  <c r="Q3673" i="14"/>
  <c r="S3673" i="14" s="1"/>
  <c r="Q3672" i="14"/>
  <c r="S3672" i="14" s="1"/>
  <c r="Q3671" i="14"/>
  <c r="R3671" i="14" s="1"/>
  <c r="Q3670" i="14"/>
  <c r="S3670" i="14" s="1"/>
  <c r="S3675" i="14" l="1"/>
  <c r="R3670" i="14"/>
  <c r="S3671" i="14"/>
  <c r="R3674" i="14"/>
  <c r="R3673" i="14"/>
  <c r="R3672" i="14"/>
  <c r="Q3669" i="14"/>
  <c r="S3669" i="14" s="1"/>
  <c r="Q3668" i="14"/>
  <c r="R3668" i="14" s="1"/>
  <c r="Q3667" i="14"/>
  <c r="R3667" i="14" s="1"/>
  <c r="Q3666" i="14"/>
  <c r="S3666" i="14" s="1"/>
  <c r="Q3665" i="14"/>
  <c r="S3665" i="14" s="1"/>
  <c r="Q3664" i="14"/>
  <c r="R3664" i="14" s="1"/>
  <c r="S3664" i="14" l="1"/>
  <c r="S3667" i="14"/>
  <c r="S3668" i="14"/>
  <c r="R3666" i="14"/>
  <c r="R3669" i="14"/>
  <c r="R3665" i="14"/>
  <c r="Q3663" i="14" l="1"/>
  <c r="S3663" i="14" s="1"/>
  <c r="Q3662" i="14"/>
  <c r="R3662" i="14" s="1"/>
  <c r="Q3661" i="14"/>
  <c r="R3661" i="14" s="1"/>
  <c r="Q3660" i="14"/>
  <c r="S3660" i="14" s="1"/>
  <c r="Q3659" i="14"/>
  <c r="S3659" i="14" s="1"/>
  <c r="Q3658" i="14"/>
  <c r="R3658" i="14" s="1"/>
  <c r="S3658" i="14" l="1"/>
  <c r="S3661" i="14"/>
  <c r="S3662" i="14"/>
  <c r="R3660" i="14"/>
  <c r="R3659" i="14"/>
  <c r="R3663" i="14"/>
  <c r="Q3657" i="14"/>
  <c r="S3657" i="14" s="1"/>
  <c r="Q3656" i="14"/>
  <c r="S3656" i="14" s="1"/>
  <c r="Q3655" i="14"/>
  <c r="S3655" i="14" s="1"/>
  <c r="Q3654" i="14"/>
  <c r="R3654" i="14" s="1"/>
  <c r="Q3653" i="14"/>
  <c r="R3653" i="14" s="1"/>
  <c r="Q3652" i="14"/>
  <c r="S3652" i="14" s="1"/>
  <c r="S3653" i="14" l="1"/>
  <c r="S3654" i="14"/>
  <c r="R3657" i="14"/>
  <c r="R3652" i="14"/>
  <c r="R3656" i="14"/>
  <c r="R3655" i="14"/>
  <c r="Q3651" i="14" l="1"/>
  <c r="S3651" i="14" s="1"/>
  <c r="Q3650" i="14"/>
  <c r="R3650" i="14" s="1"/>
  <c r="Q3649" i="14"/>
  <c r="R3649" i="14" s="1"/>
  <c r="Q3648" i="14"/>
  <c r="R3648" i="14" s="1"/>
  <c r="Q3647" i="14"/>
  <c r="S3647" i="14" s="1"/>
  <c r="Q3646" i="14"/>
  <c r="R3646" i="14" s="1"/>
  <c r="AW203" i="8"/>
  <c r="S3649" i="14" l="1"/>
  <c r="S3650" i="14"/>
  <c r="S3646" i="14"/>
  <c r="R3647" i="14"/>
  <c r="S3648" i="14"/>
  <c r="R3651" i="14"/>
  <c r="Q3645" i="14"/>
  <c r="S3645" i="14" s="1"/>
  <c r="Q3644" i="14"/>
  <c r="R3644" i="14" s="1"/>
  <c r="Q3643" i="14"/>
  <c r="S3643" i="14" s="1"/>
  <c r="Q3642" i="14"/>
  <c r="R3642" i="14" s="1"/>
  <c r="Q3641" i="14"/>
  <c r="S3641" i="14" s="1"/>
  <c r="Q3640" i="14"/>
  <c r="R3640" i="14" s="1"/>
  <c r="S3640" i="14" l="1"/>
  <c r="R3643" i="14"/>
  <c r="S3644" i="14"/>
  <c r="R3641" i="14"/>
  <c r="S3642" i="14"/>
  <c r="R3645" i="14"/>
  <c r="Q3639" i="14" l="1"/>
  <c r="R3639" i="14" s="1"/>
  <c r="N3639" i="14"/>
  <c r="Q3638" i="14"/>
  <c r="S3638" i="14" s="1"/>
  <c r="Q3637" i="14"/>
  <c r="R3637" i="14" s="1"/>
  <c r="Q3636" i="14"/>
  <c r="R3636" i="14" s="1"/>
  <c r="Q3635" i="14"/>
  <c r="S3635" i="14" s="1"/>
  <c r="Q3634" i="14"/>
  <c r="S3634" i="14" s="1"/>
  <c r="S3639" i="14" l="1"/>
  <c r="S3636" i="14"/>
  <c r="S3637" i="14"/>
  <c r="R3635" i="14"/>
  <c r="R3634" i="14"/>
  <c r="R3638" i="14"/>
  <c r="Q3633" i="14" l="1"/>
  <c r="S3633" i="14" s="1"/>
  <c r="Q3632" i="14"/>
  <c r="R3632" i="14" s="1"/>
  <c r="Q3631" i="14"/>
  <c r="S3631" i="14" s="1"/>
  <c r="Q3630" i="14"/>
  <c r="S3630" i="14" s="1"/>
  <c r="Q3629" i="14"/>
  <c r="S3629" i="14" s="1"/>
  <c r="Q3628" i="14"/>
  <c r="R3628" i="14" s="1"/>
  <c r="S3632" i="14" l="1"/>
  <c r="S3628" i="14"/>
  <c r="R3631" i="14"/>
  <c r="R3630" i="14"/>
  <c r="R3629" i="14"/>
  <c r="R3633" i="14"/>
  <c r="Q3627" i="14" l="1"/>
  <c r="S3627" i="14" s="1"/>
  <c r="Q3626" i="14"/>
  <c r="R3626" i="14" s="1"/>
  <c r="Q3625" i="14"/>
  <c r="S3625" i="14" s="1"/>
  <c r="Q3624" i="14"/>
  <c r="S3624" i="14" s="1"/>
  <c r="Q3623" i="14"/>
  <c r="S3623" i="14" s="1"/>
  <c r="Q3622" i="14"/>
  <c r="R3622" i="14" s="1"/>
  <c r="S3626" i="14" l="1"/>
  <c r="S3622" i="14"/>
  <c r="R3625" i="14"/>
  <c r="R3624" i="14"/>
  <c r="R3623" i="14"/>
  <c r="R3627" i="14"/>
  <c r="Q3621" i="14" l="1"/>
  <c r="S3621" i="14" s="1"/>
  <c r="Q3620" i="14"/>
  <c r="R3620" i="14" s="1"/>
  <c r="Q3619" i="14"/>
  <c r="S3619" i="14" s="1"/>
  <c r="Q3618" i="14"/>
  <c r="N3618" i="14"/>
  <c r="Q3617" i="14"/>
  <c r="S3617" i="14" s="1"/>
  <c r="Q3616" i="14"/>
  <c r="S3616" i="14" s="1"/>
  <c r="S3618" i="14" l="1"/>
  <c r="R3616" i="14"/>
  <c r="R3619" i="14"/>
  <c r="R3621" i="14"/>
  <c r="S3620" i="14"/>
  <c r="R3617" i="14"/>
  <c r="R3618" i="14"/>
  <c r="Q3615" i="14" l="1"/>
  <c r="S3615" i="14" s="1"/>
  <c r="Q3614" i="14"/>
  <c r="R3614" i="14" s="1"/>
  <c r="Q3613" i="14"/>
  <c r="R3613" i="14" s="1"/>
  <c r="Q3612" i="14"/>
  <c r="S3612" i="14" s="1"/>
  <c r="Q3611" i="14"/>
  <c r="S3611" i="14" s="1"/>
  <c r="Q3610" i="14"/>
  <c r="R3610" i="14" s="1"/>
  <c r="R3612" i="14" l="1"/>
  <c r="S3613" i="14"/>
  <c r="S3610" i="14"/>
  <c r="S3614" i="14"/>
  <c r="R3611" i="14"/>
  <c r="R3615" i="14"/>
  <c r="Q3609" i="14" l="1"/>
  <c r="S3609" i="14" s="1"/>
  <c r="Q3608" i="14"/>
  <c r="R3608" i="14" s="1"/>
  <c r="Q3607" i="14"/>
  <c r="S3607" i="14" s="1"/>
  <c r="Q3606" i="14"/>
  <c r="S3606" i="14" s="1"/>
  <c r="Q3605" i="14"/>
  <c r="S3605" i="14" s="1"/>
  <c r="Q3604" i="14"/>
  <c r="R3604" i="14" s="1"/>
  <c r="S3608" i="14" l="1"/>
  <c r="R3607" i="14"/>
  <c r="S3604" i="14"/>
  <c r="R3606" i="14"/>
  <c r="R3605" i="14"/>
  <c r="R3609" i="14"/>
  <c r="Q3603" i="14" l="1"/>
  <c r="S3603" i="14" s="1"/>
  <c r="Q3602" i="14"/>
  <c r="R3602" i="14" s="1"/>
  <c r="Q3601" i="14"/>
  <c r="S3601" i="14" s="1"/>
  <c r="Q3600" i="14"/>
  <c r="S3600" i="14" s="1"/>
  <c r="Q3599" i="14"/>
  <c r="R3599" i="14" s="1"/>
  <c r="Q3598" i="14"/>
  <c r="S3598" i="14" s="1"/>
  <c r="R3598" i="14" l="1"/>
  <c r="S3599" i="14"/>
  <c r="S3602" i="14"/>
  <c r="R3601" i="14"/>
  <c r="R3600" i="14"/>
  <c r="R3603" i="14"/>
  <c r="Q3591" i="14" l="1"/>
  <c r="S3591" i="14" s="1"/>
  <c r="Q3590" i="14"/>
  <c r="S3590" i="14" s="1"/>
  <c r="Q3589" i="14"/>
  <c r="S3589" i="14" s="1"/>
  <c r="Q3588" i="14"/>
  <c r="R3588" i="14" s="1"/>
  <c r="Q3587" i="14"/>
  <c r="S3587" i="14" s="1"/>
  <c r="Q3586" i="14"/>
  <c r="S3586" i="14" s="1"/>
  <c r="R3587" i="14" l="1"/>
  <c r="R3591" i="14"/>
  <c r="S3588" i="14"/>
  <c r="R3586" i="14"/>
  <c r="R3590" i="14"/>
  <c r="R3589" i="14"/>
  <c r="Q3597" i="14" l="1"/>
  <c r="S3597" i="14" s="1"/>
  <c r="Q3596" i="14"/>
  <c r="S3596" i="14" s="1"/>
  <c r="Q3595" i="14"/>
  <c r="R3595" i="14" s="1"/>
  <c r="Q3594" i="14"/>
  <c r="S3594" i="14" s="1"/>
  <c r="Q3593" i="14"/>
  <c r="S3593" i="14" s="1"/>
  <c r="Q3592" i="14"/>
  <c r="R3592" i="14" s="1"/>
  <c r="R3593" i="14" l="1"/>
  <c r="S3592" i="14"/>
  <c r="R3597" i="14"/>
  <c r="R3596" i="14"/>
  <c r="R3594" i="14"/>
  <c r="S3595" i="14"/>
  <c r="F38" i="11" l="1"/>
  <c r="D7" i="1" l="1"/>
  <c r="L162" i="8"/>
  <c r="M162" i="8" s="1"/>
  <c r="L163" i="8"/>
  <c r="R163" i="8" s="1"/>
  <c r="L164" i="8"/>
  <c r="M164" i="8" s="1"/>
  <c r="L165" i="8"/>
  <c r="M165" i="8" s="1"/>
  <c r="L166" i="8"/>
  <c r="R166" i="8" s="1"/>
  <c r="L167" i="8"/>
  <c r="R167" i="8" s="1"/>
  <c r="L168" i="8"/>
  <c r="M168" i="8" s="1"/>
  <c r="L169" i="8"/>
  <c r="M169" i="8" s="1"/>
  <c r="L170" i="8"/>
  <c r="M170" i="8" s="1"/>
  <c r="L171" i="8"/>
  <c r="R171" i="8" s="1"/>
  <c r="L172" i="8"/>
  <c r="M172" i="8" s="1"/>
  <c r="L173" i="8"/>
  <c r="M173" i="8" s="1"/>
  <c r="L174" i="8"/>
  <c r="R174" i="8" s="1"/>
  <c r="L175" i="8"/>
  <c r="R175" i="8" s="1"/>
  <c r="L176" i="8"/>
  <c r="M176" i="8" s="1"/>
  <c r="L177" i="8"/>
  <c r="M177" i="8" s="1"/>
  <c r="L178" i="8"/>
  <c r="M178" i="8" s="1"/>
  <c r="L179" i="8"/>
  <c r="R179" i="8" s="1"/>
  <c r="L180" i="8"/>
  <c r="M180" i="8" s="1"/>
  <c r="L181" i="8"/>
  <c r="M181" i="8" s="1"/>
  <c r="L182" i="8"/>
  <c r="R182" i="8" s="1"/>
  <c r="L183" i="8"/>
  <c r="R183" i="8" s="1"/>
  <c r="L184" i="8"/>
  <c r="M184" i="8" s="1"/>
  <c r="L185" i="8"/>
  <c r="M185" i="8" s="1"/>
  <c r="L186" i="8"/>
  <c r="M186" i="8" s="1"/>
  <c r="L187" i="8"/>
  <c r="R187" i="8" s="1"/>
  <c r="L188" i="8"/>
  <c r="M188" i="8" s="1"/>
  <c r="L189" i="8"/>
  <c r="M189" i="8" s="1"/>
  <c r="L190" i="8"/>
  <c r="R190" i="8" s="1"/>
  <c r="L191" i="8"/>
  <c r="R191" i="8" s="1"/>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62" i="8"/>
  <c r="Q3585" i="14"/>
  <c r="S3585" i="14" s="1"/>
  <c r="Q3584" i="14"/>
  <c r="R3584" i="14" s="1"/>
  <c r="Q3583" i="14"/>
  <c r="R3583" i="14" s="1"/>
  <c r="Q3582" i="14"/>
  <c r="S3582" i="14" s="1"/>
  <c r="Q3581" i="14"/>
  <c r="S3581" i="14" s="1"/>
  <c r="Q3580" i="14"/>
  <c r="R3580" i="14" s="1"/>
  <c r="S3583" i="14" l="1"/>
  <c r="S3584" i="14"/>
  <c r="M174" i="8"/>
  <c r="R170" i="8"/>
  <c r="S3580" i="14"/>
  <c r="M166" i="8"/>
  <c r="M190" i="8"/>
  <c r="R186" i="8"/>
  <c r="M182" i="8"/>
  <c r="R178" i="8"/>
  <c r="R188" i="8"/>
  <c r="R180" i="8"/>
  <c r="R164" i="8"/>
  <c r="R162" i="8"/>
  <c r="R184" i="8"/>
  <c r="R176" i="8"/>
  <c r="R168" i="8"/>
  <c r="R172" i="8"/>
  <c r="M191" i="8"/>
  <c r="M187" i="8"/>
  <c r="M183" i="8"/>
  <c r="M179" i="8"/>
  <c r="M175" i="8"/>
  <c r="M171" i="8"/>
  <c r="M167" i="8"/>
  <c r="M163" i="8"/>
  <c r="R189" i="8"/>
  <c r="R185" i="8"/>
  <c r="R181" i="8"/>
  <c r="R177" i="8"/>
  <c r="R173" i="8"/>
  <c r="R169" i="8"/>
  <c r="R165" i="8"/>
  <c r="R3582" i="14"/>
  <c r="R3581" i="14"/>
  <c r="R3585" i="14"/>
  <c r="Q3579" i="14" l="1"/>
  <c r="S3579" i="14" s="1"/>
  <c r="Q3578" i="14"/>
  <c r="S3578" i="14" s="1"/>
  <c r="Q3577" i="14"/>
  <c r="S3577" i="14" s="1"/>
  <c r="Q3576" i="14"/>
  <c r="R3576" i="14" s="1"/>
  <c r="Q3575" i="14"/>
  <c r="S3575" i="14" s="1"/>
  <c r="Q3574" i="14"/>
  <c r="S3574" i="14" s="1"/>
  <c r="R3575" i="14" l="1"/>
  <c r="S3576" i="14"/>
  <c r="R3579" i="14"/>
  <c r="R3574" i="14"/>
  <c r="R3578" i="14"/>
  <c r="R3577" i="14"/>
  <c r="Q3573" i="14" l="1"/>
  <c r="S3573" i="14" s="1"/>
  <c r="Q3572" i="14"/>
  <c r="S3572" i="14" s="1"/>
  <c r="Q3571" i="14"/>
  <c r="S3571" i="14" s="1"/>
  <c r="Q3570" i="14"/>
  <c r="R3570" i="14" s="1"/>
  <c r="Q3569" i="14"/>
  <c r="S3569" i="14" s="1"/>
  <c r="Q3568" i="14"/>
  <c r="S3568" i="14" s="1"/>
  <c r="S3570" i="14" l="1"/>
  <c r="R3569" i="14"/>
  <c r="R3573" i="14"/>
  <c r="R3568" i="14"/>
  <c r="R3572" i="14"/>
  <c r="R3571" i="14"/>
  <c r="Q3567" i="14"/>
  <c r="R3567" i="14" s="1"/>
  <c r="Q3566" i="14"/>
  <c r="S3566" i="14" s="1"/>
  <c r="Q3565" i="14"/>
  <c r="S3565" i="14" s="1"/>
  <c r="Q3564" i="14"/>
  <c r="R3564" i="14" s="1"/>
  <c r="Q3563" i="14"/>
  <c r="S3563" i="14" s="1"/>
  <c r="Q3562" i="14"/>
  <c r="S3562" i="14" s="1"/>
  <c r="S3564" i="14" l="1"/>
  <c r="S3567" i="14"/>
  <c r="R3563" i="14"/>
  <c r="R3562" i="14"/>
  <c r="R3566" i="14"/>
  <c r="R3565" i="14"/>
  <c r="Q3561" i="14" l="1"/>
  <c r="S3561" i="14" s="1"/>
  <c r="Q3560" i="14"/>
  <c r="R3560" i="14" s="1"/>
  <c r="Q3559" i="14"/>
  <c r="R3559" i="14" s="1"/>
  <c r="Q3558" i="14"/>
  <c r="S3558" i="14" s="1"/>
  <c r="Q3557" i="14"/>
  <c r="S3557" i="14" s="1"/>
  <c r="Q3556" i="14"/>
  <c r="R3556" i="14" s="1"/>
  <c r="S3559" i="14" l="1"/>
  <c r="S3560" i="14"/>
  <c r="S3556" i="14"/>
  <c r="R3558" i="14"/>
  <c r="R3557" i="14"/>
  <c r="R3561" i="14"/>
  <c r="Q3555" i="14" l="1"/>
  <c r="S3555" i="14" s="1"/>
  <c r="Q3554" i="14"/>
  <c r="R3554" i="14" s="1"/>
  <c r="Q3553" i="14"/>
  <c r="S3553" i="14" s="1"/>
  <c r="Q3552" i="14"/>
  <c r="S3552" i="14" s="1"/>
  <c r="Q3551" i="14"/>
  <c r="S3551" i="14" s="1"/>
  <c r="Q3550" i="14"/>
  <c r="R3550" i="14" s="1"/>
  <c r="S3554" i="14" l="1"/>
  <c r="S3550" i="14"/>
  <c r="R3553" i="14"/>
  <c r="R3552" i="14"/>
  <c r="R3551" i="14"/>
  <c r="R3555" i="14"/>
  <c r="Q3549" i="14" l="1"/>
  <c r="R3549" i="14" s="1"/>
  <c r="Q3548" i="14"/>
  <c r="R3548" i="14" s="1"/>
  <c r="Q3547" i="14"/>
  <c r="S3547" i="14" s="1"/>
  <c r="Q3546" i="14"/>
  <c r="R3546" i="14" s="1"/>
  <c r="Q3545" i="14"/>
  <c r="S3545" i="14" s="1"/>
  <c r="Q3544" i="14"/>
  <c r="S3544" i="14" s="1"/>
  <c r="R3545" i="14" l="1"/>
  <c r="S3546" i="14"/>
  <c r="S3549" i="14"/>
  <c r="R3544" i="14"/>
  <c r="R3547" i="14"/>
  <c r="S3548" i="14"/>
  <c r="Q3543" i="14" l="1"/>
  <c r="S3543" i="14" s="1"/>
  <c r="Q3542" i="14"/>
  <c r="S3542" i="14" s="1"/>
  <c r="Q3541" i="14"/>
  <c r="S3541" i="14" s="1"/>
  <c r="Q3540" i="14"/>
  <c r="R3540" i="14" s="1"/>
  <c r="Q3539" i="14"/>
  <c r="S3539" i="14" s="1"/>
  <c r="Q3538" i="14"/>
  <c r="S3538" i="14" s="1"/>
  <c r="R3539" i="14" l="1"/>
  <c r="S3540" i="14"/>
  <c r="R3543" i="14"/>
  <c r="R3538" i="14"/>
  <c r="R3542" i="14"/>
  <c r="R3541" i="14"/>
  <c r="Q3537" i="14" l="1"/>
  <c r="S3537" i="14" s="1"/>
  <c r="Q3536" i="14"/>
  <c r="R3536" i="14" s="1"/>
  <c r="Q3535" i="14"/>
  <c r="R3535" i="14" s="1"/>
  <c r="Q3534" i="14"/>
  <c r="R3534" i="14" s="1"/>
  <c r="Q3533" i="14"/>
  <c r="S3533" i="14" s="1"/>
  <c r="Q3532" i="14"/>
  <c r="R3532" i="14" s="1"/>
  <c r="Q3531" i="14"/>
  <c r="R3531" i="14" s="1"/>
  <c r="Q3530" i="14"/>
  <c r="S3530" i="14" s="1"/>
  <c r="Q3529" i="14"/>
  <c r="S3529" i="14" s="1"/>
  <c r="Q3528" i="14"/>
  <c r="S3528" i="14" s="1"/>
  <c r="Q3527" i="14"/>
  <c r="S3527" i="14" s="1"/>
  <c r="Q3526" i="14"/>
  <c r="R3526" i="14" s="1"/>
  <c r="S3531" i="14" l="1"/>
  <c r="R3527" i="14"/>
  <c r="S3535" i="14"/>
  <c r="S3532" i="14"/>
  <c r="R3528" i="14"/>
  <c r="S3536" i="14"/>
  <c r="R3533" i="14"/>
  <c r="S3534" i="14"/>
  <c r="R3537" i="14"/>
  <c r="R3530" i="14"/>
  <c r="S3526" i="14"/>
  <c r="R3529" i="14"/>
  <c r="Q3519" i="14" l="1"/>
  <c r="S3519" i="14" s="1"/>
  <c r="Q3518" i="14"/>
  <c r="S3518" i="14" s="1"/>
  <c r="Q3517" i="14"/>
  <c r="S3517" i="14" s="1"/>
  <c r="Q3516" i="14"/>
  <c r="R3516" i="14" s="1"/>
  <c r="Q3515" i="14"/>
  <c r="R3515" i="14" s="1"/>
  <c r="Q3514" i="14"/>
  <c r="S3514" i="14" s="1"/>
  <c r="S3516" i="14" l="1"/>
  <c r="S3515" i="14"/>
  <c r="R3519" i="14"/>
  <c r="R3514" i="14"/>
  <c r="R3518" i="14"/>
  <c r="R3517" i="14"/>
  <c r="Q3525" i="14" l="1"/>
  <c r="S3525" i="14" s="1"/>
  <c r="Q3524" i="14"/>
  <c r="R3524" i="14" s="1"/>
  <c r="Q3523" i="14"/>
  <c r="S3523" i="14" s="1"/>
  <c r="Q3522" i="14"/>
  <c r="R3522" i="14" s="1"/>
  <c r="Q3521" i="14"/>
  <c r="S3521" i="14" s="1"/>
  <c r="Q3520" i="14"/>
  <c r="R3520" i="14" s="1"/>
  <c r="S3522" i="14" l="1"/>
  <c r="R3521" i="14"/>
  <c r="R3525" i="14"/>
  <c r="S3520" i="14"/>
  <c r="R3523" i="14"/>
  <c r="S3524" i="14"/>
  <c r="Q3513" i="14" l="1"/>
  <c r="S3513" i="14" s="1"/>
  <c r="Q3512" i="14"/>
  <c r="S3512" i="14" s="1"/>
  <c r="Q3511" i="14"/>
  <c r="S3511" i="14" s="1"/>
  <c r="Q3510" i="14"/>
  <c r="S3510" i="14" s="1"/>
  <c r="Q3509" i="14"/>
  <c r="R3509" i="14" s="1"/>
  <c r="Q3508" i="14"/>
  <c r="S3508" i="14" s="1"/>
  <c r="R3508" i="14" l="1"/>
  <c r="S3509" i="14"/>
  <c r="R3511" i="14"/>
  <c r="R3512" i="14"/>
  <c r="R3510" i="14"/>
  <c r="R3513" i="14"/>
  <c r="Q3507" i="14"/>
  <c r="S3507" i="14" s="1"/>
  <c r="Q3506" i="14"/>
  <c r="R3506" i="14" s="1"/>
  <c r="Q3505" i="14"/>
  <c r="S3505" i="14" s="1"/>
  <c r="Q3504" i="14"/>
  <c r="S3504" i="14" s="1"/>
  <c r="Q3503" i="14"/>
  <c r="S3503" i="14" s="1"/>
  <c r="Q3502" i="14"/>
  <c r="R3502" i="14" s="1"/>
  <c r="S3502" i="14" l="1"/>
  <c r="R3505" i="14"/>
  <c r="S3506" i="14"/>
  <c r="R3504" i="14"/>
  <c r="R3503" i="14"/>
  <c r="R3507" i="14"/>
  <c r="Q3501" i="14" l="1"/>
  <c r="R3501" i="14" s="1"/>
  <c r="Q3500" i="14"/>
  <c r="R3500" i="14" s="1"/>
  <c r="Q3499" i="14"/>
  <c r="S3499" i="14" s="1"/>
  <c r="Q3498" i="14"/>
  <c r="S3498" i="14" s="1"/>
  <c r="Q3497" i="14"/>
  <c r="S3497" i="14" s="1"/>
  <c r="Q3496" i="14"/>
  <c r="R3496" i="14" s="1"/>
  <c r="R3497" i="14" l="1"/>
  <c r="S3501" i="14"/>
  <c r="S3496" i="14"/>
  <c r="S3500" i="14"/>
  <c r="R3499" i="14"/>
  <c r="R3498" i="14"/>
  <c r="Q3495" i="14" l="1"/>
  <c r="S3495" i="14" s="1"/>
  <c r="Q3494" i="14"/>
  <c r="R3494" i="14" s="1"/>
  <c r="Q3493" i="14"/>
  <c r="S3493" i="14" s="1"/>
  <c r="Q3492" i="14"/>
  <c r="S3492" i="14" s="1"/>
  <c r="Q3491" i="14"/>
  <c r="S3491" i="14" s="1"/>
  <c r="Q3490" i="14"/>
  <c r="R3490" i="14" s="1"/>
  <c r="Q3489" i="14"/>
  <c r="R3489" i="14" s="1"/>
  <c r="Q3488" i="14"/>
  <c r="S3488" i="14" s="1"/>
  <c r="Q3487" i="14"/>
  <c r="S3487" i="14" s="1"/>
  <c r="Q3486" i="14"/>
  <c r="R3486" i="14" s="1"/>
  <c r="Q3485" i="14"/>
  <c r="R3485" i="14" s="1"/>
  <c r="Q3484" i="14"/>
  <c r="S3484" i="14" s="1"/>
  <c r="Q3483" i="14"/>
  <c r="R3483" i="14" s="1"/>
  <c r="Q3482" i="14"/>
  <c r="S3482" i="14" s="1"/>
  <c r="Q3481" i="14"/>
  <c r="S3481" i="14" s="1"/>
  <c r="Q3480" i="14"/>
  <c r="S3480" i="14" s="1"/>
  <c r="Q3479" i="14"/>
  <c r="R3479" i="14" s="1"/>
  <c r="Q3478" i="14"/>
  <c r="S3478" i="14" s="1"/>
  <c r="S3489" i="14" l="1"/>
  <c r="R3493" i="14"/>
  <c r="S3494" i="14"/>
  <c r="S3490" i="14"/>
  <c r="R3478" i="14"/>
  <c r="S3479" i="14"/>
  <c r="S3485" i="14"/>
  <c r="S3483" i="14"/>
  <c r="S3486" i="14"/>
  <c r="R3481" i="14"/>
  <c r="R3482" i="14"/>
  <c r="R3492" i="14"/>
  <c r="R3491" i="14"/>
  <c r="R3495" i="14"/>
  <c r="R3484" i="14"/>
  <c r="R3488" i="14"/>
  <c r="R3487" i="14"/>
  <c r="R3480" i="14"/>
  <c r="Q3477" i="14" l="1"/>
  <c r="R3477" i="14" s="1"/>
  <c r="Q3476" i="14"/>
  <c r="R3476" i="14" s="1"/>
  <c r="Q3475" i="14"/>
  <c r="S3475" i="14" s="1"/>
  <c r="Q3474" i="14"/>
  <c r="S3474" i="14" s="1"/>
  <c r="Q3473" i="14"/>
  <c r="R3473" i="14" s="1"/>
  <c r="Q3472" i="14"/>
  <c r="R3472" i="14" s="1"/>
  <c r="Q3471" i="14"/>
  <c r="S3471" i="14" s="1"/>
  <c r="Q3470" i="14"/>
  <c r="S3470" i="14" s="1"/>
  <c r="Q3469" i="14"/>
  <c r="S3469" i="14" s="1"/>
  <c r="Q3468" i="14"/>
  <c r="R3468" i="14" s="1"/>
  <c r="Q3467" i="14"/>
  <c r="S3467" i="14" s="1"/>
  <c r="Q3466" i="14"/>
  <c r="S3466" i="14" s="1"/>
  <c r="R3467" i="14" l="1"/>
  <c r="S3472" i="14"/>
  <c r="S3473" i="14"/>
  <c r="S3468" i="14"/>
  <c r="S3476" i="14"/>
  <c r="R3471" i="14"/>
  <c r="S3477" i="14"/>
  <c r="R3475" i="14"/>
  <c r="R3474" i="14"/>
  <c r="R3466" i="14"/>
  <c r="R3470" i="14"/>
  <c r="R3469" i="14"/>
  <c r="Q3465" i="14" l="1"/>
  <c r="S3465" i="14" s="1"/>
  <c r="Q3464" i="14"/>
  <c r="R3464" i="14" s="1"/>
  <c r="Q3463" i="14"/>
  <c r="S3463" i="14" s="1"/>
  <c r="Q3462" i="14"/>
  <c r="S3462" i="14" s="1"/>
  <c r="Q3461" i="14"/>
  <c r="S3461" i="14" s="1"/>
  <c r="Q3460" i="14"/>
  <c r="R3460" i="14" s="1"/>
  <c r="Q3459" i="14"/>
  <c r="S3459" i="14" s="1"/>
  <c r="Q3458" i="14"/>
  <c r="R3458" i="14" s="1"/>
  <c r="Q3457" i="14"/>
  <c r="S3457" i="14" s="1"/>
  <c r="Q3456" i="14"/>
  <c r="R3456" i="14" s="1"/>
  <c r="Q3455" i="14"/>
  <c r="S3455" i="14" s="1"/>
  <c r="Q3454" i="14"/>
  <c r="R3454" i="14" s="1"/>
  <c r="R3463" i="14" l="1"/>
  <c r="S3458" i="14"/>
  <c r="S3454" i="14"/>
  <c r="S3460" i="14"/>
  <c r="R3457" i="14"/>
  <c r="S3464" i="14"/>
  <c r="R3462" i="14"/>
  <c r="R3461" i="14"/>
  <c r="R3465" i="14"/>
  <c r="R3455" i="14"/>
  <c r="S3456" i="14"/>
  <c r="R3459" i="14"/>
  <c r="Q3453" i="14"/>
  <c r="S3453" i="14" s="1"/>
  <c r="Q3452" i="14"/>
  <c r="R3452" i="14" s="1"/>
  <c r="Q3451" i="14"/>
  <c r="S3451" i="14" s="1"/>
  <c r="Q3450" i="14"/>
  <c r="S3450" i="14" s="1"/>
  <c r="Q3449" i="14"/>
  <c r="S3449" i="14" s="1"/>
  <c r="Q3448" i="14"/>
  <c r="R3448" i="14" s="1"/>
  <c r="S3448" i="14" l="1"/>
  <c r="R3451" i="14"/>
  <c r="S3452" i="14"/>
  <c r="R3450" i="14"/>
  <c r="R3449" i="14"/>
  <c r="R3453" i="14"/>
  <c r="Q3447" i="14"/>
  <c r="S3447" i="14" s="1"/>
  <c r="Q3446" i="14"/>
  <c r="R3446" i="14" s="1"/>
  <c r="Q3445" i="14"/>
  <c r="S3445" i="14" s="1"/>
  <c r="Q3444" i="14"/>
  <c r="S3444" i="14" s="1"/>
  <c r="Q3443" i="14"/>
  <c r="S3443" i="14" s="1"/>
  <c r="Q3442" i="14"/>
  <c r="R3442" i="14" s="1"/>
  <c r="R3445" i="14" l="1"/>
  <c r="S3446" i="14"/>
  <c r="S3442" i="14"/>
  <c r="R3444" i="14"/>
  <c r="R3447" i="14"/>
  <c r="R3443" i="14"/>
  <c r="Q3441" i="14" l="1"/>
  <c r="S3441" i="14" s="1"/>
  <c r="Q3440" i="14"/>
  <c r="R3440" i="14" s="1"/>
  <c r="Q3439" i="14"/>
  <c r="R3439" i="14" s="1"/>
  <c r="Q3438" i="14"/>
  <c r="R3438" i="14" s="1"/>
  <c r="Q3437" i="14"/>
  <c r="S3437" i="14" s="1"/>
  <c r="Q3436" i="14"/>
  <c r="R3436" i="14" s="1"/>
  <c r="Q3435" i="14"/>
  <c r="S3435" i="14" s="1"/>
  <c r="Q3434" i="14"/>
  <c r="R3434" i="14" s="1"/>
  <c r="Q3433" i="14"/>
  <c r="S3433" i="14" s="1"/>
  <c r="Q3432" i="14"/>
  <c r="S3432" i="14" s="1"/>
  <c r="Q3431" i="14"/>
  <c r="S3431" i="14" s="1"/>
  <c r="Q3430" i="14"/>
  <c r="R3430" i="14" s="1"/>
  <c r="S3434" i="14" l="1"/>
  <c r="S3430" i="14"/>
  <c r="S3439" i="14"/>
  <c r="R3433" i="14"/>
  <c r="S3440" i="14"/>
  <c r="S3436" i="14"/>
  <c r="R3437" i="14"/>
  <c r="S3438" i="14"/>
  <c r="R3441" i="14"/>
  <c r="R3432" i="14"/>
  <c r="R3431" i="14"/>
  <c r="R3435" i="14"/>
  <c r="Q3429" i="14" l="1"/>
  <c r="S3429" i="14" s="1"/>
  <c r="Q3428" i="14"/>
  <c r="R3428" i="14" s="1"/>
  <c r="Q3427" i="14"/>
  <c r="S3427" i="14" s="1"/>
  <c r="Q3426" i="14"/>
  <c r="S3426" i="14" s="1"/>
  <c r="Q3425" i="14"/>
  <c r="S3425" i="14" s="1"/>
  <c r="Q3424" i="14"/>
  <c r="R3424" i="14" s="1"/>
  <c r="S3424" i="14" l="1"/>
  <c r="R3425" i="14"/>
  <c r="S3428" i="14"/>
  <c r="R3427" i="14"/>
  <c r="R3429" i="14"/>
  <c r="R3426" i="14"/>
  <c r="Q3423" i="14"/>
  <c r="S3423" i="14" s="1"/>
  <c r="Q3422" i="14"/>
  <c r="S3422" i="14" s="1"/>
  <c r="Q3421" i="14"/>
  <c r="S3421" i="14" s="1"/>
  <c r="Q3420" i="14"/>
  <c r="R3420" i="14" s="1"/>
  <c r="Q3419" i="14"/>
  <c r="R3419" i="14" s="1"/>
  <c r="Q3418" i="14"/>
  <c r="S3418" i="14" s="1"/>
  <c r="R3423" i="14" l="1"/>
  <c r="S3419" i="14"/>
  <c r="S3420" i="14"/>
  <c r="R3418" i="14"/>
  <c r="R3422" i="14"/>
  <c r="R3421" i="14"/>
  <c r="Q3417" i="14" l="1"/>
  <c r="S3417" i="14" s="1"/>
  <c r="Q3416" i="14"/>
  <c r="S3416" i="14" s="1"/>
  <c r="Q3415" i="14"/>
  <c r="S3415" i="14" s="1"/>
  <c r="Q3414" i="14"/>
  <c r="R3414" i="14" s="1"/>
  <c r="Q3413" i="14"/>
  <c r="R3413" i="14" s="1"/>
  <c r="Q3412" i="14"/>
  <c r="S3412" i="14" s="1"/>
  <c r="S3414" i="14" l="1"/>
  <c r="R3417" i="14"/>
  <c r="S3413" i="14"/>
  <c r="R3412" i="14"/>
  <c r="R3416" i="14"/>
  <c r="R3415" i="14"/>
  <c r="Q3411" i="14" l="1"/>
  <c r="S3411" i="14" s="1"/>
  <c r="Q3410" i="14"/>
  <c r="R3410" i="14" s="1"/>
  <c r="Q3409" i="14"/>
  <c r="S3409" i="14" s="1"/>
  <c r="Q3408" i="14"/>
  <c r="S3408" i="14" s="1"/>
  <c r="Q3407" i="14"/>
  <c r="S3407" i="14" s="1"/>
  <c r="Q3406" i="14"/>
  <c r="R3406" i="14" s="1"/>
  <c r="N3406" i="14"/>
  <c r="S3410" i="14" l="1"/>
  <c r="R3409" i="14"/>
  <c r="S3406" i="14"/>
  <c r="R3408" i="14"/>
  <c r="R3407" i="14"/>
  <c r="R3411" i="14"/>
  <c r="L130" i="8" l="1"/>
  <c r="R130" i="8" s="1"/>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30" i="8"/>
  <c r="M10" i="11" l="1"/>
  <c r="I161" i="8" l="1"/>
  <c r="M131" i="8"/>
  <c r="M132" i="8"/>
  <c r="R133" i="8"/>
  <c r="M134" i="8"/>
  <c r="M135" i="8"/>
  <c r="M136" i="8"/>
  <c r="R137" i="8"/>
  <c r="M138" i="8"/>
  <c r="M139" i="8"/>
  <c r="M140" i="8"/>
  <c r="R141" i="8"/>
  <c r="M142" i="8"/>
  <c r="M143" i="8"/>
  <c r="M144" i="8"/>
  <c r="R145" i="8"/>
  <c r="M146" i="8"/>
  <c r="M147" i="8"/>
  <c r="M148" i="8"/>
  <c r="R149" i="8"/>
  <c r="M150" i="8"/>
  <c r="M151" i="8"/>
  <c r="M152" i="8"/>
  <c r="R153" i="8"/>
  <c r="M154" i="8"/>
  <c r="M155" i="8"/>
  <c r="M156" i="8"/>
  <c r="R157" i="8"/>
  <c r="M158" i="8"/>
  <c r="M159" i="8"/>
  <c r="M160" i="8"/>
  <c r="M157" i="8" l="1"/>
  <c r="M153" i="8"/>
  <c r="M149" i="8"/>
  <c r="M145" i="8"/>
  <c r="M141" i="8"/>
  <c r="M137" i="8"/>
  <c r="M133" i="8"/>
  <c r="R160" i="8"/>
  <c r="R156" i="8"/>
  <c r="R152" i="8"/>
  <c r="R148" i="8"/>
  <c r="R144" i="8"/>
  <c r="R140" i="8"/>
  <c r="R136" i="8"/>
  <c r="R132" i="8"/>
  <c r="R159" i="8"/>
  <c r="R155" i="8"/>
  <c r="R151" i="8"/>
  <c r="R147" i="8"/>
  <c r="R143" i="8"/>
  <c r="R139" i="8"/>
  <c r="R135" i="8"/>
  <c r="R131" i="8"/>
  <c r="R158" i="8"/>
  <c r="R154" i="8"/>
  <c r="R150" i="8"/>
  <c r="R146" i="8"/>
  <c r="R142" i="8"/>
  <c r="R138" i="8"/>
  <c r="R134" i="8"/>
  <c r="M130" i="8"/>
  <c r="Q3405" i="14"/>
  <c r="S3405" i="14" s="1"/>
  <c r="Q3404" i="14"/>
  <c r="R3404" i="14" s="1"/>
  <c r="Q3403" i="14"/>
  <c r="S3403" i="14" s="1"/>
  <c r="Q3402" i="14"/>
  <c r="R3402" i="14" s="1"/>
  <c r="Q3401" i="14"/>
  <c r="S3401" i="14" s="1"/>
  <c r="Q3400" i="14"/>
  <c r="R3400" i="14" s="1"/>
  <c r="S3400" i="14" l="1"/>
  <c r="R3403" i="14"/>
  <c r="S3404" i="14"/>
  <c r="R3401" i="14"/>
  <c r="S3402" i="14"/>
  <c r="R3405" i="14"/>
  <c r="N10" i="11" l="1"/>
  <c r="Q3399" i="14"/>
  <c r="S3399" i="14" s="1"/>
  <c r="Q3398" i="14"/>
  <c r="R3398" i="14" s="1"/>
  <c r="Q3397" i="14"/>
  <c r="S3397" i="14" s="1"/>
  <c r="Q3396" i="14"/>
  <c r="S3396" i="14" s="1"/>
  <c r="Q3395" i="14"/>
  <c r="S3395" i="14" s="1"/>
  <c r="Q3394" i="14"/>
  <c r="R3394" i="14" s="1"/>
  <c r="R3397" i="14" l="1"/>
  <c r="S3398" i="14"/>
  <c r="S3394" i="14"/>
  <c r="R3396" i="14"/>
  <c r="R3395" i="14"/>
  <c r="R3399" i="14"/>
  <c r="Q3393" i="14" l="1"/>
  <c r="S3393" i="14" s="1"/>
  <c r="Q3392" i="14"/>
  <c r="R3392" i="14" s="1"/>
  <c r="Q3391" i="14"/>
  <c r="S3391" i="14" s="1"/>
  <c r="Q3390" i="14"/>
  <c r="S3390" i="14" s="1"/>
  <c r="Q3389" i="14"/>
  <c r="R3389" i="14" s="1"/>
  <c r="Q3388" i="14"/>
  <c r="S3388" i="14" s="1"/>
  <c r="R3388" i="14" l="1"/>
  <c r="S3392" i="14"/>
  <c r="R3393" i="14"/>
  <c r="S3389" i="14"/>
  <c r="R3391" i="14"/>
  <c r="R3390" i="14"/>
  <c r="Q3387" i="14" l="1"/>
  <c r="S3387" i="14" s="1"/>
  <c r="Q3386" i="14"/>
  <c r="S3386" i="14" s="1"/>
  <c r="Q3385" i="14"/>
  <c r="S3385" i="14" s="1"/>
  <c r="Q3384" i="14"/>
  <c r="R3384" i="14" s="1"/>
  <c r="Q3383" i="14"/>
  <c r="R3383" i="14" s="1"/>
  <c r="Q3382" i="14"/>
  <c r="S3382" i="14" s="1"/>
  <c r="S3383" i="14" l="1"/>
  <c r="S3384" i="14"/>
  <c r="R3387" i="14"/>
  <c r="R3382" i="14"/>
  <c r="R3386" i="14"/>
  <c r="R3385" i="14"/>
  <c r="Q3381" i="14" l="1"/>
  <c r="R3381" i="14" s="1"/>
  <c r="Q3380" i="14"/>
  <c r="S3380" i="14" s="1"/>
  <c r="Q3379" i="14"/>
  <c r="S3379" i="14" s="1"/>
  <c r="Q3378" i="14"/>
  <c r="S3378" i="14" s="1"/>
  <c r="Q3377" i="14"/>
  <c r="R3377" i="14" s="1"/>
  <c r="Q3376" i="14"/>
  <c r="S3376" i="14" s="1"/>
  <c r="S3377" i="14" l="1"/>
  <c r="R3380" i="14"/>
  <c r="R3376" i="14"/>
  <c r="S3381" i="14"/>
  <c r="R3379" i="14"/>
  <c r="R3378" i="14"/>
  <c r="Q3375" i="14" l="1"/>
  <c r="S3375" i="14" s="1"/>
  <c r="Q3374" i="14"/>
  <c r="R3374" i="14" s="1"/>
  <c r="Q3373" i="14"/>
  <c r="S3373" i="14" s="1"/>
  <c r="Q3372" i="14"/>
  <c r="R3372" i="14" s="1"/>
  <c r="Q3371" i="14"/>
  <c r="S3371" i="14" s="1"/>
  <c r="Q3370" i="14"/>
  <c r="R3370" i="14" s="1"/>
  <c r="S3374" i="14" l="1"/>
  <c r="S3370" i="14"/>
  <c r="R3373" i="14"/>
  <c r="R3371" i="14"/>
  <c r="S3372" i="14"/>
  <c r="R3375" i="14"/>
  <c r="Q3369" i="14" l="1"/>
  <c r="S3369" i="14" s="1"/>
  <c r="Q3368" i="14"/>
  <c r="R3368" i="14" s="1"/>
  <c r="Q3367" i="14"/>
  <c r="S3367" i="14" s="1"/>
  <c r="Q3366" i="14"/>
  <c r="S3366" i="14" s="1"/>
  <c r="Q3365" i="14"/>
  <c r="S3365" i="14" s="1"/>
  <c r="Q3364" i="14"/>
  <c r="R3364" i="14" s="1"/>
  <c r="R3365" i="14" l="1"/>
  <c r="S3368" i="14"/>
  <c r="S3364" i="14"/>
  <c r="R3367" i="14"/>
  <c r="R3366" i="14"/>
  <c r="R3369" i="14"/>
  <c r="Q3363" i="14" l="1"/>
  <c r="S3363" i="14" s="1"/>
  <c r="Q3362" i="14"/>
  <c r="R3362" i="14" s="1"/>
  <c r="Q3361" i="14"/>
  <c r="S3361" i="14" s="1"/>
  <c r="Q3360" i="14"/>
  <c r="S3360" i="14" s="1"/>
  <c r="Q3359" i="14"/>
  <c r="S3359" i="14" s="1"/>
  <c r="Q3358" i="14"/>
  <c r="R3358" i="14" s="1"/>
  <c r="R3361" i="14" l="1"/>
  <c r="S3362" i="14"/>
  <c r="R3360" i="14"/>
  <c r="R3359" i="14"/>
  <c r="R3363" i="14"/>
  <c r="S3358" i="14"/>
  <c r="Q3357" i="14" l="1"/>
  <c r="R3357" i="14" s="1"/>
  <c r="Q3356" i="14"/>
  <c r="R3356" i="14" s="1"/>
  <c r="Q3355" i="14"/>
  <c r="S3355" i="14" s="1"/>
  <c r="Q3354" i="14"/>
  <c r="S3354" i="14" s="1"/>
  <c r="Q3353" i="14"/>
  <c r="R3353" i="14" s="1"/>
  <c r="Q3352" i="14"/>
  <c r="S3352" i="14" s="1"/>
  <c r="S3357" i="14" l="1"/>
  <c r="S3356" i="14"/>
  <c r="S3353" i="14"/>
  <c r="R3352" i="14"/>
  <c r="R3355" i="14"/>
  <c r="R3354" i="14"/>
  <c r="Q3351" i="14" l="1"/>
  <c r="S3351" i="14" s="1"/>
  <c r="Q3350" i="14"/>
  <c r="S3350" i="14" s="1"/>
  <c r="Q3349" i="14"/>
  <c r="S3349" i="14" s="1"/>
  <c r="Q3348" i="14"/>
  <c r="R3348" i="14" s="1"/>
  <c r="Q3347" i="14"/>
  <c r="R3347" i="14" s="1"/>
  <c r="Q3346" i="14"/>
  <c r="S3346" i="14" s="1"/>
  <c r="S3348" i="14" l="1"/>
  <c r="S3347" i="14"/>
  <c r="R3351" i="14"/>
  <c r="R3346" i="14"/>
  <c r="R3350" i="14"/>
  <c r="R3349" i="14"/>
  <c r="Q3345" i="14" l="1"/>
  <c r="S3345" i="14" s="1"/>
  <c r="Q3344" i="14"/>
  <c r="S3344" i="14" s="1"/>
  <c r="Q3343" i="14"/>
  <c r="S3343" i="14" s="1"/>
  <c r="Q3342" i="14"/>
  <c r="S3342" i="14" s="1"/>
  <c r="Q3341" i="14"/>
  <c r="S3341" i="14" s="1"/>
  <c r="Q3340" i="14"/>
  <c r="S3340" i="14" s="1"/>
  <c r="C4" i="23"/>
  <c r="R3342" i="14" l="1"/>
  <c r="R3345" i="14"/>
  <c r="R3341" i="14"/>
  <c r="R3340" i="14"/>
  <c r="R3344" i="14"/>
  <c r="R3343" i="14"/>
  <c r="B51" i="1" l="1"/>
  <c r="F19" i="1" l="1"/>
  <c r="F13" i="1"/>
  <c r="E13" i="1" s="1"/>
  <c r="Q3339" i="14"/>
  <c r="R3339" i="14" s="1"/>
  <c r="Q3338" i="14"/>
  <c r="S3338" i="14" s="1"/>
  <c r="Q3337" i="14"/>
  <c r="S3337" i="14" s="1"/>
  <c r="Q3336" i="14"/>
  <c r="R3336" i="14" s="1"/>
  <c r="Q3335" i="14"/>
  <c r="R3335" i="14" s="1"/>
  <c r="Q3334" i="14"/>
  <c r="S3334" i="14" s="1"/>
  <c r="S3336" i="14" l="1"/>
  <c r="S3339" i="14"/>
  <c r="S3335" i="14"/>
  <c r="R3334" i="14"/>
  <c r="R3338" i="14"/>
  <c r="R3337" i="14"/>
  <c r="Q3333" i="14" l="1"/>
  <c r="S3333" i="14" s="1"/>
  <c r="Q3332" i="14"/>
  <c r="S3332" i="14" s="1"/>
  <c r="Q3331" i="14"/>
  <c r="S3331" i="14" s="1"/>
  <c r="Q3330" i="14"/>
  <c r="R3330" i="14" s="1"/>
  <c r="Q3329" i="14"/>
  <c r="R3329" i="14" s="1"/>
  <c r="Q3328" i="14"/>
  <c r="S3328" i="14" s="1"/>
  <c r="S3329" i="14" l="1"/>
  <c r="R3333" i="14"/>
  <c r="S3330" i="14"/>
  <c r="R3328" i="14"/>
  <c r="R3332" i="14"/>
  <c r="R3331" i="14"/>
  <c r="Q3327" i="14" l="1"/>
  <c r="R3327" i="14" s="1"/>
  <c r="Q3326" i="14"/>
  <c r="S3326" i="14" s="1"/>
  <c r="Q3325" i="14"/>
  <c r="S3325" i="14" s="1"/>
  <c r="Q3324" i="14"/>
  <c r="R3324" i="14" s="1"/>
  <c r="Q3323" i="14"/>
  <c r="R3323" i="14" s="1"/>
  <c r="Q3322" i="14"/>
  <c r="S3322" i="14" s="1"/>
  <c r="S3327" i="14" l="1"/>
  <c r="S3323" i="14"/>
  <c r="S3324" i="14"/>
  <c r="R3322" i="14"/>
  <c r="R3326" i="14"/>
  <c r="R3325" i="14"/>
  <c r="Q3321" i="14" l="1"/>
  <c r="S3321" i="14" s="1"/>
  <c r="Q3320" i="14"/>
  <c r="S3320" i="14" s="1"/>
  <c r="Q3319" i="14"/>
  <c r="S3319" i="14" s="1"/>
  <c r="Q3318" i="14"/>
  <c r="R3318" i="14" s="1"/>
  <c r="Q3317" i="14"/>
  <c r="S3317" i="14" s="1"/>
  <c r="Q3316" i="14"/>
  <c r="S3316" i="14" s="1"/>
  <c r="R3321" i="14" l="1"/>
  <c r="R3317" i="14"/>
  <c r="S3318" i="14"/>
  <c r="R3316" i="14"/>
  <c r="R3320" i="14"/>
  <c r="R3319" i="14"/>
  <c r="AN23" i="1" l="1"/>
  <c r="Q3315" i="14" l="1"/>
  <c r="S3315" i="14" s="1"/>
  <c r="Q3314" i="14"/>
  <c r="S3314" i="14" s="1"/>
  <c r="Q3313" i="14"/>
  <c r="S3313" i="14" s="1"/>
  <c r="Q3312" i="14"/>
  <c r="R3312" i="14" s="1"/>
  <c r="Q3311" i="14"/>
  <c r="S3311" i="14" s="1"/>
  <c r="Q3310" i="14"/>
  <c r="S3310" i="14" s="1"/>
  <c r="R3311" i="14" l="1"/>
  <c r="S3312" i="14"/>
  <c r="R3315" i="14"/>
  <c r="R3310" i="14"/>
  <c r="R3314" i="14"/>
  <c r="R3313" i="14"/>
  <c r="Q3309" i="14" l="1"/>
  <c r="S3309" i="14" s="1"/>
  <c r="Q3308" i="14"/>
  <c r="R3308" i="14" s="1"/>
  <c r="Q3307" i="14"/>
  <c r="S3307" i="14" s="1"/>
  <c r="Q3306" i="14"/>
  <c r="R3306" i="14" s="1"/>
  <c r="Q3305" i="14"/>
  <c r="S3305" i="14" s="1"/>
  <c r="Q3304" i="14"/>
  <c r="R3304" i="14" s="1"/>
  <c r="S3304" i="14" l="1"/>
  <c r="S3308" i="14"/>
  <c r="R3309" i="14"/>
  <c r="R3307" i="14"/>
  <c r="S3306" i="14"/>
  <c r="R3305" i="14"/>
  <c r="Q3303" i="14" l="1"/>
  <c r="S3303" i="14" s="1"/>
  <c r="Q3302" i="14"/>
  <c r="S3302" i="14" s="1"/>
  <c r="Q3301" i="14"/>
  <c r="S3301" i="14" s="1"/>
  <c r="Q3300" i="14"/>
  <c r="R3300" i="14" s="1"/>
  <c r="Q3299" i="14"/>
  <c r="R3299" i="14" s="1"/>
  <c r="Q3298" i="14"/>
  <c r="S3298" i="14" s="1"/>
  <c r="S3299" i="14" l="1"/>
  <c r="S3300" i="14"/>
  <c r="R3303" i="14"/>
  <c r="R3298" i="14"/>
  <c r="R3302" i="14"/>
  <c r="R3301" i="14"/>
  <c r="BX8" i="1" l="1"/>
  <c r="BW8" i="1"/>
  <c r="BV8" i="1"/>
  <c r="Q3297" i="14"/>
  <c r="S3297" i="14" s="1"/>
  <c r="Q3296" i="14"/>
  <c r="R3296" i="14" s="1"/>
  <c r="Q3295" i="14"/>
  <c r="S3295" i="14" s="1"/>
  <c r="Q3294" i="14"/>
  <c r="R3294" i="14" s="1"/>
  <c r="Q3293" i="14"/>
  <c r="S3293" i="14" s="1"/>
  <c r="Q3292" i="14"/>
  <c r="R3292" i="14" s="1"/>
  <c r="S3292" i="14" l="1"/>
  <c r="R3295" i="14"/>
  <c r="S3296" i="14"/>
  <c r="R3293" i="14"/>
  <c r="S3294" i="14"/>
  <c r="R3297" i="14"/>
  <c r="Q3291" i="14" l="1"/>
  <c r="S3291" i="14" s="1"/>
  <c r="Q3290" i="14"/>
  <c r="R3290" i="14" s="1"/>
  <c r="Q3289" i="14"/>
  <c r="S3289" i="14" s="1"/>
  <c r="Q3288" i="14"/>
  <c r="S3288" i="14" s="1"/>
  <c r="Q3287" i="14"/>
  <c r="S3287" i="14" s="1"/>
  <c r="Q3286" i="14"/>
  <c r="R3286" i="14" s="1"/>
  <c r="Q3279" i="14"/>
  <c r="S3279" i="14" s="1"/>
  <c r="Q3278" i="14"/>
  <c r="S3278" i="14" s="1"/>
  <c r="Q3277" i="14"/>
  <c r="R3277" i="14" s="1"/>
  <c r="Q3276" i="14"/>
  <c r="R3276" i="14" s="1"/>
  <c r="Q3275" i="14"/>
  <c r="S3275" i="14" s="1"/>
  <c r="Q3274" i="14"/>
  <c r="S3274" i="14" s="1"/>
  <c r="S3290" i="14" l="1"/>
  <c r="S3276" i="14"/>
  <c r="S3286" i="14"/>
  <c r="R3289" i="14"/>
  <c r="R3278" i="14"/>
  <c r="S3277" i="14"/>
  <c r="R3288" i="14"/>
  <c r="R3287" i="14"/>
  <c r="R3291" i="14"/>
  <c r="R3274" i="14"/>
  <c r="R3275" i="14"/>
  <c r="R3279" i="14"/>
  <c r="Q3285" i="14"/>
  <c r="S3285" i="14" s="1"/>
  <c r="Q3284" i="14"/>
  <c r="S3284" i="14" s="1"/>
  <c r="Q3283" i="14"/>
  <c r="S3283" i="14" s="1"/>
  <c r="Q3282" i="14"/>
  <c r="R3282" i="14" s="1"/>
  <c r="Q3281" i="14"/>
  <c r="R3281" i="14" s="1"/>
  <c r="Q3280" i="14"/>
  <c r="S3280" i="14" s="1"/>
  <c r="R3285" i="14" l="1"/>
  <c r="S3281" i="14"/>
  <c r="S3282" i="14"/>
  <c r="R3280" i="14"/>
  <c r="R3284" i="14"/>
  <c r="R3283" i="14"/>
  <c r="AR29" i="1" l="1"/>
  <c r="Q3273" i="14"/>
  <c r="S3273" i="14" s="1"/>
  <c r="Q3272" i="14"/>
  <c r="R3272" i="14" s="1"/>
  <c r="Q3271" i="14"/>
  <c r="R3271" i="14" s="1"/>
  <c r="Q3270" i="14"/>
  <c r="R3270" i="14" s="1"/>
  <c r="Q3269" i="14"/>
  <c r="S3269" i="14" s="1"/>
  <c r="Q3268" i="14"/>
  <c r="R3268" i="14" s="1"/>
  <c r="S3272" i="14" l="1"/>
  <c r="S3271" i="14"/>
  <c r="S3268" i="14"/>
  <c r="R3269" i="14"/>
  <c r="S3270" i="14"/>
  <c r="R3273" i="14"/>
  <c r="Q3267" i="14"/>
  <c r="S3267" i="14" s="1"/>
  <c r="Q3266" i="14"/>
  <c r="S3266" i="14" s="1"/>
  <c r="Q3265" i="14"/>
  <c r="S3265" i="14" s="1"/>
  <c r="Q3264" i="14"/>
  <c r="R3264" i="14" s="1"/>
  <c r="Q3263" i="14"/>
  <c r="S3263" i="14" s="1"/>
  <c r="Q3262" i="14"/>
  <c r="S3262" i="14" s="1"/>
  <c r="R3263" i="14" l="1"/>
  <c r="S3264" i="14"/>
  <c r="R3267" i="14"/>
  <c r="R3262" i="14"/>
  <c r="R3266" i="14"/>
  <c r="R3265" i="14"/>
  <c r="Q3261" i="14" l="1"/>
  <c r="S3261" i="14" s="1"/>
  <c r="Q3260" i="14"/>
  <c r="R3260" i="14" s="1"/>
  <c r="Q3259" i="14"/>
  <c r="S3259" i="14" s="1"/>
  <c r="Q3258" i="14"/>
  <c r="S3258" i="14" s="1"/>
  <c r="Q3257" i="14"/>
  <c r="R3257" i="14" s="1"/>
  <c r="Q3256" i="14"/>
  <c r="S3256" i="14" s="1"/>
  <c r="S3260" i="14" l="1"/>
  <c r="S3257" i="14"/>
  <c r="R3256" i="14"/>
  <c r="R3259" i="14"/>
  <c r="R3258" i="14"/>
  <c r="R3261" i="14"/>
  <c r="Q3255" i="14" l="1"/>
  <c r="R3255" i="14" s="1"/>
  <c r="Q3254" i="14"/>
  <c r="S3254" i="14" s="1"/>
  <c r="Q3253" i="14"/>
  <c r="S3253" i="14" s="1"/>
  <c r="Q3252" i="14"/>
  <c r="R3252" i="14" s="1"/>
  <c r="Q3251" i="14"/>
  <c r="S3251" i="14" s="1"/>
  <c r="Q3250" i="14"/>
  <c r="S3250" i="14" s="1"/>
  <c r="S3255" i="14" l="1"/>
  <c r="S3252" i="14"/>
  <c r="R3251" i="14"/>
  <c r="R3250" i="14"/>
  <c r="R3254" i="14"/>
  <c r="R3253" i="14"/>
  <c r="Q3249" i="14" l="1"/>
  <c r="S3249" i="14" s="1"/>
  <c r="Q3248" i="14"/>
  <c r="R3248" i="14" s="1"/>
  <c r="Q3247" i="14"/>
  <c r="S3247" i="14" s="1"/>
  <c r="Q3246" i="14"/>
  <c r="S3246" i="14" s="1"/>
  <c r="Q3245" i="14"/>
  <c r="S3245" i="14" s="1"/>
  <c r="Q3244" i="14"/>
  <c r="R3244" i="14" s="1"/>
  <c r="S3244" i="14" l="1"/>
  <c r="R3247" i="14"/>
  <c r="S3248" i="14"/>
  <c r="R3246" i="14"/>
  <c r="R3245" i="14"/>
  <c r="R3249" i="14"/>
  <c r="Q3243" i="14"/>
  <c r="S3243" i="14" s="1"/>
  <c r="Q3242" i="14"/>
  <c r="S3242" i="14" s="1"/>
  <c r="Q3241" i="14"/>
  <c r="R3241" i="14" s="1"/>
  <c r="Q3240" i="14"/>
  <c r="R3240" i="14" s="1"/>
  <c r="Q3239" i="14"/>
  <c r="S3239" i="14" s="1"/>
  <c r="Q3238" i="14"/>
  <c r="R3238" i="14" s="1"/>
  <c r="S3238" i="14" l="1"/>
  <c r="S3241" i="14"/>
  <c r="R3242" i="14"/>
  <c r="R3239" i="14"/>
  <c r="S3240" i="14"/>
  <c r="R3243" i="14"/>
  <c r="Q3237" i="14"/>
  <c r="R3237" i="14" s="1"/>
  <c r="Q3236" i="14"/>
  <c r="R3236" i="14" s="1"/>
  <c r="Q3235" i="14"/>
  <c r="S3235" i="14" s="1"/>
  <c r="Q3234" i="14"/>
  <c r="S3234" i="14" s="1"/>
  <c r="Q3233" i="14"/>
  <c r="R3233" i="14" s="1"/>
  <c r="Q3232" i="14"/>
  <c r="S3232" i="14" s="1"/>
  <c r="R3232" i="14" l="1"/>
  <c r="S3236" i="14"/>
  <c r="S3233" i="14"/>
  <c r="S3237" i="14"/>
  <c r="R3235" i="14"/>
  <c r="R3234" i="14"/>
  <c r="Q3231" i="14"/>
  <c r="S3231" i="14" s="1"/>
  <c r="Q3230" i="14"/>
  <c r="R3230" i="14" s="1"/>
  <c r="Q3229" i="14"/>
  <c r="S3229" i="14" s="1"/>
  <c r="Q3228" i="14"/>
  <c r="S3228" i="14" s="1"/>
  <c r="Q3227" i="14"/>
  <c r="S3227" i="14" s="1"/>
  <c r="Q3226" i="14"/>
  <c r="R3226" i="14" s="1"/>
  <c r="R3229" i="14" l="1"/>
  <c r="S3230" i="14"/>
  <c r="R3231" i="14"/>
  <c r="S3226" i="14"/>
  <c r="R3228" i="14"/>
  <c r="R3227" i="14"/>
  <c r="Q3225" i="14" l="1"/>
  <c r="S3225" i="14" s="1"/>
  <c r="Q3224" i="14"/>
  <c r="R3224" i="14" s="1"/>
  <c r="Q3223" i="14"/>
  <c r="S3223" i="14" s="1"/>
  <c r="Q3222" i="14"/>
  <c r="R3222" i="14" s="1"/>
  <c r="Q3221" i="14"/>
  <c r="S3221" i="14" s="1"/>
  <c r="Q3220" i="14"/>
  <c r="R3220" i="14" s="1"/>
  <c r="S3224" i="14" l="1"/>
  <c r="S3220" i="14"/>
  <c r="R3223" i="14"/>
  <c r="R3221" i="14"/>
  <c r="S3222" i="14"/>
  <c r="R3225" i="14"/>
  <c r="L128" i="8" l="1"/>
  <c r="R128" i="8" s="1"/>
  <c r="E128" i="8"/>
  <c r="L124" i="8"/>
  <c r="M124" i="8" s="1"/>
  <c r="E124" i="8"/>
  <c r="M128" i="8" l="1"/>
  <c r="R124" i="8"/>
  <c r="Q3219" i="14"/>
  <c r="S3219" i="14" s="1"/>
  <c r="Q3218" i="14"/>
  <c r="S3218" i="14" s="1"/>
  <c r="Q3217" i="14"/>
  <c r="S3217" i="14" s="1"/>
  <c r="Q3216" i="14"/>
  <c r="R3216" i="14" s="1"/>
  <c r="Q3215" i="14"/>
  <c r="R3215" i="14" s="1"/>
  <c r="Q3214" i="14"/>
  <c r="S3214" i="14" s="1"/>
  <c r="R3219" i="14" l="1"/>
  <c r="S3216" i="14"/>
  <c r="S3215" i="14"/>
  <c r="R3214" i="14"/>
  <c r="R3218" i="14"/>
  <c r="R3217" i="14"/>
  <c r="L100" i="8" l="1"/>
  <c r="R100" i="8" s="1"/>
  <c r="L101" i="8"/>
  <c r="M101" i="8" s="1"/>
  <c r="L102" i="8"/>
  <c r="M102" i="8" s="1"/>
  <c r="L103" i="8"/>
  <c r="R103" i="8" s="1"/>
  <c r="L104" i="8"/>
  <c r="R104" i="8" s="1"/>
  <c r="L105" i="8"/>
  <c r="M105" i="8" s="1"/>
  <c r="L106" i="8"/>
  <c r="M106" i="8" s="1"/>
  <c r="L107" i="8"/>
  <c r="R107" i="8" s="1"/>
  <c r="L108" i="8"/>
  <c r="R108" i="8" s="1"/>
  <c r="L109" i="8"/>
  <c r="M109" i="8" s="1"/>
  <c r="L110" i="8"/>
  <c r="M110" i="8" s="1"/>
  <c r="L111" i="8"/>
  <c r="R111" i="8" s="1"/>
  <c r="L112" i="8"/>
  <c r="R112" i="8" s="1"/>
  <c r="L113" i="8"/>
  <c r="M113" i="8" s="1"/>
  <c r="L114" i="8"/>
  <c r="M114" i="8" s="1"/>
  <c r="L115" i="8"/>
  <c r="R115" i="8" s="1"/>
  <c r="L116" i="8"/>
  <c r="R116" i="8" s="1"/>
  <c r="L117" i="8"/>
  <c r="M117" i="8" s="1"/>
  <c r="L118" i="8"/>
  <c r="M118" i="8" s="1"/>
  <c r="L119" i="8"/>
  <c r="R119" i="8" s="1"/>
  <c r="L120" i="8"/>
  <c r="R120" i="8" s="1"/>
  <c r="L121" i="8"/>
  <c r="M121" i="8" s="1"/>
  <c r="L122" i="8"/>
  <c r="M122" i="8" s="1"/>
  <c r="L123" i="8"/>
  <c r="R123" i="8" s="1"/>
  <c r="L125" i="8"/>
  <c r="R125" i="8" s="1"/>
  <c r="L126" i="8"/>
  <c r="M126" i="8" s="1"/>
  <c r="L127" i="8"/>
  <c r="M127" i="8" s="1"/>
  <c r="L99" i="8"/>
  <c r="R99" i="8" s="1"/>
  <c r="E100" i="8"/>
  <c r="E101" i="8"/>
  <c r="E102" i="8"/>
  <c r="E103" i="8"/>
  <c r="E104" i="8"/>
  <c r="E105" i="8"/>
  <c r="E106" i="8"/>
  <c r="E107" i="8"/>
  <c r="E108" i="8"/>
  <c r="E109" i="8"/>
  <c r="E110" i="8"/>
  <c r="E111" i="8"/>
  <c r="E112" i="8"/>
  <c r="E113" i="8"/>
  <c r="E114" i="8"/>
  <c r="E115" i="8"/>
  <c r="E116" i="8"/>
  <c r="E117" i="8"/>
  <c r="E118" i="8"/>
  <c r="E119" i="8"/>
  <c r="E120" i="8"/>
  <c r="E121" i="8"/>
  <c r="E122" i="8"/>
  <c r="E123" i="8"/>
  <c r="E125" i="8"/>
  <c r="E126" i="8"/>
  <c r="E127" i="8"/>
  <c r="E99" i="8"/>
  <c r="Q3213" i="14"/>
  <c r="R3213" i="14" s="1"/>
  <c r="Q3212" i="14"/>
  <c r="S3212" i="14" s="1"/>
  <c r="Q3211" i="14"/>
  <c r="S3211" i="14" s="1"/>
  <c r="Q3210" i="14"/>
  <c r="R3210" i="14" s="1"/>
  <c r="Q3209" i="14"/>
  <c r="S3209" i="14" s="1"/>
  <c r="Q3208" i="14"/>
  <c r="S3208" i="14" s="1"/>
  <c r="S3210" i="14" l="1"/>
  <c r="R3209" i="14"/>
  <c r="S3213" i="14"/>
  <c r="M119" i="8"/>
  <c r="R122" i="8"/>
  <c r="M111" i="8"/>
  <c r="M103" i="8"/>
  <c r="R114" i="8"/>
  <c r="M125" i="8"/>
  <c r="M116" i="8"/>
  <c r="M108" i="8"/>
  <c r="M100" i="8"/>
  <c r="M123" i="8"/>
  <c r="M115" i="8"/>
  <c r="M107" i="8"/>
  <c r="R127" i="8"/>
  <c r="R118" i="8"/>
  <c r="M120" i="8"/>
  <c r="M112" i="8"/>
  <c r="M104" i="8"/>
  <c r="R110" i="8"/>
  <c r="R106" i="8"/>
  <c r="R102" i="8"/>
  <c r="R126" i="8"/>
  <c r="R121" i="8"/>
  <c r="R117" i="8"/>
  <c r="R113" i="8"/>
  <c r="R109" i="8"/>
  <c r="R105" i="8"/>
  <c r="R101" i="8"/>
  <c r="M99" i="8"/>
  <c r="R3208" i="14"/>
  <c r="R3212" i="14"/>
  <c r="R3211" i="14"/>
  <c r="Q3207" i="14" l="1"/>
  <c r="R3207" i="14" s="1"/>
  <c r="Q3206" i="14"/>
  <c r="S3206" i="14" s="1"/>
  <c r="Q3205" i="14"/>
  <c r="S3205" i="14" s="1"/>
  <c r="Q3204" i="14"/>
  <c r="R3204" i="14" s="1"/>
  <c r="Q3203" i="14"/>
  <c r="R3203" i="14" s="1"/>
  <c r="Q3202" i="14"/>
  <c r="S3202" i="14" s="1"/>
  <c r="B129" i="8"/>
  <c r="B161" i="8"/>
  <c r="Q3201" i="14"/>
  <c r="S3201" i="14" s="1"/>
  <c r="Q3200" i="14"/>
  <c r="S3200" i="14" s="1"/>
  <c r="Q3199" i="14"/>
  <c r="S3199" i="14" s="1"/>
  <c r="Q3198" i="14"/>
  <c r="R3198" i="14" s="1"/>
  <c r="Q3197" i="14"/>
  <c r="R3197" i="14" s="1"/>
  <c r="Q3196" i="14"/>
  <c r="S3196" i="14" s="1"/>
  <c r="Q3195" i="14"/>
  <c r="S3195" i="14" s="1"/>
  <c r="Q3194" i="14"/>
  <c r="S3194" i="14" s="1"/>
  <c r="Q3193" i="14"/>
  <c r="S3193" i="14" s="1"/>
  <c r="Q3192" i="14"/>
  <c r="R3192" i="14" s="1"/>
  <c r="Q3191" i="14"/>
  <c r="R3191" i="14" s="1"/>
  <c r="Q3190" i="14"/>
  <c r="S3190" i="14" s="1"/>
  <c r="R3190" i="14" l="1"/>
  <c r="S3207" i="14"/>
  <c r="S3197" i="14"/>
  <c r="S3203" i="14"/>
  <c r="S3198" i="14"/>
  <c r="S3204" i="14"/>
  <c r="S3191" i="14"/>
  <c r="R3195" i="14"/>
  <c r="R3201" i="14"/>
  <c r="S3192" i="14"/>
  <c r="R3194" i="14"/>
  <c r="R3202" i="14"/>
  <c r="R3206" i="14"/>
  <c r="R3205" i="14"/>
  <c r="R3196" i="14"/>
  <c r="R3200" i="14"/>
  <c r="R3199" i="14"/>
  <c r="R3193" i="14"/>
  <c r="Q3189" i="14" l="1"/>
  <c r="S3189" i="14" s="1"/>
  <c r="Q3188" i="14"/>
  <c r="S3188" i="14" s="1"/>
  <c r="Q3187" i="14"/>
  <c r="S3187" i="14" s="1"/>
  <c r="Q3186" i="14"/>
  <c r="R3186" i="14" s="1"/>
  <c r="Q3185" i="14"/>
  <c r="R3185" i="14" s="1"/>
  <c r="Q3184" i="14"/>
  <c r="S3184" i="14" s="1"/>
  <c r="Q3183" i="14"/>
  <c r="R3183" i="14" s="1"/>
  <c r="Q3182" i="14"/>
  <c r="S3182" i="14" s="1"/>
  <c r="Q3181" i="14"/>
  <c r="R3181" i="14" s="1"/>
  <c r="Q3180" i="14"/>
  <c r="S3180" i="14" s="1"/>
  <c r="Q3179" i="14"/>
  <c r="R3179" i="14" s="1"/>
  <c r="Q3178" i="14"/>
  <c r="R3178" i="14" s="1"/>
  <c r="S3183" i="14" l="1"/>
  <c r="S3179" i="14"/>
  <c r="S3178" i="14"/>
  <c r="S3185" i="14"/>
  <c r="S3186" i="14"/>
  <c r="R3182" i="14"/>
  <c r="R3189" i="14"/>
  <c r="R3184" i="14"/>
  <c r="R3188" i="14"/>
  <c r="R3187" i="14"/>
  <c r="R3180" i="14"/>
  <c r="S3181" i="14"/>
  <c r="Q3177" i="14"/>
  <c r="R3177" i="14" s="1"/>
  <c r="Q3176" i="14"/>
  <c r="S3176" i="14" s="1"/>
  <c r="Q3175" i="14"/>
  <c r="S3175" i="14" s="1"/>
  <c r="Q3174" i="14"/>
  <c r="S3174" i="14" s="1"/>
  <c r="Q3173" i="14"/>
  <c r="R3173" i="14" s="1"/>
  <c r="Q3172" i="14"/>
  <c r="S3172" i="14" s="1"/>
  <c r="S3177" i="14" l="1"/>
  <c r="R3172" i="14"/>
  <c r="S3173" i="14"/>
  <c r="R3176" i="14"/>
  <c r="R3175" i="14"/>
  <c r="R3174" i="14"/>
  <c r="Q3171" i="14" l="1"/>
  <c r="S3171" i="14" s="1"/>
  <c r="Q3170" i="14"/>
  <c r="R3170" i="14" s="1"/>
  <c r="Q3169" i="14"/>
  <c r="S3169" i="14" s="1"/>
  <c r="Q3168" i="14"/>
  <c r="S3168" i="14" s="1"/>
  <c r="Q3167" i="14"/>
  <c r="S3167" i="14" s="1"/>
  <c r="Q3166" i="14"/>
  <c r="R3166" i="14" s="1"/>
  <c r="S3166" i="14" l="1"/>
  <c r="S3170" i="14"/>
  <c r="R3169" i="14"/>
  <c r="R3168" i="14"/>
  <c r="R3167" i="14"/>
  <c r="R3171" i="14"/>
  <c r="Q3165" i="14"/>
  <c r="S3165" i="14" s="1"/>
  <c r="Q3164" i="14"/>
  <c r="R3164" i="14" s="1"/>
  <c r="Q3163" i="14"/>
  <c r="S3163" i="14" s="1"/>
  <c r="Q3162" i="14"/>
  <c r="S3162" i="14" s="1"/>
  <c r="Q3161" i="14"/>
  <c r="S3161" i="14" s="1"/>
  <c r="Q3160" i="14"/>
  <c r="R3160" i="14" s="1"/>
  <c r="R3163" i="14" l="1"/>
  <c r="R3165" i="14"/>
  <c r="S3164" i="14"/>
  <c r="S3160" i="14"/>
  <c r="R3161" i="14"/>
  <c r="R3162" i="14"/>
  <c r="Q3159" i="14" l="1"/>
  <c r="S3159" i="14" s="1"/>
  <c r="Q3158" i="14"/>
  <c r="S3158" i="14" s="1"/>
  <c r="Q3157" i="14"/>
  <c r="S3157" i="14" s="1"/>
  <c r="Q3156" i="14"/>
  <c r="S3156" i="14" s="1"/>
  <c r="Q3155" i="14"/>
  <c r="R3155" i="14" s="1"/>
  <c r="Q3154" i="14"/>
  <c r="S3154" i="14" s="1"/>
  <c r="S3155" i="14" l="1"/>
  <c r="R3156" i="14"/>
  <c r="R3159" i="14"/>
  <c r="R3154" i="14"/>
  <c r="R3158" i="14"/>
  <c r="R3157" i="14"/>
  <c r="Q3153" i="14" l="1"/>
  <c r="R3153" i="14" s="1"/>
  <c r="Q3152" i="14"/>
  <c r="S3152" i="14" s="1"/>
  <c r="Q3151" i="14"/>
  <c r="S3151" i="14" s="1"/>
  <c r="Q3150" i="14"/>
  <c r="S3150" i="14" s="1"/>
  <c r="Q3149" i="14"/>
  <c r="S3149" i="14" s="1"/>
  <c r="Q3148" i="14"/>
  <c r="R3148" i="14" s="1"/>
  <c r="R3152" i="14" l="1"/>
  <c r="R3150" i="14"/>
  <c r="S3153" i="14"/>
  <c r="R3151" i="14"/>
  <c r="R3149" i="14"/>
  <c r="S3148" i="14"/>
  <c r="Q3147" i="14" l="1"/>
  <c r="S3147" i="14" s="1"/>
  <c r="Q3146" i="14"/>
  <c r="S3146" i="14" s="1"/>
  <c r="Q3145" i="14"/>
  <c r="S3145" i="14" s="1"/>
  <c r="Q3144" i="14"/>
  <c r="S3144" i="14" s="1"/>
  <c r="Q3143" i="14"/>
  <c r="R3143" i="14" s="1"/>
  <c r="Q3142" i="14"/>
  <c r="S3142" i="14" s="1"/>
  <c r="S3143" i="14" l="1"/>
  <c r="R3146" i="14"/>
  <c r="R3142" i="14"/>
  <c r="R3147" i="14"/>
  <c r="R3145" i="14"/>
  <c r="R3144" i="14"/>
  <c r="Q3141" i="14" l="1"/>
  <c r="S3141" i="14" s="1"/>
  <c r="Q3140" i="14"/>
  <c r="R3140" i="14" s="1"/>
  <c r="Q3139" i="14"/>
  <c r="R3139" i="14" s="1"/>
  <c r="Q3138" i="14"/>
  <c r="S3138" i="14" s="1"/>
  <c r="Q3137" i="14"/>
  <c r="S3137" i="14" s="1"/>
  <c r="Q3136" i="14"/>
  <c r="R3136" i="14" s="1"/>
  <c r="S3139" i="14" l="1"/>
  <c r="S3140" i="14"/>
  <c r="S3136" i="14"/>
  <c r="R3141" i="14"/>
  <c r="R3138" i="14"/>
  <c r="R3137" i="14"/>
  <c r="Q3135" i="14" l="1"/>
  <c r="S3135" i="14" s="1"/>
  <c r="Q3134" i="14"/>
  <c r="R3134" i="14" s="1"/>
  <c r="Q3133" i="14"/>
  <c r="S3133" i="14" s="1"/>
  <c r="Q3132" i="14"/>
  <c r="S3132" i="14" s="1"/>
  <c r="Q3131" i="14"/>
  <c r="S3131" i="14" s="1"/>
  <c r="Q3130" i="14"/>
  <c r="R3130" i="14" s="1"/>
  <c r="S3134" i="14" l="1"/>
  <c r="S3130" i="14"/>
  <c r="R3133" i="14"/>
  <c r="R3135" i="14"/>
  <c r="R3132" i="14"/>
  <c r="R3131" i="14"/>
  <c r="Q3129" i="14" l="1"/>
  <c r="S3129" i="14" s="1"/>
  <c r="Q3128" i="14"/>
  <c r="R3128" i="14" s="1"/>
  <c r="Q3127" i="14"/>
  <c r="R3127" i="14" s="1"/>
  <c r="Q3126" i="14"/>
  <c r="S3126" i="14" s="1"/>
  <c r="Q3125" i="14"/>
  <c r="S3125" i="14" s="1"/>
  <c r="Q3124" i="14"/>
  <c r="R3124" i="14" s="1"/>
  <c r="S3127" i="14" l="1"/>
  <c r="S3128" i="14"/>
  <c r="S3124" i="14"/>
  <c r="R3125" i="14"/>
  <c r="R3129" i="14"/>
  <c r="R3126" i="14"/>
  <c r="Q3123" i="14"/>
  <c r="R3123" i="14" s="1"/>
  <c r="Q3122" i="14"/>
  <c r="R3122" i="14" s="1"/>
  <c r="Q3121" i="14"/>
  <c r="S3121" i="14" s="1"/>
  <c r="Q3120" i="14"/>
  <c r="S3120" i="14" s="1"/>
  <c r="Q3119" i="14"/>
  <c r="S3119" i="14" s="1"/>
  <c r="Q3118" i="14"/>
  <c r="R3118" i="14" s="1"/>
  <c r="S3123" i="14" l="1"/>
  <c r="S3122" i="14"/>
  <c r="S3118" i="14"/>
  <c r="R3121" i="14"/>
  <c r="R3120" i="14"/>
  <c r="R3119" i="14"/>
  <c r="Q3117" i="14" l="1"/>
  <c r="R3117" i="14" s="1"/>
  <c r="Q3116" i="14"/>
  <c r="R3116" i="14" s="1"/>
  <c r="Q3115" i="14"/>
  <c r="S3115" i="14" s="1"/>
  <c r="Q3114" i="14"/>
  <c r="S3114" i="14" s="1"/>
  <c r="Q3113" i="14"/>
  <c r="S3113" i="14" s="1"/>
  <c r="Q3112" i="14"/>
  <c r="R3112" i="14" s="1"/>
  <c r="S3117" i="14" l="1"/>
  <c r="S3116" i="14"/>
  <c r="S3112" i="14"/>
  <c r="R3115" i="14"/>
  <c r="R3114" i="14"/>
  <c r="R3113" i="14"/>
  <c r="Q3111" i="14" l="1"/>
  <c r="S3111" i="14" s="1"/>
  <c r="Q3110" i="14"/>
  <c r="R3110" i="14" s="1"/>
  <c r="Q3109" i="14"/>
  <c r="R3109" i="14" s="1"/>
  <c r="Q3108" i="14"/>
  <c r="R3108" i="14" s="1"/>
  <c r="Q3107" i="14"/>
  <c r="S3107" i="14" s="1"/>
  <c r="Q3106" i="14"/>
  <c r="R3106" i="14" s="1"/>
  <c r="S3109" i="14" l="1"/>
  <c r="S3110" i="14"/>
  <c r="S3106" i="14"/>
  <c r="R3107" i="14"/>
  <c r="S3108" i="14"/>
  <c r="R3111" i="14"/>
  <c r="Q3105" i="14" l="1"/>
  <c r="R3105" i="14" s="1"/>
  <c r="Q3104" i="14"/>
  <c r="S3104" i="14" s="1"/>
  <c r="Q3103" i="14"/>
  <c r="S3103" i="14" s="1"/>
  <c r="Q3102" i="14"/>
  <c r="S3102" i="14" s="1"/>
  <c r="Q3101" i="14"/>
  <c r="R3101" i="14" s="1"/>
  <c r="Q3100" i="14"/>
  <c r="R3100" i="14" s="1"/>
  <c r="S3101" i="14" l="1"/>
  <c r="R3104" i="14"/>
  <c r="S3100" i="14"/>
  <c r="S3105" i="14"/>
  <c r="R3103" i="14"/>
  <c r="R3102" i="14"/>
  <c r="Q3099" i="14" l="1"/>
  <c r="R3099" i="14" s="1"/>
  <c r="Q3098" i="14"/>
  <c r="R3098" i="14" s="1"/>
  <c r="Q3097" i="14"/>
  <c r="S3097" i="14" s="1"/>
  <c r="Q3096" i="14"/>
  <c r="S3096" i="14" s="1"/>
  <c r="Q3095" i="14"/>
  <c r="R3095" i="14" s="1"/>
  <c r="Q3094" i="14"/>
  <c r="S3094" i="14" s="1"/>
  <c r="S3099" i="14" l="1"/>
  <c r="S3098" i="14"/>
  <c r="S3095" i="14"/>
  <c r="R3094" i="14"/>
  <c r="R3097" i="14"/>
  <c r="R3096" i="14"/>
  <c r="P41" i="1" l="1"/>
  <c r="Q3093" i="14"/>
  <c r="S3093" i="14" s="1"/>
  <c r="Q3092" i="14"/>
  <c r="R3092" i="14" s="1"/>
  <c r="Q3091" i="14"/>
  <c r="R3091" i="14" s="1"/>
  <c r="Q3090" i="14"/>
  <c r="R3090" i="14" s="1"/>
  <c r="Q3089" i="14"/>
  <c r="S3089" i="14" s="1"/>
  <c r="Q3088" i="14"/>
  <c r="R3088" i="14" s="1"/>
  <c r="S3091" i="14" l="1"/>
  <c r="S3088" i="14"/>
  <c r="S3092" i="14"/>
  <c r="R3089" i="14"/>
  <c r="S3090" i="14"/>
  <c r="R3093" i="14"/>
  <c r="Q3087" i="14" l="1"/>
  <c r="S3087" i="14" s="1"/>
  <c r="Q3086" i="14"/>
  <c r="R3086" i="14" s="1"/>
  <c r="Q3085" i="14"/>
  <c r="R3085" i="14" s="1"/>
  <c r="Q3084" i="14"/>
  <c r="S3084" i="14" s="1"/>
  <c r="Q3083" i="14"/>
  <c r="R3083" i="14" s="1"/>
  <c r="Q3082" i="14"/>
  <c r="R3082" i="14" s="1"/>
  <c r="S3086" i="14" l="1"/>
  <c r="S3082" i="14"/>
  <c r="S3083" i="14"/>
  <c r="S3085" i="14"/>
  <c r="R3084" i="14"/>
  <c r="R3087" i="14"/>
  <c r="Q3081" i="14" l="1"/>
  <c r="R3081" i="14" s="1"/>
  <c r="Q3080" i="14"/>
  <c r="R3080" i="14" s="1"/>
  <c r="Q3079" i="14"/>
  <c r="S3079" i="14" s="1"/>
  <c r="Q3078" i="14"/>
  <c r="S3078" i="14" s="1"/>
  <c r="Q3077" i="14"/>
  <c r="S3077" i="14" s="1"/>
  <c r="Q3076" i="14"/>
  <c r="R3076" i="14" s="1"/>
  <c r="S3081" i="14" l="1"/>
  <c r="S3076" i="14"/>
  <c r="R3079" i="14"/>
  <c r="S3080" i="14"/>
  <c r="R3078" i="14"/>
  <c r="R3077" i="14"/>
  <c r="Q3075" i="14" l="1"/>
  <c r="R3075" i="14" s="1"/>
  <c r="Q3074" i="14"/>
  <c r="R3074" i="14" s="1"/>
  <c r="Q3073" i="14"/>
  <c r="S3073" i="14" s="1"/>
  <c r="Q3072" i="14"/>
  <c r="R3072" i="14" s="1"/>
  <c r="Q3071" i="14"/>
  <c r="S3071" i="14" s="1"/>
  <c r="Q3070" i="14"/>
  <c r="R3070" i="14" s="1"/>
  <c r="S3075" i="14" l="1"/>
  <c r="R3073" i="14"/>
  <c r="S3074" i="14"/>
  <c r="S3070" i="14"/>
  <c r="R3071" i="14"/>
  <c r="S3072" i="14"/>
  <c r="Q3069" i="14" l="1"/>
  <c r="S3069" i="14" s="1"/>
  <c r="Q3068" i="14"/>
  <c r="R3068" i="14" s="1"/>
  <c r="Q3067" i="14"/>
  <c r="S3067" i="14" s="1"/>
  <c r="Q3066" i="14"/>
  <c r="R3066" i="14" s="1"/>
  <c r="Q3065" i="14"/>
  <c r="S3065" i="14" s="1"/>
  <c r="Q3064" i="14"/>
  <c r="S3064" i="14" s="1"/>
  <c r="R3069" i="14" l="1"/>
  <c r="R3065" i="14"/>
  <c r="S3066" i="14"/>
  <c r="R3064" i="14"/>
  <c r="R3067" i="14"/>
  <c r="S3068" i="14"/>
  <c r="Q3063" i="14" l="1"/>
  <c r="R3063" i="14" s="1"/>
  <c r="Q3062" i="14"/>
  <c r="S3062" i="14" s="1"/>
  <c r="Q3061" i="14"/>
  <c r="S3061" i="14" s="1"/>
  <c r="Q3060" i="14"/>
  <c r="S3060" i="14" s="1"/>
  <c r="Q3059" i="14"/>
  <c r="S3059" i="14" s="1"/>
  <c r="Q3058" i="14"/>
  <c r="S3058" i="14" s="1"/>
  <c r="S3063" i="14" l="1"/>
  <c r="R3060" i="14"/>
  <c r="R3059" i="14"/>
  <c r="R3058" i="14"/>
  <c r="R3062" i="14"/>
  <c r="R3061" i="14"/>
  <c r="Q3057" i="14" l="1"/>
  <c r="S3057" i="14" s="1"/>
  <c r="Q3056" i="14"/>
  <c r="R3056" i="14" s="1"/>
  <c r="Q3055" i="14"/>
  <c r="S3055" i="14" s="1"/>
  <c r="Q3054" i="14"/>
  <c r="R3054" i="14" s="1"/>
  <c r="Q3053" i="14"/>
  <c r="S3053" i="14" s="1"/>
  <c r="Q3052" i="14"/>
  <c r="R3052" i="14" s="1"/>
  <c r="S3052" i="14" l="1"/>
  <c r="R3055" i="14"/>
  <c r="S3056" i="14"/>
  <c r="R3053" i="14"/>
  <c r="S3054" i="14"/>
  <c r="R3057" i="14"/>
  <c r="Q3051" i="14" l="1"/>
  <c r="S3051" i="14" s="1"/>
  <c r="Q3050" i="14"/>
  <c r="R3050" i="14" s="1"/>
  <c r="Q3049" i="14"/>
  <c r="S3049" i="14" s="1"/>
  <c r="Q3048" i="14"/>
  <c r="S3048" i="14" s="1"/>
  <c r="Q3047" i="14"/>
  <c r="S3047" i="14" s="1"/>
  <c r="Q3046" i="14"/>
  <c r="R3046" i="14" s="1"/>
  <c r="R3049" i="14" l="1"/>
  <c r="S3046" i="14"/>
  <c r="S3050" i="14"/>
  <c r="R3051" i="14"/>
  <c r="R3048" i="14"/>
  <c r="R3047" i="14"/>
  <c r="Q3045" i="14" l="1"/>
  <c r="S3045" i="14" s="1"/>
  <c r="Q3044" i="14"/>
  <c r="R3044" i="14" s="1"/>
  <c r="Q3043" i="14"/>
  <c r="S3043" i="14" s="1"/>
  <c r="Q3042" i="14"/>
  <c r="S3042" i="14" s="1"/>
  <c r="Q3041" i="14"/>
  <c r="S3041" i="14" s="1"/>
  <c r="Q3040" i="14"/>
  <c r="R3040" i="14" s="1"/>
  <c r="AP29" i="1"/>
  <c r="AP32" i="1" s="1"/>
  <c r="S37" i="1" l="1"/>
  <c r="S38" i="1" s="1"/>
  <c r="AW38" i="1" s="1"/>
  <c r="R3043" i="14"/>
  <c r="R3045" i="14"/>
  <c r="R3041" i="14"/>
  <c r="S3040" i="14"/>
  <c r="S3044" i="14"/>
  <c r="R3042" i="14"/>
  <c r="L97" i="8" l="1"/>
  <c r="R97" i="8" s="1"/>
  <c r="E97" i="8"/>
  <c r="M97" i="8" l="1"/>
  <c r="Q3039" i="14"/>
  <c r="S3039" i="14" s="1"/>
  <c r="Q3038" i="14"/>
  <c r="S3038" i="14" s="1"/>
  <c r="Q3037" i="14"/>
  <c r="S3037" i="14" s="1"/>
  <c r="Q3036" i="14"/>
  <c r="R3036" i="14" s="1"/>
  <c r="Q3035" i="14"/>
  <c r="S3035" i="14" s="1"/>
  <c r="Q3034" i="14"/>
  <c r="S3034" i="14" s="1"/>
  <c r="L68" i="8"/>
  <c r="R68" i="8" s="1"/>
  <c r="L69" i="8"/>
  <c r="R69" i="8" s="1"/>
  <c r="L70" i="8"/>
  <c r="R70" i="8" s="1"/>
  <c r="L71" i="8"/>
  <c r="M71" i="8" s="1"/>
  <c r="L72" i="8"/>
  <c r="M72" i="8" s="1"/>
  <c r="L73" i="8"/>
  <c r="R73" i="8" s="1"/>
  <c r="L74" i="8"/>
  <c r="R74" i="8" s="1"/>
  <c r="L75" i="8"/>
  <c r="M75" i="8" s="1"/>
  <c r="L76" i="8"/>
  <c r="R76" i="8" s="1"/>
  <c r="L77" i="8"/>
  <c r="R77" i="8" s="1"/>
  <c r="L78" i="8"/>
  <c r="R78" i="8" s="1"/>
  <c r="L79" i="8"/>
  <c r="M79" i="8" s="1"/>
  <c r="L80" i="8"/>
  <c r="M80" i="8" s="1"/>
  <c r="L81" i="8"/>
  <c r="R81" i="8" s="1"/>
  <c r="L82" i="8"/>
  <c r="R82" i="8" s="1"/>
  <c r="L83" i="8"/>
  <c r="M83" i="8" s="1"/>
  <c r="L84" i="8"/>
  <c r="R84" i="8" s="1"/>
  <c r="L85" i="8"/>
  <c r="R85" i="8" s="1"/>
  <c r="L86" i="8"/>
  <c r="R86" i="8" s="1"/>
  <c r="L87" i="8"/>
  <c r="M87" i="8" s="1"/>
  <c r="L88" i="8"/>
  <c r="M88" i="8" s="1"/>
  <c r="L89" i="8"/>
  <c r="R89" i="8" s="1"/>
  <c r="L90" i="8"/>
  <c r="R90" i="8" s="1"/>
  <c r="L91" i="8"/>
  <c r="M91" i="8" s="1"/>
  <c r="L92" i="8"/>
  <c r="R92" i="8" s="1"/>
  <c r="L93" i="8"/>
  <c r="R93" i="8" s="1"/>
  <c r="L94" i="8"/>
  <c r="R94" i="8" s="1"/>
  <c r="L95" i="8"/>
  <c r="M95" i="8" s="1"/>
  <c r="L96" i="8"/>
  <c r="M96" i="8" s="1"/>
  <c r="L67" i="8"/>
  <c r="R67" i="8" s="1"/>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67" i="8"/>
  <c r="R3039" i="14" l="1"/>
  <c r="R3035" i="14"/>
  <c r="S3036" i="14"/>
  <c r="M94" i="8"/>
  <c r="M82" i="8"/>
  <c r="M78" i="8"/>
  <c r="M90" i="8"/>
  <c r="M74" i="8"/>
  <c r="M86" i="8"/>
  <c r="M70" i="8"/>
  <c r="R88" i="8"/>
  <c r="R72" i="8"/>
  <c r="M67" i="8"/>
  <c r="M93" i="8"/>
  <c r="M89" i="8"/>
  <c r="M85" i="8"/>
  <c r="M81" i="8"/>
  <c r="M77" i="8"/>
  <c r="M73" i="8"/>
  <c r="M69" i="8"/>
  <c r="R95" i="8"/>
  <c r="R91" i="8"/>
  <c r="R87" i="8"/>
  <c r="R83" i="8"/>
  <c r="R79" i="8"/>
  <c r="R75" i="8"/>
  <c r="R71" i="8"/>
  <c r="R96" i="8"/>
  <c r="R80" i="8"/>
  <c r="M92" i="8"/>
  <c r="M84" i="8"/>
  <c r="M76" i="8"/>
  <c r="M68" i="8"/>
  <c r="R3034" i="14"/>
  <c r="R3038" i="14"/>
  <c r="R3037" i="14"/>
  <c r="Q3033" i="14" l="1"/>
  <c r="S3033" i="14" s="1"/>
  <c r="Q3032" i="14"/>
  <c r="R3032" i="14" s="1"/>
  <c r="Q3031" i="14"/>
  <c r="R3031" i="14" s="1"/>
  <c r="Q3030" i="14"/>
  <c r="S3030" i="14" s="1"/>
  <c r="Q3029" i="14"/>
  <c r="S3029" i="14" s="1"/>
  <c r="Q3028" i="14"/>
  <c r="S3028" i="14" s="1"/>
  <c r="S3031" i="14" l="1"/>
  <c r="S3032" i="14"/>
  <c r="R3028" i="14"/>
  <c r="R3030" i="14"/>
  <c r="R3029" i="14"/>
  <c r="R3033" i="14"/>
  <c r="Q3027" i="14" l="1"/>
  <c r="R3027" i="14" s="1"/>
  <c r="Q3026" i="14"/>
  <c r="S3026" i="14" s="1"/>
  <c r="Q3025" i="14"/>
  <c r="S3025" i="14" s="1"/>
  <c r="Q3024" i="14"/>
  <c r="R3024" i="14" s="1"/>
  <c r="Q3023" i="14"/>
  <c r="R3023" i="14" s="1"/>
  <c r="Q3022" i="14"/>
  <c r="S3022" i="14" s="1"/>
  <c r="S3027" i="14" l="1"/>
  <c r="S3023" i="14"/>
  <c r="S3024" i="14"/>
  <c r="R3022" i="14"/>
  <c r="R3026" i="14"/>
  <c r="R3025" i="14"/>
  <c r="Q3021" i="14" l="1"/>
  <c r="R3021" i="14" s="1"/>
  <c r="Q3020" i="14"/>
  <c r="R3020" i="14" s="1"/>
  <c r="Q3019" i="14"/>
  <c r="S3019" i="14" s="1"/>
  <c r="Q3018" i="14"/>
  <c r="S3018" i="14" s="1"/>
  <c r="Q3017" i="14"/>
  <c r="R3017" i="14" s="1"/>
  <c r="Q3016" i="14"/>
  <c r="R3016" i="14" s="1"/>
  <c r="S3016" i="14" l="1"/>
  <c r="S3020" i="14"/>
  <c r="S3017" i="14"/>
  <c r="S3021" i="14"/>
  <c r="R3019" i="14"/>
  <c r="R3018" i="14"/>
  <c r="Q3015" i="14" l="1"/>
  <c r="R3015" i="14" s="1"/>
  <c r="Q3014" i="14"/>
  <c r="S3014" i="14" s="1"/>
  <c r="Q3013" i="14"/>
  <c r="S3013" i="14" s="1"/>
  <c r="Q3012" i="14"/>
  <c r="S3012" i="14" s="1"/>
  <c r="Q3011" i="14"/>
  <c r="R3011" i="14" s="1"/>
  <c r="Q3010" i="14"/>
  <c r="R3010" i="14" s="1"/>
  <c r="S3015" i="14" l="1"/>
  <c r="S3011" i="14"/>
  <c r="S3010" i="14"/>
  <c r="R3014" i="14"/>
  <c r="R3013" i="14"/>
  <c r="R3012" i="14"/>
  <c r="Q3009" i="14" l="1"/>
  <c r="S3009" i="14" s="1"/>
  <c r="Q3008" i="14"/>
  <c r="S3008" i="14" s="1"/>
  <c r="Q3007" i="14"/>
  <c r="S3007" i="14" s="1"/>
  <c r="Q3006" i="14"/>
  <c r="R3006" i="14" s="1"/>
  <c r="Q3005" i="14"/>
  <c r="S3005" i="14" s="1"/>
  <c r="Q3004" i="14"/>
  <c r="R3004" i="14" s="1"/>
  <c r="R3005" i="14" l="1"/>
  <c r="S3006" i="14"/>
  <c r="R3009" i="14"/>
  <c r="R3008" i="14"/>
  <c r="S3004" i="14"/>
  <c r="R3007" i="14"/>
  <c r="Q3003" i="14" l="1"/>
  <c r="S3003" i="14" s="1"/>
  <c r="Q3002" i="14"/>
  <c r="R3002" i="14" s="1"/>
  <c r="Q3001" i="14"/>
  <c r="S3001" i="14" s="1"/>
  <c r="Q3000" i="14"/>
  <c r="R3000" i="14" s="1"/>
  <c r="Q2999" i="14"/>
  <c r="S2999" i="14" s="1"/>
  <c r="Q2998" i="14"/>
  <c r="R2998" i="14" s="1"/>
  <c r="S2998" i="14" l="1"/>
  <c r="R3001" i="14"/>
  <c r="S3002" i="14"/>
  <c r="R2999" i="14"/>
  <c r="S3000" i="14"/>
  <c r="R3003" i="14"/>
  <c r="Q2997" i="14" l="1"/>
  <c r="R2997" i="14" s="1"/>
  <c r="Q2996" i="14"/>
  <c r="S2996" i="14" s="1"/>
  <c r="Q2995" i="14"/>
  <c r="R2995" i="14" s="1"/>
  <c r="Q2994" i="14"/>
  <c r="S2994" i="14" s="1"/>
  <c r="Q2993" i="14"/>
  <c r="R2993" i="14" s="1"/>
  <c r="Q2992" i="14"/>
  <c r="R2992" i="14" s="1"/>
  <c r="S2992" i="14" l="1"/>
  <c r="S2993" i="14"/>
  <c r="R2996" i="14"/>
  <c r="S2997" i="14"/>
  <c r="R2994" i="14"/>
  <c r="S2995" i="14"/>
  <c r="Q2991" i="14" l="1"/>
  <c r="R2991" i="14" s="1"/>
  <c r="Q2990" i="14"/>
  <c r="S2990" i="14" s="1"/>
  <c r="Q2989" i="14"/>
  <c r="R2989" i="14" s="1"/>
  <c r="Q2988" i="14"/>
  <c r="S2988" i="14" s="1"/>
  <c r="Q2987" i="14"/>
  <c r="R2987" i="14" s="1"/>
  <c r="Q2986" i="14"/>
  <c r="R2986" i="14" s="1"/>
  <c r="S2986" i="14" l="1"/>
  <c r="S2987" i="14"/>
  <c r="R2990" i="14"/>
  <c r="S2991" i="14"/>
  <c r="R2988" i="14"/>
  <c r="S2989" i="14"/>
  <c r="Q2985" i="14" l="1"/>
  <c r="S2985" i="14" s="1"/>
  <c r="Q2984" i="14"/>
  <c r="S2984" i="14" s="1"/>
  <c r="Q2983" i="14"/>
  <c r="S2983" i="14" s="1"/>
  <c r="Q2982" i="14"/>
  <c r="R2982" i="14" s="1"/>
  <c r="Q2981" i="14"/>
  <c r="R2981" i="14" s="1"/>
  <c r="Q2980" i="14"/>
  <c r="S2980" i="14" s="1"/>
  <c r="S2981" i="14" l="1"/>
  <c r="S2982" i="14"/>
  <c r="R2985" i="14"/>
  <c r="R2980" i="14"/>
  <c r="R2984" i="14"/>
  <c r="R2983" i="14"/>
  <c r="Q2979" i="14" l="1"/>
  <c r="S2979" i="14" s="1"/>
  <c r="Q2978" i="14"/>
  <c r="R2978" i="14" s="1"/>
  <c r="Q2977" i="14"/>
  <c r="S2977" i="14" s="1"/>
  <c r="Q2976" i="14"/>
  <c r="S2976" i="14" s="1"/>
  <c r="Q2975" i="14"/>
  <c r="S2975" i="14" s="1"/>
  <c r="Q2974" i="14"/>
  <c r="R2974" i="14" s="1"/>
  <c r="R2977" i="14" l="1"/>
  <c r="S2974" i="14"/>
  <c r="S2978" i="14"/>
  <c r="R2979" i="14"/>
  <c r="R2976" i="14"/>
  <c r="R2975" i="14"/>
  <c r="Q2973" i="14" l="1"/>
  <c r="S2973" i="14" s="1"/>
  <c r="Q2972" i="14"/>
  <c r="R2972" i="14" s="1"/>
  <c r="Q2971" i="14"/>
  <c r="S2971" i="14" s="1"/>
  <c r="Q2970" i="14"/>
  <c r="S2970" i="14" s="1"/>
  <c r="Q2969" i="14"/>
  <c r="R2969" i="14" s="1"/>
  <c r="Q2968" i="14"/>
  <c r="S2968" i="14" s="1"/>
  <c r="R2968" i="14" l="1"/>
  <c r="S2969" i="14"/>
  <c r="R2971" i="14"/>
  <c r="S2972" i="14"/>
  <c r="R2973" i="14"/>
  <c r="R2970" i="14"/>
  <c r="Q2967" i="14" l="1"/>
  <c r="S2967" i="14" s="1"/>
  <c r="Q2966" i="14"/>
  <c r="S2966" i="14" s="1"/>
  <c r="Q2965" i="14"/>
  <c r="S2965" i="14" s="1"/>
  <c r="Q2964" i="14"/>
  <c r="R2964" i="14" s="1"/>
  <c r="Q2963" i="14"/>
  <c r="R2963" i="14" s="1"/>
  <c r="Q2962" i="14"/>
  <c r="S2962" i="14" s="1"/>
  <c r="S2963" i="14" l="1"/>
  <c r="S2964" i="14"/>
  <c r="R2967" i="14"/>
  <c r="R2962" i="14"/>
  <c r="R2966" i="14"/>
  <c r="R2965" i="14"/>
  <c r="Q2961" i="14" l="1"/>
  <c r="S2961" i="14" s="1"/>
  <c r="Q2960" i="14"/>
  <c r="R2960" i="14" s="1"/>
  <c r="Q2959" i="14"/>
  <c r="R2959" i="14" s="1"/>
  <c r="Q2958" i="14"/>
  <c r="S2958" i="14" s="1"/>
  <c r="Q2957" i="14"/>
  <c r="R2957" i="14" s="1"/>
  <c r="Q2956" i="14"/>
  <c r="S2956" i="14" s="1"/>
  <c r="R2956" i="14" l="1"/>
  <c r="S2957" i="14"/>
  <c r="S2960" i="14"/>
  <c r="R2961" i="14"/>
  <c r="S2959" i="14"/>
  <c r="R2958" i="14"/>
  <c r="Q2955" i="14" l="1"/>
  <c r="S2955" i="14" s="1"/>
  <c r="Q2954" i="14"/>
  <c r="S2954" i="14" s="1"/>
  <c r="Q2953" i="14"/>
  <c r="S2953" i="14" s="1"/>
  <c r="Q2952" i="14"/>
  <c r="R2952" i="14" s="1"/>
  <c r="Q2951" i="14"/>
  <c r="S2951" i="14" s="1"/>
  <c r="Q2950" i="14"/>
  <c r="S2950" i="14" s="1"/>
  <c r="R2951" i="14" l="1"/>
  <c r="S2952" i="14"/>
  <c r="R2955" i="14"/>
  <c r="R2950" i="14"/>
  <c r="R2954" i="14"/>
  <c r="R2953" i="14"/>
  <c r="Q2949" i="14" l="1"/>
  <c r="S2949" i="14" s="1"/>
  <c r="Q2948" i="14"/>
  <c r="S2948" i="14" s="1"/>
  <c r="Q2947" i="14"/>
  <c r="S2947" i="14" s="1"/>
  <c r="Q2946" i="14"/>
  <c r="R2946" i="14" s="1"/>
  <c r="Q2945" i="14"/>
  <c r="S2945" i="14" s="1"/>
  <c r="Q2944" i="14"/>
  <c r="S2944" i="14" s="1"/>
  <c r="R2945" i="14" l="1"/>
  <c r="S2946" i="14"/>
  <c r="R2949" i="14"/>
  <c r="R2944" i="14"/>
  <c r="R2948" i="14"/>
  <c r="R2947" i="14"/>
  <c r="Q2943" i="14" l="1"/>
  <c r="S2943" i="14" s="1"/>
  <c r="Q2942" i="14"/>
  <c r="S2942" i="14" s="1"/>
  <c r="Q2941" i="14"/>
  <c r="S2941" i="14" s="1"/>
  <c r="Q2940" i="14"/>
  <c r="R2940" i="14" s="1"/>
  <c r="Q2939" i="14"/>
  <c r="S2939" i="14" s="1"/>
  <c r="Q2938" i="14"/>
  <c r="S2938" i="14" s="1"/>
  <c r="S2940" i="14" l="1"/>
  <c r="R2939" i="14"/>
  <c r="R2943" i="14"/>
  <c r="R2938" i="14"/>
  <c r="R2942" i="14"/>
  <c r="R2941" i="14"/>
  <c r="Q2937" i="14" l="1"/>
  <c r="R2937" i="14" s="1"/>
  <c r="Q2936" i="14"/>
  <c r="R2936" i="14" s="1"/>
  <c r="Q2935" i="14"/>
  <c r="S2935" i="14" s="1"/>
  <c r="Q2934" i="14"/>
  <c r="S2934" i="14" s="1"/>
  <c r="Q2933" i="14"/>
  <c r="R2933" i="14" s="1"/>
  <c r="Q2932" i="14"/>
  <c r="R2932" i="14" s="1"/>
  <c r="S2932" i="14" l="1"/>
  <c r="S2933" i="14"/>
  <c r="S2936" i="14"/>
  <c r="S2937" i="14"/>
  <c r="R2935" i="14"/>
  <c r="R2934" i="14"/>
  <c r="Q2931" i="14" l="1"/>
  <c r="S2931" i="14" s="1"/>
  <c r="Q2930" i="14"/>
  <c r="S2930" i="14" s="1"/>
  <c r="Q2929" i="14"/>
  <c r="S2929" i="14" s="1"/>
  <c r="Q2928" i="14"/>
  <c r="R2928" i="14" s="1"/>
  <c r="Q2927" i="14"/>
  <c r="S2927" i="14" s="1"/>
  <c r="Q2926" i="14"/>
  <c r="S2926" i="14" s="1"/>
  <c r="R2927" i="14" l="1"/>
  <c r="S2928" i="14"/>
  <c r="R2931" i="14"/>
  <c r="R2926" i="14"/>
  <c r="R2930" i="14"/>
  <c r="R2929" i="14"/>
  <c r="Q2925" i="14" l="1"/>
  <c r="S2925" i="14" s="1"/>
  <c r="Q2924" i="14"/>
  <c r="S2924" i="14" s="1"/>
  <c r="Q2923" i="14"/>
  <c r="S2923" i="14" s="1"/>
  <c r="Q2922" i="14"/>
  <c r="R2922" i="14" s="1"/>
  <c r="Q2921" i="14"/>
  <c r="S2921" i="14" s="1"/>
  <c r="Q2920" i="14"/>
  <c r="S2920" i="14" s="1"/>
  <c r="S2922" i="14" l="1"/>
  <c r="R2921" i="14"/>
  <c r="R2925" i="14"/>
  <c r="R2920" i="14"/>
  <c r="R2924" i="14"/>
  <c r="R2923" i="14"/>
  <c r="Q2919" i="14" l="1"/>
  <c r="S2919" i="14" s="1"/>
  <c r="Q2918" i="14"/>
  <c r="R2918" i="14" s="1"/>
  <c r="Q2917" i="14"/>
  <c r="R2917" i="14" s="1"/>
  <c r="Q2916" i="14"/>
  <c r="R2916" i="14" s="1"/>
  <c r="Q2915" i="14"/>
  <c r="S2915" i="14" s="1"/>
  <c r="Q2914" i="14"/>
  <c r="R2914" i="14" s="1"/>
  <c r="S2917" i="14" l="1"/>
  <c r="S2914" i="14"/>
  <c r="S2918" i="14"/>
  <c r="R2915" i="14"/>
  <c r="S2916" i="14"/>
  <c r="R2919" i="14"/>
  <c r="AW67" i="8" l="1"/>
  <c r="AV38" i="1"/>
  <c r="Q2913" i="14" l="1"/>
  <c r="R2913" i="14" s="1"/>
  <c r="Q2912" i="14"/>
  <c r="S2912" i="14" s="1"/>
  <c r="Q2911" i="14"/>
  <c r="S2911" i="14" s="1"/>
  <c r="Q2910" i="14"/>
  <c r="S2910" i="14" s="1"/>
  <c r="Q2909" i="14"/>
  <c r="R2909" i="14" s="1"/>
  <c r="Q2908" i="14"/>
  <c r="S2908" i="14" s="1"/>
  <c r="S2909" i="14" l="1"/>
  <c r="R2912" i="14"/>
  <c r="R2908" i="14"/>
  <c r="S2913" i="14"/>
  <c r="R2911" i="14"/>
  <c r="R2910" i="14"/>
  <c r="Q2907" i="14" l="1"/>
  <c r="S2907" i="14" s="1"/>
  <c r="Q2906" i="14"/>
  <c r="R2906" i="14" s="1"/>
  <c r="Q2905" i="14"/>
  <c r="S2905" i="14" s="1"/>
  <c r="Q2904" i="14"/>
  <c r="R2904" i="14" s="1"/>
  <c r="Q2903" i="14"/>
  <c r="S2903" i="14" s="1"/>
  <c r="Q2902" i="14"/>
  <c r="R2902" i="14" s="1"/>
  <c r="S2904" i="14" l="1"/>
  <c r="R2907" i="14"/>
  <c r="R2903" i="14"/>
  <c r="S2902" i="14"/>
  <c r="R2905" i="14"/>
  <c r="S2906" i="14"/>
  <c r="Q2901" i="14" l="1"/>
  <c r="S2901" i="14" s="1"/>
  <c r="Q2900" i="14"/>
  <c r="R2900" i="14" s="1"/>
  <c r="Q2899" i="14"/>
  <c r="S2899" i="14" s="1"/>
  <c r="Q2898" i="14"/>
  <c r="R2898" i="14" s="1"/>
  <c r="Q2897" i="14"/>
  <c r="S2897" i="14" s="1"/>
  <c r="Q2896" i="14"/>
  <c r="R2896" i="14" s="1"/>
  <c r="R2899" i="14" l="1"/>
  <c r="R2897" i="14"/>
  <c r="S2898" i="14"/>
  <c r="R2901" i="14"/>
  <c r="S2896" i="14"/>
  <c r="S2900" i="14"/>
  <c r="Q2895" i="14" l="1"/>
  <c r="S2895" i="14" s="1"/>
  <c r="Q2894" i="14"/>
  <c r="R2894" i="14" s="1"/>
  <c r="Q2893" i="14"/>
  <c r="R2893" i="14" s="1"/>
  <c r="Q2892" i="14"/>
  <c r="R2892" i="14" s="1"/>
  <c r="Q2891" i="14"/>
  <c r="S2891" i="14" s="1"/>
  <c r="Q2890" i="14"/>
  <c r="R2890" i="14" s="1"/>
  <c r="S2893" i="14" l="1"/>
  <c r="S2894" i="14"/>
  <c r="S2890" i="14"/>
  <c r="R2891" i="14"/>
  <c r="S2892" i="14"/>
  <c r="R2895" i="14"/>
  <c r="Q2889" i="14" l="1"/>
  <c r="S2889" i="14" s="1"/>
  <c r="Q2888" i="14"/>
  <c r="R2888" i="14" s="1"/>
  <c r="Q2887" i="14"/>
  <c r="S2887" i="14" s="1"/>
  <c r="Q2886" i="14"/>
  <c r="R2886" i="14" s="1"/>
  <c r="Q2885" i="14"/>
  <c r="S2885" i="14" s="1"/>
  <c r="Q2884" i="14"/>
  <c r="S2884" i="14" s="1"/>
  <c r="S2886" i="14" l="1"/>
  <c r="R2885" i="14"/>
  <c r="S2888" i="14"/>
  <c r="R2884" i="14"/>
  <c r="R2887" i="14"/>
  <c r="R2889" i="14"/>
  <c r="Q2883" i="14" l="1"/>
  <c r="S2883" i="14" s="1"/>
  <c r="Q2882" i="14"/>
  <c r="R2882" i="14" s="1"/>
  <c r="Q2881" i="14"/>
  <c r="R2881" i="14" s="1"/>
  <c r="Q2880" i="14"/>
  <c r="R2880" i="14" s="1"/>
  <c r="Q2879" i="14"/>
  <c r="S2879" i="14" s="1"/>
  <c r="Q2878" i="14"/>
  <c r="R2878" i="14" s="1"/>
  <c r="S2881" i="14" l="1"/>
  <c r="S2882" i="14"/>
  <c r="S2878" i="14"/>
  <c r="R2879" i="14"/>
  <c r="S2880" i="14"/>
  <c r="R2883" i="14"/>
  <c r="Q2877" i="14" l="1"/>
  <c r="S2877" i="14" s="1"/>
  <c r="Q2876" i="14"/>
  <c r="R2876" i="14" s="1"/>
  <c r="Q2875" i="14"/>
  <c r="S2875" i="14" s="1"/>
  <c r="Q2874" i="14"/>
  <c r="S2874" i="14" s="1"/>
  <c r="Q2873" i="14"/>
  <c r="S2873" i="14" s="1"/>
  <c r="Q2872" i="14"/>
  <c r="R2872" i="14" s="1"/>
  <c r="S2876" i="14" l="1"/>
  <c r="S2872" i="14"/>
  <c r="R2875" i="14"/>
  <c r="R2877" i="14"/>
  <c r="R2874" i="14"/>
  <c r="R2873" i="14"/>
  <c r="Q2871" i="14" l="1"/>
  <c r="S2871" i="14" s="1"/>
  <c r="Q2870" i="14"/>
  <c r="R2870" i="14" s="1"/>
  <c r="Q2869" i="14"/>
  <c r="S2869" i="14" s="1"/>
  <c r="Q2868" i="14"/>
  <c r="S2868" i="14" s="1"/>
  <c r="Q2867" i="14"/>
  <c r="R2867" i="14" s="1"/>
  <c r="Q2866" i="14"/>
  <c r="S2866" i="14" s="1"/>
  <c r="S2867" i="14" l="1"/>
  <c r="S2870" i="14"/>
  <c r="R2866" i="14"/>
  <c r="R2869" i="14"/>
  <c r="R2868" i="14"/>
  <c r="R2871" i="14"/>
  <c r="Q2865" i="14" l="1"/>
  <c r="S2865" i="14" s="1"/>
  <c r="Q2864" i="14"/>
  <c r="R2864" i="14" s="1"/>
  <c r="Q2863" i="14"/>
  <c r="S2863" i="14" s="1"/>
  <c r="Q2862" i="14"/>
  <c r="S2862" i="14" s="1"/>
  <c r="Q2861" i="14"/>
  <c r="S2861" i="14" s="1"/>
  <c r="Q2860" i="14"/>
  <c r="R2860" i="14" s="1"/>
  <c r="R2861" i="14" l="1"/>
  <c r="S2864" i="14"/>
  <c r="S2860" i="14"/>
  <c r="R2863" i="14"/>
  <c r="R2865" i="14"/>
  <c r="R2862" i="14"/>
  <c r="Q2859" i="14" l="1"/>
  <c r="R2859" i="14" s="1"/>
  <c r="Q2858" i="14"/>
  <c r="S2858" i="14" s="1"/>
  <c r="Q2857" i="14"/>
  <c r="S2857" i="14" s="1"/>
  <c r="Q2856" i="14"/>
  <c r="R2856" i="14" s="1"/>
  <c r="Q2855" i="14"/>
  <c r="S2855" i="14" s="1"/>
  <c r="Q2854" i="14"/>
  <c r="S2854" i="14" s="1"/>
  <c r="S2859" i="14" l="1"/>
  <c r="R2855" i="14"/>
  <c r="S2856" i="14"/>
  <c r="R2854" i="14"/>
  <c r="R2858" i="14"/>
  <c r="R2857" i="14"/>
  <c r="L39" i="8" l="1"/>
  <c r="R39" i="8" s="1"/>
  <c r="L40" i="8"/>
  <c r="R40" i="8" s="1"/>
  <c r="L41" i="8"/>
  <c r="R41" i="8" s="1"/>
  <c r="L42" i="8"/>
  <c r="M42" i="8" s="1"/>
  <c r="L43" i="8"/>
  <c r="M43" i="8" s="1"/>
  <c r="L44" i="8"/>
  <c r="R44" i="8" s="1"/>
  <c r="L45" i="8"/>
  <c r="M45" i="8" s="1"/>
  <c r="L46" i="8"/>
  <c r="M46" i="8" s="1"/>
  <c r="L47" i="8"/>
  <c r="M47" i="8" s="1"/>
  <c r="L48" i="8"/>
  <c r="R48" i="8" s="1"/>
  <c r="L49" i="8"/>
  <c r="R49" i="8" s="1"/>
  <c r="L50" i="8"/>
  <c r="M50" i="8" s="1"/>
  <c r="L51" i="8"/>
  <c r="R51" i="8" s="1"/>
  <c r="L52" i="8"/>
  <c r="R52" i="8" s="1"/>
  <c r="L53" i="8"/>
  <c r="M53" i="8" s="1"/>
  <c r="L54" i="8"/>
  <c r="M54" i="8" s="1"/>
  <c r="L55" i="8"/>
  <c r="M55" i="8" s="1"/>
  <c r="L56" i="8"/>
  <c r="R56" i="8" s="1"/>
  <c r="L57" i="8"/>
  <c r="R57" i="8" s="1"/>
  <c r="L58" i="8"/>
  <c r="M58" i="8" s="1"/>
  <c r="L59" i="8"/>
  <c r="R59" i="8" s="1"/>
  <c r="L60" i="8"/>
  <c r="R60" i="8" s="1"/>
  <c r="L61" i="8"/>
  <c r="R61" i="8" s="1"/>
  <c r="L62" i="8"/>
  <c r="M62" i="8" s="1"/>
  <c r="L63" i="8"/>
  <c r="M63" i="8" s="1"/>
  <c r="L64" i="8"/>
  <c r="R64" i="8" s="1"/>
  <c r="L65" i="8"/>
  <c r="M65" i="8" s="1"/>
  <c r="R42" i="8"/>
  <c r="L38" i="8"/>
  <c r="R38" i="8" s="1"/>
  <c r="E39" i="8"/>
  <c r="E40" i="8"/>
  <c r="E41" i="8"/>
  <c r="E42" i="8"/>
  <c r="E43" i="8"/>
  <c r="E44" i="8"/>
  <c r="E45" i="8"/>
  <c r="E46" i="8"/>
  <c r="E47" i="8"/>
  <c r="E48" i="8"/>
  <c r="E49" i="8"/>
  <c r="E50" i="8"/>
  <c r="E51" i="8"/>
  <c r="E52" i="8"/>
  <c r="E53" i="8"/>
  <c r="E54" i="8"/>
  <c r="E55" i="8"/>
  <c r="E56" i="8"/>
  <c r="E57" i="8"/>
  <c r="E58" i="8"/>
  <c r="E59" i="8"/>
  <c r="E60" i="8"/>
  <c r="E61" i="8"/>
  <c r="E62" i="8"/>
  <c r="E63" i="8"/>
  <c r="E64" i="8"/>
  <c r="E65" i="8"/>
  <c r="E38" i="8"/>
  <c r="R55" i="8"/>
  <c r="R65" i="8"/>
  <c r="R43" i="8" l="1"/>
  <c r="R47" i="8"/>
  <c r="M59" i="8"/>
  <c r="R54" i="8"/>
  <c r="R53" i="8"/>
  <c r="M57" i="8"/>
  <c r="R45" i="8"/>
  <c r="M41" i="8"/>
  <c r="M38" i="8"/>
  <c r="R50" i="8"/>
  <c r="R63" i="8"/>
  <c r="R46" i="8"/>
  <c r="R58" i="8"/>
  <c r="M49" i="8"/>
  <c r="M39" i="8"/>
  <c r="M51" i="8"/>
  <c r="M61" i="8"/>
  <c r="R62" i="8"/>
  <c r="L66" i="8"/>
  <c r="M64" i="8"/>
  <c r="M60" i="8"/>
  <c r="M56" i="8"/>
  <c r="M52" i="8"/>
  <c r="M48" i="8"/>
  <c r="M44" i="8"/>
  <c r="M40" i="8"/>
  <c r="Q2853" i="14"/>
  <c r="S2853" i="14" s="1"/>
  <c r="Q2852" i="14"/>
  <c r="R2852" i="14" s="1"/>
  <c r="Q2851" i="14"/>
  <c r="S2851" i="14" s="1"/>
  <c r="Q2850" i="14"/>
  <c r="S2850" i="14" s="1"/>
  <c r="Q2849" i="14"/>
  <c r="S2849" i="14" s="1"/>
  <c r="Q2848" i="14"/>
  <c r="R2848" i="14" s="1"/>
  <c r="R2851" i="14" l="1"/>
  <c r="S2852" i="14"/>
  <c r="S2848" i="14"/>
  <c r="R2850" i="14"/>
  <c r="R2849" i="14"/>
  <c r="R2853" i="14"/>
  <c r="Q2847" i="14" l="1"/>
  <c r="S2847" i="14" s="1"/>
  <c r="Q2846" i="14"/>
  <c r="S2846" i="14" s="1"/>
  <c r="Q2845" i="14"/>
  <c r="S2845" i="14" s="1"/>
  <c r="Q2844" i="14"/>
  <c r="R2844" i="14" s="1"/>
  <c r="Q2843" i="14"/>
  <c r="S2843" i="14" s="1"/>
  <c r="Q2842" i="14"/>
  <c r="S2842" i="14" s="1"/>
  <c r="R2847" i="14" l="1"/>
  <c r="S2844" i="14"/>
  <c r="R2843" i="14"/>
  <c r="R2842" i="14"/>
  <c r="R2846" i="14"/>
  <c r="R2845" i="14"/>
  <c r="Q2841" i="14" l="1"/>
  <c r="S2841" i="14" s="1"/>
  <c r="Q2840" i="14"/>
  <c r="R2840" i="14" s="1"/>
  <c r="Q2839" i="14"/>
  <c r="R2839" i="14" s="1"/>
  <c r="Q2838" i="14"/>
  <c r="S2838" i="14" s="1"/>
  <c r="Q2837" i="14"/>
  <c r="S2837" i="14" s="1"/>
  <c r="Q2836" i="14"/>
  <c r="R2836" i="14" s="1"/>
  <c r="S2836" i="14" l="1"/>
  <c r="S2839" i="14"/>
  <c r="S2840" i="14"/>
  <c r="R2838" i="14"/>
  <c r="R2841" i="14"/>
  <c r="R2837" i="14"/>
  <c r="Q2835" i="14" l="1"/>
  <c r="S2835" i="14" s="1"/>
  <c r="Q2834" i="14"/>
  <c r="R2834" i="14" s="1"/>
  <c r="Q2833" i="14"/>
  <c r="S2833" i="14" s="1"/>
  <c r="Q2832" i="14"/>
  <c r="R2832" i="14" s="1"/>
  <c r="Q2831" i="14"/>
  <c r="S2831" i="14" s="1"/>
  <c r="Q2830" i="14"/>
  <c r="R2830" i="14" s="1"/>
  <c r="S2830" i="14" l="1"/>
  <c r="R2833" i="14"/>
  <c r="S2834" i="14"/>
  <c r="R2831" i="14"/>
  <c r="S2832" i="14"/>
  <c r="R2835" i="14"/>
  <c r="Q2829" i="14" l="1"/>
  <c r="S2829" i="14" s="1"/>
  <c r="Q2828" i="14"/>
  <c r="S2828" i="14" s="1"/>
  <c r="Q2827" i="14"/>
  <c r="S2827" i="14" s="1"/>
  <c r="Q2826" i="14"/>
  <c r="R2826" i="14" s="1"/>
  <c r="Q2825" i="14"/>
  <c r="S2825" i="14" s="1"/>
  <c r="Q2824" i="14"/>
  <c r="S2824" i="14" s="1"/>
  <c r="R2825" i="14" l="1"/>
  <c r="S2826" i="14"/>
  <c r="R2829" i="14"/>
  <c r="R2824" i="14"/>
  <c r="R2828" i="14"/>
  <c r="R2827" i="14"/>
  <c r="Q2823" i="14" l="1"/>
  <c r="S2823" i="14" s="1"/>
  <c r="Q2822" i="14"/>
  <c r="R2822" i="14" s="1"/>
  <c r="Q2821" i="14"/>
  <c r="S2821" i="14" s="1"/>
  <c r="Q2820" i="14"/>
  <c r="S2820" i="14" s="1"/>
  <c r="Q2819" i="14"/>
  <c r="S2819" i="14" s="1"/>
  <c r="Q2818" i="14"/>
  <c r="R2818" i="14" s="1"/>
  <c r="S2822" i="14" l="1"/>
  <c r="S2818" i="14"/>
  <c r="R2821" i="14"/>
  <c r="R2820" i="14"/>
  <c r="R2819" i="14"/>
  <c r="R2823" i="14"/>
  <c r="Q2817" i="14" l="1"/>
  <c r="S2817" i="14" s="1"/>
  <c r="Q2816" i="14"/>
  <c r="R2816" i="14" s="1"/>
  <c r="Q2815" i="14"/>
  <c r="S2815" i="14" s="1"/>
  <c r="Q2814" i="14"/>
  <c r="R2814" i="14" s="1"/>
  <c r="Q2813" i="14"/>
  <c r="S2813" i="14" s="1"/>
  <c r="Q2812" i="14"/>
  <c r="R2812" i="14" s="1"/>
  <c r="R2815" i="14" l="1"/>
  <c r="S2812" i="14"/>
  <c r="S2816" i="14"/>
  <c r="R2813" i="14"/>
  <c r="S2814" i="14"/>
  <c r="R2817" i="14"/>
  <c r="Q2811" i="14" l="1"/>
  <c r="S2811" i="14" s="1"/>
  <c r="Q2810" i="14"/>
  <c r="S2810" i="14" s="1"/>
  <c r="Q2809" i="14"/>
  <c r="S2809" i="14" s="1"/>
  <c r="Q2808" i="14"/>
  <c r="R2808" i="14" s="1"/>
  <c r="Q2807" i="14"/>
  <c r="S2807" i="14" s="1"/>
  <c r="Q2806" i="14"/>
  <c r="S2806" i="14" s="1"/>
  <c r="AQ30" i="1"/>
  <c r="R2807" i="14" l="1"/>
  <c r="S2808" i="14"/>
  <c r="R2811" i="14"/>
  <c r="R2806" i="14"/>
  <c r="R2810" i="14"/>
  <c r="R2809" i="14"/>
  <c r="Q2805" i="14" l="1"/>
  <c r="S2805" i="14" s="1"/>
  <c r="Q2804" i="14"/>
  <c r="S2804" i="14" s="1"/>
  <c r="Q2803" i="14"/>
  <c r="S2803" i="14" s="1"/>
  <c r="Q2802" i="14"/>
  <c r="R2802" i="14" s="1"/>
  <c r="Q2801" i="14"/>
  <c r="R2801" i="14" s="1"/>
  <c r="Q2800" i="14"/>
  <c r="S2800" i="14" s="1"/>
  <c r="N41" i="5"/>
  <c r="S2801" i="14" l="1"/>
  <c r="R2805" i="14"/>
  <c r="S2802" i="14"/>
  <c r="R2800" i="14"/>
  <c r="R2804" i="14"/>
  <c r="R2803" i="14"/>
  <c r="Q2799" i="14" l="1"/>
  <c r="S2799" i="14" s="1"/>
  <c r="Q2798" i="14"/>
  <c r="R2798" i="14" s="1"/>
  <c r="Q2797" i="14"/>
  <c r="S2797" i="14" s="1"/>
  <c r="Q2796" i="14"/>
  <c r="S2796" i="14" s="1"/>
  <c r="Q2795" i="14"/>
  <c r="S2795" i="14" s="1"/>
  <c r="Q2794" i="14"/>
  <c r="R2794" i="14" s="1"/>
  <c r="S2798" i="14" l="1"/>
  <c r="S2794" i="14"/>
  <c r="R2797" i="14"/>
  <c r="R2796" i="14"/>
  <c r="R2795" i="14"/>
  <c r="R2799" i="14"/>
  <c r="Q2793" i="14" l="1"/>
  <c r="S2793" i="14" s="1"/>
  <c r="Q2792" i="14"/>
  <c r="S2792" i="14" s="1"/>
  <c r="Q2791" i="14"/>
  <c r="S2791" i="14" s="1"/>
  <c r="Q2790" i="14"/>
  <c r="R2790" i="14" s="1"/>
  <c r="Q2789" i="14"/>
  <c r="R2789" i="14" s="1"/>
  <c r="Q2788" i="14"/>
  <c r="S2788" i="14" s="1"/>
  <c r="R2793" i="14" l="1"/>
  <c r="S2789" i="14"/>
  <c r="S2790" i="14"/>
  <c r="R2788" i="14"/>
  <c r="R2792" i="14"/>
  <c r="R2791" i="14"/>
  <c r="Q2787" i="14"/>
  <c r="S2787" i="14" s="1"/>
  <c r="Q2786" i="14"/>
  <c r="R2786" i="14" s="1"/>
  <c r="Q2785" i="14"/>
  <c r="S2785" i="14" s="1"/>
  <c r="Q2784" i="14"/>
  <c r="S2784" i="14" s="1"/>
  <c r="Q2783" i="14"/>
  <c r="S2783" i="14" s="1"/>
  <c r="Q2782" i="14"/>
  <c r="R2782" i="14" s="1"/>
  <c r="S2782" i="14" l="1"/>
  <c r="R2785" i="14"/>
  <c r="S2786" i="14"/>
  <c r="R2784" i="14"/>
  <c r="R2783" i="14"/>
  <c r="R2787" i="14"/>
  <c r="Q2781" i="14" l="1"/>
  <c r="S2781" i="14" s="1"/>
  <c r="Q2780" i="14"/>
  <c r="R2780" i="14" s="1"/>
  <c r="Q2779" i="14"/>
  <c r="S2779" i="14" s="1"/>
  <c r="Q2778" i="14"/>
  <c r="S2778" i="14" s="1"/>
  <c r="Q2777" i="14"/>
  <c r="S2777" i="14" s="1"/>
  <c r="Q2776" i="14"/>
  <c r="R2776" i="14" s="1"/>
  <c r="S2776" i="14" l="1"/>
  <c r="R2779" i="14"/>
  <c r="S2780" i="14"/>
  <c r="R2778" i="14"/>
  <c r="R2777" i="14"/>
  <c r="R2781" i="14"/>
  <c r="Q2775" i="14"/>
  <c r="R2775" i="14" s="1"/>
  <c r="Q2774" i="14"/>
  <c r="S2774" i="14" s="1"/>
  <c r="Q2773" i="14"/>
  <c r="R2773" i="14" s="1"/>
  <c r="Q2772" i="14"/>
  <c r="S2772" i="14" s="1"/>
  <c r="Q2771" i="14"/>
  <c r="R2771" i="14" s="1"/>
  <c r="Q2770" i="14"/>
  <c r="R2770" i="14" s="1"/>
  <c r="Q2769" i="14"/>
  <c r="R2769" i="14" s="1"/>
  <c r="Q2768" i="14"/>
  <c r="R2768" i="14" s="1"/>
  <c r="Q2767" i="14"/>
  <c r="S2767" i="14" s="1"/>
  <c r="Q2766" i="14"/>
  <c r="S2766" i="14" s="1"/>
  <c r="Q2765" i="14"/>
  <c r="R2765" i="14" s="1"/>
  <c r="Q2764" i="14"/>
  <c r="S2764" i="14" s="1"/>
  <c r="S2770" i="14" l="1"/>
  <c r="R2774" i="14"/>
  <c r="S2768" i="14"/>
  <c r="S2769" i="14"/>
  <c r="S2775" i="14"/>
  <c r="R2764" i="14"/>
  <c r="S2765" i="14"/>
  <c r="S2771" i="14"/>
  <c r="R2772" i="14"/>
  <c r="S2773" i="14"/>
  <c r="R2767" i="14"/>
  <c r="R2766" i="14"/>
  <c r="Q2763" i="14" l="1"/>
  <c r="S2763" i="14" s="1"/>
  <c r="Q2762" i="14"/>
  <c r="S2762" i="14" s="1"/>
  <c r="Q2761" i="14"/>
  <c r="S2761" i="14" s="1"/>
  <c r="Q2760" i="14"/>
  <c r="S2760" i="14" s="1"/>
  <c r="Q2759" i="14"/>
  <c r="R2759" i="14" s="1"/>
  <c r="Q2758" i="14"/>
  <c r="S2758" i="14" s="1"/>
  <c r="S2759" i="14" l="1"/>
  <c r="R2760" i="14"/>
  <c r="R2763" i="14"/>
  <c r="R2758" i="14"/>
  <c r="R2762" i="14"/>
  <c r="R2761" i="14"/>
  <c r="Q2757" i="14" l="1"/>
  <c r="S2757" i="14" s="1"/>
  <c r="Q2756" i="14"/>
  <c r="R2756" i="14" s="1"/>
  <c r="Q2755" i="14"/>
  <c r="S2755" i="14" s="1"/>
  <c r="Q2754" i="14"/>
  <c r="R2754" i="14" s="1"/>
  <c r="Q2753" i="14"/>
  <c r="S2753" i="14" s="1"/>
  <c r="Q2752" i="14"/>
  <c r="R2752" i="14" s="1"/>
  <c r="S2752" i="14" l="1"/>
  <c r="R2755" i="14"/>
  <c r="S2756" i="14"/>
  <c r="R2753" i="14"/>
  <c r="S2754" i="14"/>
  <c r="R2757" i="14"/>
  <c r="Q2751" i="14" l="1"/>
  <c r="S2751" i="14" s="1"/>
  <c r="Q2750" i="14"/>
  <c r="S2750" i="14" s="1"/>
  <c r="Q2749" i="14"/>
  <c r="S2749" i="14" s="1"/>
  <c r="Q2748" i="14"/>
  <c r="R2748" i="14" s="1"/>
  <c r="Q2747" i="14"/>
  <c r="R2747" i="14" s="1"/>
  <c r="Q2746" i="14"/>
  <c r="S2746" i="14" s="1"/>
  <c r="S2748" i="14" l="1"/>
  <c r="S2747" i="14"/>
  <c r="R2751" i="14"/>
  <c r="R2746" i="14"/>
  <c r="R2750" i="14"/>
  <c r="R2749" i="14"/>
  <c r="Q2745" i="14" l="1"/>
  <c r="S2745" i="14" s="1"/>
  <c r="Q2744" i="14"/>
  <c r="R2744" i="14" s="1"/>
  <c r="Q2743" i="14"/>
  <c r="S2743" i="14" s="1"/>
  <c r="Q2742" i="14"/>
  <c r="S2742" i="14" s="1"/>
  <c r="Q2741" i="14"/>
  <c r="S2741" i="14" s="1"/>
  <c r="Q2740" i="14"/>
  <c r="R2740" i="14" s="1"/>
  <c r="S2740" i="14" l="1"/>
  <c r="R2743" i="14"/>
  <c r="S2744" i="14"/>
  <c r="R2742" i="14"/>
  <c r="R2741" i="14"/>
  <c r="R2745" i="14"/>
  <c r="Q2739" i="14" l="1"/>
  <c r="S2739" i="14" s="1"/>
  <c r="Q2738" i="14"/>
  <c r="S2738" i="14" s="1"/>
  <c r="Q2737" i="14"/>
  <c r="S2737" i="14" s="1"/>
  <c r="Q2736" i="14"/>
  <c r="S2736" i="14" s="1"/>
  <c r="Q2735" i="14"/>
  <c r="R2735" i="14" s="1"/>
  <c r="Q2734" i="14"/>
  <c r="S2734" i="14" s="1"/>
  <c r="R2734" i="14" l="1"/>
  <c r="S2735" i="14"/>
  <c r="R2737" i="14"/>
  <c r="R2738" i="14"/>
  <c r="R2736" i="14"/>
  <c r="R2739" i="14"/>
  <c r="Q2733" i="14" l="1"/>
  <c r="R2733" i="14" s="1"/>
  <c r="Q2732" i="14"/>
  <c r="S2732" i="14" s="1"/>
  <c r="Q2731" i="14"/>
  <c r="R2731" i="14" s="1"/>
  <c r="Q2730" i="14"/>
  <c r="S2730" i="14" s="1"/>
  <c r="Q2729" i="14"/>
  <c r="R2729" i="14" s="1"/>
  <c r="Q2728" i="14"/>
  <c r="R2728" i="14" s="1"/>
  <c r="S2728" i="14" l="1"/>
  <c r="S2729" i="14"/>
  <c r="R2732" i="14"/>
  <c r="S2733" i="14"/>
  <c r="R2730" i="14"/>
  <c r="S2731" i="14"/>
  <c r="Q2727" i="14" l="1"/>
  <c r="S2727" i="14" s="1"/>
  <c r="Q2726" i="14"/>
  <c r="R2726" i="14" s="1"/>
  <c r="Q2725" i="14"/>
  <c r="S2725" i="14" s="1"/>
  <c r="Q2724" i="14"/>
  <c r="R2724" i="14" s="1"/>
  <c r="Q2723" i="14"/>
  <c r="S2723" i="14" s="1"/>
  <c r="Q2722" i="14"/>
  <c r="R2722" i="14" s="1"/>
  <c r="Q2721" i="14"/>
  <c r="S2721" i="14" s="1"/>
  <c r="Q2720" i="14"/>
  <c r="S2720" i="14" s="1"/>
  <c r="Q2719" i="14"/>
  <c r="S2719" i="14" s="1"/>
  <c r="Q2718" i="14"/>
  <c r="R2718" i="14" s="1"/>
  <c r="Q2717" i="14"/>
  <c r="S2717" i="14" s="1"/>
  <c r="Q2716" i="14"/>
  <c r="S2716" i="14" s="1"/>
  <c r="R2721" i="14" l="1"/>
  <c r="R2717" i="14"/>
  <c r="R2725" i="14"/>
  <c r="R2723" i="14"/>
  <c r="S2724" i="14"/>
  <c r="S2718" i="14"/>
  <c r="R2727" i="14"/>
  <c r="S2722" i="14"/>
  <c r="S2726" i="14"/>
  <c r="R2716" i="14"/>
  <c r="R2720" i="14"/>
  <c r="R2719" i="14"/>
  <c r="O43" i="11" l="1"/>
  <c r="Q2715" i="14" l="1"/>
  <c r="S2715" i="14" s="1"/>
  <c r="Q2714" i="14"/>
  <c r="S2714" i="14" s="1"/>
  <c r="Q2713" i="14"/>
  <c r="S2713" i="14" s="1"/>
  <c r="Q2712" i="14"/>
  <c r="R2712" i="14" s="1"/>
  <c r="Q2711" i="14"/>
  <c r="S2711" i="14" s="1"/>
  <c r="Q2710" i="14"/>
  <c r="S2710" i="14" s="1"/>
  <c r="R2711" i="14" l="1"/>
  <c r="S2712" i="14"/>
  <c r="R2715" i="14"/>
  <c r="R2710" i="14"/>
  <c r="R2714" i="14"/>
  <c r="R2713" i="14"/>
  <c r="Q2709" i="14" l="1"/>
  <c r="S2709" i="14" s="1"/>
  <c r="Q2708" i="14"/>
  <c r="S2708" i="14" s="1"/>
  <c r="Q2707" i="14"/>
  <c r="S2707" i="14" s="1"/>
  <c r="Q2706" i="14"/>
  <c r="R2706" i="14" s="1"/>
  <c r="Q2705" i="14"/>
  <c r="S2705" i="14" s="1"/>
  <c r="Q2704" i="14"/>
  <c r="S2704" i="14" s="1"/>
  <c r="R2705" i="14" l="1"/>
  <c r="S2706" i="14"/>
  <c r="R2709" i="14"/>
  <c r="R2704" i="14"/>
  <c r="R2708" i="14"/>
  <c r="R2707" i="14"/>
  <c r="Q2703" i="14" l="1"/>
  <c r="S2703" i="14" s="1"/>
  <c r="Q2702" i="14"/>
  <c r="R2702" i="14" s="1"/>
  <c r="Q2701" i="14"/>
  <c r="S2701" i="14" s="1"/>
  <c r="Q2700" i="14"/>
  <c r="R2700" i="14" s="1"/>
  <c r="Q2699" i="14"/>
  <c r="S2699" i="14" s="1"/>
  <c r="Q2698" i="14"/>
  <c r="R2698" i="14" s="1"/>
  <c r="S2698" i="14" l="1"/>
  <c r="R2701" i="14"/>
  <c r="S2702" i="14"/>
  <c r="R2699" i="14"/>
  <c r="S2700" i="14"/>
  <c r="R2703" i="14"/>
  <c r="Q2697" i="14" l="1"/>
  <c r="S2697" i="14" s="1"/>
  <c r="Q2696" i="14"/>
  <c r="R2696" i="14" s="1"/>
  <c r="Q2695" i="14"/>
  <c r="S2695" i="14" s="1"/>
  <c r="Q2694" i="14"/>
  <c r="S2694" i="14" s="1"/>
  <c r="Q2693" i="14"/>
  <c r="S2693" i="14" s="1"/>
  <c r="Q2692" i="14"/>
  <c r="R2692" i="14" s="1"/>
  <c r="R2695" i="14" l="1"/>
  <c r="S2692" i="14"/>
  <c r="S2696" i="14"/>
  <c r="R2694" i="14"/>
  <c r="R2693" i="14"/>
  <c r="R2697" i="14"/>
  <c r="Q2691" i="14" l="1"/>
  <c r="S2691" i="14" s="1"/>
  <c r="Q2690" i="14"/>
  <c r="R2690" i="14" s="1"/>
  <c r="Q2689" i="14"/>
  <c r="S2689" i="14" s="1"/>
  <c r="Q2688" i="14"/>
  <c r="S2688" i="14" s="1"/>
  <c r="Q2687" i="14"/>
  <c r="S2687" i="14" s="1"/>
  <c r="Q2686" i="14"/>
  <c r="R2686" i="14" s="1"/>
  <c r="AM38" i="1"/>
  <c r="S2686" i="14" l="1"/>
  <c r="R2689" i="14"/>
  <c r="S2690" i="14"/>
  <c r="R2688" i="14"/>
  <c r="R2687" i="14"/>
  <c r="R2691" i="14"/>
  <c r="Q2679" i="14"/>
  <c r="S2679" i="14" s="1"/>
  <c r="Q2678" i="14"/>
  <c r="R2678" i="14" s="1"/>
  <c r="Q2677" i="14"/>
  <c r="S2677" i="14" s="1"/>
  <c r="Q2676" i="14"/>
  <c r="S2676" i="14" s="1"/>
  <c r="Q2675" i="14"/>
  <c r="S2675" i="14" s="1"/>
  <c r="Q2674" i="14"/>
  <c r="R2674" i="14" s="1"/>
  <c r="S2678" i="14" l="1"/>
  <c r="S2674" i="14"/>
  <c r="R2677" i="14"/>
  <c r="R2676" i="14"/>
  <c r="R2675" i="14"/>
  <c r="R2679" i="14"/>
  <c r="Q2685" i="14" l="1"/>
  <c r="S2685" i="14" s="1"/>
  <c r="Q2684" i="14"/>
  <c r="R2684" i="14" s="1"/>
  <c r="Q2683" i="14"/>
  <c r="R2683" i="14" s="1"/>
  <c r="Q2682" i="14"/>
  <c r="S2682" i="14" s="1"/>
  <c r="Q2681" i="14"/>
  <c r="S2681" i="14" s="1"/>
  <c r="Q2680" i="14"/>
  <c r="R2680" i="14" s="1"/>
  <c r="U25" i="1"/>
  <c r="E36" i="8"/>
  <c r="L35" i="8"/>
  <c r="R35" i="8" s="1"/>
  <c r="L36" i="8"/>
  <c r="M36" i="8" s="1"/>
  <c r="E35" i="8"/>
  <c r="L7" i="8"/>
  <c r="R7" i="8" s="1"/>
  <c r="L8" i="8"/>
  <c r="M8" i="8" s="1"/>
  <c r="L9" i="8"/>
  <c r="M9" i="8" s="1"/>
  <c r="L10" i="8"/>
  <c r="M10" i="8" s="1"/>
  <c r="L11" i="8"/>
  <c r="M11" i="8" s="1"/>
  <c r="L12" i="8"/>
  <c r="M12" i="8" s="1"/>
  <c r="L13" i="8"/>
  <c r="M13" i="8" s="1"/>
  <c r="L14" i="8"/>
  <c r="M14" i="8" s="1"/>
  <c r="L15" i="8"/>
  <c r="R15" i="8" s="1"/>
  <c r="L16" i="8"/>
  <c r="R16" i="8" s="1"/>
  <c r="L17" i="8"/>
  <c r="R17" i="8" s="1"/>
  <c r="L18" i="8"/>
  <c r="R18" i="8" s="1"/>
  <c r="L19" i="8"/>
  <c r="R19" i="8" s="1"/>
  <c r="L20" i="8"/>
  <c r="M20" i="8" s="1"/>
  <c r="L21" i="8"/>
  <c r="M21" i="8" s="1"/>
  <c r="L22" i="8"/>
  <c r="M22" i="8" s="1"/>
  <c r="L23" i="8"/>
  <c r="M23" i="8" s="1"/>
  <c r="L24" i="8"/>
  <c r="M24" i="8" s="1"/>
  <c r="L25" i="8"/>
  <c r="M25" i="8" s="1"/>
  <c r="L26" i="8"/>
  <c r="M26" i="8" s="1"/>
  <c r="L27" i="8"/>
  <c r="R27" i="8" s="1"/>
  <c r="L28" i="8"/>
  <c r="R28" i="8" s="1"/>
  <c r="L29" i="8"/>
  <c r="R29" i="8" s="1"/>
  <c r="L30" i="8"/>
  <c r="R30" i="8" s="1"/>
  <c r="L31" i="8"/>
  <c r="R31" i="8" s="1"/>
  <c r="L32" i="8"/>
  <c r="M32" i="8" s="1"/>
  <c r="L33" i="8"/>
  <c r="M33" i="8" s="1"/>
  <c r="L34" i="8"/>
  <c r="M34" i="8" s="1"/>
  <c r="L6" i="8"/>
  <c r="M6" i="8" s="1"/>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6" i="8"/>
  <c r="S2683" i="14" l="1"/>
  <c r="S2684" i="14"/>
  <c r="S2680" i="14"/>
  <c r="M35" i="8"/>
  <c r="R14" i="8"/>
  <c r="R2682" i="14"/>
  <c r="R2681" i="14"/>
  <c r="R2685" i="14"/>
  <c r="M17" i="8"/>
  <c r="M31" i="8"/>
  <c r="M7" i="8"/>
  <c r="R12" i="8"/>
  <c r="M29" i="8"/>
  <c r="R26" i="8"/>
  <c r="R36" i="8"/>
  <c r="M19" i="8"/>
  <c r="R24" i="8"/>
  <c r="M30" i="8"/>
  <c r="M18" i="8"/>
  <c r="R6" i="8"/>
  <c r="R25" i="8"/>
  <c r="R13" i="8"/>
  <c r="M28" i="8"/>
  <c r="M16" i="8"/>
  <c r="R23" i="8"/>
  <c r="R11" i="8"/>
  <c r="M27" i="8"/>
  <c r="M15" i="8"/>
  <c r="R34" i="8"/>
  <c r="R22" i="8"/>
  <c r="R10" i="8"/>
  <c r="R33" i="8"/>
  <c r="R21" i="8"/>
  <c r="R9" i="8"/>
  <c r="R32" i="8"/>
  <c r="R20" i="8"/>
  <c r="R8" i="8"/>
  <c r="Q2673" i="14"/>
  <c r="S2673" i="14" s="1"/>
  <c r="Q2672" i="14"/>
  <c r="R2672" i="14" s="1"/>
  <c r="Q2671" i="14"/>
  <c r="S2671" i="14" s="1"/>
  <c r="Q2670" i="14"/>
  <c r="S2670" i="14" s="1"/>
  <c r="Q2669" i="14"/>
  <c r="S2669" i="14" s="1"/>
  <c r="Q2668" i="14"/>
  <c r="R2668" i="14" s="1"/>
  <c r="S2672" i="14" l="1"/>
  <c r="R2671" i="14"/>
  <c r="S2668" i="14"/>
  <c r="R2670" i="14"/>
  <c r="R2669" i="14"/>
  <c r="R2673" i="14"/>
  <c r="P42" i="1" l="1"/>
  <c r="P43" i="1"/>
  <c r="P46" i="1"/>
  <c r="Q2667" i="14" l="1"/>
  <c r="S2667" i="14" s="1"/>
  <c r="Q2666" i="14"/>
  <c r="S2666" i="14" s="1"/>
  <c r="Q2665" i="14"/>
  <c r="S2665" i="14" s="1"/>
  <c r="Q2664" i="14"/>
  <c r="R2664" i="14" s="1"/>
  <c r="Q2663" i="14"/>
  <c r="R2663" i="14" s="1"/>
  <c r="Q2662" i="14"/>
  <c r="S2662" i="14" s="1"/>
  <c r="S2663" i="14" l="1"/>
  <c r="R2667" i="14"/>
  <c r="S2664" i="14"/>
  <c r="R2662" i="14"/>
  <c r="R2666" i="14"/>
  <c r="R2665" i="14"/>
  <c r="Q2661" i="14" l="1"/>
  <c r="S2661" i="14" s="1"/>
  <c r="Q2660" i="14"/>
  <c r="R2660" i="14" s="1"/>
  <c r="Q2659" i="14"/>
  <c r="R2659" i="14" s="1"/>
  <c r="Q2658" i="14"/>
  <c r="R2658" i="14" s="1"/>
  <c r="Q2657" i="14"/>
  <c r="R2657" i="14" s="1"/>
  <c r="N2657" i="14"/>
  <c r="Q2656" i="14"/>
  <c r="S2656" i="14" s="1"/>
  <c r="S2659" i="14" l="1"/>
  <c r="S2660" i="14"/>
  <c r="S2657" i="14"/>
  <c r="R2656" i="14"/>
  <c r="S2658" i="14"/>
  <c r="R2661" i="14"/>
  <c r="Q2655" i="14" l="1"/>
  <c r="R2655" i="14" s="1"/>
  <c r="Q2654" i="14"/>
  <c r="S2654" i="14" s="1"/>
  <c r="Q2653" i="14"/>
  <c r="S2653" i="14" s="1"/>
  <c r="Q2652" i="14"/>
  <c r="S2652" i="14" s="1"/>
  <c r="Q2651" i="14"/>
  <c r="R2651" i="14" s="1"/>
  <c r="Q2650" i="14"/>
  <c r="S2650" i="14" s="1"/>
  <c r="R2650" i="14" l="1"/>
  <c r="S2651" i="14"/>
  <c r="R2654" i="14"/>
  <c r="S2655" i="14"/>
  <c r="R2653" i="14"/>
  <c r="R2652" i="14"/>
  <c r="Q2649" i="14" l="1"/>
  <c r="R2649" i="14" s="1"/>
  <c r="Q2648" i="14"/>
  <c r="S2648" i="14" s="1"/>
  <c r="Q2647" i="14"/>
  <c r="S2647" i="14" s="1"/>
  <c r="Q2646" i="14"/>
  <c r="R2646" i="14" s="1"/>
  <c r="Q2645" i="14"/>
  <c r="R2645" i="14" s="1"/>
  <c r="Q2644" i="14"/>
  <c r="S2644" i="14" s="1"/>
  <c r="S2649" i="14" l="1"/>
  <c r="S2645" i="14"/>
  <c r="S2646" i="14"/>
  <c r="R2644" i="14"/>
  <c r="R2648" i="14"/>
  <c r="R2647" i="14"/>
  <c r="Q2643" i="14" l="1"/>
  <c r="S2643" i="14" s="1"/>
  <c r="Q2642" i="14"/>
  <c r="R2642" i="14" s="1"/>
  <c r="Q2641" i="14"/>
  <c r="R2641" i="14" s="1"/>
  <c r="Q2640" i="14"/>
  <c r="R2640" i="14" s="1"/>
  <c r="Q2639" i="14"/>
  <c r="S2639" i="14" s="1"/>
  <c r="Q2638" i="14"/>
  <c r="R2638" i="14" s="1"/>
  <c r="S2642" i="14" l="1"/>
  <c r="S2638" i="14"/>
  <c r="S2641" i="14"/>
  <c r="R2639" i="14"/>
  <c r="S2640" i="14"/>
  <c r="R2643" i="14"/>
  <c r="Q2637" i="14" l="1"/>
  <c r="S2637" i="14" s="1"/>
  <c r="Q2636" i="14"/>
  <c r="R2636" i="14" s="1"/>
  <c r="Q2635" i="14"/>
  <c r="R2635" i="14" s="1"/>
  <c r="Q2634" i="14"/>
  <c r="S2634" i="14" s="1"/>
  <c r="Q2633" i="14"/>
  <c r="S2633" i="14" s="1"/>
  <c r="Q2632" i="14"/>
  <c r="R2632" i="14" s="1"/>
  <c r="S2636" i="14" l="1"/>
  <c r="S2635" i="14"/>
  <c r="S2632" i="14"/>
  <c r="R2634" i="14"/>
  <c r="R2633" i="14"/>
  <c r="R2637" i="14"/>
  <c r="Q2631" i="14" l="1"/>
  <c r="S2631" i="14" s="1"/>
  <c r="Q2630" i="14"/>
  <c r="R2630" i="14" s="1"/>
  <c r="Q2629" i="14"/>
  <c r="S2629" i="14" s="1"/>
  <c r="Q2628" i="14"/>
  <c r="R2628" i="14" s="1"/>
  <c r="Q2627" i="14"/>
  <c r="S2627" i="14" s="1"/>
  <c r="Q2626" i="14"/>
  <c r="R2626" i="14" s="1"/>
  <c r="S2630" i="14" l="1"/>
  <c r="S2626" i="14"/>
  <c r="R2629" i="14"/>
  <c r="R2627" i="14"/>
  <c r="S2628" i="14"/>
  <c r="R2631" i="14"/>
  <c r="Q2625" i="14" l="1"/>
  <c r="S2625" i="14" s="1"/>
  <c r="Q2624" i="14"/>
  <c r="R2624" i="14" s="1"/>
  <c r="Q2623" i="14"/>
  <c r="R2623" i="14" s="1"/>
  <c r="Q2622" i="14"/>
  <c r="S2622" i="14" s="1"/>
  <c r="Q2621" i="14"/>
  <c r="S2621" i="14" s="1"/>
  <c r="Q2620" i="14"/>
  <c r="R2620" i="14" s="1"/>
  <c r="S2623" i="14" l="1"/>
  <c r="S2624" i="14"/>
  <c r="S2620" i="14"/>
  <c r="R2622" i="14"/>
  <c r="R2621" i="14"/>
  <c r="R2625" i="14"/>
  <c r="Q2619" i="14" l="1"/>
  <c r="S2619" i="14" s="1"/>
  <c r="Q2618" i="14"/>
  <c r="R2618" i="14" s="1"/>
  <c r="Q2617" i="14"/>
  <c r="R2617" i="14" s="1"/>
  <c r="Q2616" i="14"/>
  <c r="S2616" i="14" s="1"/>
  <c r="Q2615" i="14"/>
  <c r="S2615" i="14" s="1"/>
  <c r="Q2614" i="14"/>
  <c r="R2614" i="14" s="1"/>
  <c r="S2617" i="14" l="1"/>
  <c r="S2618" i="14"/>
  <c r="S2614" i="14"/>
  <c r="R2616" i="14"/>
  <c r="R2615" i="14"/>
  <c r="R2619" i="14"/>
  <c r="Q2613" i="14" l="1"/>
  <c r="S2613" i="14" s="1"/>
  <c r="Q2612" i="14"/>
  <c r="R2612" i="14" s="1"/>
  <c r="Q2611" i="14"/>
  <c r="S2611" i="14" s="1"/>
  <c r="Q2610" i="14"/>
  <c r="S2610" i="14" s="1"/>
  <c r="Q2609" i="14"/>
  <c r="S2609" i="14" s="1"/>
  <c r="Q2608" i="14"/>
  <c r="R2608" i="14" s="1"/>
  <c r="S2612" i="14" l="1"/>
  <c r="S2608" i="14"/>
  <c r="R2611" i="14"/>
  <c r="R2613" i="14"/>
  <c r="R2610" i="14"/>
  <c r="R2609" i="14"/>
  <c r="Q2607" i="14" l="1"/>
  <c r="S2607" i="14" s="1"/>
  <c r="Q2606" i="14"/>
  <c r="R2606" i="14" s="1"/>
  <c r="Q2605" i="14"/>
  <c r="S2605" i="14" s="1"/>
  <c r="Q2604" i="14"/>
  <c r="R2604" i="14" s="1"/>
  <c r="Q2603" i="14"/>
  <c r="S2603" i="14" s="1"/>
  <c r="Q2602" i="14"/>
  <c r="R2602" i="14" s="1"/>
  <c r="S2602" i="14" l="1"/>
  <c r="R2607" i="14"/>
  <c r="R2605" i="14"/>
  <c r="S2606" i="14"/>
  <c r="S2604" i="14"/>
  <c r="R2603" i="14"/>
  <c r="Q2601" i="14" l="1"/>
  <c r="S2601" i="14" s="1"/>
  <c r="Q2600" i="14"/>
  <c r="R2600" i="14" s="1"/>
  <c r="Q2599" i="14"/>
  <c r="S2599" i="14" s="1"/>
  <c r="Q2598" i="14"/>
  <c r="S2598" i="14" s="1"/>
  <c r="Q2597" i="14"/>
  <c r="S2597" i="14" s="1"/>
  <c r="Q2596" i="14"/>
  <c r="S2596" i="14" s="1"/>
  <c r="S2600" i="14" l="1"/>
  <c r="R2596" i="14"/>
  <c r="R2599" i="14"/>
  <c r="R2598" i="14"/>
  <c r="R2597" i="14"/>
  <c r="R2601" i="14"/>
  <c r="Q2595" i="14"/>
  <c r="S2595" i="14" s="1"/>
  <c r="Q2594" i="14"/>
  <c r="S2594" i="14" s="1"/>
  <c r="Q2593" i="14"/>
  <c r="S2593" i="14" s="1"/>
  <c r="Q2592" i="14"/>
  <c r="S2592" i="14" s="1"/>
  <c r="Q2591" i="14"/>
  <c r="S2591" i="14" s="1"/>
  <c r="Q2590" i="14"/>
  <c r="S2590" i="14" s="1"/>
  <c r="R2592" i="14" l="1"/>
  <c r="R2595" i="14"/>
  <c r="R2591" i="14"/>
  <c r="R2590" i="14"/>
  <c r="R2594" i="14"/>
  <c r="R2593" i="14"/>
  <c r="Q2589" i="14" l="1"/>
  <c r="S2589" i="14" s="1"/>
  <c r="Q2588" i="14"/>
  <c r="R2588" i="14" s="1"/>
  <c r="Q2587" i="14"/>
  <c r="R2587" i="14" s="1"/>
  <c r="Q2586" i="14"/>
  <c r="S2586" i="14" s="1"/>
  <c r="Q2585" i="14"/>
  <c r="S2585" i="14" s="1"/>
  <c r="Q2584" i="14"/>
  <c r="R2584" i="14" s="1"/>
  <c r="N2584" i="14"/>
  <c r="S2584" i="14" l="1"/>
  <c r="S2587" i="14"/>
  <c r="S2588" i="14"/>
  <c r="R2586" i="14"/>
  <c r="R2585" i="14"/>
  <c r="R2589" i="14"/>
  <c r="P25" i="1" l="1"/>
  <c r="Q25" i="1" s="1"/>
  <c r="Q2583" i="14"/>
  <c r="S2583" i="14" s="1"/>
  <c r="Q2582" i="14"/>
  <c r="R2582" i="14" s="1"/>
  <c r="Q2581" i="14"/>
  <c r="R2581" i="14" s="1"/>
  <c r="Q2580" i="14"/>
  <c r="S2580" i="14" s="1"/>
  <c r="Q2579" i="14"/>
  <c r="S2579" i="14" s="1"/>
  <c r="Q2578" i="14"/>
  <c r="R2578" i="14" s="1"/>
  <c r="AP30" i="1" l="1"/>
  <c r="S25" i="1"/>
  <c r="S2578" i="14"/>
  <c r="S2581" i="14"/>
  <c r="S2582" i="14"/>
  <c r="R25" i="1"/>
  <c r="R2580" i="14"/>
  <c r="R2579" i="14"/>
  <c r="R2583" i="14"/>
  <c r="Q2577" i="14" l="1"/>
  <c r="S2577" i="14" s="1"/>
  <c r="Q2576" i="14"/>
  <c r="R2576" i="14" s="1"/>
  <c r="Q2575" i="14"/>
  <c r="R2575" i="14" s="1"/>
  <c r="Q2574" i="14"/>
  <c r="S2574" i="14" s="1"/>
  <c r="Q2573" i="14"/>
  <c r="S2573" i="14" s="1"/>
  <c r="Q2572" i="14"/>
  <c r="R2572" i="14" s="1"/>
  <c r="S2576" i="14" l="1"/>
  <c r="S2572" i="14"/>
  <c r="S2575" i="14"/>
  <c r="R2574" i="14"/>
  <c r="R2573" i="14"/>
  <c r="R2577" i="14"/>
  <c r="Q2571" i="14" l="1"/>
  <c r="S2571" i="14" s="1"/>
  <c r="Q2570" i="14"/>
  <c r="R2570" i="14" s="1"/>
  <c r="Q2569" i="14"/>
  <c r="S2569" i="14" s="1"/>
  <c r="Q2568" i="14"/>
  <c r="S2568" i="14" s="1"/>
  <c r="Q2567" i="14"/>
  <c r="S2567" i="14" s="1"/>
  <c r="Q2566" i="14"/>
  <c r="R2566" i="14" s="1"/>
  <c r="S2566" i="14" l="1"/>
  <c r="R2569" i="14"/>
  <c r="S2570" i="14"/>
  <c r="R2568" i="14"/>
  <c r="R2571" i="14"/>
  <c r="R2567" i="14"/>
  <c r="Q2565" i="14" l="1"/>
  <c r="S2565" i="14" s="1"/>
  <c r="Q2564" i="14"/>
  <c r="S2564" i="14" s="1"/>
  <c r="Q2563" i="14"/>
  <c r="S2563" i="14" s="1"/>
  <c r="Q2562" i="14"/>
  <c r="R2562" i="14" s="1"/>
  <c r="Q2561" i="14"/>
  <c r="S2561" i="14" s="1"/>
  <c r="Q2560" i="14"/>
  <c r="S2560" i="14" s="1"/>
  <c r="R2560" i="14" l="1"/>
  <c r="R2564" i="14"/>
  <c r="R2563" i="14"/>
  <c r="R2561" i="14"/>
  <c r="S2562" i="14"/>
  <c r="R2565" i="14"/>
  <c r="Q2559" i="14" l="1"/>
  <c r="S2559" i="14" s="1"/>
  <c r="Q2558" i="14"/>
  <c r="R2558" i="14" s="1"/>
  <c r="Q2557" i="14"/>
  <c r="R2557" i="14" s="1"/>
  <c r="Q2556" i="14"/>
  <c r="S2556" i="14" s="1"/>
  <c r="Q2555" i="14"/>
  <c r="S2555" i="14" s="1"/>
  <c r="Q2554" i="14"/>
  <c r="R2554" i="14" s="1"/>
  <c r="S2557" i="14" l="1"/>
  <c r="S2558" i="14"/>
  <c r="S2554" i="14"/>
  <c r="R2556" i="14"/>
  <c r="R2555" i="14"/>
  <c r="R2559" i="14"/>
  <c r="Q2553" i="14" l="1"/>
  <c r="S2553" i="14" s="1"/>
  <c r="Q2552" i="14"/>
  <c r="R2552" i="14" s="1"/>
  <c r="Q2551" i="14"/>
  <c r="R2551" i="14" s="1"/>
  <c r="Q2550" i="14"/>
  <c r="S2550" i="14" s="1"/>
  <c r="Q2549" i="14"/>
  <c r="S2549" i="14" s="1"/>
  <c r="Q2548" i="14"/>
  <c r="R2548" i="14" s="1"/>
  <c r="S2551" i="14" l="1"/>
  <c r="S2552" i="14"/>
  <c r="S2548" i="14"/>
  <c r="R2550" i="14"/>
  <c r="R2549" i="14"/>
  <c r="R2553" i="14"/>
  <c r="Q2547" i="14" l="1"/>
  <c r="S2547" i="14" s="1"/>
  <c r="Q2546" i="14"/>
  <c r="R2546" i="14" s="1"/>
  <c r="Q2545" i="14"/>
  <c r="S2545" i="14" s="1"/>
  <c r="Q2544" i="14"/>
  <c r="S2544" i="14" s="1"/>
  <c r="Q2543" i="14"/>
  <c r="S2543" i="14" s="1"/>
  <c r="Q2542" i="14"/>
  <c r="R2542" i="14" s="1"/>
  <c r="Q2541" i="14"/>
  <c r="S2541" i="14" s="1"/>
  <c r="Q2540" i="14"/>
  <c r="R2540" i="14" s="1"/>
  <c r="Q2539" i="14"/>
  <c r="S2539" i="14" s="1"/>
  <c r="Q2538" i="14"/>
  <c r="S2538" i="14" s="1"/>
  <c r="Q2537" i="14"/>
  <c r="S2537" i="14" s="1"/>
  <c r="Q2536" i="14"/>
  <c r="R2536" i="14" s="1"/>
  <c r="S2540" i="14" l="1"/>
  <c r="S2542" i="14"/>
  <c r="R2545" i="14"/>
  <c r="R2539" i="14"/>
  <c r="S2536" i="14"/>
  <c r="S2546" i="14"/>
  <c r="R2544" i="14"/>
  <c r="R2543" i="14"/>
  <c r="R2547" i="14"/>
  <c r="R2538" i="14"/>
  <c r="R2537" i="14"/>
  <c r="R2541" i="14"/>
  <c r="Q2535" i="14" l="1"/>
  <c r="S2535" i="14" s="1"/>
  <c r="Q2534" i="14"/>
  <c r="R2534" i="14" s="1"/>
  <c r="Q2533" i="14"/>
  <c r="S2533" i="14" s="1"/>
  <c r="Q2532" i="14"/>
  <c r="S2532" i="14" s="1"/>
  <c r="Q2531" i="14"/>
  <c r="S2531" i="14" s="1"/>
  <c r="Q2530" i="14"/>
  <c r="R2530" i="14" s="1"/>
  <c r="Q2529" i="14"/>
  <c r="S2529" i="14" s="1"/>
  <c r="Q2528" i="14"/>
  <c r="R2528" i="14" s="1"/>
  <c r="Q2527" i="14"/>
  <c r="S2527" i="14" s="1"/>
  <c r="Q2526" i="14"/>
  <c r="S2526" i="14" s="1"/>
  <c r="Q2525" i="14"/>
  <c r="S2525" i="14" s="1"/>
  <c r="Q2524" i="14"/>
  <c r="R2524" i="14" s="1"/>
  <c r="R2533" i="14" l="1"/>
  <c r="S2530" i="14"/>
  <c r="S2528" i="14"/>
  <c r="S2524" i="14"/>
  <c r="R2527" i="14"/>
  <c r="S2534" i="14"/>
  <c r="R2532" i="14"/>
  <c r="R2531" i="14"/>
  <c r="R2535" i="14"/>
  <c r="R2526" i="14"/>
  <c r="R2525" i="14"/>
  <c r="R2529" i="14"/>
  <c r="Q2523" i="14" l="1"/>
  <c r="S2523" i="14" s="1"/>
  <c r="Q2522" i="14"/>
  <c r="R2522" i="14" s="1"/>
  <c r="Q2521" i="14"/>
  <c r="R2521" i="14" s="1"/>
  <c r="Q2520" i="14"/>
  <c r="R2520" i="14" s="1"/>
  <c r="Q2519" i="14"/>
  <c r="S2519" i="14" s="1"/>
  <c r="Q2518" i="14"/>
  <c r="R2518" i="14" s="1"/>
  <c r="S2521" i="14" l="1"/>
  <c r="S2522" i="14"/>
  <c r="S2518" i="14"/>
  <c r="R2519" i="14"/>
  <c r="S2520" i="14"/>
  <c r="R2523" i="14"/>
  <c r="Q2517" i="14" l="1"/>
  <c r="S2517" i="14" s="1"/>
  <c r="Q2516" i="14"/>
  <c r="R2516" i="14" s="1"/>
  <c r="Q2515" i="14"/>
  <c r="R2515" i="14" s="1"/>
  <c r="Q2514" i="14"/>
  <c r="S2514" i="14" s="1"/>
  <c r="Q2513" i="14"/>
  <c r="S2513" i="14" s="1"/>
  <c r="Q2512" i="14"/>
  <c r="R2512" i="14" s="1"/>
  <c r="S2515" i="14" l="1"/>
  <c r="S2512" i="14"/>
  <c r="S2516" i="14"/>
  <c r="R2514" i="14"/>
  <c r="R2513" i="14"/>
  <c r="R2517" i="14"/>
  <c r="Q2511" i="14"/>
  <c r="R2511" i="14" s="1"/>
  <c r="Q2510" i="14"/>
  <c r="S2510" i="14" s="1"/>
  <c r="Q2509" i="14"/>
  <c r="R2509" i="14" s="1"/>
  <c r="Q2508" i="14"/>
  <c r="S2508" i="14" s="1"/>
  <c r="Q2507" i="14"/>
  <c r="R2507" i="14" s="1"/>
  <c r="Q2506" i="14"/>
  <c r="S2506" i="14" s="1"/>
  <c r="R2510" i="14" l="1"/>
  <c r="R2506" i="14"/>
  <c r="S2507" i="14"/>
  <c r="S2511" i="14"/>
  <c r="R2508" i="14"/>
  <c r="S2509" i="14"/>
  <c r="Q2505" i="14"/>
  <c r="S2505" i="14" s="1"/>
  <c r="Q2504" i="14"/>
  <c r="R2504" i="14" s="1"/>
  <c r="Q2503" i="14"/>
  <c r="S2503" i="14" s="1"/>
  <c r="Q2502" i="14"/>
  <c r="S2502" i="14" s="1"/>
  <c r="Q2501" i="14"/>
  <c r="S2501" i="14" s="1"/>
  <c r="Q2500" i="14"/>
  <c r="R2500" i="14" s="1"/>
  <c r="S2504" i="14" l="1"/>
  <c r="S2500" i="14"/>
  <c r="R2503" i="14"/>
  <c r="R2502" i="14"/>
  <c r="R2501" i="14"/>
  <c r="R2505" i="14"/>
  <c r="O13" i="1" l="1"/>
  <c r="O8" i="1" l="1"/>
  <c r="A66" i="8" l="1"/>
  <c r="Q2499" i="14"/>
  <c r="S2499" i="14" s="1"/>
  <c r="Q2498" i="14"/>
  <c r="R2498" i="14" s="1"/>
  <c r="Q2497" i="14"/>
  <c r="S2497" i="14" s="1"/>
  <c r="Q2496" i="14"/>
  <c r="S2496" i="14" s="1"/>
  <c r="Q2495" i="14"/>
  <c r="S2495" i="14" s="1"/>
  <c r="Q2494" i="14"/>
  <c r="R2494" i="14" s="1"/>
  <c r="R2497" i="14" l="1"/>
  <c r="S2494" i="14"/>
  <c r="S2498" i="14"/>
  <c r="R2496" i="14"/>
  <c r="R2495" i="14"/>
  <c r="R2499" i="14"/>
  <c r="Q2493" i="14"/>
  <c r="R2493" i="14" s="1"/>
  <c r="Q2492" i="14"/>
  <c r="R2492" i="14" s="1"/>
  <c r="Q2491" i="14"/>
  <c r="S2491" i="14" s="1"/>
  <c r="Q2490" i="14"/>
  <c r="S2490" i="14" s="1"/>
  <c r="Q2489" i="14"/>
  <c r="R2489" i="14" s="1"/>
  <c r="Q2488" i="14"/>
  <c r="S2488" i="14" s="1"/>
  <c r="S2489" i="14" l="1"/>
  <c r="S2492" i="14"/>
  <c r="R2488" i="14"/>
  <c r="S2493" i="14"/>
  <c r="R2491" i="14"/>
  <c r="R2490" i="14"/>
  <c r="Q2487" i="14" l="1"/>
  <c r="S2487" i="14" s="1"/>
  <c r="Q2486" i="14"/>
  <c r="R2486" i="14" s="1"/>
  <c r="Q2485" i="14"/>
  <c r="S2485" i="14" s="1"/>
  <c r="Q2484" i="14"/>
  <c r="S2484" i="14" s="1"/>
  <c r="Q2483" i="14"/>
  <c r="S2483" i="14" s="1"/>
  <c r="Q2482" i="14"/>
  <c r="R2482" i="14" s="1"/>
  <c r="S2482" i="14" l="1"/>
  <c r="R2485" i="14"/>
  <c r="R2483" i="14"/>
  <c r="S2486" i="14"/>
  <c r="R2484" i="14"/>
  <c r="R2487" i="14"/>
  <c r="Q2481" i="14" l="1"/>
  <c r="S2481" i="14" s="1"/>
  <c r="Q2480" i="14"/>
  <c r="R2480" i="14" s="1"/>
  <c r="Q2479" i="14"/>
  <c r="S2479" i="14" s="1"/>
  <c r="Q2478" i="14"/>
  <c r="S2478" i="14" s="1"/>
  <c r="Q2477" i="14"/>
  <c r="S2477" i="14" s="1"/>
  <c r="Q2476" i="14"/>
  <c r="R2476" i="14" s="1"/>
  <c r="S2476" i="14" l="1"/>
  <c r="R2479" i="14"/>
  <c r="S2480" i="14"/>
  <c r="R2478" i="14"/>
  <c r="R2477" i="14"/>
  <c r="R2481" i="14"/>
  <c r="Q2475" i="14" l="1"/>
  <c r="S2475" i="14" s="1"/>
  <c r="Q2474" i="14"/>
  <c r="R2474" i="14" s="1"/>
  <c r="Q2473" i="14"/>
  <c r="R2473" i="14" s="1"/>
  <c r="Q2472" i="14"/>
  <c r="R2472" i="14" s="1"/>
  <c r="Q2471" i="14"/>
  <c r="S2471" i="14" s="1"/>
  <c r="Q2470" i="14"/>
  <c r="R2470" i="14" s="1"/>
  <c r="S2473" i="14" l="1"/>
  <c r="S2474" i="14"/>
  <c r="S2470" i="14"/>
  <c r="R2471" i="14"/>
  <c r="S2472" i="14"/>
  <c r="R2475" i="14"/>
  <c r="Q2469" i="14" l="1"/>
  <c r="S2469" i="14" s="1"/>
  <c r="Q2468" i="14"/>
  <c r="R2468" i="14" s="1"/>
  <c r="Q2467" i="14"/>
  <c r="R2467" i="14" s="1"/>
  <c r="Q2466" i="14"/>
  <c r="S2466" i="14" s="1"/>
  <c r="Q2465" i="14"/>
  <c r="S2465" i="14" s="1"/>
  <c r="Q2464" i="14"/>
  <c r="R2464" i="14" s="1"/>
  <c r="S2467" i="14" l="1"/>
  <c r="S2468" i="14"/>
  <c r="S2464" i="14"/>
  <c r="R2466" i="14"/>
  <c r="R2465" i="14"/>
  <c r="R2469" i="14"/>
  <c r="Q2463" i="14" l="1"/>
  <c r="S2463" i="14" s="1"/>
  <c r="Q2462" i="14"/>
  <c r="R2462" i="14" s="1"/>
  <c r="Q2461" i="14"/>
  <c r="R2461" i="14" s="1"/>
  <c r="Q2460" i="14"/>
  <c r="S2460" i="14" s="1"/>
  <c r="Q2459" i="14"/>
  <c r="S2459" i="14" s="1"/>
  <c r="Q2458" i="14"/>
  <c r="R2458" i="14" s="1"/>
  <c r="S2461" i="14" l="1"/>
  <c r="S2462" i="14"/>
  <c r="S2458" i="14"/>
  <c r="R2460" i="14"/>
  <c r="R2459" i="14"/>
  <c r="R2463" i="14"/>
  <c r="Q2457" i="14" l="1"/>
  <c r="S2457" i="14" s="1"/>
  <c r="Q2456" i="14"/>
  <c r="R2456" i="14" s="1"/>
  <c r="Q2455" i="14"/>
  <c r="R2455" i="14" s="1"/>
  <c r="Q2454" i="14"/>
  <c r="R2454" i="14" s="1"/>
  <c r="Q2453" i="14"/>
  <c r="S2453" i="14" s="1"/>
  <c r="Q2452" i="14"/>
  <c r="R2452" i="14" s="1"/>
  <c r="S2455" i="14" l="1"/>
  <c r="S2456" i="14"/>
  <c r="S2452" i="14"/>
  <c r="R2453" i="14"/>
  <c r="S2454" i="14"/>
  <c r="R2457" i="14"/>
  <c r="Q2451" i="14" l="1"/>
  <c r="S2451" i="14" s="1"/>
  <c r="Q2450" i="14"/>
  <c r="R2450" i="14" s="1"/>
  <c r="Q2449" i="14"/>
  <c r="R2449" i="14" s="1"/>
  <c r="Q2448" i="14"/>
  <c r="S2448" i="14" s="1"/>
  <c r="Q2447" i="14"/>
  <c r="S2447" i="14" s="1"/>
  <c r="Q2446" i="14"/>
  <c r="R2446" i="14" s="1"/>
  <c r="S2449" i="14" l="1"/>
  <c r="S2450" i="14"/>
  <c r="S2446" i="14"/>
  <c r="R2448" i="14"/>
  <c r="R2447" i="14"/>
  <c r="R2451" i="14"/>
  <c r="Q2445" i="14" l="1"/>
  <c r="S2445" i="14" s="1"/>
  <c r="Q2444" i="14"/>
  <c r="R2444" i="14" s="1"/>
  <c r="Q2443" i="14"/>
  <c r="R2443" i="14" s="1"/>
  <c r="Q2442" i="14"/>
  <c r="R2442" i="14" s="1"/>
  <c r="Q2441" i="14"/>
  <c r="S2441" i="14" s="1"/>
  <c r="Q2440" i="14"/>
  <c r="R2440" i="14" s="1"/>
  <c r="Z41" i="5"/>
  <c r="V41" i="5"/>
  <c r="F41" i="5"/>
  <c r="Q2439" i="14"/>
  <c r="R2439" i="14" s="1"/>
  <c r="Q2438" i="14"/>
  <c r="S2438" i="14" s="1"/>
  <c r="Q2437" i="14"/>
  <c r="S2437" i="14" s="1"/>
  <c r="Q2436" i="14"/>
  <c r="R2436" i="14" s="1"/>
  <c r="Q2435" i="14"/>
  <c r="S2435" i="14" s="1"/>
  <c r="Q2434" i="14"/>
  <c r="S2434" i="14" s="1"/>
  <c r="S2439" i="14" l="1"/>
  <c r="S2443" i="14"/>
  <c r="S2436" i="14"/>
  <c r="S2444" i="14"/>
  <c r="R2435" i="14"/>
  <c r="S2440" i="14"/>
  <c r="R2441" i="14"/>
  <c r="S2442" i="14"/>
  <c r="R2445" i="14"/>
  <c r="R2434" i="14"/>
  <c r="R2438" i="14"/>
  <c r="R2437" i="14"/>
  <c r="Q2433" i="14" l="1"/>
  <c r="S2433" i="14" s="1"/>
  <c r="Q2432" i="14"/>
  <c r="R2432" i="14" s="1"/>
  <c r="Q2431" i="14"/>
  <c r="R2431" i="14" s="1"/>
  <c r="Q2430" i="14"/>
  <c r="S2430" i="14" s="1"/>
  <c r="Q2429" i="14"/>
  <c r="S2429" i="14" s="1"/>
  <c r="Q2428" i="14"/>
  <c r="R2428" i="14" s="1"/>
  <c r="S2431" i="14" l="1"/>
  <c r="S2432" i="14"/>
  <c r="S2428" i="14"/>
  <c r="R2430" i="14"/>
  <c r="R2429" i="14"/>
  <c r="R2433" i="14"/>
  <c r="Q2427" i="14" l="1"/>
  <c r="S2427" i="14" s="1"/>
  <c r="Q2426" i="14"/>
  <c r="R2426" i="14" s="1"/>
  <c r="Q2425" i="14"/>
  <c r="R2425" i="14" s="1"/>
  <c r="Q2424" i="14"/>
  <c r="S2424" i="14" s="1"/>
  <c r="Q2423" i="14"/>
  <c r="S2423" i="14" s="1"/>
  <c r="Q2422" i="14"/>
  <c r="R2422" i="14" s="1"/>
  <c r="S2425" i="14" l="1"/>
  <c r="S2426" i="14"/>
  <c r="S2422" i="14"/>
  <c r="R2424" i="14"/>
  <c r="R2423" i="14"/>
  <c r="R2427" i="14"/>
  <c r="Q2421" i="14" l="1"/>
  <c r="S2421" i="14" s="1"/>
  <c r="Q2420" i="14"/>
  <c r="R2420" i="14" s="1"/>
  <c r="Q2419" i="14"/>
  <c r="S2419" i="14" s="1"/>
  <c r="Q2418" i="14"/>
  <c r="S2418" i="14" s="1"/>
  <c r="Q2417" i="14"/>
  <c r="S2417" i="14" s="1"/>
  <c r="Q2416" i="14"/>
  <c r="R2416" i="14" s="1"/>
  <c r="S2416" i="14" l="1"/>
  <c r="R2419" i="14"/>
  <c r="S2420" i="14"/>
  <c r="R2418" i="14"/>
  <c r="R2417" i="14"/>
  <c r="R2421" i="14"/>
  <c r="Q2415" i="14" l="1"/>
  <c r="S2415" i="14" s="1"/>
  <c r="Q2414" i="14"/>
  <c r="R2414" i="14" s="1"/>
  <c r="Q2413" i="14"/>
  <c r="S2413" i="14" s="1"/>
  <c r="Q2412" i="14"/>
  <c r="S2412" i="14" s="1"/>
  <c r="Q2411" i="14"/>
  <c r="S2411" i="14" s="1"/>
  <c r="Q2410" i="14"/>
  <c r="R2410" i="14" s="1"/>
  <c r="S2410" i="14" l="1"/>
  <c r="R2413" i="14"/>
  <c r="S2414" i="14"/>
  <c r="R2412" i="14"/>
  <c r="R2411" i="14"/>
  <c r="R2415" i="14"/>
  <c r="Q2409" i="14" l="1"/>
  <c r="S2409" i="14" s="1"/>
  <c r="Q2408" i="14"/>
  <c r="R2408" i="14" s="1"/>
  <c r="Q2407" i="14"/>
  <c r="S2407" i="14" s="1"/>
  <c r="Q2406" i="14"/>
  <c r="S2406" i="14" s="1"/>
  <c r="Q2405" i="14"/>
  <c r="S2405" i="14" s="1"/>
  <c r="Q2404" i="14"/>
  <c r="R2404" i="14" s="1"/>
  <c r="S2408" i="14" l="1"/>
  <c r="R2407" i="14"/>
  <c r="R2409" i="14"/>
  <c r="R2405" i="14"/>
  <c r="R2406" i="14"/>
  <c r="S2404" i="14"/>
  <c r="Q2403" i="14" l="1"/>
  <c r="S2403" i="14" s="1"/>
  <c r="Q2402" i="14"/>
  <c r="S2402" i="14" s="1"/>
  <c r="Q2401" i="14"/>
  <c r="S2401" i="14" s="1"/>
  <c r="Q2400" i="14"/>
  <c r="R2400" i="14" s="1"/>
  <c r="Q2399" i="14"/>
  <c r="S2399" i="14" s="1"/>
  <c r="Q2398" i="14"/>
  <c r="S2398" i="14" s="1"/>
  <c r="Q2392" i="14"/>
  <c r="R2392" i="14" s="1"/>
  <c r="Q2393" i="14"/>
  <c r="R2393" i="14" s="1"/>
  <c r="Q2394" i="14"/>
  <c r="R2394" i="14" s="1"/>
  <c r="Q2395" i="14"/>
  <c r="R2395" i="14" s="1"/>
  <c r="Q2396" i="14"/>
  <c r="R2396" i="14" s="1"/>
  <c r="Q2397" i="14"/>
  <c r="R2397" i="14" s="1"/>
  <c r="S2394" i="14" l="1"/>
  <c r="R2399" i="14"/>
  <c r="S2395" i="14"/>
  <c r="S2400" i="14"/>
  <c r="R2403" i="14"/>
  <c r="R2398" i="14"/>
  <c r="R2402" i="14"/>
  <c r="R2401" i="14"/>
  <c r="S2396" i="14"/>
  <c r="S2392" i="14"/>
  <c r="S2397" i="14"/>
  <c r="S2393" i="14"/>
  <c r="AY351" i="8" l="1"/>
  <c r="AY352" i="8"/>
  <c r="Q2391" i="14" l="1"/>
  <c r="S2391" i="14" s="1"/>
  <c r="Q2390" i="14"/>
  <c r="R2390" i="14" s="1"/>
  <c r="Q2389" i="14"/>
  <c r="R2389" i="14" s="1"/>
  <c r="Q2388" i="14"/>
  <c r="S2388" i="14" s="1"/>
  <c r="Q2387" i="14"/>
  <c r="S2387" i="14" s="1"/>
  <c r="Q2386" i="14"/>
  <c r="R2386" i="14" s="1"/>
  <c r="S2389" i="14" l="1"/>
  <c r="S2390" i="14"/>
  <c r="S2386" i="14"/>
  <c r="R2391" i="14"/>
  <c r="R2388" i="14"/>
  <c r="R2387" i="14"/>
  <c r="Q2385" i="14" l="1"/>
  <c r="S2385" i="14" s="1"/>
  <c r="Q2384" i="14"/>
  <c r="R2384" i="14" s="1"/>
  <c r="Q2383" i="14"/>
  <c r="R2383" i="14" s="1"/>
  <c r="Q2382" i="14"/>
  <c r="S2382" i="14" s="1"/>
  <c r="Q2381" i="14"/>
  <c r="S2381" i="14" s="1"/>
  <c r="Q2380" i="14"/>
  <c r="R2380" i="14" s="1"/>
  <c r="S2383" i="14" l="1"/>
  <c r="S2384" i="14"/>
  <c r="S2380" i="14"/>
  <c r="R2382" i="14"/>
  <c r="R2381" i="14"/>
  <c r="R2385" i="14"/>
  <c r="Q2379" i="14" l="1"/>
  <c r="S2379" i="14" s="1"/>
  <c r="Q2378" i="14"/>
  <c r="R2378" i="14" s="1"/>
  <c r="Q2377" i="14"/>
  <c r="S2377" i="14" s="1"/>
  <c r="Q2376" i="14"/>
  <c r="S2376" i="14" s="1"/>
  <c r="Q2375" i="14"/>
  <c r="S2375" i="14" s="1"/>
  <c r="Q2374" i="14"/>
  <c r="R2374" i="14" s="1"/>
  <c r="S2374" i="14" l="1"/>
  <c r="R2377" i="14"/>
  <c r="S2378" i="14"/>
  <c r="R2376" i="14"/>
  <c r="R2375" i="14"/>
  <c r="R2379" i="14"/>
  <c r="Q2373" i="14" l="1"/>
  <c r="S2373" i="14" s="1"/>
  <c r="Q2372" i="14"/>
  <c r="R2372" i="14" s="1"/>
  <c r="Q2371" i="14"/>
  <c r="S2371" i="14" s="1"/>
  <c r="Q2370" i="14"/>
  <c r="R2370" i="14" s="1"/>
  <c r="Q2369" i="14"/>
  <c r="R2369" i="14" s="1"/>
  <c r="Q2368" i="14"/>
  <c r="R2368" i="14" s="1"/>
  <c r="S2369" i="14" l="1"/>
  <c r="S2370" i="14"/>
  <c r="R2373" i="14"/>
  <c r="S2368" i="14"/>
  <c r="R2371" i="14"/>
  <c r="S2372" i="14"/>
  <c r="Q2367" i="14" l="1"/>
  <c r="S2367" i="14" s="1"/>
  <c r="Q2366" i="14"/>
  <c r="R2366" i="14" s="1"/>
  <c r="Q2365" i="14"/>
  <c r="R2365" i="14" s="1"/>
  <c r="Q2364" i="14"/>
  <c r="S2364" i="14" s="1"/>
  <c r="Q2363" i="14"/>
  <c r="S2363" i="14" s="1"/>
  <c r="Q2362" i="14"/>
  <c r="R2362" i="14" s="1"/>
  <c r="Q2361" i="14"/>
  <c r="S2361" i="14" s="1"/>
  <c r="Q2360" i="14"/>
  <c r="R2360" i="14" s="1"/>
  <c r="Q2359" i="14"/>
  <c r="S2359" i="14" s="1"/>
  <c r="Q2358" i="14"/>
  <c r="S2358" i="14" s="1"/>
  <c r="Q2357" i="14"/>
  <c r="R2357" i="14" s="1"/>
  <c r="Q2356" i="14"/>
  <c r="R2356" i="14" s="1"/>
  <c r="S2365" i="14" l="1"/>
  <c r="S2356" i="14"/>
  <c r="S2360" i="14"/>
  <c r="S2366" i="14"/>
  <c r="R2359" i="14"/>
  <c r="S2357" i="14"/>
  <c r="S2362" i="14"/>
  <c r="R2364" i="14"/>
  <c r="R2363" i="14"/>
  <c r="R2367" i="14"/>
  <c r="R2358" i="14"/>
  <c r="R2361" i="14"/>
  <c r="Q2355" i="14" l="1"/>
  <c r="S2355" i="14" s="1"/>
  <c r="Q2354" i="14"/>
  <c r="R2354" i="14" s="1"/>
  <c r="Q2353" i="14"/>
  <c r="S2353" i="14" s="1"/>
  <c r="Q2352" i="14"/>
  <c r="S2352" i="14" s="1"/>
  <c r="Q2351" i="14"/>
  <c r="S2351" i="14" s="1"/>
  <c r="Q2350" i="14"/>
  <c r="R2350" i="14" s="1"/>
  <c r="R2353" i="14" l="1"/>
  <c r="S2354" i="14"/>
  <c r="S2350" i="14"/>
  <c r="R2355" i="14"/>
  <c r="R2352" i="14"/>
  <c r="R2351" i="14"/>
  <c r="Q2349" i="14" l="1"/>
  <c r="S2349" i="14" s="1"/>
  <c r="Q2348" i="14"/>
  <c r="R2348" i="14" s="1"/>
  <c r="Q2347" i="14"/>
  <c r="R2347" i="14" s="1"/>
  <c r="Q2346" i="14"/>
  <c r="S2346" i="14" s="1"/>
  <c r="Q2345" i="14"/>
  <c r="S2345" i="14" s="1"/>
  <c r="Q2344" i="14"/>
  <c r="R2344" i="14" s="1"/>
  <c r="S2347" i="14" l="1"/>
  <c r="S2348" i="14"/>
  <c r="S2344" i="14"/>
  <c r="R2349" i="14"/>
  <c r="R2346" i="14"/>
  <c r="R2345" i="14"/>
  <c r="Q2343" i="14" l="1"/>
  <c r="S2343" i="14" s="1"/>
  <c r="Q2342" i="14"/>
  <c r="R2342" i="14" s="1"/>
  <c r="Q2341" i="14"/>
  <c r="R2341" i="14" s="1"/>
  <c r="Q2340" i="14"/>
  <c r="R2340" i="14" s="1"/>
  <c r="Q2339" i="14"/>
  <c r="S2339" i="14" s="1"/>
  <c r="Q2338" i="14"/>
  <c r="R2338" i="14" s="1"/>
  <c r="S2341" i="14" l="1"/>
  <c r="S2342" i="14"/>
  <c r="S2338" i="14"/>
  <c r="R2339" i="14"/>
  <c r="S2340" i="14"/>
  <c r="R2343" i="14"/>
  <c r="Q2337" i="14" l="1"/>
  <c r="S2337" i="14" s="1"/>
  <c r="Q2336" i="14"/>
  <c r="R2336" i="14" s="1"/>
  <c r="Q2335" i="14"/>
  <c r="S2335" i="14" s="1"/>
  <c r="Q2334" i="14"/>
  <c r="S2334" i="14" s="1"/>
  <c r="Q2333" i="14"/>
  <c r="S2333" i="14" s="1"/>
  <c r="Q2332" i="14"/>
  <c r="R2332" i="14" s="1"/>
  <c r="S2332" i="14" l="1"/>
  <c r="R2335" i="14"/>
  <c r="S2336" i="14"/>
  <c r="R2334" i="14"/>
  <c r="R2337" i="14"/>
  <c r="R2333" i="14"/>
  <c r="Q2331" i="14" l="1"/>
  <c r="S2331" i="14" s="1"/>
  <c r="Q2330" i="14"/>
  <c r="R2330" i="14" s="1"/>
  <c r="Q2329" i="14"/>
  <c r="S2329" i="14" s="1"/>
  <c r="Q2328" i="14"/>
  <c r="S2328" i="14" s="1"/>
  <c r="Q2327" i="14"/>
  <c r="S2327" i="14" s="1"/>
  <c r="Q2326" i="14"/>
  <c r="R2326" i="14" s="1"/>
  <c r="S2330" i="14" l="1"/>
  <c r="S2326" i="14"/>
  <c r="R2329" i="14"/>
  <c r="R2328" i="14"/>
  <c r="R2327" i="14"/>
  <c r="R2331" i="14"/>
  <c r="L382" i="8"/>
  <c r="Q2325" i="14" l="1"/>
  <c r="S2325" i="14" s="1"/>
  <c r="Q2324" i="14"/>
  <c r="R2324" i="14" s="1"/>
  <c r="Q2323" i="14"/>
  <c r="S2323" i="14" s="1"/>
  <c r="Q2322" i="14"/>
  <c r="S2322" i="14" s="1"/>
  <c r="Q2321" i="14"/>
  <c r="S2321" i="14" s="1"/>
  <c r="Q2320" i="14"/>
  <c r="R2320" i="14" s="1"/>
  <c r="BM351" i="8"/>
  <c r="BC351" i="8"/>
  <c r="BE351" i="8" s="1"/>
  <c r="BD351" i="8"/>
  <c r="BD352" i="8"/>
  <c r="AW351" i="8"/>
  <c r="BA351" i="8" s="1"/>
  <c r="AZ351" i="8" l="1"/>
  <c r="R2323" i="14"/>
  <c r="S2320" i="14"/>
  <c r="S2324" i="14"/>
  <c r="R2322" i="14"/>
  <c r="R2321" i="14"/>
  <c r="R2325" i="14"/>
  <c r="BB351" i="8"/>
  <c r="Q2319" i="14" l="1"/>
  <c r="S2319" i="14" s="1"/>
  <c r="Q2318" i="14"/>
  <c r="R2318" i="14" s="1"/>
  <c r="Q2317" i="14"/>
  <c r="R2317" i="14" s="1"/>
  <c r="Q2316" i="14"/>
  <c r="S2316" i="14" s="1"/>
  <c r="Q2315" i="14"/>
  <c r="S2315" i="14" s="1"/>
  <c r="Q2314" i="14"/>
  <c r="R2314" i="14" s="1"/>
  <c r="S2317" i="14" l="1"/>
  <c r="S2318" i="14"/>
  <c r="S2314" i="14"/>
  <c r="R2316" i="14"/>
  <c r="R2315" i="14"/>
  <c r="R2319" i="14"/>
  <c r="BG38" i="1" l="1"/>
  <c r="AR38" i="1"/>
  <c r="AN38" i="1"/>
  <c r="V350" i="8" l="1"/>
  <c r="AL8" i="1" l="1"/>
  <c r="Q2313" i="14" l="1"/>
  <c r="S2313" i="14" s="1"/>
  <c r="Q2312" i="14"/>
  <c r="R2312" i="14" s="1"/>
  <c r="Q2311" i="14"/>
  <c r="S2311" i="14" s="1"/>
  <c r="Q2310" i="14"/>
  <c r="S2310" i="14" s="1"/>
  <c r="Q2309" i="14"/>
  <c r="S2309" i="14" s="1"/>
  <c r="Q2308" i="14"/>
  <c r="R2308" i="14" s="1"/>
  <c r="S2312" i="14" l="1"/>
  <c r="S2308" i="14"/>
  <c r="R2311" i="14"/>
  <c r="R2310" i="14"/>
  <c r="R2309" i="14"/>
  <c r="R2313" i="14"/>
  <c r="Q2307" i="14" l="1"/>
  <c r="S2307" i="14" s="1"/>
  <c r="Q2306" i="14"/>
  <c r="R2306" i="14" s="1"/>
  <c r="Q2305" i="14"/>
  <c r="R2305" i="14" s="1"/>
  <c r="Q2304" i="14"/>
  <c r="S2304" i="14" s="1"/>
  <c r="Q2303" i="14"/>
  <c r="S2303" i="14" s="1"/>
  <c r="Q2302" i="14"/>
  <c r="R2302" i="14" s="1"/>
  <c r="A51" i="1"/>
  <c r="AP16" i="1" s="1"/>
  <c r="S2305" i="14" l="1"/>
  <c r="S2306" i="14"/>
  <c r="S2302" i="14"/>
  <c r="R2304" i="14"/>
  <c r="R2303" i="14"/>
  <c r="R2307" i="14"/>
  <c r="Q2301" i="14" l="1"/>
  <c r="S2301" i="14" s="1"/>
  <c r="Q2300" i="14"/>
  <c r="R2300" i="14" s="1"/>
  <c r="Q2299" i="14"/>
  <c r="S2299" i="14" s="1"/>
  <c r="Q2298" i="14"/>
  <c r="S2298" i="14" s="1"/>
  <c r="Q2297" i="14"/>
  <c r="S2297" i="14" s="1"/>
  <c r="Q2296" i="14"/>
  <c r="R2296" i="14" s="1"/>
  <c r="S2296" i="14" l="1"/>
  <c r="R2299" i="14"/>
  <c r="S2300" i="14"/>
  <c r="R2298" i="14"/>
  <c r="R2297" i="14"/>
  <c r="R2301" i="14"/>
  <c r="Q2295" i="14" l="1"/>
  <c r="S2295" i="14" s="1"/>
  <c r="Q2294" i="14"/>
  <c r="R2294" i="14" s="1"/>
  <c r="Q2293" i="14"/>
  <c r="S2293" i="14" s="1"/>
  <c r="Q2292" i="14"/>
  <c r="S2292" i="14" s="1"/>
  <c r="Q2291" i="14"/>
  <c r="S2291" i="14" s="1"/>
  <c r="Q2290" i="14"/>
  <c r="R2290" i="14" s="1"/>
  <c r="S2294" i="14" l="1"/>
  <c r="S2290" i="14"/>
  <c r="R2293" i="14"/>
  <c r="R2292" i="14"/>
  <c r="R2291" i="14"/>
  <c r="R2295" i="14"/>
  <c r="Q2289" i="14" l="1"/>
  <c r="S2289" i="14" s="1"/>
  <c r="Q2288" i="14"/>
  <c r="R2288" i="14" s="1"/>
  <c r="Q2287" i="14"/>
  <c r="R2287" i="14" s="1"/>
  <c r="Q2286" i="14"/>
  <c r="R2286" i="14" s="1"/>
  <c r="Q2285" i="14"/>
  <c r="S2285" i="14" s="1"/>
  <c r="Q2284" i="14"/>
  <c r="R2284" i="14" s="1"/>
  <c r="S2287" i="14" l="1"/>
  <c r="S2288" i="14"/>
  <c r="S2284" i="14"/>
  <c r="R2285" i="14"/>
  <c r="S2286" i="14"/>
  <c r="R2289" i="14"/>
  <c r="Q2283" i="14"/>
  <c r="S2283" i="14" s="1"/>
  <c r="Q2282" i="14"/>
  <c r="R2282" i="14" s="1"/>
  <c r="Q2281" i="14"/>
  <c r="S2281" i="14" s="1"/>
  <c r="Q2280" i="14"/>
  <c r="R2280" i="14" s="1"/>
  <c r="Q2279" i="14"/>
  <c r="S2279" i="14" s="1"/>
  <c r="Q2278" i="14"/>
  <c r="R2278" i="14" s="1"/>
  <c r="S2282" i="14" l="1"/>
  <c r="S2278" i="14"/>
  <c r="R2281" i="14"/>
  <c r="R2279" i="14"/>
  <c r="S2280" i="14"/>
  <c r="R2283" i="14"/>
  <c r="Q2277" i="14"/>
  <c r="S2277" i="14" s="1"/>
  <c r="Q2276" i="14"/>
  <c r="R2276" i="14" s="1"/>
  <c r="Q2275" i="14"/>
  <c r="S2275" i="14" s="1"/>
  <c r="Q2274" i="14"/>
  <c r="R2274" i="14" s="1"/>
  <c r="Q2273" i="14"/>
  <c r="S2273" i="14" s="1"/>
  <c r="Q2272" i="14"/>
  <c r="R2272" i="14" s="1"/>
  <c r="S2276" i="14" l="1"/>
  <c r="S2272" i="14"/>
  <c r="R2275" i="14"/>
  <c r="R2273" i="14"/>
  <c r="S2274" i="14"/>
  <c r="R2277" i="14"/>
  <c r="Q2271" i="14"/>
  <c r="S2271" i="14" s="1"/>
  <c r="Q2270" i="14"/>
  <c r="R2270" i="14" s="1"/>
  <c r="Q2269" i="14"/>
  <c r="S2269" i="14" s="1"/>
  <c r="Q2268" i="14"/>
  <c r="S2268" i="14" s="1"/>
  <c r="Q2267" i="14"/>
  <c r="S2267" i="14" s="1"/>
  <c r="Q2266" i="14"/>
  <c r="R2266" i="14" s="1"/>
  <c r="S2270" i="14" l="1"/>
  <c r="S2266" i="14"/>
  <c r="R2269" i="14"/>
  <c r="R2268" i="14"/>
  <c r="R2267" i="14"/>
  <c r="R2271" i="14"/>
  <c r="Q2265" i="14" l="1"/>
  <c r="R2265" i="14" s="1"/>
  <c r="Q2264" i="14"/>
  <c r="S2264" i="14" s="1"/>
  <c r="Q2263" i="14"/>
  <c r="R2263" i="14" s="1"/>
  <c r="Q2262" i="14"/>
  <c r="S2262" i="14" s="1"/>
  <c r="Q2261" i="14"/>
  <c r="R2261" i="14" s="1"/>
  <c r="Q2260" i="14"/>
  <c r="S2260" i="14" s="1"/>
  <c r="Q2259" i="14"/>
  <c r="S2259" i="14" s="1"/>
  <c r="Q2258" i="14"/>
  <c r="R2258" i="14" s="1"/>
  <c r="Q2257" i="14"/>
  <c r="R2257" i="14" s="1"/>
  <c r="Q2256" i="14"/>
  <c r="S2256" i="14" s="1"/>
  <c r="Q2255" i="14"/>
  <c r="S2255" i="14" s="1"/>
  <c r="Q2254" i="14"/>
  <c r="R2254" i="14" s="1"/>
  <c r="R2262" i="14" l="1"/>
  <c r="S2258" i="14"/>
  <c r="S2257" i="14"/>
  <c r="S2263" i="14"/>
  <c r="S2254" i="14"/>
  <c r="S2265" i="14"/>
  <c r="R2260" i="14"/>
  <c r="S2261" i="14"/>
  <c r="R2264" i="14"/>
  <c r="R2256" i="14"/>
  <c r="R2255" i="14"/>
  <c r="R2259" i="14"/>
  <c r="Q2253" i="14" l="1"/>
  <c r="S2253" i="14" s="1"/>
  <c r="Q2252" i="14"/>
  <c r="R2252" i="14" s="1"/>
  <c r="Q2251" i="14"/>
  <c r="R2251" i="14" s="1"/>
  <c r="Q2250" i="14"/>
  <c r="S2250" i="14" s="1"/>
  <c r="Q2249" i="14"/>
  <c r="S2249" i="14" s="1"/>
  <c r="Q2248" i="14"/>
  <c r="R2248" i="14" s="1"/>
  <c r="S2252" i="14" l="1"/>
  <c r="S2251" i="14"/>
  <c r="S2248" i="14"/>
  <c r="R2250" i="14"/>
  <c r="R2249" i="14"/>
  <c r="R2253" i="14"/>
  <c r="Q2247" i="14"/>
  <c r="S2247" i="14" s="1"/>
  <c r="Q2246" i="14"/>
  <c r="R2246" i="14" s="1"/>
  <c r="Q2245" i="14"/>
  <c r="R2245" i="14" s="1"/>
  <c r="Q2244" i="14"/>
  <c r="R2244" i="14" s="1"/>
  <c r="Q2243" i="14"/>
  <c r="S2243" i="14" s="1"/>
  <c r="Q2242" i="14"/>
  <c r="R2242" i="14" s="1"/>
  <c r="Q2241" i="14"/>
  <c r="S2241" i="14" s="1"/>
  <c r="Q2240" i="14"/>
  <c r="R2240" i="14" s="1"/>
  <c r="Q2239" i="14"/>
  <c r="S2239" i="14" s="1"/>
  <c r="Q2238" i="14"/>
  <c r="R2238" i="14" s="1"/>
  <c r="Q2237" i="14"/>
  <c r="R2237" i="14" s="1"/>
  <c r="Q2236" i="14"/>
  <c r="S2236" i="14" s="1"/>
  <c r="S2237" i="14" l="1"/>
  <c r="S2245" i="14"/>
  <c r="S2238" i="14"/>
  <c r="S2246" i="14"/>
  <c r="R2243" i="14"/>
  <c r="S2244" i="14"/>
  <c r="R2247" i="14"/>
  <c r="S2242" i="14"/>
  <c r="R2236" i="14"/>
  <c r="R2239" i="14"/>
  <c r="S2240" i="14"/>
  <c r="R2241" i="14"/>
  <c r="Q2235" i="14" l="1"/>
  <c r="S2235" i="14" s="1"/>
  <c r="Q2234" i="14"/>
  <c r="R2234" i="14" s="1"/>
  <c r="Q2233" i="14"/>
  <c r="R2233" i="14" s="1"/>
  <c r="Q2232" i="14"/>
  <c r="S2232" i="14" s="1"/>
  <c r="Q2231" i="14"/>
  <c r="S2231" i="14" s="1"/>
  <c r="Q2230" i="14"/>
  <c r="R2230" i="14" s="1"/>
  <c r="S2233" i="14" l="1"/>
  <c r="S2234" i="14"/>
  <c r="S2230" i="14"/>
  <c r="R2232" i="14"/>
  <c r="R2235" i="14"/>
  <c r="R2231" i="14"/>
  <c r="Q2229" i="14"/>
  <c r="S2229" i="14" s="1"/>
  <c r="Q2228" i="14"/>
  <c r="R2228" i="14" s="1"/>
  <c r="Q2227" i="14"/>
  <c r="R2227" i="14" s="1"/>
  <c r="Q2226" i="14"/>
  <c r="R2226" i="14" s="1"/>
  <c r="Q2225" i="14"/>
  <c r="S2225" i="14" s="1"/>
  <c r="Q2224" i="14"/>
  <c r="R2224" i="14" s="1"/>
  <c r="Q2223" i="14"/>
  <c r="S2223" i="14" s="1"/>
  <c r="Q2222" i="14"/>
  <c r="R2222" i="14" s="1"/>
  <c r="Q2221" i="14"/>
  <c r="S2221" i="14" s="1"/>
  <c r="Q2220" i="14"/>
  <c r="R2220" i="14" s="1"/>
  <c r="Q2219" i="14"/>
  <c r="S2219" i="14" s="1"/>
  <c r="Q2218" i="14"/>
  <c r="R2218" i="14" s="1"/>
  <c r="Q2217" i="14"/>
  <c r="S2217" i="14" s="1"/>
  <c r="Q2216" i="14"/>
  <c r="R2216" i="14" s="1"/>
  <c r="Q2215" i="14"/>
  <c r="S2215" i="14" s="1"/>
  <c r="Q2214" i="14"/>
  <c r="S2214" i="14" s="1"/>
  <c r="Q2213" i="14"/>
  <c r="S2213" i="14" s="1"/>
  <c r="Q2212" i="14"/>
  <c r="R2212" i="14" s="1"/>
  <c r="S2227" i="14" l="1"/>
  <c r="S2216" i="14"/>
  <c r="S2212" i="14"/>
  <c r="R2215" i="14"/>
  <c r="S2222" i="14"/>
  <c r="R2221" i="14"/>
  <c r="S2228" i="14"/>
  <c r="R2225" i="14"/>
  <c r="S2226" i="14"/>
  <c r="R2229" i="14"/>
  <c r="S2224" i="14"/>
  <c r="R2219" i="14"/>
  <c r="S2220" i="14"/>
  <c r="R2223" i="14"/>
  <c r="S2218" i="14"/>
  <c r="R2214" i="14"/>
  <c r="R2213" i="14"/>
  <c r="R2217" i="14"/>
  <c r="Q2211" i="14" l="1"/>
  <c r="S2211" i="14" s="1"/>
  <c r="Q2210" i="14"/>
  <c r="R2210" i="14" s="1"/>
  <c r="Q2209" i="14"/>
  <c r="R2209" i="14" s="1"/>
  <c r="Q2208" i="14"/>
  <c r="R2208" i="14" s="1"/>
  <c r="Q2207" i="14"/>
  <c r="S2207" i="14" s="1"/>
  <c r="Q2206" i="14"/>
  <c r="R2206" i="14" s="1"/>
  <c r="S2209" i="14" l="1"/>
  <c r="S2210" i="14"/>
  <c r="R2207" i="14"/>
  <c r="S2208" i="14"/>
  <c r="R2211" i="14"/>
  <c r="S2206" i="14"/>
  <c r="Q2205" i="14" l="1"/>
  <c r="S2205" i="14" s="1"/>
  <c r="Q2204" i="14"/>
  <c r="R2204" i="14" s="1"/>
  <c r="Q2203" i="14"/>
  <c r="R2203" i="14" s="1"/>
  <c r="Q2202" i="14"/>
  <c r="S2202" i="14" s="1"/>
  <c r="Q2201" i="14"/>
  <c r="S2201" i="14" s="1"/>
  <c r="Q2200" i="14"/>
  <c r="R2200" i="14" s="1"/>
  <c r="S2203" i="14" l="1"/>
  <c r="S2204" i="14"/>
  <c r="S2200" i="14"/>
  <c r="R2202" i="14"/>
  <c r="R2201" i="14"/>
  <c r="R2205" i="14"/>
  <c r="Q2199" i="14" l="1"/>
  <c r="S2199" i="14" s="1"/>
  <c r="Q2198" i="14"/>
  <c r="R2198" i="14" s="1"/>
  <c r="Q2197" i="14"/>
  <c r="R2197" i="14" s="1"/>
  <c r="Q2196" i="14"/>
  <c r="S2196" i="14" s="1"/>
  <c r="Q2195" i="14"/>
  <c r="S2195" i="14" s="1"/>
  <c r="Q2194" i="14"/>
  <c r="R2194" i="14" s="1"/>
  <c r="S2197" i="14" l="1"/>
  <c r="S2198" i="14"/>
  <c r="S2194" i="14"/>
  <c r="R2196" i="14"/>
  <c r="R2195" i="14"/>
  <c r="R2199" i="14"/>
  <c r="Q2193" i="14" l="1"/>
  <c r="S2193" i="14" s="1"/>
  <c r="Q2192" i="14"/>
  <c r="R2192" i="14" s="1"/>
  <c r="Q2191" i="14"/>
  <c r="R2191" i="14" s="1"/>
  <c r="Q2190" i="14"/>
  <c r="R2190" i="14" s="1"/>
  <c r="Q2189" i="14"/>
  <c r="S2189" i="14" s="1"/>
  <c r="Q2188" i="14"/>
  <c r="R2188" i="14" s="1"/>
  <c r="S2191" i="14" l="1"/>
  <c r="S2192" i="14"/>
  <c r="R2189" i="14"/>
  <c r="S2190" i="14"/>
  <c r="R2193" i="14"/>
  <c r="S2188" i="14"/>
  <c r="Q2187" i="14" l="1"/>
  <c r="S2187" i="14" s="1"/>
  <c r="Q2186" i="14"/>
  <c r="R2186" i="14" s="1"/>
  <c r="Q2185" i="14"/>
  <c r="R2185" i="14" s="1"/>
  <c r="Q2184" i="14"/>
  <c r="R2184" i="14" s="1"/>
  <c r="Q2183" i="14"/>
  <c r="S2183" i="14" s="1"/>
  <c r="Q2182" i="14"/>
  <c r="R2182" i="14" s="1"/>
  <c r="S2185" i="14" l="1"/>
  <c r="S2186" i="14"/>
  <c r="R2183" i="14"/>
  <c r="S2184" i="14"/>
  <c r="R2187" i="14"/>
  <c r="S2182" i="14"/>
  <c r="Q2181" i="14"/>
  <c r="S2181" i="14" s="1"/>
  <c r="Q2180" i="14"/>
  <c r="R2180" i="14" s="1"/>
  <c r="Q2179" i="14"/>
  <c r="S2179" i="14" s="1"/>
  <c r="Q2178" i="14"/>
  <c r="R2178" i="14" s="1"/>
  <c r="Q2177" i="14"/>
  <c r="S2177" i="14" s="1"/>
  <c r="Q2176" i="14"/>
  <c r="R2176" i="14" s="1"/>
  <c r="S2180" i="14" l="1"/>
  <c r="S2176" i="14"/>
  <c r="R2179" i="14"/>
  <c r="R2177" i="14"/>
  <c r="S2178" i="14"/>
  <c r="R2181" i="14"/>
  <c r="Q2175" i="14" l="1"/>
  <c r="S2175" i="14" s="1"/>
  <c r="Q2174" i="14"/>
  <c r="R2174" i="14" s="1"/>
  <c r="Q2173" i="14"/>
  <c r="S2173" i="14" s="1"/>
  <c r="Q2172" i="14"/>
  <c r="S2172" i="14" s="1"/>
  <c r="Q2171" i="14"/>
  <c r="S2171" i="14" s="1"/>
  <c r="Q2170" i="14"/>
  <c r="R2170" i="14" s="1"/>
  <c r="Q2169" i="14"/>
  <c r="S2169" i="14" s="1"/>
  <c r="Q2168" i="14"/>
  <c r="R2168" i="14" s="1"/>
  <c r="Q2167" i="14"/>
  <c r="S2167" i="14" s="1"/>
  <c r="Q2166" i="14"/>
  <c r="S2166" i="14" s="1"/>
  <c r="Q2165" i="14"/>
  <c r="S2165" i="14" s="1"/>
  <c r="Q2164" i="14"/>
  <c r="R2164" i="14" s="1"/>
  <c r="S2168" i="14" l="1"/>
  <c r="R2167" i="14"/>
  <c r="R2169" i="14"/>
  <c r="R2171" i="14"/>
  <c r="R2173" i="14"/>
  <c r="S2170" i="14"/>
  <c r="S2174" i="14"/>
  <c r="R2172" i="14"/>
  <c r="R2175" i="14"/>
  <c r="S2164" i="14"/>
  <c r="R2166" i="14"/>
  <c r="R2165" i="14"/>
  <c r="Q2163" i="14" l="1"/>
  <c r="S2163" i="14" s="1"/>
  <c r="Q2162" i="14"/>
  <c r="S2162" i="14" s="1"/>
  <c r="Q2161" i="14"/>
  <c r="S2161" i="14" s="1"/>
  <c r="Q2160" i="14"/>
  <c r="S2160" i="14" s="1"/>
  <c r="Q2159" i="14"/>
  <c r="S2159" i="14" s="1"/>
  <c r="Q2158" i="14"/>
  <c r="S2158" i="14" s="1"/>
  <c r="R2158" i="14" l="1"/>
  <c r="R2162" i="14"/>
  <c r="R2161" i="14"/>
  <c r="R2160" i="14"/>
  <c r="R2159" i="14"/>
  <c r="R2163" i="14"/>
  <c r="Q2157" i="14" l="1"/>
  <c r="S2157" i="14" s="1"/>
  <c r="Q2156" i="14"/>
  <c r="S2156" i="14" s="1"/>
  <c r="Q2155" i="14"/>
  <c r="S2155" i="14" s="1"/>
  <c r="Q2154" i="14"/>
  <c r="R2154" i="14" s="1"/>
  <c r="Q2153" i="14"/>
  <c r="R2153" i="14" s="1"/>
  <c r="Q2152" i="14"/>
  <c r="S2152" i="14" s="1"/>
  <c r="S2154" i="14" l="1"/>
  <c r="S2153" i="14"/>
  <c r="R2152" i="14"/>
  <c r="R2156" i="14"/>
  <c r="R2155" i="14"/>
  <c r="R2157" i="14"/>
  <c r="Q2151" i="14"/>
  <c r="S2151" i="14" s="1"/>
  <c r="Q2150" i="14"/>
  <c r="R2150" i="14" s="1"/>
  <c r="Q2149" i="14"/>
  <c r="S2149" i="14" s="1"/>
  <c r="Q2148" i="14"/>
  <c r="S2148" i="14" s="1"/>
  <c r="Q2147" i="14"/>
  <c r="S2147" i="14" s="1"/>
  <c r="Q2146" i="14"/>
  <c r="R2146" i="14" s="1"/>
  <c r="S2150" i="14" l="1"/>
  <c r="S2146" i="14"/>
  <c r="R2149" i="14"/>
  <c r="R2148" i="14"/>
  <c r="R2147" i="14"/>
  <c r="R2151" i="14"/>
  <c r="AW383" i="8"/>
  <c r="Q2145" i="14"/>
  <c r="S2145" i="14" s="1"/>
  <c r="Q2144" i="14"/>
  <c r="R2144" i="14" s="1"/>
  <c r="Q2143" i="14"/>
  <c r="S2143" i="14" s="1"/>
  <c r="Q2142" i="14"/>
  <c r="R2142" i="14" s="1"/>
  <c r="Q2141" i="14"/>
  <c r="S2141" i="14" s="1"/>
  <c r="Q2140" i="14"/>
  <c r="R2140" i="14" s="1"/>
  <c r="R2143" i="14" l="1"/>
  <c r="S2144" i="14"/>
  <c r="R2141" i="14"/>
  <c r="S2142" i="14"/>
  <c r="R2145" i="14"/>
  <c r="S2140" i="14"/>
  <c r="Q2139" i="14"/>
  <c r="S2139" i="14" s="1"/>
  <c r="Q2138" i="14"/>
  <c r="R2138" i="14" s="1"/>
  <c r="Q2137" i="14"/>
  <c r="S2137" i="14" s="1"/>
  <c r="Q2136" i="14"/>
  <c r="R2136" i="14" s="1"/>
  <c r="Q2135" i="14"/>
  <c r="S2135" i="14" s="1"/>
  <c r="Q2134" i="14"/>
  <c r="R2134" i="14" s="1"/>
  <c r="S2138" i="14" l="1"/>
  <c r="R2137" i="14"/>
  <c r="R2135" i="14"/>
  <c r="S2136" i="14"/>
  <c r="R2139" i="14"/>
  <c r="S2134" i="14"/>
  <c r="F14" i="9" l="1"/>
  <c r="M14" i="9" s="1"/>
  <c r="E14" i="9"/>
  <c r="L14" i="9" s="1"/>
  <c r="J14" i="1" l="1"/>
  <c r="L14" i="1" s="1"/>
  <c r="H14" i="9"/>
  <c r="G14" i="1" s="1"/>
  <c r="I14" i="1"/>
  <c r="K14" i="1" s="1"/>
  <c r="G14" i="9"/>
  <c r="Q2133" i="14" l="1"/>
  <c r="S2133" i="14" s="1"/>
  <c r="Q2132" i="14"/>
  <c r="R2132" i="14" s="1"/>
  <c r="Q2131" i="14"/>
  <c r="R2131" i="14" s="1"/>
  <c r="Q2130" i="14"/>
  <c r="S2130" i="14" s="1"/>
  <c r="Q2129" i="14"/>
  <c r="S2129" i="14" s="1"/>
  <c r="Q2128" i="14"/>
  <c r="R2128" i="14" s="1"/>
  <c r="S2131" i="14" l="1"/>
  <c r="R2130" i="14"/>
  <c r="R2129" i="14"/>
  <c r="R2133" i="14"/>
  <c r="S2128" i="14"/>
  <c r="S2132" i="14"/>
  <c r="Q2127" i="14" l="1"/>
  <c r="S2127" i="14" s="1"/>
  <c r="Q2126" i="14"/>
  <c r="S2126" i="14" s="1"/>
  <c r="Q2125" i="14"/>
  <c r="S2125" i="14" s="1"/>
  <c r="Q2124" i="14"/>
  <c r="R2124" i="14" s="1"/>
  <c r="Q2123" i="14"/>
  <c r="S2123" i="14" s="1"/>
  <c r="Q2122" i="14"/>
  <c r="S2122" i="14" s="1"/>
  <c r="R2127" i="14" l="1"/>
  <c r="R2123" i="14"/>
  <c r="S2124" i="14"/>
  <c r="R2122" i="14"/>
  <c r="R2126" i="14"/>
  <c r="R2125" i="14"/>
  <c r="Q2121" i="14" l="1"/>
  <c r="R2121" i="14" s="1"/>
  <c r="Q2120" i="14"/>
  <c r="S2120" i="14" s="1"/>
  <c r="Q2119" i="14"/>
  <c r="S2119" i="14" s="1"/>
  <c r="Q2118" i="14"/>
  <c r="S2118" i="14" s="1"/>
  <c r="Q2117" i="14"/>
  <c r="R2117" i="14" s="1"/>
  <c r="Q2116" i="14"/>
  <c r="S2116" i="14" s="1"/>
  <c r="S2117" i="14" l="1"/>
  <c r="R2120" i="14"/>
  <c r="R2116" i="14"/>
  <c r="S2121" i="14"/>
  <c r="R2119" i="14"/>
  <c r="R2118" i="14"/>
  <c r="Q2115" i="14" l="1"/>
  <c r="S2115" i="14" s="1"/>
  <c r="Q2114" i="14"/>
  <c r="R2114" i="14" s="1"/>
  <c r="Q2113" i="14"/>
  <c r="R2113" i="14" s="1"/>
  <c r="Q2112" i="14"/>
  <c r="R2112" i="14" s="1"/>
  <c r="Q2111" i="14"/>
  <c r="S2111" i="14" s="1"/>
  <c r="Q2110" i="14"/>
  <c r="R2110" i="14" s="1"/>
  <c r="S2113" i="14" l="1"/>
  <c r="S2114" i="14"/>
  <c r="R2111" i="14"/>
  <c r="S2112" i="14"/>
  <c r="R2115" i="14"/>
  <c r="S2110" i="14"/>
  <c r="Q2109" i="14" l="1"/>
  <c r="S2109" i="14" s="1"/>
  <c r="Q2108" i="14"/>
  <c r="R2108" i="14" s="1"/>
  <c r="Q2107" i="14"/>
  <c r="S2107" i="14" s="1"/>
  <c r="Q2106" i="14"/>
  <c r="S2106" i="14" s="1"/>
  <c r="Q2105" i="14"/>
  <c r="S2105" i="14" s="1"/>
  <c r="Q2104" i="14"/>
  <c r="R2104" i="14" s="1"/>
  <c r="R2107" i="14" l="1"/>
  <c r="R2105" i="14"/>
  <c r="R2109" i="14"/>
  <c r="S2104" i="14"/>
  <c r="S2108" i="14"/>
  <c r="R2106" i="14"/>
  <c r="Q2103" i="14"/>
  <c r="S2103" i="14" s="1"/>
  <c r="Q2102" i="14"/>
  <c r="R2102" i="14" s="1"/>
  <c r="Q2101" i="14"/>
  <c r="S2101" i="14" s="1"/>
  <c r="Q2100" i="14"/>
  <c r="R2100" i="14" s="1"/>
  <c r="Q2099" i="14"/>
  <c r="S2099" i="14" s="1"/>
  <c r="Q2098" i="14"/>
  <c r="R2098" i="14" s="1"/>
  <c r="Q2097" i="14"/>
  <c r="S2097" i="14" s="1"/>
  <c r="Q2096" i="14"/>
  <c r="R2096" i="14" s="1"/>
  <c r="Q2095" i="14"/>
  <c r="S2095" i="14" s="1"/>
  <c r="Q2094" i="14"/>
  <c r="S2094" i="14" s="1"/>
  <c r="Q2093" i="14"/>
  <c r="S2093" i="14" s="1"/>
  <c r="Q2092" i="14"/>
  <c r="R2092" i="14" s="1"/>
  <c r="S2100" i="14" l="1"/>
  <c r="S2096" i="14"/>
  <c r="R2099" i="14"/>
  <c r="R2103" i="14"/>
  <c r="S2092" i="14"/>
  <c r="R2095" i="14"/>
  <c r="R2101" i="14"/>
  <c r="S2098" i="14"/>
  <c r="S2102" i="14"/>
  <c r="R2094" i="14"/>
  <c r="R2093" i="14"/>
  <c r="R2097" i="14"/>
  <c r="Q2091" i="14"/>
  <c r="S2091" i="14" s="1"/>
  <c r="Q2090" i="14"/>
  <c r="R2090" i="14" s="1"/>
  <c r="Q2089" i="14"/>
  <c r="S2089" i="14" s="1"/>
  <c r="Q2088" i="14"/>
  <c r="S2088" i="14" s="1"/>
  <c r="Q2087" i="14"/>
  <c r="R2087" i="14" s="1"/>
  <c r="Q2086" i="14"/>
  <c r="R2086" i="14" s="1"/>
  <c r="Q2085" i="14"/>
  <c r="S2085" i="14" s="1"/>
  <c r="Q2084" i="14"/>
  <c r="R2084" i="14" s="1"/>
  <c r="Q2083" i="14"/>
  <c r="R2083" i="14" s="1"/>
  <c r="Q2082" i="14"/>
  <c r="S2082" i="14" s="1"/>
  <c r="Q2081" i="14"/>
  <c r="S2081" i="14" s="1"/>
  <c r="Q2080" i="14"/>
  <c r="R2080" i="14" s="1"/>
  <c r="S2083" i="14" l="1"/>
  <c r="R2089" i="14"/>
  <c r="S2084" i="14"/>
  <c r="S2087" i="14"/>
  <c r="S2080" i="14"/>
  <c r="S2090" i="14"/>
  <c r="R2088" i="14"/>
  <c r="R2091" i="14"/>
  <c r="S2086" i="14"/>
  <c r="R2082" i="14"/>
  <c r="R2081" i="14"/>
  <c r="R2085" i="14"/>
  <c r="Q2079" i="14"/>
  <c r="S2079" i="14" s="1"/>
  <c r="Q2078" i="14"/>
  <c r="R2078" i="14" s="1"/>
  <c r="Q2077" i="14"/>
  <c r="S2077" i="14" s="1"/>
  <c r="Q2076" i="14"/>
  <c r="R2076" i="14" s="1"/>
  <c r="Q2075" i="14"/>
  <c r="S2075" i="14" s="1"/>
  <c r="Q2074" i="14"/>
  <c r="R2074" i="14" s="1"/>
  <c r="R2077" i="14" l="1"/>
  <c r="S2078" i="14"/>
  <c r="R2075" i="14"/>
  <c r="S2076" i="14"/>
  <c r="R2079" i="14"/>
  <c r="S2074" i="14"/>
  <c r="Q2073" i="14" l="1"/>
  <c r="S2073" i="14" s="1"/>
  <c r="Q2072" i="14"/>
  <c r="R2072" i="14" s="1"/>
  <c r="Q2071" i="14"/>
  <c r="S2071" i="14" s="1"/>
  <c r="Q2070" i="14"/>
  <c r="S2070" i="14" s="1"/>
  <c r="Q2069" i="14"/>
  <c r="S2069" i="14" s="1"/>
  <c r="Q2068" i="14"/>
  <c r="R2068" i="14" s="1"/>
  <c r="R2071" i="14" l="1"/>
  <c r="S2072" i="14"/>
  <c r="S2068" i="14"/>
  <c r="R2070" i="14"/>
  <c r="R2069" i="14"/>
  <c r="R2073" i="14"/>
  <c r="Q2067" i="14" l="1"/>
  <c r="S2067" i="14" s="1"/>
  <c r="Q2066" i="14"/>
  <c r="R2066" i="14" s="1"/>
  <c r="Q2065" i="14"/>
  <c r="S2065" i="14" s="1"/>
  <c r="Q2064" i="14"/>
  <c r="R2064" i="14" s="1"/>
  <c r="Q2063" i="14"/>
  <c r="R2063" i="14" s="1"/>
  <c r="Q2062" i="14"/>
  <c r="R2062" i="14" s="1"/>
  <c r="S2063" i="14" l="1"/>
  <c r="S2064" i="14"/>
  <c r="R2067" i="14"/>
  <c r="S2062" i="14"/>
  <c r="R2065" i="14"/>
  <c r="S2066" i="14"/>
  <c r="Q2061" i="14"/>
  <c r="S2061" i="14" s="1"/>
  <c r="Q2060" i="14"/>
  <c r="R2060" i="14" s="1"/>
  <c r="Q2059" i="14"/>
  <c r="S2059" i="14" s="1"/>
  <c r="Q2058" i="14"/>
  <c r="R2058" i="14" s="1"/>
  <c r="Q2057" i="14"/>
  <c r="S2057" i="14" s="1"/>
  <c r="Q2056" i="14"/>
  <c r="R2056" i="14" s="1"/>
  <c r="S2060" i="14" l="1"/>
  <c r="R2059" i="14"/>
  <c r="R2057" i="14"/>
  <c r="S2058" i="14"/>
  <c r="R2061" i="14"/>
  <c r="S2056" i="14"/>
  <c r="Q2055" i="14"/>
  <c r="S2055" i="14" s="1"/>
  <c r="Q2054" i="14"/>
  <c r="R2054" i="14" s="1"/>
  <c r="Q2053" i="14"/>
  <c r="S2053" i="14" s="1"/>
  <c r="Q2052" i="14"/>
  <c r="S2052" i="14" s="1"/>
  <c r="Q2051" i="14"/>
  <c r="S2051" i="14" s="1"/>
  <c r="Q2050" i="14"/>
  <c r="R2050" i="14" s="1"/>
  <c r="Q2049" i="14"/>
  <c r="S2049" i="14" s="1"/>
  <c r="Q2048" i="14"/>
  <c r="R2048" i="14" s="1"/>
  <c r="Q2047" i="14"/>
  <c r="R2047" i="14" s="1"/>
  <c r="Q2046" i="14"/>
  <c r="R2046" i="14" s="1"/>
  <c r="Q2045" i="14"/>
  <c r="S2045" i="14" s="1"/>
  <c r="Q2044" i="14"/>
  <c r="R2044" i="14" s="1"/>
  <c r="S2047" i="14" l="1"/>
  <c r="S2054" i="14"/>
  <c r="S2050" i="14"/>
  <c r="R2053" i="14"/>
  <c r="S2048" i="14"/>
  <c r="R2052" i="14"/>
  <c r="R2051" i="14"/>
  <c r="R2055" i="14"/>
  <c r="R2045" i="14"/>
  <c r="S2046" i="14"/>
  <c r="R2049" i="14"/>
  <c r="S2044" i="14"/>
  <c r="Q2043" i="14" l="1"/>
  <c r="S2043" i="14" s="1"/>
  <c r="Q2042" i="14"/>
  <c r="R2042" i="14" s="1"/>
  <c r="Q2041" i="14"/>
  <c r="S2041" i="14" s="1"/>
  <c r="Q2040" i="14"/>
  <c r="R2040" i="14" s="1"/>
  <c r="Q2039" i="14"/>
  <c r="S2039" i="14" s="1"/>
  <c r="Q2038" i="14"/>
  <c r="R2038" i="14" s="1"/>
  <c r="R2041" i="14" l="1"/>
  <c r="S2042" i="14"/>
  <c r="R2039" i="14"/>
  <c r="S2040" i="14"/>
  <c r="R2043" i="14"/>
  <c r="S2038" i="14"/>
  <c r="Q2037" i="14" l="1"/>
  <c r="R2037" i="14" s="1"/>
  <c r="Q2036" i="14"/>
  <c r="R2036" i="14" s="1"/>
  <c r="Q2035" i="14"/>
  <c r="S2035" i="14" s="1"/>
  <c r="Q2034" i="14"/>
  <c r="R2034" i="14" s="1"/>
  <c r="Q2033" i="14"/>
  <c r="S2033" i="14" s="1"/>
  <c r="Q2032" i="14"/>
  <c r="R2032" i="14" s="1"/>
  <c r="R2033" i="14" l="1"/>
  <c r="S2037" i="14"/>
  <c r="S2034" i="14"/>
  <c r="S2032" i="14"/>
  <c r="R2035" i="14"/>
  <c r="S2036" i="14"/>
  <c r="Q2031" i="14" l="1"/>
  <c r="S2031" i="14" s="1"/>
  <c r="Q2030" i="14"/>
  <c r="R2030" i="14" s="1"/>
  <c r="Q2029" i="14"/>
  <c r="R2029" i="14" s="1"/>
  <c r="Q2028" i="14"/>
  <c r="R2028" i="14" s="1"/>
  <c r="Q2027" i="14"/>
  <c r="R2027" i="14" s="1"/>
  <c r="Q2026" i="14"/>
  <c r="S2026" i="14" s="1"/>
  <c r="S2028" i="14" l="1"/>
  <c r="S2029" i="14"/>
  <c r="S2030" i="14"/>
  <c r="R2031" i="14"/>
  <c r="R2026" i="14"/>
  <c r="S2027" i="14"/>
  <c r="Q2025" i="14" l="1"/>
  <c r="S2025" i="14" s="1"/>
  <c r="Q2024" i="14"/>
  <c r="R2024" i="14" s="1"/>
  <c r="Q2023" i="14"/>
  <c r="S2023" i="14" s="1"/>
  <c r="Q2022" i="14"/>
  <c r="S2022" i="14" s="1"/>
  <c r="Q2021" i="14"/>
  <c r="S2021" i="14" s="1"/>
  <c r="Q2020" i="14"/>
  <c r="R2020" i="14" s="1"/>
  <c r="R2023" i="14" l="1"/>
  <c r="S2024" i="14"/>
  <c r="S2020" i="14"/>
  <c r="R2022" i="14"/>
  <c r="R2021" i="14"/>
  <c r="R2025" i="14"/>
  <c r="Q2019" i="14" l="1"/>
  <c r="S2019" i="14" s="1"/>
  <c r="Q2018" i="14"/>
  <c r="R2018" i="14" s="1"/>
  <c r="Q2017" i="14"/>
  <c r="S2017" i="14" s="1"/>
  <c r="Q2016" i="14"/>
  <c r="S2016" i="14" s="1"/>
  <c r="Q2015" i="14"/>
  <c r="S2015" i="14" s="1"/>
  <c r="Q2014" i="14"/>
  <c r="R2014" i="14" s="1"/>
  <c r="R2017" i="14" l="1"/>
  <c r="S2018" i="14"/>
  <c r="S2014" i="14"/>
  <c r="R2016" i="14"/>
  <c r="R2015" i="14"/>
  <c r="R2019" i="14"/>
  <c r="Q2013" i="14" l="1"/>
  <c r="S2013" i="14" s="1"/>
  <c r="Q2012" i="14"/>
  <c r="R2012" i="14" s="1"/>
  <c r="Q2011" i="14"/>
  <c r="S2011" i="14" s="1"/>
  <c r="Q2010" i="14"/>
  <c r="S2010" i="14" s="1"/>
  <c r="Q2009" i="14"/>
  <c r="S2009" i="14" s="1"/>
  <c r="Q2008" i="14"/>
  <c r="R2008" i="14" s="1"/>
  <c r="R2011" i="14" l="1"/>
  <c r="S2008" i="14"/>
  <c r="S2012" i="14"/>
  <c r="R2010" i="14"/>
  <c r="R2009" i="14"/>
  <c r="R2013" i="14"/>
  <c r="Q2007" i="14"/>
  <c r="S2007" i="14" s="1"/>
  <c r="Q2006" i="14"/>
  <c r="R2006" i="14" s="1"/>
  <c r="Q2005" i="14"/>
  <c r="S2005" i="14" s="1"/>
  <c r="Q2004" i="14"/>
  <c r="S2004" i="14" s="1"/>
  <c r="Q2003" i="14"/>
  <c r="S2003" i="14" s="1"/>
  <c r="Q2002" i="14"/>
  <c r="R2002" i="14" s="1"/>
  <c r="R2005" i="14" l="1"/>
  <c r="S2006" i="14"/>
  <c r="R2004" i="14"/>
  <c r="R2003" i="14"/>
  <c r="R2007" i="14"/>
  <c r="S2002" i="14"/>
  <c r="Q2001" i="14" l="1"/>
  <c r="S2001" i="14" s="1"/>
  <c r="Q2000" i="14"/>
  <c r="R2000" i="14" s="1"/>
  <c r="Q1999" i="14"/>
  <c r="S1999" i="14" s="1"/>
  <c r="Q1998" i="14"/>
  <c r="S1998" i="14" s="1"/>
  <c r="Q1997" i="14"/>
  <c r="S1997" i="14" s="1"/>
  <c r="Q1996" i="14"/>
  <c r="R1996" i="14" s="1"/>
  <c r="S2000" i="14" l="1"/>
  <c r="S1996" i="14"/>
  <c r="R1999" i="14"/>
  <c r="R2001" i="14"/>
  <c r="R1998" i="14"/>
  <c r="R1997" i="14"/>
  <c r="Q1995" i="14" l="1"/>
  <c r="R1995" i="14" s="1"/>
  <c r="Q1994" i="14"/>
  <c r="R1994" i="14" s="1"/>
  <c r="Q1993" i="14"/>
  <c r="S1993" i="14" s="1"/>
  <c r="Q1992" i="14"/>
  <c r="S1992" i="14" s="1"/>
  <c r="Q1991" i="14"/>
  <c r="S1991" i="14" s="1"/>
  <c r="Q1990" i="14"/>
  <c r="R1990" i="14" s="1"/>
  <c r="S1995" i="14" l="1"/>
  <c r="S1994" i="14"/>
  <c r="R1993" i="14"/>
  <c r="R1992" i="14"/>
  <c r="R1991" i="14"/>
  <c r="S1990" i="14"/>
  <c r="Q1989" i="14"/>
  <c r="S1989" i="14" s="1"/>
  <c r="Q1988" i="14"/>
  <c r="R1988" i="14" s="1"/>
  <c r="Q1987" i="14"/>
  <c r="S1987" i="14" s="1"/>
  <c r="Q1986" i="14"/>
  <c r="S1986" i="14" s="1"/>
  <c r="Q1985" i="14"/>
  <c r="S1985" i="14" s="1"/>
  <c r="Q1984" i="14"/>
  <c r="R1984" i="14" s="1"/>
  <c r="S1988" i="14" l="1"/>
  <c r="S1984" i="14"/>
  <c r="R1987" i="14"/>
  <c r="R1986" i="14"/>
  <c r="R1985" i="14"/>
  <c r="R1989" i="14"/>
  <c r="Q1983" i="14" l="1"/>
  <c r="R1983" i="14" s="1"/>
  <c r="Q1982" i="14"/>
  <c r="S1982" i="14" s="1"/>
  <c r="Q1981" i="14"/>
  <c r="S1981" i="14" s="1"/>
  <c r="Q1980" i="14"/>
  <c r="S1980" i="14" s="1"/>
  <c r="Q1979" i="14"/>
  <c r="R1979" i="14" s="1"/>
  <c r="Q1978" i="14"/>
  <c r="S1978" i="14" s="1"/>
  <c r="R1982" i="14" l="1"/>
  <c r="S1979" i="14"/>
  <c r="R1978" i="14"/>
  <c r="S1983" i="14"/>
  <c r="R1981" i="14"/>
  <c r="R1980" i="14"/>
  <c r="Q1977" i="14" l="1"/>
  <c r="S1977" i="14" s="1"/>
  <c r="Q1976" i="14"/>
  <c r="R1976" i="14" s="1"/>
  <c r="Q1975" i="14"/>
  <c r="S1975" i="14" s="1"/>
  <c r="Q1974" i="14"/>
  <c r="S1974" i="14" s="1"/>
  <c r="Q1973" i="14"/>
  <c r="S1973" i="14" s="1"/>
  <c r="Q1972" i="14"/>
  <c r="R1972" i="14" s="1"/>
  <c r="R1975" i="14" l="1"/>
  <c r="S1976" i="14"/>
  <c r="S1972" i="14"/>
  <c r="R1974" i="14"/>
  <c r="R1973" i="14"/>
  <c r="R1977" i="14"/>
  <c r="Q1971" i="14"/>
  <c r="S1971" i="14" s="1"/>
  <c r="Q1970" i="14"/>
  <c r="R1970" i="14" s="1"/>
  <c r="Q1969" i="14"/>
  <c r="R1969" i="14" s="1"/>
  <c r="Q1968" i="14"/>
  <c r="S1968" i="14" s="1"/>
  <c r="Q1967" i="14"/>
  <c r="S1967" i="14" s="1"/>
  <c r="Q1966" i="14"/>
  <c r="R1966" i="14" s="1"/>
  <c r="S1969" i="14" l="1"/>
  <c r="S1970" i="14"/>
  <c r="S1966" i="14"/>
  <c r="R1968" i="14"/>
  <c r="R1971" i="14"/>
  <c r="R1967" i="14"/>
  <c r="Q1965" i="14" l="1"/>
  <c r="S1965" i="14" s="1"/>
  <c r="Q1964" i="14"/>
  <c r="R1964" i="14" s="1"/>
  <c r="Q1963" i="14"/>
  <c r="S1963" i="14" s="1"/>
  <c r="Q1962" i="14"/>
  <c r="R1962" i="14" s="1"/>
  <c r="Q1961" i="14"/>
  <c r="S1961" i="14" s="1"/>
  <c r="Q1960" i="14"/>
  <c r="R1960" i="14" s="1"/>
  <c r="Q1947" i="14"/>
  <c r="S1947" i="14" s="1"/>
  <c r="Q1946" i="14"/>
  <c r="R1946" i="14" s="1"/>
  <c r="Q1945" i="14"/>
  <c r="S1945" i="14" s="1"/>
  <c r="Q1944" i="14"/>
  <c r="R1944" i="14" s="1"/>
  <c r="Q1943" i="14"/>
  <c r="S1943" i="14" s="1"/>
  <c r="Q1942" i="14"/>
  <c r="R1942" i="14" s="1"/>
  <c r="S1942" i="14" l="1"/>
  <c r="R1945" i="14"/>
  <c r="S1946" i="14"/>
  <c r="S1964" i="14"/>
  <c r="S1960" i="14"/>
  <c r="R1963" i="14"/>
  <c r="R1961" i="14"/>
  <c r="S1962" i="14"/>
  <c r="R1965" i="14"/>
  <c r="R1943" i="14"/>
  <c r="S1944" i="14"/>
  <c r="R1947" i="14"/>
  <c r="Q1959" i="14" l="1"/>
  <c r="S1959" i="14" s="1"/>
  <c r="Q1958" i="14"/>
  <c r="R1958" i="14" s="1"/>
  <c r="Q1957" i="14"/>
  <c r="R1957" i="14" s="1"/>
  <c r="Q1956" i="14"/>
  <c r="S1956" i="14" s="1"/>
  <c r="Q1955" i="14"/>
  <c r="S1955" i="14" s="1"/>
  <c r="Q1954" i="14"/>
  <c r="R1954" i="14" s="1"/>
  <c r="S1957" i="14" l="1"/>
  <c r="S1958" i="14"/>
  <c r="S1954" i="14"/>
  <c r="R1956" i="14"/>
  <c r="R1955" i="14"/>
  <c r="R1959" i="14"/>
  <c r="Q1953" i="14" l="1"/>
  <c r="S1953" i="14" s="1"/>
  <c r="Q1952" i="14"/>
  <c r="S1952" i="14" s="1"/>
  <c r="Q1951" i="14"/>
  <c r="S1951" i="14" s="1"/>
  <c r="Q1950" i="14"/>
  <c r="R1950" i="14" s="1"/>
  <c r="Q1949" i="14"/>
  <c r="S1949" i="14" s="1"/>
  <c r="Q1948" i="14"/>
  <c r="R1948" i="14" s="1"/>
  <c r="R1952" i="14" l="1"/>
  <c r="S1948" i="14"/>
  <c r="R1951" i="14"/>
  <c r="R1949" i="14"/>
  <c r="S1950" i="14"/>
  <c r="R1953" i="14"/>
  <c r="Q1941" i="14" l="1"/>
  <c r="S1941" i="14" s="1"/>
  <c r="Q1940" i="14"/>
  <c r="R1940" i="14" s="1"/>
  <c r="Q1939" i="14"/>
  <c r="S1939" i="14" s="1"/>
  <c r="Q1938" i="14"/>
  <c r="S1938" i="14" s="1"/>
  <c r="Q1937" i="14"/>
  <c r="S1937" i="14" s="1"/>
  <c r="Q1936" i="14"/>
  <c r="R1936" i="14" s="1"/>
  <c r="R1939" i="14" l="1"/>
  <c r="S1940" i="14"/>
  <c r="S1936" i="14"/>
  <c r="R1938" i="14"/>
  <c r="R1937" i="14"/>
  <c r="R1941" i="14"/>
  <c r="Q1935" i="14" l="1"/>
  <c r="R1935" i="14" s="1"/>
  <c r="Q1934" i="14"/>
  <c r="S1934" i="14" s="1"/>
  <c r="Q1933" i="14"/>
  <c r="S1933" i="14" s="1"/>
  <c r="Q1932" i="14"/>
  <c r="S1932" i="14" s="1"/>
  <c r="Q1931" i="14"/>
  <c r="R1931" i="14" s="1"/>
  <c r="Q1930" i="14"/>
  <c r="R1930" i="14" s="1"/>
  <c r="S1930" i="14" l="1"/>
  <c r="S1931" i="14"/>
  <c r="R1934" i="14"/>
  <c r="S1935" i="14"/>
  <c r="R1933" i="14"/>
  <c r="R1932" i="14"/>
  <c r="E34" i="23" l="1"/>
  <c r="Q1929" i="14"/>
  <c r="S1929" i="14" s="1"/>
  <c r="Q1928" i="14"/>
  <c r="R1928" i="14" s="1"/>
  <c r="Q1927" i="14"/>
  <c r="S1927" i="14" s="1"/>
  <c r="Q1926" i="14"/>
  <c r="R1926" i="14" s="1"/>
  <c r="Q1925" i="14"/>
  <c r="S1925" i="14" s="1"/>
  <c r="Q1924" i="14"/>
  <c r="R1924" i="14" s="1"/>
  <c r="S1928" i="14" l="1"/>
  <c r="S1924" i="14"/>
  <c r="R1927" i="14"/>
  <c r="R1925" i="14"/>
  <c r="S1926" i="14"/>
  <c r="R1929" i="14"/>
  <c r="Q1923" i="14" l="1"/>
  <c r="S1923" i="14" s="1"/>
  <c r="Q1922" i="14"/>
  <c r="R1922" i="14" s="1"/>
  <c r="Q1921" i="14"/>
  <c r="S1921" i="14" s="1"/>
  <c r="Q1920" i="14"/>
  <c r="R1920" i="14" s="1"/>
  <c r="Q1919" i="14"/>
  <c r="S1919" i="14" s="1"/>
  <c r="Q1918" i="14"/>
  <c r="R1918" i="14" s="1"/>
  <c r="S1918" i="14" l="1"/>
  <c r="R1921" i="14"/>
  <c r="S1922" i="14"/>
  <c r="R1919" i="14"/>
  <c r="S1920" i="14"/>
  <c r="R1923" i="14"/>
  <c r="Q1917" i="14" l="1"/>
  <c r="S1917" i="14" s="1"/>
  <c r="Q1916" i="14"/>
  <c r="R1916" i="14" s="1"/>
  <c r="Q1915" i="14"/>
  <c r="R1915" i="14" s="1"/>
  <c r="Q1914" i="14"/>
  <c r="S1914" i="14" s="1"/>
  <c r="Q1913" i="14"/>
  <c r="S1913" i="14" s="1"/>
  <c r="Q1912" i="14"/>
  <c r="R1912" i="14" s="1"/>
  <c r="S1915" i="14" l="1"/>
  <c r="S1916" i="14"/>
  <c r="S1912" i="14"/>
  <c r="R1914" i="14"/>
  <c r="R1913" i="14"/>
  <c r="R1917" i="14"/>
  <c r="Q1911" i="14" l="1"/>
  <c r="S1911" i="14" s="1"/>
  <c r="Q1910" i="14"/>
  <c r="R1910" i="14" s="1"/>
  <c r="Q1909" i="14"/>
  <c r="R1909" i="14" s="1"/>
  <c r="Q1908" i="14"/>
  <c r="S1908" i="14" s="1"/>
  <c r="Q1907" i="14"/>
  <c r="S1907" i="14" s="1"/>
  <c r="Q1906" i="14"/>
  <c r="R1906" i="14" s="1"/>
  <c r="S1909" i="14" l="1"/>
  <c r="S1910" i="14"/>
  <c r="S1906" i="14"/>
  <c r="R1908" i="14"/>
  <c r="R1907" i="14"/>
  <c r="R1911" i="14"/>
  <c r="Q1905" i="14" l="1"/>
  <c r="R1905" i="14" s="1"/>
  <c r="Q1904" i="14"/>
  <c r="S1904" i="14" s="1"/>
  <c r="Q1903" i="14"/>
  <c r="S1903" i="14" s="1"/>
  <c r="Q1902" i="14"/>
  <c r="S1902" i="14" s="1"/>
  <c r="Q1901" i="14"/>
  <c r="R1901" i="14" s="1"/>
  <c r="Q1900" i="14"/>
  <c r="R1900" i="14" s="1"/>
  <c r="S1901" i="14" l="1"/>
  <c r="R1904" i="14"/>
  <c r="S1900" i="14"/>
  <c r="S1905" i="14"/>
  <c r="R1903" i="14"/>
  <c r="R1902" i="14"/>
  <c r="Q1899" i="14" l="1"/>
  <c r="S1899" i="14" s="1"/>
  <c r="Q1898" i="14"/>
  <c r="R1898" i="14" s="1"/>
  <c r="Q1897" i="14"/>
  <c r="S1897" i="14" s="1"/>
  <c r="Q1896" i="14"/>
  <c r="S1896" i="14" s="1"/>
  <c r="Q1895" i="14"/>
  <c r="S1895" i="14" s="1"/>
  <c r="Q1894" i="14"/>
  <c r="R1894" i="14" s="1"/>
  <c r="S1894" i="14" l="1"/>
  <c r="R1897" i="14"/>
  <c r="S1898" i="14"/>
  <c r="R1896" i="14"/>
  <c r="R1895" i="14"/>
  <c r="R1899" i="14"/>
  <c r="D21" i="11" l="1"/>
  <c r="N21" i="11"/>
  <c r="M21" i="11"/>
  <c r="Q1893" i="14" l="1"/>
  <c r="S1893" i="14" s="1"/>
  <c r="Q1892" i="14"/>
  <c r="R1892" i="14" s="1"/>
  <c r="Q1891" i="14"/>
  <c r="R1891" i="14" s="1"/>
  <c r="Q1890" i="14"/>
  <c r="S1890" i="14" s="1"/>
  <c r="Q1889" i="14"/>
  <c r="S1889" i="14" s="1"/>
  <c r="Q1888" i="14"/>
  <c r="R1888" i="14" s="1"/>
  <c r="S1891" i="14" l="1"/>
  <c r="S1892" i="14"/>
  <c r="S1888" i="14"/>
  <c r="R1890" i="14"/>
  <c r="R1889" i="14"/>
  <c r="R1893" i="14"/>
  <c r="BB8" i="1"/>
  <c r="Q1887" i="14" l="1"/>
  <c r="S1887" i="14" s="1"/>
  <c r="Q1886" i="14"/>
  <c r="S1886" i="14" s="1"/>
  <c r="Q1885" i="14"/>
  <c r="S1885" i="14" s="1"/>
  <c r="Q1884" i="14"/>
  <c r="R1884" i="14" s="1"/>
  <c r="Q1883" i="14"/>
  <c r="R1883" i="14" s="1"/>
  <c r="Q1882" i="14"/>
  <c r="R1882" i="14" s="1"/>
  <c r="S1883" i="14" l="1"/>
  <c r="S1884" i="14"/>
  <c r="R1887" i="14"/>
  <c r="R1886" i="14"/>
  <c r="S1882" i="14"/>
  <c r="R1885" i="14"/>
  <c r="Q1881" i="14" l="1"/>
  <c r="S1881" i="14" s="1"/>
  <c r="Q1880" i="14"/>
  <c r="R1880" i="14" s="1"/>
  <c r="Q1879" i="14"/>
  <c r="S1879" i="14" s="1"/>
  <c r="Q1878" i="14"/>
  <c r="S1878" i="14" s="1"/>
  <c r="Q1877" i="14"/>
  <c r="S1877" i="14" s="1"/>
  <c r="Q1876" i="14"/>
  <c r="R1876" i="14" s="1"/>
  <c r="S1876" i="14" l="1"/>
  <c r="R1879" i="14"/>
  <c r="S1880" i="14"/>
  <c r="R1878" i="14"/>
  <c r="R1877" i="14"/>
  <c r="R1881" i="14"/>
  <c r="Q1875" i="14" l="1"/>
  <c r="S1875" i="14" s="1"/>
  <c r="Q1874" i="14"/>
  <c r="R1874" i="14" s="1"/>
  <c r="Q1873" i="14"/>
  <c r="R1873" i="14" s="1"/>
  <c r="Q1872" i="14"/>
  <c r="R1872" i="14" s="1"/>
  <c r="Q1871" i="14"/>
  <c r="S1871" i="14" s="1"/>
  <c r="Q1870" i="14"/>
  <c r="R1870" i="14" s="1"/>
  <c r="Q1869" i="14"/>
  <c r="S1869" i="14" s="1"/>
  <c r="Q1868" i="14"/>
  <c r="S1868" i="14" s="1"/>
  <c r="Q1867" i="14"/>
  <c r="S1867" i="14" s="1"/>
  <c r="Q1866" i="14"/>
  <c r="S1866" i="14" s="1"/>
  <c r="Q1865" i="14"/>
  <c r="S1865" i="14" s="1"/>
  <c r="Q1864" i="14"/>
  <c r="S1864" i="14" s="1"/>
  <c r="S1873" i="14" l="1"/>
  <c r="R1869" i="14"/>
  <c r="S1874" i="14"/>
  <c r="R1868" i="14"/>
  <c r="R1866" i="14"/>
  <c r="S1870" i="14"/>
  <c r="R1871" i="14"/>
  <c r="S1872" i="14"/>
  <c r="R1875" i="14"/>
  <c r="R1865" i="14"/>
  <c r="R1864" i="14"/>
  <c r="R1867" i="14"/>
  <c r="Q1863" i="14" l="1"/>
  <c r="S1863" i="14" s="1"/>
  <c r="Q1862" i="14"/>
  <c r="R1862" i="14" s="1"/>
  <c r="Q1861" i="14"/>
  <c r="R1861" i="14" s="1"/>
  <c r="Q1860" i="14"/>
  <c r="S1860" i="14" s="1"/>
  <c r="Q1859" i="14"/>
  <c r="S1859" i="14" s="1"/>
  <c r="Q1858" i="14"/>
  <c r="R1858" i="14" s="1"/>
  <c r="S1861" i="14" l="1"/>
  <c r="S1862" i="14"/>
  <c r="S1858" i="14"/>
  <c r="R1860" i="14"/>
  <c r="R1859" i="14"/>
  <c r="R1863" i="14"/>
  <c r="AT23" i="1" l="1"/>
  <c r="Q1857" i="14" l="1"/>
  <c r="S1857" i="14" s="1"/>
  <c r="Q1856" i="14"/>
  <c r="R1856" i="14" s="1"/>
  <c r="Q1855" i="14"/>
  <c r="S1855" i="14" s="1"/>
  <c r="Q1854" i="14"/>
  <c r="S1854" i="14" s="1"/>
  <c r="Q1853" i="14"/>
  <c r="S1853" i="14" s="1"/>
  <c r="Q1852" i="14"/>
  <c r="R1852" i="14" s="1"/>
  <c r="R1855" i="14" l="1"/>
  <c r="S1852" i="14"/>
  <c r="S1856" i="14"/>
  <c r="R1854" i="14"/>
  <c r="R1857" i="14"/>
  <c r="R1853" i="14"/>
  <c r="Q1851" i="14" l="1"/>
  <c r="S1851" i="14" s="1"/>
  <c r="Q1850" i="14"/>
  <c r="R1850" i="14" s="1"/>
  <c r="Q1849" i="14"/>
  <c r="R1849" i="14" s="1"/>
  <c r="Q1848" i="14"/>
  <c r="R1848" i="14" s="1"/>
  <c r="Q1847" i="14"/>
  <c r="S1847" i="14" s="1"/>
  <c r="Q1846" i="14"/>
  <c r="R1846" i="14" s="1"/>
  <c r="S1849" i="14" l="1"/>
  <c r="S1850" i="14"/>
  <c r="S1846" i="14"/>
  <c r="R1847" i="14"/>
  <c r="S1848" i="14"/>
  <c r="R1851" i="14"/>
  <c r="Q1845" i="14" l="1"/>
  <c r="S1845" i="14" s="1"/>
  <c r="Q1844" i="14"/>
  <c r="R1844" i="14" s="1"/>
  <c r="Q1843" i="14"/>
  <c r="R1843" i="14" s="1"/>
  <c r="Q1842" i="14"/>
  <c r="R1842" i="14" s="1"/>
  <c r="Q1841" i="14"/>
  <c r="S1841" i="14" s="1"/>
  <c r="Q1840" i="14"/>
  <c r="R1840" i="14" s="1"/>
  <c r="S1843" i="14" l="1"/>
  <c r="S1844" i="14"/>
  <c r="S1840" i="14"/>
  <c r="R1841" i="14"/>
  <c r="S1842" i="14"/>
  <c r="R1845" i="14"/>
  <c r="Q1839" i="14" l="1"/>
  <c r="S1839" i="14" s="1"/>
  <c r="Q1838" i="14"/>
  <c r="R1838" i="14" s="1"/>
  <c r="Q1837" i="14"/>
  <c r="R1837" i="14" s="1"/>
  <c r="Q1836" i="14"/>
  <c r="S1836" i="14" s="1"/>
  <c r="Q1835" i="14"/>
  <c r="S1835" i="14" s="1"/>
  <c r="Q1834" i="14"/>
  <c r="R1834" i="14" s="1"/>
  <c r="S1837" i="14" l="1"/>
  <c r="S1838" i="14"/>
  <c r="S1834" i="14"/>
  <c r="R1836" i="14"/>
  <c r="R1835" i="14"/>
  <c r="R1839" i="14"/>
  <c r="Q1833" i="14" l="1"/>
  <c r="S1833" i="14" s="1"/>
  <c r="Q1832" i="14"/>
  <c r="R1832" i="14" s="1"/>
  <c r="Q1831" i="14"/>
  <c r="R1831" i="14" s="1"/>
  <c r="Q1830" i="14"/>
  <c r="S1830" i="14" s="1"/>
  <c r="Q1829" i="14"/>
  <c r="S1829" i="14" s="1"/>
  <c r="Q1828" i="14"/>
  <c r="R1828" i="14" s="1"/>
  <c r="S1831" i="14" l="1"/>
  <c r="S1832" i="14"/>
  <c r="S1828" i="14"/>
  <c r="R1830" i="14"/>
  <c r="R1829" i="14"/>
  <c r="R1833" i="14"/>
  <c r="S1827" i="14" l="1"/>
  <c r="R1827" i="14"/>
  <c r="Q1826" i="14"/>
  <c r="R1826" i="14" s="1"/>
  <c r="Q1825" i="14"/>
  <c r="R1825" i="14" s="1"/>
  <c r="Q1824" i="14"/>
  <c r="S1824" i="14" s="1"/>
  <c r="Q1823" i="14"/>
  <c r="R1823" i="14" s="1"/>
  <c r="Q1822" i="14"/>
  <c r="R1822" i="14" s="1"/>
  <c r="AQ29" i="1"/>
  <c r="AQ32" i="1" s="1"/>
  <c r="S1826" i="14" l="1"/>
  <c r="S1823" i="14"/>
  <c r="S1822" i="14"/>
  <c r="R1824" i="14"/>
  <c r="S1825" i="14"/>
  <c r="Q1821" i="14" l="1"/>
  <c r="S1821" i="14" s="1"/>
  <c r="Q1820" i="14"/>
  <c r="R1820" i="14" s="1"/>
  <c r="Q1819" i="14"/>
  <c r="R1819" i="14" s="1"/>
  <c r="Q1818" i="14"/>
  <c r="R1818" i="14" s="1"/>
  <c r="Q1817" i="14"/>
  <c r="S1817" i="14" s="1"/>
  <c r="Q1816" i="14"/>
  <c r="R1816" i="14" s="1"/>
  <c r="S1819" i="14" l="1"/>
  <c r="S1820" i="14"/>
  <c r="R1817" i="14"/>
  <c r="S1818" i="14"/>
  <c r="R1821" i="14"/>
  <c r="S1816" i="14"/>
  <c r="Q1815" i="14" l="1"/>
  <c r="S1815" i="14" s="1"/>
  <c r="Q1814" i="14"/>
  <c r="R1814" i="14" s="1"/>
  <c r="Q1813" i="14"/>
  <c r="S1813" i="14" s="1"/>
  <c r="Q1812" i="14"/>
  <c r="S1812" i="14" s="1"/>
  <c r="Q1811" i="14"/>
  <c r="S1811" i="14" s="1"/>
  <c r="Q1810" i="14"/>
  <c r="R1810" i="14" s="1"/>
  <c r="S1814" i="14" l="1"/>
  <c r="S1810" i="14"/>
  <c r="R1813" i="14"/>
  <c r="R1815" i="14"/>
  <c r="R1812" i="14"/>
  <c r="R1811" i="14"/>
  <c r="Q1809" i="14" l="1"/>
  <c r="S1809" i="14" s="1"/>
  <c r="Q1808" i="14"/>
  <c r="R1808" i="14" s="1"/>
  <c r="Q1807" i="14"/>
  <c r="R1807" i="14" s="1"/>
  <c r="Q1806" i="14"/>
  <c r="R1806" i="14" s="1"/>
  <c r="Q1805" i="14"/>
  <c r="S1805" i="14" s="1"/>
  <c r="Q1804" i="14"/>
  <c r="R1804" i="14" s="1"/>
  <c r="S1807" i="14" l="1"/>
  <c r="S1808" i="14"/>
  <c r="S1804" i="14"/>
  <c r="R1805" i="14"/>
  <c r="S1806" i="14"/>
  <c r="R1809" i="14"/>
  <c r="Q1803" i="14" l="1"/>
  <c r="R1803" i="14" s="1"/>
  <c r="N1803" i="14"/>
  <c r="Q1802" i="14"/>
  <c r="S1802" i="14" s="1"/>
  <c r="Q1801" i="14"/>
  <c r="S1801" i="14" s="1"/>
  <c r="Q1800" i="14"/>
  <c r="S1800" i="14" s="1"/>
  <c r="Q1799" i="14"/>
  <c r="S1799" i="14" s="1"/>
  <c r="Q1798" i="14"/>
  <c r="R1798" i="14" s="1"/>
  <c r="R1801" i="14" l="1"/>
  <c r="S1803" i="14"/>
  <c r="R1802" i="14"/>
  <c r="R1800" i="14"/>
  <c r="R1799" i="14"/>
  <c r="S1798" i="14"/>
  <c r="Q1797" i="14" l="1"/>
  <c r="S1797" i="14" s="1"/>
  <c r="Q1796" i="14"/>
  <c r="S1796" i="14" s="1"/>
  <c r="Q1795" i="14"/>
  <c r="S1795" i="14" s="1"/>
  <c r="Q1794" i="14"/>
  <c r="S1794" i="14" s="1"/>
  <c r="Q1793" i="14"/>
  <c r="S1793" i="14" s="1"/>
  <c r="Q1792" i="14"/>
  <c r="S1792" i="14" s="1"/>
  <c r="R1796" i="14" l="1"/>
  <c r="R1792" i="14"/>
  <c r="R1795" i="14"/>
  <c r="R1794" i="14"/>
  <c r="R1793" i="14"/>
  <c r="R1797" i="14"/>
  <c r="Q1791" i="14" l="1"/>
  <c r="S1791" i="14" s="1"/>
  <c r="Q1790" i="14"/>
  <c r="R1790" i="14" s="1"/>
  <c r="Q1789" i="14"/>
  <c r="R1789" i="14" s="1"/>
  <c r="Q1788" i="14"/>
  <c r="S1788" i="14" s="1"/>
  <c r="Q1787" i="14"/>
  <c r="S1787" i="14" s="1"/>
  <c r="Q1786" i="14"/>
  <c r="R1786" i="14" s="1"/>
  <c r="S1789" i="14" l="1"/>
  <c r="S1790" i="14"/>
  <c r="S1786" i="14"/>
  <c r="R1788" i="14"/>
  <c r="R1787" i="14"/>
  <c r="R1791" i="14"/>
  <c r="Q1785" i="14" l="1"/>
  <c r="S1785" i="14" s="1"/>
  <c r="Q1784" i="14"/>
  <c r="R1784" i="14" s="1"/>
  <c r="Q1783" i="14"/>
  <c r="S1783" i="14" s="1"/>
  <c r="Q1782" i="14"/>
  <c r="S1782" i="14" s="1"/>
  <c r="Q1781" i="14"/>
  <c r="S1781" i="14" s="1"/>
  <c r="Q1780" i="14"/>
  <c r="S1780" i="14" s="1"/>
  <c r="S1784" i="14" l="1"/>
  <c r="R1780" i="14"/>
  <c r="R1783" i="14"/>
  <c r="R1782" i="14"/>
  <c r="R1781" i="14"/>
  <c r="R1785" i="14"/>
  <c r="Q1779" i="14" l="1"/>
  <c r="S1779" i="14" s="1"/>
  <c r="Q1778" i="14"/>
  <c r="R1778" i="14" s="1"/>
  <c r="Q1777" i="14"/>
  <c r="S1777" i="14" s="1"/>
  <c r="Q1776" i="14"/>
  <c r="S1776" i="14" s="1"/>
  <c r="Q1775" i="14"/>
  <c r="S1775" i="14" s="1"/>
  <c r="Q1774" i="14"/>
  <c r="R1774" i="14" s="1"/>
  <c r="S1774" i="14" l="1"/>
  <c r="R1777" i="14"/>
  <c r="S1778" i="14"/>
  <c r="R1776" i="14"/>
  <c r="R1779" i="14"/>
  <c r="R1775" i="14"/>
  <c r="Q1773" i="14" l="1"/>
  <c r="S1773" i="14" s="1"/>
  <c r="Q1772" i="14"/>
  <c r="R1772" i="14" s="1"/>
  <c r="Q1771" i="14"/>
  <c r="R1771" i="14" s="1"/>
  <c r="Q1770" i="14"/>
  <c r="R1770" i="14" s="1"/>
  <c r="Q1769" i="14"/>
  <c r="S1769" i="14" s="1"/>
  <c r="Q1768" i="14"/>
  <c r="R1768" i="14" s="1"/>
  <c r="S1771" i="14" l="1"/>
  <c r="S1772" i="14"/>
  <c r="S1768" i="14"/>
  <c r="R1769" i="14"/>
  <c r="S1770" i="14"/>
  <c r="R1773" i="14"/>
  <c r="Q1767" i="14" l="1"/>
  <c r="S1767" i="14" s="1"/>
  <c r="Q1766" i="14"/>
  <c r="R1766" i="14" s="1"/>
  <c r="Q1765" i="14"/>
  <c r="S1765" i="14" s="1"/>
  <c r="Q1764" i="14"/>
  <c r="R1764" i="14" s="1"/>
  <c r="Q1763" i="14"/>
  <c r="S1763" i="14" s="1"/>
  <c r="Q1762" i="14"/>
  <c r="R1762" i="14" s="1"/>
  <c r="S1766" i="14" l="1"/>
  <c r="S1762" i="14"/>
  <c r="R1765" i="14"/>
  <c r="R1763" i="14"/>
  <c r="S1764" i="14"/>
  <c r="R1767" i="14"/>
  <c r="Q1761" i="14" l="1"/>
  <c r="S1761" i="14" s="1"/>
  <c r="Q1760" i="14"/>
  <c r="R1760" i="14" s="1"/>
  <c r="Q1759" i="14"/>
  <c r="R1759" i="14" s="1"/>
  <c r="Q1758" i="14"/>
  <c r="R1758" i="14" s="1"/>
  <c r="Q1757" i="14"/>
  <c r="S1757" i="14" s="1"/>
  <c r="Q1756" i="14"/>
  <c r="R1756" i="14" s="1"/>
  <c r="S1760" i="14" l="1"/>
  <c r="S1759" i="14"/>
  <c r="S1756" i="14"/>
  <c r="R1757" i="14"/>
  <c r="S1758" i="14"/>
  <c r="R1761" i="14"/>
  <c r="Q1755" i="14"/>
  <c r="S1755" i="14" s="1"/>
  <c r="Q1754" i="14"/>
  <c r="R1754" i="14" s="1"/>
  <c r="Q1753" i="14"/>
  <c r="R1753" i="14" s="1"/>
  <c r="Q1752" i="14"/>
  <c r="S1752" i="14" s="1"/>
  <c r="Q1751" i="14"/>
  <c r="S1751" i="14" s="1"/>
  <c r="Q1750" i="14"/>
  <c r="R1750" i="14" s="1"/>
  <c r="S1753" i="14" l="1"/>
  <c r="S1754" i="14"/>
  <c r="S1750" i="14"/>
  <c r="R1752" i="14"/>
  <c r="R1751" i="14"/>
  <c r="R1755" i="14"/>
  <c r="Q1749" i="14"/>
  <c r="S1749" i="14" s="1"/>
  <c r="Q1748" i="14"/>
  <c r="R1748" i="14" s="1"/>
  <c r="Q1747" i="14"/>
  <c r="R1747" i="14" s="1"/>
  <c r="Q1746" i="14"/>
  <c r="R1746" i="14" s="1"/>
  <c r="N1746" i="14"/>
  <c r="Q1745" i="14"/>
  <c r="R1745" i="14" s="1"/>
  <c r="Q1744" i="14"/>
  <c r="S1744" i="14" s="1"/>
  <c r="S1746" i="14" l="1"/>
  <c r="S1747" i="14"/>
  <c r="S1748" i="14"/>
  <c r="R1744" i="14"/>
  <c r="S1745" i="14"/>
  <c r="R1749" i="14"/>
  <c r="Q1743" i="14"/>
  <c r="S1743" i="14" s="1"/>
  <c r="Q1742" i="14"/>
  <c r="R1742" i="14" s="1"/>
  <c r="Q1741" i="14"/>
  <c r="R1741" i="14" s="1"/>
  <c r="Q1740" i="14"/>
  <c r="S1740" i="14" s="1"/>
  <c r="Q1739" i="14"/>
  <c r="S1739" i="14" s="1"/>
  <c r="Q1738" i="14"/>
  <c r="R1738" i="14" s="1"/>
  <c r="N1738" i="14"/>
  <c r="S1738" i="14" l="1"/>
  <c r="S1741" i="14"/>
  <c r="S1742" i="14"/>
  <c r="R1740" i="14"/>
  <c r="R1739" i="14"/>
  <c r="R1743" i="14"/>
  <c r="Q1737" i="14" l="1"/>
  <c r="S1737" i="14" s="1"/>
  <c r="Q1736" i="14"/>
  <c r="R1736" i="14" s="1"/>
  <c r="Q1735" i="14"/>
  <c r="S1735" i="14" s="1"/>
  <c r="Q1734" i="14"/>
  <c r="S1734" i="14" s="1"/>
  <c r="Q1733" i="14"/>
  <c r="S1733" i="14" s="1"/>
  <c r="Q1732" i="14"/>
  <c r="R1732" i="14" s="1"/>
  <c r="N1732" i="14"/>
  <c r="S1732" i="14" l="1"/>
  <c r="S1736" i="14"/>
  <c r="R1737" i="14"/>
  <c r="R1735" i="14"/>
  <c r="R1734" i="14"/>
  <c r="R1733" i="14"/>
  <c r="BK8" i="1" l="1"/>
  <c r="Q1731" i="14"/>
  <c r="S1731" i="14" s="1"/>
  <c r="Q1730" i="14"/>
  <c r="R1730" i="14" s="1"/>
  <c r="Q1729" i="14"/>
  <c r="S1729" i="14" s="1"/>
  <c r="Q1728" i="14"/>
  <c r="S1728" i="14" s="1"/>
  <c r="Q1727" i="14"/>
  <c r="S1727" i="14" s="1"/>
  <c r="Q1726" i="14"/>
  <c r="R1726" i="14" s="1"/>
  <c r="S1730" i="14" l="1"/>
  <c r="R1729" i="14"/>
  <c r="S1726" i="14"/>
  <c r="R1731" i="14"/>
  <c r="R1728" i="14"/>
  <c r="R1727" i="14"/>
  <c r="Q1725" i="14"/>
  <c r="S1725" i="14" s="1"/>
  <c r="Q1724" i="14"/>
  <c r="S1724" i="14" s="1"/>
  <c r="Q1723" i="14"/>
  <c r="S1723" i="14" s="1"/>
  <c r="Q1722" i="14"/>
  <c r="R1722" i="14" s="1"/>
  <c r="Q1721" i="14"/>
  <c r="S1721" i="14" s="1"/>
  <c r="Q1720" i="14"/>
  <c r="S1720" i="14" s="1"/>
  <c r="R1721" i="14" l="1"/>
  <c r="S1722" i="14"/>
  <c r="R1725" i="14"/>
  <c r="R1720" i="14"/>
  <c r="R1724" i="14"/>
  <c r="R1723" i="14"/>
  <c r="Q1719" i="14"/>
  <c r="S1719" i="14" s="1"/>
  <c r="Q1718" i="14"/>
  <c r="S1718" i="14" s="1"/>
  <c r="Q1717" i="14"/>
  <c r="S1717" i="14" s="1"/>
  <c r="Q1716" i="14"/>
  <c r="R1716" i="14" s="1"/>
  <c r="Q1715" i="14"/>
  <c r="S1715" i="14" s="1"/>
  <c r="Q1714" i="14"/>
  <c r="S1714" i="14" s="1"/>
  <c r="R1715" i="14" l="1"/>
  <c r="S1716" i="14"/>
  <c r="R1719" i="14"/>
  <c r="R1714" i="14"/>
  <c r="R1718" i="14"/>
  <c r="R1717" i="14"/>
  <c r="Q1713" i="14" l="1"/>
  <c r="S1713" i="14" s="1"/>
  <c r="Q1712" i="14"/>
  <c r="R1712" i="14" s="1"/>
  <c r="Q1711" i="14"/>
  <c r="S1711" i="14" s="1"/>
  <c r="Q1710" i="14"/>
  <c r="S1710" i="14" s="1"/>
  <c r="Q1709" i="14"/>
  <c r="S1709" i="14" s="1"/>
  <c r="Q1708" i="14"/>
  <c r="R1708" i="14" s="1"/>
  <c r="S1712" i="14" l="1"/>
  <c r="R1709" i="14"/>
  <c r="R1711" i="14"/>
  <c r="R1713" i="14"/>
  <c r="R1710" i="14"/>
  <c r="S1708" i="14"/>
  <c r="Q1707" i="14" l="1"/>
  <c r="S1707" i="14" s="1"/>
  <c r="Q1706" i="14"/>
  <c r="R1706" i="14" s="1"/>
  <c r="Q1705" i="14"/>
  <c r="R1705" i="14" s="1"/>
  <c r="Q1704" i="14"/>
  <c r="S1704" i="14" s="1"/>
  <c r="Q1703" i="14"/>
  <c r="S1703" i="14" s="1"/>
  <c r="Q1702" i="14"/>
  <c r="R1702" i="14" s="1"/>
  <c r="S1705" i="14" l="1"/>
  <c r="S1702" i="14"/>
  <c r="S1706" i="14"/>
  <c r="R1704" i="14"/>
  <c r="R1707" i="14"/>
  <c r="R1703" i="14"/>
  <c r="Q1701" i="14"/>
  <c r="S1701" i="14" s="1"/>
  <c r="Q1700" i="14"/>
  <c r="S1700" i="14" s="1"/>
  <c r="Q1699" i="14"/>
  <c r="S1699" i="14" s="1"/>
  <c r="Q1698" i="14"/>
  <c r="R1698" i="14" s="1"/>
  <c r="Q1697" i="14"/>
  <c r="S1697" i="14" s="1"/>
  <c r="Q1696" i="14"/>
  <c r="S1696" i="14" s="1"/>
  <c r="R1697" i="14" l="1"/>
  <c r="S1698" i="14"/>
  <c r="R1701" i="14"/>
  <c r="R1696" i="14"/>
  <c r="R1700" i="14"/>
  <c r="R1699" i="14"/>
  <c r="Q1695" i="14" l="1"/>
  <c r="S1695" i="14" s="1"/>
  <c r="Q1694" i="14"/>
  <c r="R1694" i="14" s="1"/>
  <c r="Q1693" i="14"/>
  <c r="S1693" i="14" s="1"/>
  <c r="Q1692" i="14"/>
  <c r="S1692" i="14" s="1"/>
  <c r="Q1691" i="14"/>
  <c r="S1691" i="14" s="1"/>
  <c r="Q1690" i="14"/>
  <c r="R1690" i="14" s="1"/>
  <c r="R1693" i="14" l="1"/>
  <c r="S1690" i="14"/>
  <c r="S1694" i="14"/>
  <c r="R1692" i="14"/>
  <c r="R1691" i="14"/>
  <c r="R1695" i="14"/>
  <c r="Q1689" i="14" l="1"/>
  <c r="S1689" i="14" s="1"/>
  <c r="Q1688" i="14"/>
  <c r="S1688" i="14" s="1"/>
  <c r="Q1687" i="14"/>
  <c r="S1687" i="14" s="1"/>
  <c r="Q1686" i="14"/>
  <c r="R1686" i="14" s="1"/>
  <c r="Q1685" i="14"/>
  <c r="S1685" i="14" s="1"/>
  <c r="Q1684" i="14"/>
  <c r="S1684" i="14" s="1"/>
  <c r="R1685" i="14" l="1"/>
  <c r="S1686" i="14"/>
  <c r="R1689" i="14"/>
  <c r="R1684" i="14"/>
  <c r="R1688" i="14"/>
  <c r="R1687" i="14"/>
  <c r="Q1683" i="14"/>
  <c r="R1683" i="14" s="1"/>
  <c r="Q1682" i="14"/>
  <c r="R1682" i="14" s="1"/>
  <c r="Q1681" i="14"/>
  <c r="S1681" i="14" s="1"/>
  <c r="Q1680" i="14"/>
  <c r="S1680" i="14" s="1"/>
  <c r="Q1679" i="14"/>
  <c r="S1679" i="14" s="1"/>
  <c r="Q1678" i="14"/>
  <c r="R1678" i="14" s="1"/>
  <c r="S1682" i="14" l="1"/>
  <c r="S1678" i="14"/>
  <c r="S1683" i="14"/>
  <c r="R1681" i="14"/>
  <c r="R1680" i="14"/>
  <c r="R1679" i="14"/>
  <c r="Q1677" i="14" l="1"/>
  <c r="S1677" i="14" s="1"/>
  <c r="Q1676" i="14"/>
  <c r="R1676" i="14" s="1"/>
  <c r="Q1675" i="14"/>
  <c r="S1675" i="14" s="1"/>
  <c r="Q1674" i="14"/>
  <c r="R1674" i="14" s="1"/>
  <c r="Q1673" i="14"/>
  <c r="S1673" i="14" s="1"/>
  <c r="Q1672" i="14"/>
  <c r="R1672" i="14" s="1"/>
  <c r="S1672" i="14" l="1"/>
  <c r="R1675" i="14"/>
  <c r="S1676" i="14"/>
  <c r="R1673" i="14"/>
  <c r="S1674" i="14"/>
  <c r="R1677" i="14"/>
  <c r="Q1671" i="14"/>
  <c r="S1671" i="14" s="1"/>
  <c r="Q1670" i="14"/>
  <c r="R1670" i="14" s="1"/>
  <c r="Q1669" i="14"/>
  <c r="S1669" i="14" s="1"/>
  <c r="Q1668" i="14"/>
  <c r="S1668" i="14" s="1"/>
  <c r="Q1667" i="14"/>
  <c r="R1667" i="14" s="1"/>
  <c r="Q1666" i="14"/>
  <c r="R1666" i="14" s="1"/>
  <c r="S1667" i="14" l="1"/>
  <c r="S1666" i="14"/>
  <c r="R1671" i="14"/>
  <c r="R1669" i="14"/>
  <c r="S1670" i="14"/>
  <c r="R1668" i="14"/>
  <c r="Q1665" i="14" l="1"/>
  <c r="R1665" i="14" s="1"/>
  <c r="Q1664" i="14"/>
  <c r="S1664" i="14" s="1"/>
  <c r="Q1663" i="14"/>
  <c r="S1663" i="14" s="1"/>
  <c r="Q1662" i="14"/>
  <c r="R1662" i="14" s="1"/>
  <c r="Q1661" i="14"/>
  <c r="S1661" i="14" s="1"/>
  <c r="Q1660" i="14"/>
  <c r="S1660" i="14" s="1"/>
  <c r="R1661" i="14" l="1"/>
  <c r="S1665" i="14"/>
  <c r="S1662" i="14"/>
  <c r="R1660" i="14"/>
  <c r="R1664" i="14"/>
  <c r="R1663" i="14"/>
  <c r="Q1659" i="14" l="1"/>
  <c r="S1659" i="14" s="1"/>
  <c r="Q1658" i="14"/>
  <c r="R1658" i="14" s="1"/>
  <c r="Q1657" i="14"/>
  <c r="S1657" i="14" s="1"/>
  <c r="Q1656" i="14"/>
  <c r="R1656" i="14" s="1"/>
  <c r="Q1655" i="14"/>
  <c r="S1655" i="14" s="1"/>
  <c r="Q1654" i="14"/>
  <c r="R1654" i="14" s="1"/>
  <c r="R1657" i="14" l="1"/>
  <c r="S1654" i="14"/>
  <c r="S1658" i="14"/>
  <c r="R1655" i="14"/>
  <c r="S1656" i="14"/>
  <c r="R1659" i="14"/>
  <c r="Q1653" i="14" l="1"/>
  <c r="S1653" i="14" s="1"/>
  <c r="Q1652" i="14"/>
  <c r="R1652" i="14" s="1"/>
  <c r="Q1651" i="14"/>
  <c r="S1651" i="14" s="1"/>
  <c r="Q1650" i="14"/>
  <c r="R1650" i="14" s="1"/>
  <c r="Q1649" i="14"/>
  <c r="S1649" i="14" s="1"/>
  <c r="Q1648" i="14"/>
  <c r="R1648" i="14" s="1"/>
  <c r="R1651" i="14" l="1"/>
  <c r="S1652" i="14"/>
  <c r="S1648" i="14"/>
  <c r="R1649" i="14"/>
  <c r="S1650" i="14"/>
  <c r="R1653" i="14"/>
  <c r="Q1647" i="14"/>
  <c r="S1647" i="14" s="1"/>
  <c r="Q1646" i="14"/>
  <c r="R1646" i="14" s="1"/>
  <c r="Q1645" i="14"/>
  <c r="S1645" i="14" s="1"/>
  <c r="Q1644" i="14"/>
  <c r="S1644" i="14" s="1"/>
  <c r="Q1643" i="14"/>
  <c r="S1643" i="14" s="1"/>
  <c r="Q1642" i="14"/>
  <c r="R1642" i="14" s="1"/>
  <c r="R1645" i="14" l="1"/>
  <c r="R1643" i="14"/>
  <c r="S1642" i="14"/>
  <c r="S1646" i="14"/>
  <c r="R1644" i="14"/>
  <c r="R1647" i="14"/>
  <c r="Q1641" i="14" l="1"/>
  <c r="S1641" i="14" s="1"/>
  <c r="Q1640" i="14"/>
  <c r="R1640" i="14" s="1"/>
  <c r="Q1639" i="14"/>
  <c r="S1639" i="14" s="1"/>
  <c r="Q1638" i="14"/>
  <c r="R1638" i="14" s="1"/>
  <c r="Q1637" i="14"/>
  <c r="S1637" i="14" s="1"/>
  <c r="Q1636" i="14"/>
  <c r="R1636" i="14" s="1"/>
  <c r="S1636" i="14" l="1"/>
  <c r="R1639" i="14"/>
  <c r="S1640" i="14"/>
  <c r="R1637" i="14"/>
  <c r="S1638" i="14"/>
  <c r="R1641" i="14"/>
  <c r="Q1635" i="14" l="1"/>
  <c r="S1635" i="14" s="1"/>
  <c r="Q1634" i="14"/>
  <c r="R1634" i="14" s="1"/>
  <c r="Q1633" i="14"/>
  <c r="S1633" i="14" s="1"/>
  <c r="Q1632" i="14"/>
  <c r="R1632" i="14" s="1"/>
  <c r="Q1631" i="14"/>
  <c r="S1631" i="14" s="1"/>
  <c r="Q1630" i="14"/>
  <c r="R1630" i="14" s="1"/>
  <c r="S1630" i="14" l="1"/>
  <c r="R1633" i="14"/>
  <c r="S1634" i="14"/>
  <c r="R1631" i="14"/>
  <c r="S1632" i="14"/>
  <c r="R1635" i="14"/>
  <c r="Q1629" i="14" l="1"/>
  <c r="S1629" i="14" s="1"/>
  <c r="Q1628" i="14"/>
  <c r="R1628" i="14" s="1"/>
  <c r="Q1627" i="14"/>
  <c r="S1627" i="14" s="1"/>
  <c r="Q1626" i="14"/>
  <c r="S1626" i="14" s="1"/>
  <c r="Q1625" i="14"/>
  <c r="S1625" i="14" s="1"/>
  <c r="Q1624" i="14"/>
  <c r="R1624" i="14" s="1"/>
  <c r="R1625" i="14" l="1"/>
  <c r="R1627" i="14"/>
  <c r="S1624" i="14"/>
  <c r="S1628" i="14"/>
  <c r="R1626" i="14"/>
  <c r="R1629" i="14"/>
  <c r="Q1623" i="14" l="1"/>
  <c r="S1623" i="14" s="1"/>
  <c r="Q1622" i="14"/>
  <c r="R1622" i="14" s="1"/>
  <c r="Q1621" i="14"/>
  <c r="S1621" i="14" s="1"/>
  <c r="Q1620" i="14"/>
  <c r="R1620" i="14" s="1"/>
  <c r="Q1619" i="14"/>
  <c r="S1619" i="14" s="1"/>
  <c r="Q1618" i="14"/>
  <c r="R1618" i="14" s="1"/>
  <c r="R1621" i="14" l="1"/>
  <c r="S1618" i="14"/>
  <c r="S1622" i="14"/>
  <c r="R1619" i="14"/>
  <c r="S1620" i="14"/>
  <c r="R1623" i="14"/>
  <c r="Q1617" i="14" l="1"/>
  <c r="R1617" i="14" s="1"/>
  <c r="Q1616" i="14"/>
  <c r="S1616" i="14" s="1"/>
  <c r="Q1615" i="14"/>
  <c r="S1615" i="14" s="1"/>
  <c r="Q1614" i="14"/>
  <c r="R1614" i="14" s="1"/>
  <c r="Q1613" i="14"/>
  <c r="R1613" i="14" s="1"/>
  <c r="Q1612" i="14"/>
  <c r="S1612" i="14" s="1"/>
  <c r="S1617" i="14" l="1"/>
  <c r="S1614" i="14"/>
  <c r="S1613" i="14"/>
  <c r="R1612" i="14"/>
  <c r="R1616" i="14"/>
  <c r="R1615" i="14"/>
  <c r="Q1611" i="14" l="1"/>
  <c r="S1611" i="14" s="1"/>
  <c r="Q1610" i="14"/>
  <c r="R1610" i="14" s="1"/>
  <c r="Q1609" i="14"/>
  <c r="S1609" i="14" s="1"/>
  <c r="Q1608" i="14"/>
  <c r="S1608" i="14" s="1"/>
  <c r="Q1607" i="14"/>
  <c r="S1607" i="14" s="1"/>
  <c r="Q1606" i="14"/>
  <c r="R1606" i="14" s="1"/>
  <c r="S1606" i="14" l="1"/>
  <c r="S1610" i="14"/>
  <c r="R1609" i="14"/>
  <c r="R1608" i="14"/>
  <c r="R1607" i="14"/>
  <c r="R1611" i="14"/>
  <c r="Q1605" i="14" l="1"/>
  <c r="S1605" i="14" s="1"/>
  <c r="Q1604" i="14"/>
  <c r="R1604" i="14" s="1"/>
  <c r="Q1603" i="14"/>
  <c r="R1603" i="14" s="1"/>
  <c r="Q1602" i="14"/>
  <c r="R1602" i="14" s="1"/>
  <c r="Q1601" i="14"/>
  <c r="S1601" i="14" s="1"/>
  <c r="Q1600" i="14"/>
  <c r="R1600" i="14" s="1"/>
  <c r="S1603" i="14" l="1"/>
  <c r="S1604" i="14"/>
  <c r="S1600" i="14"/>
  <c r="R1601" i="14"/>
  <c r="S1602" i="14"/>
  <c r="R1605" i="14"/>
  <c r="Q1599" i="14"/>
  <c r="S1599" i="14" s="1"/>
  <c r="Q1598" i="14"/>
  <c r="R1598" i="14" s="1"/>
  <c r="Q1597" i="14"/>
  <c r="S1597" i="14" s="1"/>
  <c r="Q1596" i="14"/>
  <c r="S1596" i="14" s="1"/>
  <c r="Q1595" i="14"/>
  <c r="S1595" i="14" s="1"/>
  <c r="Q1594" i="14"/>
  <c r="R1594" i="14" s="1"/>
  <c r="S1598" i="14" l="1"/>
  <c r="S1594" i="14"/>
  <c r="R1597" i="14"/>
  <c r="R1596" i="14"/>
  <c r="R1595" i="14"/>
  <c r="R1599" i="14"/>
  <c r="Q1593" i="14" l="1"/>
  <c r="R1593" i="14" s="1"/>
  <c r="Q1592" i="14"/>
  <c r="S1592" i="14" s="1"/>
  <c r="Q1591" i="14"/>
  <c r="R1591" i="14" s="1"/>
  <c r="Q1590" i="14"/>
  <c r="S1590" i="14" s="1"/>
  <c r="Q1589" i="14"/>
  <c r="R1589" i="14" s="1"/>
  <c r="Q1588" i="14"/>
  <c r="S1588" i="14" s="1"/>
  <c r="R1592" i="14" l="1"/>
  <c r="S1589" i="14"/>
  <c r="R1588" i="14"/>
  <c r="S1593" i="14"/>
  <c r="R1590" i="14"/>
  <c r="S1591" i="14"/>
  <c r="AU29" i="1" l="1"/>
  <c r="AU32" i="1" s="1"/>
  <c r="Q1587" i="14"/>
  <c r="S1587" i="14" s="1"/>
  <c r="Q1586" i="14"/>
  <c r="S1586" i="14" s="1"/>
  <c r="Q1585" i="14"/>
  <c r="S1585" i="14" s="1"/>
  <c r="Q1584" i="14"/>
  <c r="R1584" i="14" s="1"/>
  <c r="Q1583" i="14"/>
  <c r="S1583" i="14" s="1"/>
  <c r="Q1582" i="14"/>
  <c r="S1582" i="14" s="1"/>
  <c r="R1583" i="14" l="1"/>
  <c r="S1584" i="14"/>
  <c r="R1587" i="14"/>
  <c r="R1582" i="14"/>
  <c r="R1586" i="14"/>
  <c r="R1585" i="14"/>
  <c r="AP23" i="1" l="1"/>
  <c r="E224" i="8" l="1"/>
  <c r="Q1581" i="14"/>
  <c r="S1581" i="14" s="1"/>
  <c r="Q1580" i="14"/>
  <c r="R1580" i="14" s="1"/>
  <c r="Q1579" i="14"/>
  <c r="R1579" i="14" s="1"/>
  <c r="Q1578" i="14"/>
  <c r="R1578" i="14" s="1"/>
  <c r="Q1577" i="14"/>
  <c r="S1577" i="14" s="1"/>
  <c r="Q1576" i="14"/>
  <c r="R1576" i="14" s="1"/>
  <c r="AQ16" i="1"/>
  <c r="S1579" i="14" l="1"/>
  <c r="S1580" i="14"/>
  <c r="S1576" i="14"/>
  <c r="R1577" i="14"/>
  <c r="S1578" i="14"/>
  <c r="R1581" i="14"/>
  <c r="Q1575" i="14" l="1"/>
  <c r="S1575" i="14" s="1"/>
  <c r="Q1574" i="14"/>
  <c r="R1574" i="14" s="1"/>
  <c r="Q1573" i="14"/>
  <c r="R1573" i="14" s="1"/>
  <c r="Q1572" i="14"/>
  <c r="R1572" i="14" s="1"/>
  <c r="Q1571" i="14"/>
  <c r="S1571" i="14" s="1"/>
  <c r="Q1570" i="14"/>
  <c r="R1570" i="14" s="1"/>
  <c r="AW222" i="8"/>
  <c r="AZ222" i="8" s="1"/>
  <c r="AY222" i="8"/>
  <c r="S1573" i="14" l="1"/>
  <c r="S1574" i="14"/>
  <c r="S1570" i="14"/>
  <c r="R1571" i="14"/>
  <c r="S1572" i="14"/>
  <c r="R1575" i="14"/>
  <c r="Q1569" i="14" l="1"/>
  <c r="S1569" i="14" s="1"/>
  <c r="Q1568" i="14"/>
  <c r="R1568" i="14" s="1"/>
  <c r="Q1567" i="14"/>
  <c r="R1567" i="14" s="1"/>
  <c r="Q1566" i="14"/>
  <c r="R1566" i="14" s="1"/>
  <c r="Q1565" i="14"/>
  <c r="S1565" i="14" s="1"/>
  <c r="Q1564" i="14"/>
  <c r="R1564" i="14" s="1"/>
  <c r="S1567" i="14" l="1"/>
  <c r="S1568" i="14"/>
  <c r="S1564" i="14"/>
  <c r="R1565" i="14"/>
  <c r="S1566" i="14"/>
  <c r="R1569" i="14"/>
  <c r="Q1563" i="14"/>
  <c r="S1563" i="14" s="1"/>
  <c r="Q1562" i="14"/>
  <c r="R1562" i="14" s="1"/>
  <c r="Q1561" i="14"/>
  <c r="S1561" i="14" s="1"/>
  <c r="Q1560" i="14"/>
  <c r="S1560" i="14" s="1"/>
  <c r="Q1559" i="14"/>
  <c r="S1559" i="14" s="1"/>
  <c r="Q1558" i="14"/>
  <c r="R1558" i="14" s="1"/>
  <c r="S1562" i="14" l="1"/>
  <c r="S1558" i="14"/>
  <c r="R1561" i="14"/>
  <c r="R1560" i="14"/>
  <c r="R1559" i="14"/>
  <c r="R1563" i="14"/>
  <c r="Q1557" i="14" l="1"/>
  <c r="S1557" i="14" s="1"/>
  <c r="Q1556" i="14"/>
  <c r="S1556" i="14" s="1"/>
  <c r="Q1555" i="14"/>
  <c r="S1555" i="14" s="1"/>
  <c r="Q1554" i="14"/>
  <c r="S1554" i="14" s="1"/>
  <c r="Q1553" i="14"/>
  <c r="R1553" i="14" s="1"/>
  <c r="Q1552" i="14"/>
  <c r="R1552" i="14" s="1"/>
  <c r="S1552" i="14" l="1"/>
  <c r="S1553" i="14"/>
  <c r="R1556" i="14"/>
  <c r="R1555" i="14"/>
  <c r="R1554" i="14"/>
  <c r="R1557" i="14"/>
  <c r="Q1551" i="14" l="1"/>
  <c r="S1551" i="14" s="1"/>
  <c r="Q1550" i="14"/>
  <c r="R1550" i="14" s="1"/>
  <c r="Q1549" i="14"/>
  <c r="R1549" i="14" s="1"/>
  <c r="Q1548" i="14"/>
  <c r="R1548" i="14" s="1"/>
  <c r="Q1547" i="14"/>
  <c r="S1547" i="14" s="1"/>
  <c r="Q1546" i="14"/>
  <c r="R1546" i="14" s="1"/>
  <c r="S1549" i="14" l="1"/>
  <c r="S1550" i="14"/>
  <c r="S1546" i="14"/>
  <c r="R1547" i="14"/>
  <c r="S1548" i="14"/>
  <c r="R1551" i="14"/>
  <c r="Q1545" i="14" l="1"/>
  <c r="S1545" i="14" s="1"/>
  <c r="Q1544" i="14"/>
  <c r="R1544" i="14" s="1"/>
  <c r="Q1543" i="14"/>
  <c r="R1543" i="14" s="1"/>
  <c r="Q1542" i="14"/>
  <c r="S1542" i="14" s="1"/>
  <c r="Q1541" i="14"/>
  <c r="S1541" i="14" s="1"/>
  <c r="Q1540" i="14"/>
  <c r="R1540" i="14" s="1"/>
  <c r="S1543" i="14" l="1"/>
  <c r="S1544" i="14"/>
  <c r="S1540" i="14"/>
  <c r="R1542" i="14"/>
  <c r="R1541" i="14"/>
  <c r="R1545" i="14"/>
  <c r="Q1533" i="14" l="1"/>
  <c r="S1533" i="14" s="1"/>
  <c r="Q1532" i="14"/>
  <c r="R1532" i="14" s="1"/>
  <c r="Q1531" i="14"/>
  <c r="R1531" i="14" s="1"/>
  <c r="Q1530" i="14"/>
  <c r="R1530" i="14" s="1"/>
  <c r="Q1529" i="14"/>
  <c r="S1529" i="14" s="1"/>
  <c r="Q1528" i="14"/>
  <c r="R1528" i="14" s="1"/>
  <c r="S1531" i="14" l="1"/>
  <c r="S1528" i="14"/>
  <c r="S1532" i="14"/>
  <c r="R1529" i="14"/>
  <c r="S1530" i="14"/>
  <c r="R1533" i="14"/>
  <c r="Q1527" i="14"/>
  <c r="S1527" i="14" s="1"/>
  <c r="Q1526" i="14"/>
  <c r="S1526" i="14" s="1"/>
  <c r="Q1525" i="14"/>
  <c r="S1525" i="14" s="1"/>
  <c r="Q1524" i="14"/>
  <c r="R1524" i="14" s="1"/>
  <c r="Q1523" i="14"/>
  <c r="S1523" i="14" s="1"/>
  <c r="Q1522" i="14"/>
  <c r="S1522" i="14" s="1"/>
  <c r="Q1521" i="14"/>
  <c r="S1521" i="14" s="1"/>
  <c r="Q1520" i="14"/>
  <c r="R1520" i="14" s="1"/>
  <c r="Q1519" i="14"/>
  <c r="S1519" i="14" s="1"/>
  <c r="Q1518" i="14"/>
  <c r="S1518" i="14" s="1"/>
  <c r="Q1517" i="14"/>
  <c r="S1517" i="14" s="1"/>
  <c r="Q1516" i="14"/>
  <c r="R1516" i="14" s="1"/>
  <c r="S1520" i="14" l="1"/>
  <c r="S1516" i="14"/>
  <c r="R1523" i="14"/>
  <c r="S1524" i="14"/>
  <c r="R1519" i="14"/>
  <c r="R1522" i="14"/>
  <c r="R1526" i="14"/>
  <c r="R1525" i="14"/>
  <c r="R1527" i="14"/>
  <c r="R1518" i="14"/>
  <c r="R1517" i="14"/>
  <c r="R1521" i="14"/>
  <c r="Q1515" i="14" l="1"/>
  <c r="S1515" i="14" s="1"/>
  <c r="Q1514" i="14"/>
  <c r="S1514" i="14" s="1"/>
  <c r="Q1513" i="14"/>
  <c r="S1513" i="14" s="1"/>
  <c r="Q1512" i="14"/>
  <c r="R1512" i="14" s="1"/>
  <c r="Q1511" i="14"/>
  <c r="S1511" i="14" s="1"/>
  <c r="Q1510" i="14"/>
  <c r="S1510" i="14" s="1"/>
  <c r="S1512" i="14" l="1"/>
  <c r="R1515" i="14"/>
  <c r="R1511" i="14"/>
  <c r="R1510" i="14"/>
  <c r="R1514" i="14"/>
  <c r="R1513" i="14"/>
  <c r="Q1509" i="14" l="1"/>
  <c r="S1509" i="14" s="1"/>
  <c r="Q1508" i="14"/>
  <c r="S1508" i="14" s="1"/>
  <c r="Q1507" i="14"/>
  <c r="S1507" i="14" s="1"/>
  <c r="Q1506" i="14"/>
  <c r="R1506" i="14" s="1"/>
  <c r="Q1505" i="14"/>
  <c r="R1505" i="14" s="1"/>
  <c r="Q1504" i="14"/>
  <c r="S1504" i="14" s="1"/>
  <c r="S1505" i="14" l="1"/>
  <c r="S1506" i="14"/>
  <c r="R1509" i="14"/>
  <c r="R1504" i="14"/>
  <c r="R1508" i="14"/>
  <c r="R1507" i="14"/>
  <c r="Q1503" i="14"/>
  <c r="S1503" i="14" s="1"/>
  <c r="Q1502" i="14"/>
  <c r="S1502" i="14" s="1"/>
  <c r="Q1501" i="14"/>
  <c r="R1501" i="14" s="1"/>
  <c r="Q1500" i="14"/>
  <c r="S1500" i="14" s="1"/>
  <c r="Q1499" i="14"/>
  <c r="S1499" i="14" s="1"/>
  <c r="Q1498" i="14"/>
  <c r="S1498" i="14" s="1"/>
  <c r="Q1497" i="14"/>
  <c r="S1497" i="14" s="1"/>
  <c r="Q1496" i="14"/>
  <c r="S1496" i="14" s="1"/>
  <c r="Q1495" i="14"/>
  <c r="S1495" i="14" s="1"/>
  <c r="Q1494" i="14"/>
  <c r="R1494" i="14" s="1"/>
  <c r="Q1493" i="14"/>
  <c r="S1493" i="14" s="1"/>
  <c r="Q1492" i="14"/>
  <c r="S1492" i="14" s="1"/>
  <c r="S1501" i="14" l="1"/>
  <c r="S1494" i="14"/>
  <c r="R1497" i="14"/>
  <c r="R1493" i="14"/>
  <c r="R1500" i="14"/>
  <c r="R1499" i="14"/>
  <c r="R1503" i="14"/>
  <c r="R1498" i="14"/>
  <c r="R1502" i="14"/>
  <c r="R1492" i="14"/>
  <c r="R1496" i="14"/>
  <c r="R1495" i="14"/>
  <c r="Q1491" i="14" l="1"/>
  <c r="S1491" i="14" s="1"/>
  <c r="Q1490" i="14"/>
  <c r="S1490" i="14" s="1"/>
  <c r="Q1489" i="14"/>
  <c r="S1489" i="14" s="1"/>
  <c r="Q1488" i="14"/>
  <c r="R1488" i="14" s="1"/>
  <c r="Q1487" i="14"/>
  <c r="R1487" i="14" s="1"/>
  <c r="Q1486" i="14"/>
  <c r="S1486" i="14" s="1"/>
  <c r="S1487" i="14" l="1"/>
  <c r="S1488" i="14"/>
  <c r="R1491" i="14"/>
  <c r="R1486" i="14"/>
  <c r="R1490" i="14"/>
  <c r="R1489" i="14"/>
  <c r="Q1485" i="14"/>
  <c r="R1485" i="14" s="1"/>
  <c r="Q1484" i="14"/>
  <c r="R1484" i="14" s="1"/>
  <c r="Q1483" i="14"/>
  <c r="R1483" i="14" s="1"/>
  <c r="Q1482" i="14"/>
  <c r="S1482" i="14" s="1"/>
  <c r="Q1481" i="14"/>
  <c r="R1481" i="14" s="1"/>
  <c r="Q1480" i="14"/>
  <c r="S1480" i="14" s="1"/>
  <c r="S1485" i="14" l="1"/>
  <c r="S1481" i="14"/>
  <c r="R1480" i="14"/>
  <c r="S1484" i="14"/>
  <c r="R1482" i="14"/>
  <c r="S1483" i="14"/>
  <c r="Q1479" i="14"/>
  <c r="S1479" i="14" s="1"/>
  <c r="Q1478" i="14"/>
  <c r="R1478" i="14" s="1"/>
  <c r="Q1477" i="14"/>
  <c r="S1477" i="14" s="1"/>
  <c r="Q1476" i="14"/>
  <c r="S1476" i="14" s="1"/>
  <c r="Q1475" i="14"/>
  <c r="S1475" i="14" s="1"/>
  <c r="Q1474" i="14"/>
  <c r="R1474" i="14" s="1"/>
  <c r="Q1473" i="14"/>
  <c r="R1473" i="14" s="1"/>
  <c r="Q1472" i="14"/>
  <c r="S1472" i="14" s="1"/>
  <c r="Q1471" i="14"/>
  <c r="S1471" i="14" s="1"/>
  <c r="Q1470" i="14"/>
  <c r="S1470" i="14" s="1"/>
  <c r="Q1469" i="14"/>
  <c r="R1469" i="14" s="1"/>
  <c r="Q1468" i="14"/>
  <c r="S1468" i="14" s="1"/>
  <c r="S1469" i="14" l="1"/>
  <c r="R1472" i="14"/>
  <c r="R1475" i="14"/>
  <c r="R1477" i="14"/>
  <c r="R1468" i="14"/>
  <c r="S1473" i="14"/>
  <c r="S1474" i="14"/>
  <c r="S1478" i="14"/>
  <c r="R1476" i="14"/>
  <c r="R1479" i="14"/>
  <c r="R1471" i="14"/>
  <c r="R1470" i="14"/>
  <c r="Q1467" i="14" l="1"/>
  <c r="S1467" i="14" s="1"/>
  <c r="Q1466" i="14"/>
  <c r="S1466" i="14" s="1"/>
  <c r="Q1465" i="14"/>
  <c r="S1465" i="14" s="1"/>
  <c r="Q1464" i="14"/>
  <c r="S1464" i="14" s="1"/>
  <c r="Q1463" i="14"/>
  <c r="S1463" i="14" s="1"/>
  <c r="Q1462" i="14"/>
  <c r="S1462" i="14" s="1"/>
  <c r="R1464" i="14" l="1"/>
  <c r="R1463" i="14"/>
  <c r="R1467" i="14"/>
  <c r="R1462" i="14"/>
  <c r="R1466" i="14"/>
  <c r="R1465" i="14"/>
  <c r="Q1461" i="14" l="1"/>
  <c r="S1461" i="14" s="1"/>
  <c r="Q1460" i="14"/>
  <c r="R1460" i="14" s="1"/>
  <c r="Q1459" i="14"/>
  <c r="S1459" i="14" s="1"/>
  <c r="Q1458" i="14"/>
  <c r="S1458" i="14" s="1"/>
  <c r="Q1457" i="14"/>
  <c r="S1457" i="14" s="1"/>
  <c r="Q1456" i="14"/>
  <c r="R1456" i="14" s="1"/>
  <c r="S1460" i="14" l="1"/>
  <c r="S1456" i="14"/>
  <c r="R1459" i="14"/>
  <c r="R1461" i="14"/>
  <c r="R1458" i="14"/>
  <c r="R1457" i="14"/>
  <c r="Q1455" i="14" l="1"/>
  <c r="S1455" i="14" s="1"/>
  <c r="Q1454" i="14"/>
  <c r="S1454" i="14" s="1"/>
  <c r="Q1453" i="14"/>
  <c r="S1453" i="14" s="1"/>
  <c r="Q1452" i="14"/>
  <c r="R1452" i="14" s="1"/>
  <c r="Q1451" i="14"/>
  <c r="R1451" i="14" s="1"/>
  <c r="Q1450" i="14"/>
  <c r="S1450" i="14" s="1"/>
  <c r="S1451" i="14" l="1"/>
  <c r="S1452" i="14"/>
  <c r="R1455" i="14"/>
  <c r="R1450" i="14"/>
  <c r="R1454" i="14"/>
  <c r="R1453" i="14"/>
  <c r="Q1449" i="14"/>
  <c r="S1449" i="14" s="1"/>
  <c r="Q1448" i="14"/>
  <c r="R1448" i="14" s="1"/>
  <c r="Q1447" i="14"/>
  <c r="S1447" i="14" s="1"/>
  <c r="Q1446" i="14"/>
  <c r="R1446" i="14" s="1"/>
  <c r="Q1445" i="14"/>
  <c r="S1445" i="14" s="1"/>
  <c r="Q1444" i="14"/>
  <c r="R1444" i="14" s="1"/>
  <c r="S1448" i="14" l="1"/>
  <c r="S1444" i="14"/>
  <c r="R1447" i="14"/>
  <c r="R1445" i="14"/>
  <c r="S1446" i="14"/>
  <c r="R1449" i="14"/>
  <c r="Q1443" i="14" l="1"/>
  <c r="S1443" i="14" s="1"/>
  <c r="Q1442" i="14"/>
  <c r="R1442" i="14" s="1"/>
  <c r="Q1441" i="14"/>
  <c r="R1441" i="14" s="1"/>
  <c r="Q1440" i="14"/>
  <c r="R1440" i="14" s="1"/>
  <c r="Q1439" i="14"/>
  <c r="S1439" i="14" s="1"/>
  <c r="Q1438" i="14"/>
  <c r="R1438" i="14" s="1"/>
  <c r="S1441" i="14" l="1"/>
  <c r="S1442" i="14"/>
  <c r="S1438" i="14"/>
  <c r="R1439" i="14"/>
  <c r="S1440" i="14"/>
  <c r="R1443" i="14"/>
  <c r="Q1437" i="14" l="1"/>
  <c r="S1437" i="14" s="1"/>
  <c r="Q1436" i="14"/>
  <c r="R1436" i="14" s="1"/>
  <c r="Q1435" i="14"/>
  <c r="R1435" i="14" s="1"/>
  <c r="Q1434" i="14"/>
  <c r="S1434" i="14" s="1"/>
  <c r="Q1433" i="14"/>
  <c r="S1433" i="14" s="1"/>
  <c r="Q1432" i="14"/>
  <c r="R1432" i="14" s="1"/>
  <c r="S1435" i="14" l="1"/>
  <c r="S1436" i="14"/>
  <c r="S1432" i="14"/>
  <c r="R1434" i="14"/>
  <c r="R1433" i="14"/>
  <c r="R1437" i="14"/>
  <c r="Q1431" i="14" l="1"/>
  <c r="S1431" i="14" s="1"/>
  <c r="Q1430" i="14"/>
  <c r="R1430" i="14" s="1"/>
  <c r="Q1429" i="14"/>
  <c r="R1429" i="14" s="1"/>
  <c r="Q1428" i="14"/>
  <c r="R1428" i="14" s="1"/>
  <c r="Q1427" i="14"/>
  <c r="S1427" i="14" s="1"/>
  <c r="Q1426" i="14"/>
  <c r="R1426" i="14" s="1"/>
  <c r="S1429" i="14" l="1"/>
  <c r="S1430" i="14"/>
  <c r="R1427" i="14"/>
  <c r="S1428" i="14"/>
  <c r="R1431" i="14"/>
  <c r="S1426" i="14"/>
  <c r="Q1425" i="14" l="1"/>
  <c r="S1425" i="14" s="1"/>
  <c r="Q1424" i="14"/>
  <c r="R1424" i="14" s="1"/>
  <c r="Q1423" i="14"/>
  <c r="R1423" i="14" s="1"/>
  <c r="Q1422" i="14"/>
  <c r="R1422" i="14" s="1"/>
  <c r="Q1421" i="14"/>
  <c r="S1421" i="14" s="1"/>
  <c r="Q1420" i="14"/>
  <c r="R1420" i="14" s="1"/>
  <c r="S1423" i="14" l="1"/>
  <c r="S1424" i="14"/>
  <c r="S1420" i="14"/>
  <c r="R1421" i="14"/>
  <c r="S1422" i="14"/>
  <c r="R1425" i="14"/>
  <c r="Q1419" i="14" l="1"/>
  <c r="S1419" i="14" s="1"/>
  <c r="Q1418" i="14"/>
  <c r="R1418" i="14" s="1"/>
  <c r="Q1417" i="14"/>
  <c r="R1417" i="14" s="1"/>
  <c r="Q1416" i="14"/>
  <c r="R1416" i="14" s="1"/>
  <c r="Q1415" i="14"/>
  <c r="S1415" i="14" s="1"/>
  <c r="Q1414" i="14"/>
  <c r="R1414" i="14" s="1"/>
  <c r="S1417" i="14" l="1"/>
  <c r="S1418" i="14"/>
  <c r="S1414" i="14"/>
  <c r="R1415" i="14"/>
  <c r="S1416" i="14"/>
  <c r="R1419" i="14"/>
  <c r="Q1413" i="14" l="1"/>
  <c r="S1413" i="14" s="1"/>
  <c r="Q1412" i="14"/>
  <c r="R1412" i="14" s="1"/>
  <c r="Q1411" i="14"/>
  <c r="S1411" i="14" s="1"/>
  <c r="Q1410" i="14"/>
  <c r="S1410" i="14" s="1"/>
  <c r="Q1409" i="14"/>
  <c r="S1409" i="14" s="1"/>
  <c r="Q1408" i="14"/>
  <c r="R1408" i="14" s="1"/>
  <c r="R1411" i="14" l="1"/>
  <c r="S1408" i="14"/>
  <c r="S1412" i="14"/>
  <c r="R1410" i="14"/>
  <c r="R1409" i="14"/>
  <c r="R1413" i="14"/>
  <c r="Q1407" i="14" l="1"/>
  <c r="S1407" i="14" s="1"/>
  <c r="Q1406" i="14"/>
  <c r="R1406" i="14" s="1"/>
  <c r="Q1405" i="14"/>
  <c r="S1405" i="14" s="1"/>
  <c r="Q1404" i="14"/>
  <c r="R1404" i="14" s="1"/>
  <c r="Q1403" i="14"/>
  <c r="S1403" i="14" s="1"/>
  <c r="Q1402" i="14"/>
  <c r="R1402" i="14" s="1"/>
  <c r="S1406" i="14" l="1"/>
  <c r="S1402" i="14"/>
  <c r="R1405" i="14"/>
  <c r="R1403" i="14"/>
  <c r="S1404" i="14"/>
  <c r="R1407" i="14"/>
  <c r="Q1401" i="14" l="1"/>
  <c r="S1401" i="14" s="1"/>
  <c r="Q1400" i="14"/>
  <c r="R1400" i="14" s="1"/>
  <c r="Q1399" i="14"/>
  <c r="S1399" i="14" s="1"/>
  <c r="Q1398" i="14"/>
  <c r="R1398" i="14" s="1"/>
  <c r="Q1397" i="14"/>
  <c r="R1397" i="14" s="1"/>
  <c r="Q1396" i="14"/>
  <c r="S1396" i="14" s="1"/>
  <c r="S1398" i="14" l="1"/>
  <c r="S1397" i="14"/>
  <c r="R1396" i="14"/>
  <c r="R1399" i="14"/>
  <c r="S1400" i="14"/>
  <c r="R1401" i="14"/>
  <c r="E192" i="8" l="1"/>
  <c r="Q1395" i="14"/>
  <c r="S1395" i="14" s="1"/>
  <c r="Q1394" i="14"/>
  <c r="R1394" i="14" s="1"/>
  <c r="Q1393" i="14"/>
  <c r="S1393" i="14" s="1"/>
  <c r="Q1392" i="14"/>
  <c r="S1392" i="14" s="1"/>
  <c r="Q1391" i="14"/>
  <c r="S1391" i="14" s="1"/>
  <c r="Q1390" i="14"/>
  <c r="R1390" i="14" s="1"/>
  <c r="R1393" i="14" l="1"/>
  <c r="S1390" i="14"/>
  <c r="S1394" i="14"/>
  <c r="R1392" i="14"/>
  <c r="R1391" i="14"/>
  <c r="R1395" i="14"/>
  <c r="Q1389" i="14" l="1"/>
  <c r="S1389" i="14" s="1"/>
  <c r="Q1388" i="14"/>
  <c r="R1388" i="14" s="1"/>
  <c r="Q1387" i="14"/>
  <c r="R1387" i="14" s="1"/>
  <c r="Q1386" i="14"/>
  <c r="S1386" i="14" s="1"/>
  <c r="Q1385" i="14"/>
  <c r="S1385" i="14" s="1"/>
  <c r="Q1384" i="14"/>
  <c r="R1384" i="14" s="1"/>
  <c r="S1387" i="14" l="1"/>
  <c r="S1388" i="14"/>
  <c r="S1384" i="14"/>
  <c r="R1386" i="14"/>
  <c r="R1385" i="14"/>
  <c r="R1389" i="14"/>
  <c r="Q1383" i="14" l="1"/>
  <c r="S1383" i="14" s="1"/>
  <c r="Q1382" i="14"/>
  <c r="S1382" i="14" s="1"/>
  <c r="Q1381" i="14"/>
  <c r="S1381" i="14" s="1"/>
  <c r="Q1380" i="14"/>
  <c r="S1380" i="14" s="1"/>
  <c r="Q1379" i="14"/>
  <c r="R1379" i="14" s="1"/>
  <c r="Q1378" i="14"/>
  <c r="R1378" i="14" s="1"/>
  <c r="S1379" i="14" l="1"/>
  <c r="R1382" i="14"/>
  <c r="R1381" i="14"/>
  <c r="S1378" i="14"/>
  <c r="R1380" i="14"/>
  <c r="R1383" i="14"/>
  <c r="Q1377" i="14" l="1"/>
  <c r="S1377" i="14" s="1"/>
  <c r="Q1376" i="14"/>
  <c r="R1376" i="14" s="1"/>
  <c r="Q1375" i="14"/>
  <c r="S1375" i="14" s="1"/>
  <c r="Q1374" i="14"/>
  <c r="R1374" i="14" s="1"/>
  <c r="Q1373" i="14"/>
  <c r="S1373" i="14" s="1"/>
  <c r="Q1372" i="14"/>
  <c r="R1372" i="14" s="1"/>
  <c r="S1372" i="14" l="1"/>
  <c r="R1375" i="14"/>
  <c r="S1376" i="14"/>
  <c r="R1373" i="14"/>
  <c r="S1374" i="14"/>
  <c r="R1377" i="14"/>
  <c r="Q1371" i="14" l="1"/>
  <c r="S1371" i="14" s="1"/>
  <c r="Q1370" i="14"/>
  <c r="R1370" i="14" s="1"/>
  <c r="Q1369" i="14"/>
  <c r="S1369" i="14" s="1"/>
  <c r="Q1368" i="14"/>
  <c r="S1368" i="14" s="1"/>
  <c r="Q1367" i="14"/>
  <c r="S1367" i="14" s="1"/>
  <c r="Q1366" i="14"/>
  <c r="R1366" i="14" s="1"/>
  <c r="R1369" i="14" l="1"/>
  <c r="S1366" i="14"/>
  <c r="S1370" i="14"/>
  <c r="R1368" i="14"/>
  <c r="R1367" i="14"/>
  <c r="R1371" i="14"/>
  <c r="Q1365" i="14" l="1"/>
  <c r="S1365" i="14" s="1"/>
  <c r="Q1364" i="14"/>
  <c r="R1364" i="14" s="1"/>
  <c r="Q1363" i="14"/>
  <c r="S1363" i="14" s="1"/>
  <c r="Q1362" i="14"/>
  <c r="S1362" i="14" s="1"/>
  <c r="Q1361" i="14"/>
  <c r="S1361" i="14" s="1"/>
  <c r="Q1360" i="14"/>
  <c r="R1360" i="14" s="1"/>
  <c r="R1363" i="14" l="1"/>
  <c r="S1360" i="14"/>
  <c r="S1364" i="14"/>
  <c r="R1365" i="14"/>
  <c r="R1362" i="14"/>
  <c r="R1361" i="14"/>
  <c r="Q1359" i="14" l="1"/>
  <c r="R1359" i="14" s="1"/>
  <c r="Q1358" i="14"/>
  <c r="S1358" i="14" s="1"/>
  <c r="Q1357" i="14"/>
  <c r="R1357" i="14" s="1"/>
  <c r="Q1356" i="14"/>
  <c r="S1356" i="14" s="1"/>
  <c r="Q1355" i="14"/>
  <c r="R1355" i="14" s="1"/>
  <c r="Q1354" i="14"/>
  <c r="S1354" i="14" s="1"/>
  <c r="S1359" i="14" l="1"/>
  <c r="S1355" i="14"/>
  <c r="R1358" i="14"/>
  <c r="R1354" i="14"/>
  <c r="R1356" i="14"/>
  <c r="S1357" i="14"/>
  <c r="Q1353" i="14" l="1"/>
  <c r="S1353" i="14" s="1"/>
  <c r="Q1352" i="14"/>
  <c r="R1352" i="14" s="1"/>
  <c r="Q1351" i="14"/>
  <c r="S1351" i="14" s="1"/>
  <c r="Q1350" i="14"/>
  <c r="R1350" i="14" s="1"/>
  <c r="Q1349" i="14"/>
  <c r="S1349" i="14" s="1"/>
  <c r="Q1348" i="14"/>
  <c r="R1348" i="14" s="1"/>
  <c r="S1350" i="14" l="1"/>
  <c r="R1349" i="14"/>
  <c r="S1348" i="14"/>
  <c r="R1351" i="14"/>
  <c r="S1352" i="14"/>
  <c r="R1353" i="14"/>
  <c r="Q1347" i="14" l="1"/>
  <c r="S1347" i="14" s="1"/>
  <c r="Q1346" i="14"/>
  <c r="R1346" i="14" s="1"/>
  <c r="Q1345" i="14"/>
  <c r="S1345" i="14" s="1"/>
  <c r="Q1344" i="14"/>
  <c r="S1344" i="14" s="1"/>
  <c r="Q1343" i="14"/>
  <c r="S1343" i="14" s="1"/>
  <c r="Q1342" i="14"/>
  <c r="R1342" i="14" s="1"/>
  <c r="R1345" i="14" l="1"/>
  <c r="R1343" i="14"/>
  <c r="S1342" i="14"/>
  <c r="S1346" i="14"/>
  <c r="R1344" i="14"/>
  <c r="R1347" i="14"/>
  <c r="Q1341" i="14" l="1"/>
  <c r="S1341" i="14" s="1"/>
  <c r="Q1340" i="14"/>
  <c r="R1340" i="14" s="1"/>
  <c r="Q1339" i="14"/>
  <c r="S1339" i="14" s="1"/>
  <c r="Q1338" i="14"/>
  <c r="S1338" i="14" s="1"/>
  <c r="Q1337" i="14"/>
  <c r="S1337" i="14" s="1"/>
  <c r="Q1336" i="14"/>
  <c r="R1336" i="14" s="1"/>
  <c r="R1339" i="14" l="1"/>
  <c r="R1337" i="14"/>
  <c r="S1336" i="14"/>
  <c r="S1340" i="14"/>
  <c r="R1338" i="14"/>
  <c r="R1341" i="14"/>
  <c r="Q1335" i="14" l="1"/>
  <c r="S1335" i="14" s="1"/>
  <c r="Q1334" i="14"/>
  <c r="R1334" i="14" s="1"/>
  <c r="Q1333" i="14"/>
  <c r="S1333" i="14" s="1"/>
  <c r="Q1332" i="14"/>
  <c r="S1332" i="14" s="1"/>
  <c r="Q1331" i="14"/>
  <c r="S1331" i="14" s="1"/>
  <c r="Q1330" i="14"/>
  <c r="R1330" i="14" s="1"/>
  <c r="S1334" i="14" l="1"/>
  <c r="S1330" i="14"/>
  <c r="R1333" i="14"/>
  <c r="R1332" i="14"/>
  <c r="R1331" i="14"/>
  <c r="R1335" i="14"/>
  <c r="Q1329" i="14"/>
  <c r="S1329" i="14" s="1"/>
  <c r="Q1328" i="14"/>
  <c r="R1328" i="14" s="1"/>
  <c r="Q1327" i="14"/>
  <c r="S1327" i="14" s="1"/>
  <c r="Q1326" i="14"/>
  <c r="R1326" i="14" s="1"/>
  <c r="Q1325" i="14"/>
  <c r="S1325" i="14" s="1"/>
  <c r="Q1324" i="14"/>
  <c r="R1324" i="14" s="1"/>
  <c r="S1328" i="14" l="1"/>
  <c r="S1324" i="14"/>
  <c r="R1327" i="14"/>
  <c r="R1325" i="14"/>
  <c r="S1326" i="14"/>
  <c r="R1329" i="14"/>
  <c r="Q1323" i="14" l="1"/>
  <c r="S1323" i="14" s="1"/>
  <c r="Q1322" i="14"/>
  <c r="R1322" i="14" s="1"/>
  <c r="Q1321" i="14"/>
  <c r="S1321" i="14" s="1"/>
  <c r="Q1320" i="14"/>
  <c r="S1320" i="14" s="1"/>
  <c r="Q1319" i="14"/>
  <c r="S1319" i="14" s="1"/>
  <c r="Q1318" i="14"/>
  <c r="R1318" i="14" s="1"/>
  <c r="AN22" i="1"/>
  <c r="R1321" i="14" l="1"/>
  <c r="S1318" i="14"/>
  <c r="S1322" i="14"/>
  <c r="R1320" i="14"/>
  <c r="R1319" i="14"/>
  <c r="R1323" i="14"/>
  <c r="Q1317" i="14" l="1"/>
  <c r="S1317" i="14" s="1"/>
  <c r="Q1316" i="14"/>
  <c r="R1316" i="14" s="1"/>
  <c r="Q1315" i="14"/>
  <c r="S1315" i="14" s="1"/>
  <c r="Q1314" i="14"/>
  <c r="S1314" i="14" s="1"/>
  <c r="Q1313" i="14"/>
  <c r="S1313" i="14" s="1"/>
  <c r="Q1312" i="14"/>
  <c r="S1312" i="14" s="1"/>
  <c r="Q1311" i="14"/>
  <c r="S1311" i="14" s="1"/>
  <c r="Q1310" i="14"/>
  <c r="R1310" i="14" s="1"/>
  <c r="Q1309" i="14"/>
  <c r="S1309" i="14" s="1"/>
  <c r="Q1308" i="14"/>
  <c r="S1308" i="14" s="1"/>
  <c r="Q1307" i="14"/>
  <c r="S1307" i="14" s="1"/>
  <c r="Q1306" i="14"/>
  <c r="R1306" i="14" s="1"/>
  <c r="R1312" i="14" l="1"/>
  <c r="S1310" i="14"/>
  <c r="S1316" i="14"/>
  <c r="S1306" i="14"/>
  <c r="R1309" i="14"/>
  <c r="R1313" i="14"/>
  <c r="R1315" i="14"/>
  <c r="R1317" i="14"/>
  <c r="R1314" i="14"/>
  <c r="R1311" i="14"/>
  <c r="R1308" i="14"/>
  <c r="R1307" i="14"/>
  <c r="Q1299" i="14"/>
  <c r="S1299" i="14" s="1"/>
  <c r="Q1298" i="14"/>
  <c r="R1298" i="14" s="1"/>
  <c r="Q1297" i="14"/>
  <c r="S1297" i="14" s="1"/>
  <c r="Q1296" i="14"/>
  <c r="R1296" i="14" s="1"/>
  <c r="Q1295" i="14"/>
  <c r="S1295" i="14" s="1"/>
  <c r="Q1294" i="14"/>
  <c r="R1294" i="14" s="1"/>
  <c r="S1298" i="14" l="1"/>
  <c r="S1294" i="14"/>
  <c r="R1297" i="14"/>
  <c r="R1295" i="14"/>
  <c r="S1296" i="14"/>
  <c r="R1299" i="14"/>
  <c r="Q1305" i="14" l="1"/>
  <c r="S1305" i="14" s="1"/>
  <c r="Q1304" i="14"/>
  <c r="R1304" i="14" s="1"/>
  <c r="Q1303" i="14"/>
  <c r="R1303" i="14" s="1"/>
  <c r="Q1302" i="14"/>
  <c r="S1302" i="14" s="1"/>
  <c r="Q1301" i="14"/>
  <c r="R1301" i="14" s="1"/>
  <c r="Q1300" i="14"/>
  <c r="R1300" i="14" s="1"/>
  <c r="S1300" i="14" l="1"/>
  <c r="S1301" i="14"/>
  <c r="S1304" i="14"/>
  <c r="R1302" i="14"/>
  <c r="S1303" i="14"/>
  <c r="R1305" i="14"/>
  <c r="Q1293" i="14" l="1"/>
  <c r="S1293" i="14" s="1"/>
  <c r="Q1292" i="14"/>
  <c r="R1292" i="14" s="1"/>
  <c r="Q1291" i="14"/>
  <c r="R1291" i="14" s="1"/>
  <c r="Q1290" i="14"/>
  <c r="R1290" i="14" s="1"/>
  <c r="Q1289" i="14"/>
  <c r="S1289" i="14" s="1"/>
  <c r="Q1288" i="14"/>
  <c r="R1288" i="14" s="1"/>
  <c r="S1291" i="14" l="1"/>
  <c r="S1292" i="14"/>
  <c r="S1288" i="14"/>
  <c r="R1289" i="14"/>
  <c r="S1290" i="14"/>
  <c r="R1293" i="14"/>
  <c r="Q1287" i="14" l="1"/>
  <c r="S1287" i="14" s="1"/>
  <c r="Q1286" i="14"/>
  <c r="R1286" i="14" s="1"/>
  <c r="Q1285" i="14"/>
  <c r="R1285" i="14" s="1"/>
  <c r="Q1284" i="14"/>
  <c r="S1284" i="14" s="1"/>
  <c r="Q1283" i="14"/>
  <c r="S1283" i="14" s="1"/>
  <c r="Q1282" i="14"/>
  <c r="R1282" i="14" s="1"/>
  <c r="S1285" i="14" l="1"/>
  <c r="R1284" i="14"/>
  <c r="R1283" i="14"/>
  <c r="S1282" i="14"/>
  <c r="S1286" i="14"/>
  <c r="R1287" i="14"/>
  <c r="Q1281" i="14" l="1"/>
  <c r="S1281" i="14" s="1"/>
  <c r="Q1280" i="14"/>
  <c r="S1280" i="14" s="1"/>
  <c r="Q1279" i="14"/>
  <c r="S1279" i="14" s="1"/>
  <c r="Q1278" i="14"/>
  <c r="S1278" i="14" s="1"/>
  <c r="Q1277" i="14"/>
  <c r="S1277" i="14" s="1"/>
  <c r="Q1276" i="14"/>
  <c r="S1276" i="14" s="1"/>
  <c r="R1278" i="14" l="1"/>
  <c r="R1277" i="14"/>
  <c r="R1281" i="14"/>
  <c r="R1276" i="14"/>
  <c r="R1280" i="14"/>
  <c r="R1279" i="14"/>
  <c r="Q1275" i="14"/>
  <c r="S1275" i="14" s="1"/>
  <c r="Q1274" i="14"/>
  <c r="R1274" i="14" s="1"/>
  <c r="Q1273" i="14"/>
  <c r="S1273" i="14" s="1"/>
  <c r="Q1272" i="14"/>
  <c r="R1272" i="14" s="1"/>
  <c r="Q1271" i="14"/>
  <c r="S1271" i="14" s="1"/>
  <c r="Q1270" i="14"/>
  <c r="R1270" i="14" s="1"/>
  <c r="S1274" i="14" l="1"/>
  <c r="S1270" i="14"/>
  <c r="R1273" i="14"/>
  <c r="R1271" i="14"/>
  <c r="S1272" i="14"/>
  <c r="R1275" i="14"/>
  <c r="AR32" i="1" l="1"/>
  <c r="Q1269" i="14"/>
  <c r="S1269" i="14" s="1"/>
  <c r="Q1268" i="14"/>
  <c r="R1268" i="14" s="1"/>
  <c r="Q1267" i="14"/>
  <c r="S1267" i="14" s="1"/>
  <c r="Q1266" i="14"/>
  <c r="S1266" i="14" s="1"/>
  <c r="Q1265" i="14"/>
  <c r="S1265" i="14" s="1"/>
  <c r="Q1264" i="14"/>
  <c r="R1264" i="14" s="1"/>
  <c r="S1268" i="14" l="1"/>
  <c r="S1264" i="14"/>
  <c r="R1267" i="14"/>
  <c r="R1266" i="14"/>
  <c r="R1269" i="14"/>
  <c r="R1265" i="14"/>
  <c r="Q1257" i="14" l="1"/>
  <c r="S1257" i="14" s="1"/>
  <c r="Q1256" i="14"/>
  <c r="R1256" i="14" s="1"/>
  <c r="Q1255" i="14"/>
  <c r="S1255" i="14" s="1"/>
  <c r="Q1254" i="14"/>
  <c r="R1254" i="14" s="1"/>
  <c r="Q1253" i="14"/>
  <c r="S1253" i="14" s="1"/>
  <c r="Q1252" i="14"/>
  <c r="R1252" i="14" s="1"/>
  <c r="S1254" i="14" l="1"/>
  <c r="R1253" i="14"/>
  <c r="S1252" i="14"/>
  <c r="R1255" i="14"/>
  <c r="S1256" i="14"/>
  <c r="R1257" i="14"/>
  <c r="Q1263" i="14" l="1"/>
  <c r="S1263" i="14" s="1"/>
  <c r="Q1262" i="14"/>
  <c r="R1262" i="14" s="1"/>
  <c r="Q1261" i="14"/>
  <c r="R1261" i="14" s="1"/>
  <c r="Q1260" i="14"/>
  <c r="R1260" i="14" s="1"/>
  <c r="Q1259" i="14"/>
  <c r="S1259" i="14" s="1"/>
  <c r="Q1258" i="14"/>
  <c r="R1258" i="14" s="1"/>
  <c r="S1261" i="14" l="1"/>
  <c r="S1262" i="14"/>
  <c r="S1258" i="14"/>
  <c r="R1259" i="14"/>
  <c r="S1260" i="14"/>
  <c r="R1263" i="14"/>
  <c r="Q1251" i="14" l="1"/>
  <c r="S1251" i="14" s="1"/>
  <c r="Q1250" i="14"/>
  <c r="R1250" i="14" s="1"/>
  <c r="Q1249" i="14"/>
  <c r="R1249" i="14" s="1"/>
  <c r="Q1248" i="14"/>
  <c r="S1248" i="14" s="1"/>
  <c r="Q1247" i="14"/>
  <c r="S1247" i="14" s="1"/>
  <c r="Q1246" i="14"/>
  <c r="R1246" i="14" s="1"/>
  <c r="S1249" i="14" l="1"/>
  <c r="S1250" i="14"/>
  <c r="S1246" i="14"/>
  <c r="R1248" i="14"/>
  <c r="R1247" i="14"/>
  <c r="R1251" i="14"/>
  <c r="Q1245" i="14" l="1"/>
  <c r="R1245" i="14" s="1"/>
  <c r="Q1244" i="14"/>
  <c r="S1244" i="14" s="1"/>
  <c r="Q1243" i="14"/>
  <c r="R1243" i="14" s="1"/>
  <c r="Q1242" i="14"/>
  <c r="S1242" i="14" s="1"/>
  <c r="Q1241" i="14"/>
  <c r="R1241" i="14" s="1"/>
  <c r="Q1240" i="14"/>
  <c r="S1240" i="14" s="1"/>
  <c r="S1241" i="14" l="1"/>
  <c r="R1244" i="14"/>
  <c r="R1240" i="14"/>
  <c r="S1245" i="14"/>
  <c r="R1242" i="14"/>
  <c r="S1243" i="14"/>
  <c r="Q1239" i="14" l="1"/>
  <c r="S1239" i="14" s="1"/>
  <c r="Q1238" i="14"/>
  <c r="R1238" i="14" s="1"/>
  <c r="Q1237" i="14"/>
  <c r="S1237" i="14" s="1"/>
  <c r="Q1236" i="14"/>
  <c r="S1236" i="14" s="1"/>
  <c r="Q1235" i="14"/>
  <c r="S1235" i="14" s="1"/>
  <c r="Q1234" i="14"/>
  <c r="R1234" i="14" s="1"/>
  <c r="S1238" i="14" l="1"/>
  <c r="S1234" i="14"/>
  <c r="R1235" i="14"/>
  <c r="R1237" i="14"/>
  <c r="R1239" i="14"/>
  <c r="R1236" i="14"/>
  <c r="Q1233" i="14" l="1"/>
  <c r="S1233" i="14" s="1"/>
  <c r="Q1232" i="14"/>
  <c r="R1232" i="14" s="1"/>
  <c r="Q1231" i="14"/>
  <c r="S1231" i="14" s="1"/>
  <c r="Q1230" i="14"/>
  <c r="S1230" i="14" s="1"/>
  <c r="Q1229" i="14"/>
  <c r="R1229" i="14" s="1"/>
  <c r="Q1228" i="14"/>
  <c r="S1228" i="14" s="1"/>
  <c r="S1229" i="14" l="1"/>
  <c r="R1228" i="14"/>
  <c r="S1232" i="14"/>
  <c r="R1231" i="14"/>
  <c r="R1230" i="14"/>
  <c r="R1233" i="14"/>
  <c r="Q1227" i="14" l="1"/>
  <c r="S1227" i="14" s="1"/>
  <c r="Q1226" i="14"/>
  <c r="R1226" i="14" s="1"/>
  <c r="Q1225" i="14"/>
  <c r="S1225" i="14" s="1"/>
  <c r="Q1224" i="14"/>
  <c r="S1224" i="14" s="1"/>
  <c r="Q1223" i="14"/>
  <c r="S1223" i="14" s="1"/>
  <c r="Q1222" i="14"/>
  <c r="R1222" i="14" s="1"/>
  <c r="S1222" i="14" l="1"/>
  <c r="R1223" i="14"/>
  <c r="R1225" i="14"/>
  <c r="S1226" i="14"/>
  <c r="R1224" i="14"/>
  <c r="R1227" i="14"/>
  <c r="Q1221" i="14"/>
  <c r="S1221" i="14" s="1"/>
  <c r="Q1220" i="14"/>
  <c r="R1220" i="14" s="1"/>
  <c r="Q1219" i="14"/>
  <c r="R1219" i="14" s="1"/>
  <c r="O1218" i="14"/>
  <c r="Q1218" i="14" s="1"/>
  <c r="S1218" i="14" s="1"/>
  <c r="Q1217" i="14"/>
  <c r="S1217" i="14" s="1"/>
  <c r="Q1216" i="14"/>
  <c r="S1216" i="14" s="1"/>
  <c r="S1219" i="14" l="1"/>
  <c r="S1220" i="14"/>
  <c r="R1216" i="14"/>
  <c r="R1221" i="14"/>
  <c r="R1217" i="14"/>
  <c r="R1218" i="14"/>
  <c r="Q1215" i="14" l="1"/>
  <c r="S1215" i="14" s="1"/>
  <c r="Q1214" i="14"/>
  <c r="R1214" i="14" s="1"/>
  <c r="Q1213" i="14"/>
  <c r="S1213" i="14" s="1"/>
  <c r="O1212" i="14"/>
  <c r="Q1212" i="14" s="1"/>
  <c r="S1212" i="14" s="1"/>
  <c r="Q1211" i="14"/>
  <c r="S1211" i="14" s="1"/>
  <c r="Q1210" i="14"/>
  <c r="S1210" i="14" s="1"/>
  <c r="S1214" i="14" l="1"/>
  <c r="R1213" i="14"/>
  <c r="R1211" i="14"/>
  <c r="R1212" i="14"/>
  <c r="R1210" i="14"/>
  <c r="R1215" i="14"/>
  <c r="Q1209" i="14" l="1"/>
  <c r="S1209" i="14" s="1"/>
  <c r="Q1208" i="14"/>
  <c r="R1208" i="14" s="1"/>
  <c r="Q1207" i="14"/>
  <c r="S1207" i="14" s="1"/>
  <c r="O1206" i="14"/>
  <c r="Q1206" i="14" s="1"/>
  <c r="S1206" i="14" s="1"/>
  <c r="Q1205" i="14"/>
  <c r="S1205" i="14" s="1"/>
  <c r="Q1204" i="14"/>
  <c r="R1204" i="14" s="1"/>
  <c r="S1204" i="14" l="1"/>
  <c r="R1207" i="14"/>
  <c r="S1208" i="14"/>
  <c r="R1205" i="14"/>
  <c r="R1206" i="14"/>
  <c r="R1209" i="14"/>
  <c r="Q1203" i="14"/>
  <c r="S1203" i="14" s="1"/>
  <c r="Q1202" i="14"/>
  <c r="R1202" i="14" s="1"/>
  <c r="Q1201" i="14"/>
  <c r="R1201" i="14" s="1"/>
  <c r="Q1200" i="14"/>
  <c r="S1200" i="14" s="1"/>
  <c r="Q1199" i="14"/>
  <c r="S1199" i="14" s="1"/>
  <c r="Q1198" i="14"/>
  <c r="R1198" i="14" s="1"/>
  <c r="Q1197" i="14"/>
  <c r="S1197" i="14" s="1"/>
  <c r="Q1196" i="14"/>
  <c r="R1196" i="14" s="1"/>
  <c r="Q1195" i="14"/>
  <c r="S1195" i="14" s="1"/>
  <c r="Q1194" i="14"/>
  <c r="R1194" i="14" s="1"/>
  <c r="Q1193" i="14"/>
  <c r="S1193" i="14" s="1"/>
  <c r="Q1192" i="14"/>
  <c r="R1192" i="14" s="1"/>
  <c r="S1201" i="14" l="1"/>
  <c r="S1196" i="14"/>
  <c r="S1192" i="14"/>
  <c r="R1195" i="14"/>
  <c r="S1202" i="14"/>
  <c r="S1198" i="14"/>
  <c r="R1200" i="14"/>
  <c r="R1199" i="14"/>
  <c r="R1203" i="14"/>
  <c r="R1193" i="14"/>
  <c r="S1194" i="14"/>
  <c r="R1197" i="14"/>
  <c r="Q1191" i="14" l="1"/>
  <c r="S1191" i="14" s="1"/>
  <c r="Q1190" i="14"/>
  <c r="R1190" i="14" s="1"/>
  <c r="Q1189" i="14"/>
  <c r="S1189" i="14" s="1"/>
  <c r="Q1188" i="14"/>
  <c r="S1188" i="14" s="1"/>
  <c r="Q1187" i="14"/>
  <c r="S1187" i="14" s="1"/>
  <c r="Q1186" i="14"/>
  <c r="R1186" i="14" s="1"/>
  <c r="S1186" i="14" l="1"/>
  <c r="R1189" i="14"/>
  <c r="R1187" i="14"/>
  <c r="S1190" i="14"/>
  <c r="R1188" i="14"/>
  <c r="R1191" i="14"/>
  <c r="Q1185" i="14" l="1"/>
  <c r="S1185" i="14" s="1"/>
  <c r="Q1184" i="14"/>
  <c r="R1184" i="14" s="1"/>
  <c r="Q1183" i="14"/>
  <c r="S1183" i="14" s="1"/>
  <c r="Q1182" i="14"/>
  <c r="S1182" i="14" s="1"/>
  <c r="Q1181" i="14"/>
  <c r="S1181" i="14" s="1"/>
  <c r="Q1180" i="14"/>
  <c r="S1180" i="14" s="1"/>
  <c r="R1182" i="14" l="1"/>
  <c r="R1181" i="14"/>
  <c r="R1180" i="14"/>
  <c r="R1183" i="14"/>
  <c r="S1184" i="14"/>
  <c r="R1185" i="14"/>
  <c r="Q1179" i="14" l="1"/>
  <c r="S1179" i="14" s="1"/>
  <c r="Q1178" i="14"/>
  <c r="R1178" i="14" s="1"/>
  <c r="Q1177" i="14"/>
  <c r="S1177" i="14" s="1"/>
  <c r="Q1176" i="14"/>
  <c r="S1176" i="14" s="1"/>
  <c r="Q1175" i="14"/>
  <c r="S1175" i="14" s="1"/>
  <c r="Q1174" i="14"/>
  <c r="R1174" i="14" s="1"/>
  <c r="R1177" i="14" l="1"/>
  <c r="S1174" i="14"/>
  <c r="S1178" i="14"/>
  <c r="R1176" i="14"/>
  <c r="R1175" i="14"/>
  <c r="R1179" i="14"/>
  <c r="Q1173" i="14" l="1"/>
  <c r="R1173" i="14" s="1"/>
  <c r="Q1172" i="14"/>
  <c r="R1172" i="14" s="1"/>
  <c r="Q1171" i="14"/>
  <c r="S1171" i="14" s="1"/>
  <c r="Q1170" i="14"/>
  <c r="S1170" i="14" s="1"/>
  <c r="Q1169" i="14"/>
  <c r="S1169" i="14" s="1"/>
  <c r="Q1168" i="14"/>
  <c r="R1168" i="14" s="1"/>
  <c r="S1173" i="14" l="1"/>
  <c r="S1172" i="14"/>
  <c r="S1168" i="14"/>
  <c r="R1171" i="14"/>
  <c r="R1170" i="14"/>
  <c r="R1169" i="14"/>
  <c r="Q1167" i="14" l="1"/>
  <c r="S1167" i="14" s="1"/>
  <c r="Q1166" i="14"/>
  <c r="R1166" i="14" s="1"/>
  <c r="Q1165" i="14"/>
  <c r="S1165" i="14" s="1"/>
  <c r="Q1164" i="14"/>
  <c r="S1164" i="14" s="1"/>
  <c r="Q1163" i="14"/>
  <c r="S1163" i="14" s="1"/>
  <c r="Q1162" i="14"/>
  <c r="R1162" i="14" s="1"/>
  <c r="Z37" i="1"/>
  <c r="S1162" i="14" l="1"/>
  <c r="R1165" i="14"/>
  <c r="S1166" i="14"/>
  <c r="R1164" i="14"/>
  <c r="R1163" i="14"/>
  <c r="R1167" i="14"/>
  <c r="Q1161" i="14" l="1"/>
  <c r="S1161" i="14" s="1"/>
  <c r="Q1160" i="14"/>
  <c r="R1160" i="14" s="1"/>
  <c r="Q1159" i="14"/>
  <c r="S1159" i="14" s="1"/>
  <c r="Q1158" i="14"/>
  <c r="R1158" i="14" s="1"/>
  <c r="Q1157" i="14"/>
  <c r="S1157" i="14" s="1"/>
  <c r="Q1156" i="14"/>
  <c r="R1156" i="14" s="1"/>
  <c r="S1156" i="14" l="1"/>
  <c r="R1159" i="14"/>
  <c r="S1160" i="14"/>
  <c r="R1157" i="14"/>
  <c r="S1158" i="14"/>
  <c r="R1161" i="14"/>
  <c r="Q42" i="1" l="1"/>
  <c r="Q1155" i="14" l="1"/>
  <c r="S1155" i="14" s="1"/>
  <c r="Q1154" i="14"/>
  <c r="R1154" i="14" s="1"/>
  <c r="Q1153" i="14"/>
  <c r="S1153" i="14" s="1"/>
  <c r="Q1152" i="14"/>
  <c r="R1152" i="14" s="1"/>
  <c r="Q1150" i="14"/>
  <c r="S1150" i="14" s="1"/>
  <c r="R1150" i="14" l="1"/>
  <c r="S1152" i="14"/>
  <c r="R1155" i="14"/>
  <c r="R1153" i="14"/>
  <c r="S1154" i="14"/>
  <c r="Q1149" i="14" l="1"/>
  <c r="S1149" i="14" s="1"/>
  <c r="Q1148" i="14"/>
  <c r="R1148" i="14" s="1"/>
  <c r="Q1147" i="14"/>
  <c r="R1147" i="14" s="1"/>
  <c r="Q1146" i="14"/>
  <c r="S1146" i="14" s="1"/>
  <c r="Q1144" i="14"/>
  <c r="S1144" i="14" s="1"/>
  <c r="S1147" i="14" l="1"/>
  <c r="S1148" i="14"/>
  <c r="R1149" i="14"/>
  <c r="R1146" i="14"/>
  <c r="R1144" i="14"/>
  <c r="Q1143" i="14" l="1"/>
  <c r="S1143" i="14" s="1"/>
  <c r="Q1142" i="14"/>
  <c r="S1142" i="14" s="1"/>
  <c r="Q1141" i="14"/>
  <c r="S1141" i="14" s="1"/>
  <c r="Q1140" i="14"/>
  <c r="S1140" i="14" s="1"/>
  <c r="Q1138" i="14"/>
  <c r="R1138" i="14" s="1"/>
  <c r="S1138" i="14" l="1"/>
  <c r="R1142" i="14"/>
  <c r="R1141" i="14"/>
  <c r="R1140" i="14"/>
  <c r="R1143" i="14"/>
  <c r="Q1137" i="14" l="1"/>
  <c r="S1137" i="14" s="1"/>
  <c r="Q1136" i="14"/>
  <c r="S1136" i="14" s="1"/>
  <c r="Q1135" i="14"/>
  <c r="S1135" i="14" s="1"/>
  <c r="Q1134" i="14"/>
  <c r="R1134" i="14" s="1"/>
  <c r="Q1132" i="14"/>
  <c r="R1132" i="14" s="1"/>
  <c r="S1132" i="14" l="1"/>
  <c r="S1134" i="14"/>
  <c r="R1137" i="14"/>
  <c r="R1136" i="14"/>
  <c r="R1135" i="14"/>
  <c r="J54" i="1"/>
  <c r="B54" i="1" l="1"/>
  <c r="B55" i="1" s="1"/>
  <c r="Q1131" i="14"/>
  <c r="S1131" i="14" s="1"/>
  <c r="Q1130" i="14"/>
  <c r="R1130" i="14" s="1"/>
  <c r="Q1129" i="14"/>
  <c r="R1129" i="14" s="1"/>
  <c r="Q1128" i="14"/>
  <c r="S1128" i="14" s="1"/>
  <c r="Q1126" i="14"/>
  <c r="S1126" i="14" s="1"/>
  <c r="S1129" i="14" l="1"/>
  <c r="S1130" i="14"/>
  <c r="R1128" i="14"/>
  <c r="R1126" i="14"/>
  <c r="R1131" i="14"/>
  <c r="AT29" i="1" l="1"/>
  <c r="Q1125" i="14" l="1"/>
  <c r="S1125" i="14" s="1"/>
  <c r="Q1124" i="14"/>
  <c r="R1124" i="14" s="1"/>
  <c r="Q1123" i="14"/>
  <c r="R1123" i="14" s="1"/>
  <c r="Q1122" i="14"/>
  <c r="S1122" i="14" s="1"/>
  <c r="Q1120" i="14"/>
  <c r="S1120" i="14" s="1"/>
  <c r="S1124" i="14" l="1"/>
  <c r="S1123" i="14"/>
  <c r="R1122" i="14"/>
  <c r="R1120" i="14"/>
  <c r="R1125" i="14"/>
  <c r="Q1119" i="14" l="1"/>
  <c r="S1119" i="14" s="1"/>
  <c r="Q1118" i="14"/>
  <c r="S1118" i="14" s="1"/>
  <c r="Q1117" i="14"/>
  <c r="S1117" i="14" s="1"/>
  <c r="Q1116" i="14"/>
  <c r="S1116" i="14" s="1"/>
  <c r="Q1114" i="14"/>
  <c r="S1114" i="14" s="1"/>
  <c r="R1114" i="14" l="1"/>
  <c r="R1119" i="14"/>
  <c r="R1116" i="14"/>
  <c r="R1118" i="14"/>
  <c r="R1117" i="14"/>
  <c r="Q1113" i="14" l="1"/>
  <c r="S1113" i="14" s="1"/>
  <c r="Q1112" i="14"/>
  <c r="R1112" i="14" s="1"/>
  <c r="Q1111" i="14"/>
  <c r="S1111" i="14" s="1"/>
  <c r="Q1110" i="14"/>
  <c r="S1110" i="14" s="1"/>
  <c r="Q1108" i="14"/>
  <c r="S1108" i="14" s="1"/>
  <c r="R1111" i="14" l="1"/>
  <c r="S1112" i="14"/>
  <c r="R1110" i="14"/>
  <c r="R1108" i="14"/>
  <c r="R1113" i="14"/>
  <c r="Q1107" i="14" l="1"/>
  <c r="S1107" i="14" s="1"/>
  <c r="Q1106" i="14"/>
  <c r="R1106" i="14" s="1"/>
  <c r="Q1105" i="14"/>
  <c r="S1105" i="14" s="1"/>
  <c r="Q1104" i="14"/>
  <c r="R1104" i="14" s="1"/>
  <c r="Q1102" i="14"/>
  <c r="R1102" i="14" s="1"/>
  <c r="R1105" i="14" l="1"/>
  <c r="S1104" i="14"/>
  <c r="S1102" i="14"/>
  <c r="R1107" i="14"/>
  <c r="S1106" i="14"/>
  <c r="Q1101" i="14" l="1"/>
  <c r="R1101" i="14" s="1"/>
  <c r="Q1100" i="14"/>
  <c r="R1100" i="14" s="1"/>
  <c r="Q1099" i="14"/>
  <c r="S1099" i="14" s="1"/>
  <c r="Q1098" i="14"/>
  <c r="S1098" i="14" s="1"/>
  <c r="Q1096" i="14"/>
  <c r="S1096" i="14" s="1"/>
  <c r="S1101" i="14" l="1"/>
  <c r="R1099" i="14"/>
  <c r="S1100" i="14"/>
  <c r="R1098" i="14"/>
  <c r="R1096" i="14"/>
  <c r="Q1095" i="14" l="1"/>
  <c r="S1095" i="14" s="1"/>
  <c r="Q1094" i="14"/>
  <c r="R1094" i="14" s="1"/>
  <c r="Q1093" i="14"/>
  <c r="R1093" i="14" s="1"/>
  <c r="Q1092" i="14"/>
  <c r="S1092" i="14" s="1"/>
  <c r="Q1090" i="14"/>
  <c r="S1090" i="14" s="1"/>
  <c r="S1093" i="14" l="1"/>
  <c r="S1094" i="14"/>
  <c r="R1092" i="14"/>
  <c r="R1090" i="14"/>
  <c r="R1095" i="14"/>
  <c r="Q1089" i="14" l="1"/>
  <c r="S1089" i="14" s="1"/>
  <c r="Q1088" i="14"/>
  <c r="S1088" i="14" s="1"/>
  <c r="Q1087" i="14"/>
  <c r="S1087" i="14" s="1"/>
  <c r="Q1086" i="14"/>
  <c r="R1086" i="14" s="1"/>
  <c r="Q1084" i="14"/>
  <c r="R1084" i="14" s="1"/>
  <c r="S1084" i="14" l="1"/>
  <c r="S1086" i="14"/>
  <c r="R1089" i="14"/>
  <c r="R1088" i="14"/>
  <c r="R1087" i="14"/>
  <c r="AJ16" i="1" l="1"/>
  <c r="Q1083" i="14" l="1"/>
  <c r="R1083" i="14" s="1"/>
  <c r="Q1082" i="14"/>
  <c r="S1082" i="14" s="1"/>
  <c r="Q1081" i="14"/>
  <c r="S1081" i="14" s="1"/>
  <c r="Q1080" i="14"/>
  <c r="S1080" i="14" s="1"/>
  <c r="Q1078" i="14"/>
  <c r="R1078" i="14" s="1"/>
  <c r="S1078" i="14" l="1"/>
  <c r="R1082" i="14"/>
  <c r="S1083" i="14"/>
  <c r="R1081" i="14"/>
  <c r="R1080" i="14"/>
  <c r="Q1077" i="14" l="1"/>
  <c r="S1077" i="14" s="1"/>
  <c r="Q1076" i="14"/>
  <c r="R1076" i="14" s="1"/>
  <c r="Q1075" i="14"/>
  <c r="R1075" i="14" s="1"/>
  <c r="Q1074" i="14"/>
  <c r="S1074" i="14" s="1"/>
  <c r="Q1072" i="14"/>
  <c r="S1072" i="14" s="1"/>
  <c r="S1075" i="14" l="1"/>
  <c r="S1076" i="14"/>
  <c r="R1074" i="14"/>
  <c r="R1072" i="14"/>
  <c r="R1077" i="14"/>
  <c r="Q1071" i="14" l="1"/>
  <c r="S1071" i="14" s="1"/>
  <c r="Q1070" i="14"/>
  <c r="S1070" i="14" s="1"/>
  <c r="Q1069" i="14"/>
  <c r="S1069" i="14" s="1"/>
  <c r="Q1068" i="14"/>
  <c r="R1068" i="14" s="1"/>
  <c r="Q1066" i="14"/>
  <c r="R1066" i="14" s="1"/>
  <c r="S1066" i="14" l="1"/>
  <c r="S1068" i="14"/>
  <c r="R1071" i="14"/>
  <c r="R1070" i="14"/>
  <c r="R1069" i="14"/>
  <c r="E33" i="23" l="1"/>
  <c r="Q1065" i="14"/>
  <c r="S1065" i="14" s="1"/>
  <c r="Q1064" i="14"/>
  <c r="R1064" i="14" s="1"/>
  <c r="Q1063" i="14"/>
  <c r="R1063" i="14" s="1"/>
  <c r="Q1062" i="14"/>
  <c r="S1062" i="14" s="1"/>
  <c r="Q1060" i="14"/>
  <c r="S1060" i="14" s="1"/>
  <c r="S1063" i="14" l="1"/>
  <c r="S1064" i="14"/>
  <c r="R1062" i="14"/>
  <c r="R1060" i="14"/>
  <c r="R1065" i="14"/>
  <c r="Q1059" i="14" l="1"/>
  <c r="R1059" i="14" s="1"/>
  <c r="Q1058" i="14"/>
  <c r="S1058" i="14" s="1"/>
  <c r="Q1057" i="14"/>
  <c r="R1057" i="14" s="1"/>
  <c r="Q1056" i="14"/>
  <c r="S1056" i="14" s="1"/>
  <c r="Q1054" i="14"/>
  <c r="R1054" i="14" s="1"/>
  <c r="S1054" i="14" l="1"/>
  <c r="R1058" i="14"/>
  <c r="S1059" i="14"/>
  <c r="R1056" i="14"/>
  <c r="S1057" i="14"/>
  <c r="Q1053" i="14"/>
  <c r="S1053" i="14" s="1"/>
  <c r="Q1052" i="14"/>
  <c r="R1052" i="14" s="1"/>
  <c r="Q1051" i="14"/>
  <c r="S1051" i="14" s="1"/>
  <c r="Q1050" i="14"/>
  <c r="S1050" i="14" s="1"/>
  <c r="Q1048" i="14"/>
  <c r="S1048" i="14" s="1"/>
  <c r="Q1047" i="14"/>
  <c r="S1047" i="14" s="1"/>
  <c r="Q1046" i="14"/>
  <c r="S1046" i="14" s="1"/>
  <c r="Q1045" i="14"/>
  <c r="S1045" i="14" s="1"/>
  <c r="Q1044" i="14"/>
  <c r="R1044" i="14" s="1"/>
  <c r="Q1042" i="14"/>
  <c r="R1042" i="14" s="1"/>
  <c r="S1052" i="14" l="1"/>
  <c r="S1044" i="14"/>
  <c r="R1047" i="14"/>
  <c r="R1051" i="14"/>
  <c r="S1042" i="14"/>
  <c r="R1050" i="14"/>
  <c r="R1048" i="14"/>
  <c r="R1053" i="14"/>
  <c r="R1046" i="14"/>
  <c r="R1045" i="14"/>
  <c r="Q1041" i="14"/>
  <c r="R1041" i="14" s="1"/>
  <c r="Q1040" i="14"/>
  <c r="S1040" i="14" s="1"/>
  <c r="Q1039" i="14"/>
  <c r="R1039" i="14" s="1"/>
  <c r="Q1038" i="14"/>
  <c r="S1038" i="14" s="1"/>
  <c r="Q1036" i="14"/>
  <c r="R1036" i="14" s="1"/>
  <c r="Q1035" i="14"/>
  <c r="S1035" i="14" s="1"/>
  <c r="Q1034" i="14"/>
  <c r="R1034" i="14" s="1"/>
  <c r="Q1033" i="14"/>
  <c r="R1033" i="14" s="1"/>
  <c r="Q1032" i="14"/>
  <c r="S1032" i="14" s="1"/>
  <c r="Q1030" i="14"/>
  <c r="S1030" i="14" s="1"/>
  <c r="S1041" i="14" l="1"/>
  <c r="S1034" i="14"/>
  <c r="S1036" i="14"/>
  <c r="R1040" i="14"/>
  <c r="S1033" i="14"/>
  <c r="R1038" i="14"/>
  <c r="S1039" i="14"/>
  <c r="R1032" i="14"/>
  <c r="R1030" i="14"/>
  <c r="R1035" i="14"/>
  <c r="Q1029" i="14" l="1"/>
  <c r="S1029" i="14" s="1"/>
  <c r="Q1028" i="14"/>
  <c r="R1028" i="14" s="1"/>
  <c r="Q1027" i="14"/>
  <c r="S1027" i="14" s="1"/>
  <c r="Q1026" i="14"/>
  <c r="S1026" i="14" s="1"/>
  <c r="Q1024" i="14"/>
  <c r="S1024" i="14" s="1"/>
  <c r="R1027" i="14" l="1"/>
  <c r="S1028" i="14"/>
  <c r="R1026" i="14"/>
  <c r="R1024" i="14"/>
  <c r="R1029" i="14"/>
  <c r="Q1023" i="14"/>
  <c r="S1023" i="14" s="1"/>
  <c r="Q1022" i="14"/>
  <c r="R1022" i="14" s="1"/>
  <c r="Q1021" i="14"/>
  <c r="S1021" i="14" s="1"/>
  <c r="Q1020" i="14"/>
  <c r="S1020" i="14" s="1"/>
  <c r="Q1018" i="14"/>
  <c r="S1018" i="14" s="1"/>
  <c r="R1021" i="14" l="1"/>
  <c r="S1022" i="14"/>
  <c r="R1020" i="14"/>
  <c r="R1018" i="14"/>
  <c r="R1023" i="14"/>
  <c r="Q1017" i="14" l="1"/>
  <c r="S1017" i="14" s="1"/>
  <c r="Q1016" i="14"/>
  <c r="R1016" i="14" s="1"/>
  <c r="Q1015" i="14"/>
  <c r="S1015" i="14" s="1"/>
  <c r="Q1014" i="14"/>
  <c r="S1014" i="14" s="1"/>
  <c r="Q1012" i="14"/>
  <c r="S1012" i="14" s="1"/>
  <c r="Q1011" i="14"/>
  <c r="S1011" i="14" s="1"/>
  <c r="Q1010" i="14"/>
  <c r="R1010" i="14" s="1"/>
  <c r="Q1009" i="14"/>
  <c r="S1009" i="14" s="1"/>
  <c r="Q1008" i="14"/>
  <c r="S1008" i="14" s="1"/>
  <c r="Q1006" i="14"/>
  <c r="S1006" i="14" s="1"/>
  <c r="R1015" i="14" l="1"/>
  <c r="S1016" i="14"/>
  <c r="R1009" i="14"/>
  <c r="S1010" i="14"/>
  <c r="R1017" i="14"/>
  <c r="R1014" i="14"/>
  <c r="R1012" i="14"/>
  <c r="R1008" i="14"/>
  <c r="R1006" i="14"/>
  <c r="R1011" i="14"/>
  <c r="Q1005" i="14"/>
  <c r="S1005" i="14" s="1"/>
  <c r="Q1004" i="14"/>
  <c r="R1004" i="14" s="1"/>
  <c r="Q1003" i="14"/>
  <c r="R1003" i="14" s="1"/>
  <c r="Q1002" i="14"/>
  <c r="S1002" i="14" s="1"/>
  <c r="Q1000" i="14"/>
  <c r="S1000" i="14" s="1"/>
  <c r="Q999" i="14"/>
  <c r="R999" i="14" s="1"/>
  <c r="Q998" i="14"/>
  <c r="R998" i="14" s="1"/>
  <c r="Q997" i="14"/>
  <c r="S997" i="14" s="1"/>
  <c r="Q996" i="14"/>
  <c r="R996" i="14" s="1"/>
  <c r="N996" i="14"/>
  <c r="Q994" i="14"/>
  <c r="S994" i="14" s="1"/>
  <c r="Q993" i="14"/>
  <c r="S993" i="14" s="1"/>
  <c r="Q992" i="14"/>
  <c r="R992" i="14" s="1"/>
  <c r="Q991" i="14"/>
  <c r="S991" i="14" s="1"/>
  <c r="Q990" i="14"/>
  <c r="R990" i="14" s="1"/>
  <c r="Q988" i="14"/>
  <c r="S988" i="14" s="1"/>
  <c r="Q987" i="14"/>
  <c r="S987" i="14" s="1"/>
  <c r="Q986" i="14"/>
  <c r="R986" i="14" s="1"/>
  <c r="Q985" i="14"/>
  <c r="S985" i="14" s="1"/>
  <c r="Q984" i="14"/>
  <c r="R984" i="14" s="1"/>
  <c r="Q982" i="14"/>
  <c r="S982" i="14" s="1"/>
  <c r="S998" i="14" l="1"/>
  <c r="S1003" i="14"/>
  <c r="S996" i="14"/>
  <c r="S984" i="14"/>
  <c r="R993" i="14"/>
  <c r="S1004" i="14"/>
  <c r="S990" i="14"/>
  <c r="R988" i="14"/>
  <c r="R991" i="14"/>
  <c r="S999" i="14"/>
  <c r="R1002" i="14"/>
  <c r="R1000" i="14"/>
  <c r="R1005" i="14"/>
  <c r="R997" i="14"/>
  <c r="R994" i="14"/>
  <c r="S992" i="14"/>
  <c r="R982" i="14"/>
  <c r="R985" i="14"/>
  <c r="S986" i="14"/>
  <c r="R987" i="14"/>
  <c r="Q981" i="14"/>
  <c r="S981" i="14" s="1"/>
  <c r="Q980" i="14"/>
  <c r="R980" i="14" s="1"/>
  <c r="Q979" i="14"/>
  <c r="S979" i="14" s="1"/>
  <c r="Q978" i="14"/>
  <c r="S978" i="14" s="1"/>
  <c r="Q976" i="14"/>
  <c r="R976" i="14" s="1"/>
  <c r="R979" i="14" l="1"/>
  <c r="S976" i="14"/>
  <c r="S980" i="14"/>
  <c r="R978" i="14"/>
  <c r="R981" i="14"/>
  <c r="Q975" i="14" l="1"/>
  <c r="S975" i="14" s="1"/>
  <c r="Q974" i="14"/>
  <c r="R974" i="14" s="1"/>
  <c r="Q973" i="14"/>
  <c r="S973" i="14" s="1"/>
  <c r="Q972" i="14"/>
  <c r="S972" i="14" s="1"/>
  <c r="Q970" i="14"/>
  <c r="R970" i="14" s="1"/>
  <c r="Q969" i="14"/>
  <c r="S969" i="14" s="1"/>
  <c r="Q968" i="14"/>
  <c r="R968" i="14" s="1"/>
  <c r="Q967" i="14"/>
  <c r="R967" i="14" s="1"/>
  <c r="Q966" i="14"/>
  <c r="S966" i="14" s="1"/>
  <c r="Q964" i="14"/>
  <c r="S964" i="14" s="1"/>
  <c r="S967" i="14" l="1"/>
  <c r="R973" i="14"/>
  <c r="S970" i="14"/>
  <c r="S968" i="14"/>
  <c r="S974" i="14"/>
  <c r="R972" i="14"/>
  <c r="R975" i="14"/>
  <c r="R966" i="14"/>
  <c r="R964" i="14"/>
  <c r="R969" i="14"/>
  <c r="Q963" i="14"/>
  <c r="R963" i="14" s="1"/>
  <c r="Q962" i="14"/>
  <c r="S962" i="14" s="1"/>
  <c r="Q961" i="14"/>
  <c r="S961" i="14" s="1"/>
  <c r="Q960" i="14"/>
  <c r="S960" i="14" s="1"/>
  <c r="Q958" i="14"/>
  <c r="S958" i="14" s="1"/>
  <c r="S963" i="14" l="1"/>
  <c r="R958" i="14"/>
  <c r="R962" i="14"/>
  <c r="R961" i="14"/>
  <c r="R960" i="14"/>
  <c r="AQ129" i="8"/>
  <c r="AO129" i="8"/>
  <c r="AN129" i="8"/>
  <c r="AL129" i="8"/>
  <c r="AK129" i="8"/>
  <c r="AJ129" i="8"/>
  <c r="AI129" i="8"/>
  <c r="AH129" i="8"/>
  <c r="AG129" i="8"/>
  <c r="AE129" i="8"/>
  <c r="AD129" i="8"/>
  <c r="G129" i="8"/>
  <c r="H129" i="8"/>
  <c r="I129" i="8"/>
  <c r="J129" i="8"/>
  <c r="K129" i="8"/>
  <c r="L129" i="8"/>
  <c r="M129" i="8"/>
  <c r="N129" i="8"/>
  <c r="O129" i="8"/>
  <c r="P129" i="8"/>
  <c r="Q129" i="8"/>
  <c r="R129" i="8"/>
  <c r="S129" i="8"/>
  <c r="T129" i="8"/>
  <c r="U129" i="8"/>
  <c r="V129" i="8"/>
  <c r="F129" i="8"/>
  <c r="C129" i="8"/>
  <c r="D129" i="8"/>
  <c r="E129" i="8"/>
  <c r="Q957" i="14"/>
  <c r="S957" i="14" s="1"/>
  <c r="Q956" i="14"/>
  <c r="R956" i="14" s="1"/>
  <c r="Q955" i="14"/>
  <c r="S955" i="14" s="1"/>
  <c r="Q954" i="14"/>
  <c r="R954" i="14" s="1"/>
  <c r="Q952" i="14"/>
  <c r="S952" i="14" s="1"/>
  <c r="R955" i="14" l="1"/>
  <c r="R952" i="14"/>
  <c r="S954" i="14"/>
  <c r="R957" i="14"/>
  <c r="S956" i="14"/>
  <c r="Q951" i="14" l="1"/>
  <c r="S951" i="14" s="1"/>
  <c r="Q950" i="14"/>
  <c r="R950" i="14" s="1"/>
  <c r="Q949" i="14"/>
  <c r="S949" i="14" s="1"/>
  <c r="Q948" i="14"/>
  <c r="S948" i="14" s="1"/>
  <c r="Q947" i="14"/>
  <c r="S947" i="14" s="1"/>
  <c r="Q946" i="14"/>
  <c r="R946" i="14" s="1"/>
  <c r="S946" i="14" l="1"/>
  <c r="R949" i="14"/>
  <c r="S950" i="14"/>
  <c r="R948" i="14"/>
  <c r="R947" i="14"/>
  <c r="R951" i="14"/>
  <c r="Q945" i="14"/>
  <c r="S945" i="14" s="1"/>
  <c r="Q944" i="14"/>
  <c r="R944" i="14" s="1"/>
  <c r="Q943" i="14"/>
  <c r="S943" i="14" s="1"/>
  <c r="Q942" i="14"/>
  <c r="R942" i="14" s="1"/>
  <c r="Q941" i="14"/>
  <c r="R941" i="14" s="1"/>
  <c r="Q940" i="14"/>
  <c r="R940" i="14" s="1"/>
  <c r="S941" i="14" l="1"/>
  <c r="S942" i="14"/>
  <c r="R945" i="14"/>
  <c r="S940" i="14"/>
  <c r="R943" i="14"/>
  <c r="S944" i="14"/>
  <c r="E20" i="9"/>
  <c r="L20" i="9" s="1"/>
  <c r="Q939" i="14" l="1"/>
  <c r="S939" i="14" s="1"/>
  <c r="Q938" i="14"/>
  <c r="R938" i="14" s="1"/>
  <c r="Q937" i="14"/>
  <c r="R937" i="14" s="1"/>
  <c r="Q936" i="14"/>
  <c r="R936" i="14" s="1"/>
  <c r="Q935" i="14"/>
  <c r="S935" i="14" s="1"/>
  <c r="Q934" i="14"/>
  <c r="R934" i="14" s="1"/>
  <c r="S937" i="14" l="1"/>
  <c r="S934" i="14"/>
  <c r="S938" i="14"/>
  <c r="R935" i="14"/>
  <c r="S936" i="14"/>
  <c r="R939" i="14"/>
  <c r="Q933" i="14" l="1"/>
  <c r="S933" i="14" s="1"/>
  <c r="Q932" i="14"/>
  <c r="R932" i="14" s="1"/>
  <c r="Q931" i="14"/>
  <c r="R931" i="14" s="1"/>
  <c r="Q930" i="14"/>
  <c r="R930" i="14" s="1"/>
  <c r="Q929" i="14"/>
  <c r="S929" i="14" s="1"/>
  <c r="Q928" i="14"/>
  <c r="R928" i="14" s="1"/>
  <c r="S931" i="14" l="1"/>
  <c r="S932" i="14"/>
  <c r="S928" i="14"/>
  <c r="R929" i="14"/>
  <c r="S930" i="14"/>
  <c r="R933" i="14"/>
  <c r="Q927" i="14" l="1"/>
  <c r="S927" i="14" s="1"/>
  <c r="Q926" i="14"/>
  <c r="R926" i="14" s="1"/>
  <c r="Q925" i="14"/>
  <c r="R925" i="14" s="1"/>
  <c r="Q924" i="14"/>
  <c r="R924" i="14" s="1"/>
  <c r="Q923" i="14"/>
  <c r="S923" i="14" s="1"/>
  <c r="Q922" i="14"/>
  <c r="R922" i="14" s="1"/>
  <c r="S926" i="14" l="1"/>
  <c r="S925" i="14"/>
  <c r="S922" i="14"/>
  <c r="R923" i="14"/>
  <c r="S924" i="14"/>
  <c r="R927" i="14"/>
  <c r="Q921" i="14" l="1"/>
  <c r="S921" i="14" s="1"/>
  <c r="Q920" i="14"/>
  <c r="R920" i="14" s="1"/>
  <c r="Q919" i="14"/>
  <c r="S919" i="14" s="1"/>
  <c r="Q918" i="14"/>
  <c r="S918" i="14" s="1"/>
  <c r="Q917" i="14"/>
  <c r="S917" i="14" s="1"/>
  <c r="Q916" i="14"/>
  <c r="R916" i="14" s="1"/>
  <c r="S916" i="14" l="1"/>
  <c r="R919" i="14"/>
  <c r="S920" i="14"/>
  <c r="R918" i="14"/>
  <c r="R917" i="14"/>
  <c r="R921" i="14"/>
  <c r="Q915" i="14" l="1"/>
  <c r="S915" i="14" s="1"/>
  <c r="Q914" i="14"/>
  <c r="R914" i="14" s="1"/>
  <c r="Q913" i="14"/>
  <c r="S913" i="14" s="1"/>
  <c r="Q912" i="14"/>
  <c r="S912" i="14" s="1"/>
  <c r="Q911" i="14"/>
  <c r="S911" i="14" s="1"/>
  <c r="Q910" i="14"/>
  <c r="S910" i="14" s="1"/>
  <c r="AW109" i="8"/>
  <c r="BA109" i="8" s="1"/>
  <c r="AY109" i="8"/>
  <c r="BC109" i="8"/>
  <c r="BE109" i="8" s="1"/>
  <c r="BD109" i="8"/>
  <c r="BG109" i="8"/>
  <c r="AZ109" i="8" l="1"/>
  <c r="R910" i="14"/>
  <c r="R913" i="14"/>
  <c r="R915" i="14"/>
  <c r="BF109" i="8"/>
  <c r="S914" i="14"/>
  <c r="R912" i="14"/>
  <c r="R911" i="14"/>
  <c r="Q909" i="14" l="1"/>
  <c r="S909" i="14" s="1"/>
  <c r="Q908" i="14"/>
  <c r="S908" i="14" s="1"/>
  <c r="Q907" i="14"/>
  <c r="S907" i="14" s="1"/>
  <c r="Q906" i="14"/>
  <c r="R906" i="14" s="1"/>
  <c r="Q905" i="14"/>
  <c r="S905" i="14" s="1"/>
  <c r="Q904" i="14"/>
  <c r="S904" i="14" s="1"/>
  <c r="S906" i="14" l="1"/>
  <c r="R909" i="14"/>
  <c r="R905" i="14"/>
  <c r="R904" i="14"/>
  <c r="R908" i="14"/>
  <c r="R907" i="14"/>
  <c r="Q903" i="14" l="1"/>
  <c r="S903" i="14" s="1"/>
  <c r="Q902" i="14"/>
  <c r="R902" i="14" s="1"/>
  <c r="Q901" i="14"/>
  <c r="R901" i="14" s="1"/>
  <c r="Q900" i="14"/>
  <c r="S900" i="14" s="1"/>
  <c r="Q899" i="14"/>
  <c r="S899" i="14" s="1"/>
  <c r="Q898" i="14"/>
  <c r="R898" i="14" s="1"/>
  <c r="S901" i="14" l="1"/>
  <c r="S902" i="14"/>
  <c r="S898" i="14"/>
  <c r="R900" i="14"/>
  <c r="R899" i="14"/>
  <c r="R903" i="14"/>
  <c r="Q897" i="14" l="1"/>
  <c r="S897" i="14" s="1"/>
  <c r="Q896" i="14"/>
  <c r="R896" i="14" s="1"/>
  <c r="Q895" i="14"/>
  <c r="R895" i="14" s="1"/>
  <c r="Q894" i="14"/>
  <c r="S894" i="14" s="1"/>
  <c r="Q893" i="14"/>
  <c r="S893" i="14" s="1"/>
  <c r="Q892" i="14"/>
  <c r="R892" i="14" s="1"/>
  <c r="AI8" i="1"/>
  <c r="AN8" i="1"/>
  <c r="AO8" i="1"/>
  <c r="AP8" i="1"/>
  <c r="AS8" i="1"/>
  <c r="AT8" i="1"/>
  <c r="AU8" i="1"/>
  <c r="AX8" i="1"/>
  <c r="AY8" i="1"/>
  <c r="AZ8" i="1"/>
  <c r="BF8" i="1"/>
  <c r="BI8" i="1"/>
  <c r="BJ8" i="1"/>
  <c r="BL8" i="1"/>
  <c r="BM8" i="1"/>
  <c r="BN8" i="1"/>
  <c r="BO8" i="1"/>
  <c r="BP8" i="1"/>
  <c r="BQ8" i="1"/>
  <c r="BR8" i="1"/>
  <c r="BS8" i="1"/>
  <c r="BT8" i="1"/>
  <c r="BY8" i="1"/>
  <c r="BZ8" i="1"/>
  <c r="CA8" i="1"/>
  <c r="AI16" i="1"/>
  <c r="AK16" i="1"/>
  <c r="AR16" i="1"/>
  <c r="AS16" i="1"/>
  <c r="AX16" i="1"/>
  <c r="AY16" i="1"/>
  <c r="AZ16" i="1"/>
  <c r="BC16" i="1"/>
  <c r="BD16" i="1"/>
  <c r="BE16" i="1"/>
  <c r="BF16" i="1"/>
  <c r="AI23" i="1"/>
  <c r="AO23" i="1"/>
  <c r="AO22" i="1" s="1"/>
  <c r="AR23" i="1"/>
  <c r="T37" i="1"/>
  <c r="T38" i="1" s="1"/>
  <c r="U37" i="1"/>
  <c r="U38" i="1" s="1"/>
  <c r="AS29" i="1"/>
  <c r="AS32" i="1" s="1"/>
  <c r="V37" i="1" s="1"/>
  <c r="AT32" i="1"/>
  <c r="W37" i="1" s="1"/>
  <c r="X37" i="1"/>
  <c r="AV29" i="1"/>
  <c r="AV32" i="1" s="1"/>
  <c r="Y37" i="1" s="1"/>
  <c r="AW29" i="1"/>
  <c r="AW32" i="1" s="1"/>
  <c r="S895" i="14" l="1"/>
  <c r="S896" i="14"/>
  <c r="S892" i="14"/>
  <c r="R894" i="14"/>
  <c r="R893" i="14"/>
  <c r="R897" i="14"/>
  <c r="Q891" i="14" l="1"/>
  <c r="S891" i="14" s="1"/>
  <c r="Q890" i="14"/>
  <c r="S890" i="14" s="1"/>
  <c r="Q889" i="14"/>
  <c r="S889" i="14" s="1"/>
  <c r="Q888" i="14"/>
  <c r="S888" i="14" s="1"/>
  <c r="Q887" i="14"/>
  <c r="R887" i="14" s="1"/>
  <c r="Q886" i="14"/>
  <c r="S886" i="14" s="1"/>
  <c r="S887" i="14" l="1"/>
  <c r="R886" i="14"/>
  <c r="R890" i="14"/>
  <c r="R889" i="14"/>
  <c r="R888" i="14"/>
  <c r="R891" i="14"/>
  <c r="Q885" i="14" l="1"/>
  <c r="R885" i="14" s="1"/>
  <c r="Q884" i="14"/>
  <c r="S884" i="14" s="1"/>
  <c r="Q883" i="14"/>
  <c r="S883" i="14" s="1"/>
  <c r="Q882" i="14"/>
  <c r="R882" i="14" s="1"/>
  <c r="Q881" i="14"/>
  <c r="S881" i="14" s="1"/>
  <c r="Q880" i="14"/>
  <c r="S880" i="14" s="1"/>
  <c r="S885" i="14" l="1"/>
  <c r="S882" i="14"/>
  <c r="R881" i="14"/>
  <c r="R880" i="14"/>
  <c r="R884" i="14"/>
  <c r="R883" i="14"/>
  <c r="Q879" i="14" l="1"/>
  <c r="R879" i="14" s="1"/>
  <c r="Q878" i="14"/>
  <c r="S878" i="14" s="1"/>
  <c r="Q877" i="14"/>
  <c r="S877" i="14" s="1"/>
  <c r="Q876" i="14"/>
  <c r="R876" i="14" s="1"/>
  <c r="Q875" i="14"/>
  <c r="S875" i="14" s="1"/>
  <c r="Q874" i="14"/>
  <c r="S874" i="14" s="1"/>
  <c r="S879" i="14" l="1"/>
  <c r="R875" i="14"/>
  <c r="S876" i="14"/>
  <c r="R874" i="14"/>
  <c r="R878" i="14"/>
  <c r="R877" i="14"/>
  <c r="Q873" i="14" l="1"/>
  <c r="S873" i="14" s="1"/>
  <c r="Q872" i="14"/>
  <c r="R872" i="14" s="1"/>
  <c r="Q871" i="14"/>
  <c r="S871" i="14" s="1"/>
  <c r="Q870" i="14"/>
  <c r="S870" i="14" s="1"/>
  <c r="Q869" i="14"/>
  <c r="R869" i="14" s="1"/>
  <c r="Q868" i="14"/>
  <c r="R868" i="14" s="1"/>
  <c r="S869" i="14" l="1"/>
  <c r="R873" i="14"/>
  <c r="R871" i="14"/>
  <c r="S868" i="14"/>
  <c r="S872" i="14"/>
  <c r="R870" i="14"/>
  <c r="Q867" i="14" l="1"/>
  <c r="S867" i="14" s="1"/>
  <c r="Q866" i="14"/>
  <c r="S866" i="14" s="1"/>
  <c r="Q865" i="14"/>
  <c r="S865" i="14" s="1"/>
  <c r="Q864" i="14"/>
  <c r="R864" i="14" s="1"/>
  <c r="Q863" i="14"/>
  <c r="S863" i="14" s="1"/>
  <c r="Q862" i="14"/>
  <c r="S862" i="14" s="1"/>
  <c r="R863" i="14" l="1"/>
  <c r="S864" i="14"/>
  <c r="R867" i="14"/>
  <c r="BG8" i="1"/>
  <c r="R862" i="14"/>
  <c r="R866" i="14"/>
  <c r="R865" i="14"/>
  <c r="Q861" i="14" l="1"/>
  <c r="S861" i="14" s="1"/>
  <c r="Q860" i="14"/>
  <c r="R860" i="14" s="1"/>
  <c r="Q859" i="14"/>
  <c r="R859" i="14" s="1"/>
  <c r="Q858" i="14"/>
  <c r="R858" i="14" s="1"/>
  <c r="Q857" i="14"/>
  <c r="S857" i="14" s="1"/>
  <c r="Q856" i="14"/>
  <c r="R856" i="14" s="1"/>
  <c r="S859" i="14" l="1"/>
  <c r="S860" i="14"/>
  <c r="S856" i="14"/>
  <c r="R857" i="14"/>
  <c r="S858" i="14"/>
  <c r="R861" i="14"/>
  <c r="Q855" i="14" l="1"/>
  <c r="S855" i="14" s="1"/>
  <c r="Q854" i="14"/>
  <c r="S854" i="14" s="1"/>
  <c r="Q853" i="14"/>
  <c r="S853" i="14" s="1"/>
  <c r="Q852" i="14"/>
  <c r="R852" i="14" s="1"/>
  <c r="Q851" i="14"/>
  <c r="S851" i="14" s="1"/>
  <c r="Q850" i="14"/>
  <c r="S850" i="14" s="1"/>
  <c r="R855" i="14" l="1"/>
  <c r="R851" i="14"/>
  <c r="S852" i="14"/>
  <c r="R850" i="14"/>
  <c r="R854" i="14"/>
  <c r="R853" i="14"/>
  <c r="E7" i="9" l="1"/>
  <c r="L7" i="9" s="1"/>
  <c r="Q849" i="14" l="1"/>
  <c r="S849" i="14" s="1"/>
  <c r="Q848" i="14"/>
  <c r="R848" i="14" s="1"/>
  <c r="Q847" i="14"/>
  <c r="S847" i="14" s="1"/>
  <c r="Q846" i="14"/>
  <c r="S846" i="14" s="1"/>
  <c r="Q845" i="14"/>
  <c r="S845" i="14" s="1"/>
  <c r="Q844" i="14"/>
  <c r="R844" i="14" s="1"/>
  <c r="S844" i="14" l="1"/>
  <c r="R847" i="14"/>
  <c r="S848" i="14"/>
  <c r="R846" i="14"/>
  <c r="R849" i="14"/>
  <c r="R845" i="14"/>
  <c r="Q843" i="14" l="1"/>
  <c r="S843" i="14" s="1"/>
  <c r="Q842" i="14"/>
  <c r="R842" i="14" s="1"/>
  <c r="Q841" i="14"/>
  <c r="S841" i="14" s="1"/>
  <c r="Q840" i="14"/>
  <c r="S840" i="14" s="1"/>
  <c r="Q839" i="14"/>
  <c r="S839" i="14" s="1"/>
  <c r="Q838" i="14"/>
  <c r="R838" i="14" s="1"/>
  <c r="S838" i="14" l="1"/>
  <c r="R841" i="14"/>
  <c r="S842" i="14"/>
  <c r="R840" i="14"/>
  <c r="R839" i="14"/>
  <c r="R843" i="14"/>
  <c r="Q837" i="14" l="1"/>
  <c r="R837" i="14" s="1"/>
  <c r="Q836" i="14"/>
  <c r="S836" i="14" s="1"/>
  <c r="Q835" i="14"/>
  <c r="S835" i="14" s="1"/>
  <c r="Q834" i="14"/>
  <c r="S834" i="14" s="1"/>
  <c r="Q833" i="14"/>
  <c r="R833" i="14" s="1"/>
  <c r="Q832" i="14"/>
  <c r="S832" i="14" s="1"/>
  <c r="S833" i="14" l="1"/>
  <c r="R836" i="14"/>
  <c r="R832" i="14"/>
  <c r="S837" i="14"/>
  <c r="R835" i="14"/>
  <c r="R834" i="14"/>
  <c r="Q831" i="14" l="1"/>
  <c r="S831" i="14" s="1"/>
  <c r="Q830" i="14"/>
  <c r="R830" i="14" s="1"/>
  <c r="Q829" i="14"/>
  <c r="S829" i="14" s="1"/>
  <c r="Q828" i="14"/>
  <c r="S828" i="14" s="1"/>
  <c r="Q827" i="14"/>
  <c r="S827" i="14" s="1"/>
  <c r="Q826" i="14"/>
  <c r="R826" i="14" s="1"/>
  <c r="S826" i="14" l="1"/>
  <c r="S830" i="14"/>
  <c r="R827" i="14"/>
  <c r="R829" i="14"/>
  <c r="R828" i="14"/>
  <c r="R831" i="14"/>
  <c r="Q825" i="14" l="1"/>
  <c r="S825" i="14" s="1"/>
  <c r="Q824" i="14"/>
  <c r="R824" i="14" s="1"/>
  <c r="Q823" i="14"/>
  <c r="S823" i="14" s="1"/>
  <c r="Q822" i="14"/>
  <c r="S822" i="14" s="1"/>
  <c r="Q821" i="14"/>
  <c r="S821" i="14" s="1"/>
  <c r="Q820" i="14"/>
  <c r="R820" i="14" s="1"/>
  <c r="S820" i="14" l="1"/>
  <c r="R823" i="14"/>
  <c r="S824" i="14"/>
  <c r="R822" i="14"/>
  <c r="R821" i="14"/>
  <c r="R825" i="14"/>
  <c r="BC8" i="1" l="1"/>
  <c r="Q819" i="14" l="1"/>
  <c r="S819" i="14" s="1"/>
  <c r="Q818" i="14"/>
  <c r="R818" i="14" s="1"/>
  <c r="Q817" i="14"/>
  <c r="S817" i="14" s="1"/>
  <c r="Q816" i="14"/>
  <c r="R816" i="14" s="1"/>
  <c r="Q815" i="14"/>
  <c r="S815" i="14" s="1"/>
  <c r="Q814" i="14"/>
  <c r="S814" i="14" s="1"/>
  <c r="R815" i="14" l="1"/>
  <c r="S816" i="14"/>
  <c r="R819" i="14"/>
  <c r="R814" i="14"/>
  <c r="R817" i="14"/>
  <c r="S818" i="14"/>
  <c r="Q813" i="14" l="1"/>
  <c r="S813" i="14" s="1"/>
  <c r="Q812" i="14"/>
  <c r="S812" i="14" s="1"/>
  <c r="Q811" i="14"/>
  <c r="S811" i="14" s="1"/>
  <c r="Q810" i="14"/>
  <c r="R810" i="14" s="1"/>
  <c r="Q809" i="14"/>
  <c r="R809" i="14" s="1"/>
  <c r="Q808" i="14"/>
  <c r="N808" i="14"/>
  <c r="S809" i="14" l="1"/>
  <c r="S810" i="14"/>
  <c r="R813" i="14"/>
  <c r="S808" i="14"/>
  <c r="R808" i="14"/>
  <c r="R812" i="14"/>
  <c r="R811" i="14"/>
  <c r="Q807" i="14"/>
  <c r="S807" i="14" s="1"/>
  <c r="Q806" i="14"/>
  <c r="R806" i="14" s="1"/>
  <c r="Q805" i="14"/>
  <c r="R805" i="14" s="1"/>
  <c r="Q804" i="14"/>
  <c r="S804" i="14" s="1"/>
  <c r="Q803" i="14"/>
  <c r="S803" i="14" s="1"/>
  <c r="Q802" i="14"/>
  <c r="R802" i="14" s="1"/>
  <c r="S806" i="14" l="1"/>
  <c r="S805" i="14"/>
  <c r="S802" i="14"/>
  <c r="R807" i="14"/>
  <c r="R804" i="14"/>
  <c r="R803" i="14"/>
  <c r="Q801" i="14" l="1"/>
  <c r="R801" i="14" s="1"/>
  <c r="Q800" i="14"/>
  <c r="S800" i="14" s="1"/>
  <c r="Q799" i="14"/>
  <c r="R799" i="14" s="1"/>
  <c r="Q798" i="14"/>
  <c r="S798" i="14" s="1"/>
  <c r="Q797" i="14"/>
  <c r="R797" i="14" s="1"/>
  <c r="Q796" i="14"/>
  <c r="S796" i="14" s="1"/>
  <c r="Q795" i="14"/>
  <c r="S795" i="14" s="1"/>
  <c r="Q794" i="14"/>
  <c r="S794" i="14" s="1"/>
  <c r="Q793" i="14"/>
  <c r="S793" i="14" s="1"/>
  <c r="Q792" i="14"/>
  <c r="R792" i="14" s="1"/>
  <c r="Q791" i="14"/>
  <c r="R791" i="14" s="1"/>
  <c r="Q790" i="14"/>
  <c r="S790" i="14" s="1"/>
  <c r="R800" i="14" l="1"/>
  <c r="S797" i="14"/>
  <c r="S791" i="14"/>
  <c r="R796" i="14"/>
  <c r="S792" i="14"/>
  <c r="R795" i="14"/>
  <c r="S801" i="14"/>
  <c r="R798" i="14"/>
  <c r="S799" i="14"/>
  <c r="R790" i="14"/>
  <c r="R794" i="14"/>
  <c r="R793" i="14"/>
  <c r="Q789" i="14"/>
  <c r="S789" i="14" s="1"/>
  <c r="Q788" i="14"/>
  <c r="S788" i="14" s="1"/>
  <c r="Q787" i="14"/>
  <c r="S787" i="14" s="1"/>
  <c r="Q786" i="14"/>
  <c r="R786" i="14" s="1"/>
  <c r="Q785" i="14"/>
  <c r="S785" i="14" s="1"/>
  <c r="Q784" i="14"/>
  <c r="S784" i="14" s="1"/>
  <c r="S786" i="14" l="1"/>
  <c r="R789" i="14"/>
  <c r="R785" i="14"/>
  <c r="R784" i="14"/>
  <c r="R788" i="14"/>
  <c r="R787" i="14"/>
  <c r="Q783" i="14"/>
  <c r="S783" i="14" s="1"/>
  <c r="Q782" i="14"/>
  <c r="R782" i="14" s="1"/>
  <c r="Q781" i="14"/>
  <c r="S781" i="14" s="1"/>
  <c r="Q780" i="14"/>
  <c r="R780" i="14" s="1"/>
  <c r="Q779" i="14"/>
  <c r="R779" i="14" s="1"/>
  <c r="Q778" i="14"/>
  <c r="S778" i="14" s="1"/>
  <c r="Q777" i="14"/>
  <c r="S777" i="14" s="1"/>
  <c r="Q776" i="14"/>
  <c r="R776" i="14" s="1"/>
  <c r="Q775" i="14"/>
  <c r="S775" i="14" s="1"/>
  <c r="Q774" i="14"/>
  <c r="S774" i="14" s="1"/>
  <c r="Q773" i="14"/>
  <c r="R773" i="14" s="1"/>
  <c r="Q772" i="14"/>
  <c r="R772" i="14" s="1"/>
  <c r="Q771" i="14"/>
  <c r="R771" i="14" s="1"/>
  <c r="Q770" i="14"/>
  <c r="R770" i="14" s="1"/>
  <c r="Q769" i="14"/>
  <c r="S769" i="14" s="1"/>
  <c r="Q768" i="14"/>
  <c r="S768" i="14" s="1"/>
  <c r="Q767" i="14"/>
  <c r="S767" i="14" s="1"/>
  <c r="Q766" i="14"/>
  <c r="R766" i="14" s="1"/>
  <c r="S780" i="14" l="1"/>
  <c r="R783" i="14"/>
  <c r="R767" i="14"/>
  <c r="S772" i="14"/>
  <c r="S779" i="14"/>
  <c r="S771" i="14"/>
  <c r="S776" i="14"/>
  <c r="S770" i="14"/>
  <c r="R775" i="14"/>
  <c r="S766" i="14"/>
  <c r="S773" i="14"/>
  <c r="R769" i="14"/>
  <c r="R778" i="14"/>
  <c r="R781" i="14"/>
  <c r="S782" i="14"/>
  <c r="R774" i="14"/>
  <c r="R777" i="14"/>
  <c r="R768" i="14"/>
  <c r="Q765" i="14" l="1"/>
  <c r="S765" i="14" s="1"/>
  <c r="Q764" i="14"/>
  <c r="S764" i="14" s="1"/>
  <c r="Q763" i="14"/>
  <c r="S763" i="14" s="1"/>
  <c r="Q762" i="14"/>
  <c r="R762" i="14" s="1"/>
  <c r="Q761" i="14"/>
  <c r="R761" i="14" s="1"/>
  <c r="Q760" i="14"/>
  <c r="S760" i="14" s="1"/>
  <c r="S761" i="14" l="1"/>
  <c r="R765" i="14"/>
  <c r="S762" i="14"/>
  <c r="R760" i="14"/>
  <c r="R764" i="14"/>
  <c r="R763" i="14"/>
  <c r="Q759" i="14"/>
  <c r="S759" i="14" s="1"/>
  <c r="Q758" i="14"/>
  <c r="S758" i="14" s="1"/>
  <c r="Q757" i="14"/>
  <c r="S757" i="14" s="1"/>
  <c r="Q756" i="14"/>
  <c r="R756" i="14" s="1"/>
  <c r="Q755" i="14"/>
  <c r="S755" i="14" s="1"/>
  <c r="Q754" i="14"/>
  <c r="S754" i="14" s="1"/>
  <c r="R755" i="14" l="1"/>
  <c r="S756" i="14"/>
  <c r="R759" i="14"/>
  <c r="R754" i="14"/>
  <c r="R758" i="14"/>
  <c r="R757" i="14"/>
  <c r="Q753" i="14"/>
  <c r="S753" i="14" s="1"/>
  <c r="Q752" i="14"/>
  <c r="R752" i="14" s="1"/>
  <c r="Q751" i="14"/>
  <c r="S751" i="14" s="1"/>
  <c r="Q750" i="14"/>
  <c r="S750" i="14" s="1"/>
  <c r="Q749" i="14"/>
  <c r="R749" i="14" s="1"/>
  <c r="Q748" i="14"/>
  <c r="R748" i="14" s="1"/>
  <c r="S749" i="14" l="1"/>
  <c r="S752" i="14"/>
  <c r="S748" i="14"/>
  <c r="R751" i="14"/>
  <c r="R750" i="14"/>
  <c r="R753" i="14"/>
  <c r="Q747" i="14"/>
  <c r="S747" i="14" s="1"/>
  <c r="Q746" i="14"/>
  <c r="R746" i="14" s="1"/>
  <c r="Q745" i="14"/>
  <c r="S745" i="14" s="1"/>
  <c r="Q744" i="14"/>
  <c r="S744" i="14" s="1"/>
  <c r="Q743" i="14"/>
  <c r="S743" i="14" s="1"/>
  <c r="Q742" i="14"/>
  <c r="R742" i="14" s="1"/>
  <c r="S746" i="14" l="1"/>
  <c r="S742" i="14"/>
  <c r="R745" i="14"/>
  <c r="R743" i="14"/>
  <c r="R747" i="14"/>
  <c r="R744" i="14"/>
  <c r="Q741" i="14" l="1"/>
  <c r="S741" i="14" s="1"/>
  <c r="Q740" i="14"/>
  <c r="S740" i="14" s="1"/>
  <c r="Q739" i="14"/>
  <c r="S739" i="14" s="1"/>
  <c r="Q738" i="14"/>
  <c r="R738" i="14" s="1"/>
  <c r="Q737" i="14"/>
  <c r="R737" i="14" s="1"/>
  <c r="Q736" i="14"/>
  <c r="S736" i="14" s="1"/>
  <c r="S737" i="14" l="1"/>
  <c r="S738" i="14"/>
  <c r="R741" i="14"/>
  <c r="R736" i="14"/>
  <c r="R740" i="14"/>
  <c r="R739" i="14"/>
  <c r="Q735" i="14"/>
  <c r="S735" i="14" s="1"/>
  <c r="Q734" i="14"/>
  <c r="S734" i="14" s="1"/>
  <c r="Q733" i="14"/>
  <c r="S733" i="14" s="1"/>
  <c r="Q732" i="14"/>
  <c r="R732" i="14" s="1"/>
  <c r="Q731" i="14"/>
  <c r="S731" i="14" s="1"/>
  <c r="Q730" i="14"/>
  <c r="S730" i="14" s="1"/>
  <c r="R735" i="14" l="1"/>
  <c r="S732" i="14"/>
  <c r="R731" i="14"/>
  <c r="R730" i="14"/>
  <c r="R734" i="14"/>
  <c r="R733" i="14"/>
  <c r="Q729" i="14" l="1"/>
  <c r="S729" i="14" s="1"/>
  <c r="Q728" i="14"/>
  <c r="S728" i="14" s="1"/>
  <c r="Q727" i="14"/>
  <c r="S727" i="14" s="1"/>
  <c r="Q726" i="14"/>
  <c r="R726" i="14" s="1"/>
  <c r="Q725" i="14"/>
  <c r="R725" i="14" s="1"/>
  <c r="Q724" i="14"/>
  <c r="S724" i="14" s="1"/>
  <c r="S725" i="14" l="1"/>
  <c r="S726" i="14"/>
  <c r="R729" i="14"/>
  <c r="R724" i="14"/>
  <c r="R728" i="14"/>
  <c r="R727" i="14"/>
  <c r="Q723" i="14"/>
  <c r="S723" i="14" s="1"/>
  <c r="Q722" i="14"/>
  <c r="S722" i="14" s="1"/>
  <c r="Q721" i="14"/>
  <c r="S721" i="14" s="1"/>
  <c r="Q720" i="14"/>
  <c r="S720" i="14" s="1"/>
  <c r="Q719" i="14"/>
  <c r="S719" i="14" s="1"/>
  <c r="Q718" i="14"/>
  <c r="S718" i="14" s="1"/>
  <c r="R719" i="14" l="1"/>
  <c r="R720" i="14"/>
  <c r="R723" i="14"/>
  <c r="R718" i="14"/>
  <c r="R722" i="14"/>
  <c r="R721" i="14"/>
  <c r="Q717" i="14"/>
  <c r="R717" i="14" s="1"/>
  <c r="Q716" i="14"/>
  <c r="S716" i="14" s="1"/>
  <c r="Q715" i="14"/>
  <c r="S715" i="14" s="1"/>
  <c r="Q714" i="14"/>
  <c r="R714" i="14" s="1"/>
  <c r="Q713" i="14"/>
  <c r="R713" i="14" s="1"/>
  <c r="Q712" i="14"/>
  <c r="S712" i="14" s="1"/>
  <c r="S713" i="14" l="1"/>
  <c r="S717" i="14"/>
  <c r="S714" i="14"/>
  <c r="R712" i="14"/>
  <c r="R716" i="14"/>
  <c r="R715" i="14"/>
  <c r="Q711" i="14"/>
  <c r="R711" i="14" s="1"/>
  <c r="Q710" i="14"/>
  <c r="S710" i="14" s="1"/>
  <c r="Q709" i="14"/>
  <c r="S709" i="14" s="1"/>
  <c r="Q708" i="14"/>
  <c r="R708" i="14" s="1"/>
  <c r="Q707" i="14"/>
  <c r="S707" i="14" s="1"/>
  <c r="Q706" i="14"/>
  <c r="S706" i="14" s="1"/>
  <c r="R707" i="14" l="1"/>
  <c r="S711" i="14"/>
  <c r="S708" i="14"/>
  <c r="R706" i="14"/>
  <c r="R710" i="14"/>
  <c r="R709" i="14"/>
  <c r="Q705" i="14" l="1"/>
  <c r="S705" i="14" s="1"/>
  <c r="Q704" i="14"/>
  <c r="R704" i="14" s="1"/>
  <c r="Q703" i="14"/>
  <c r="S703" i="14" s="1"/>
  <c r="Q702" i="14"/>
  <c r="R702" i="14" s="1"/>
  <c r="Q701" i="14"/>
  <c r="R701" i="14" s="1"/>
  <c r="Q700" i="14"/>
  <c r="R700" i="14" s="1"/>
  <c r="S701" i="14" l="1"/>
  <c r="S702" i="14"/>
  <c r="R705" i="14"/>
  <c r="S700" i="14"/>
  <c r="R703" i="14"/>
  <c r="S704" i="14"/>
  <c r="Q699" i="14" l="1"/>
  <c r="R699" i="14" s="1"/>
  <c r="Q698" i="14"/>
  <c r="S698" i="14" s="1"/>
  <c r="Q697" i="14"/>
  <c r="S697" i="14" s="1"/>
  <c r="Q696" i="14"/>
  <c r="R696" i="14" s="1"/>
  <c r="Q695" i="14"/>
  <c r="R695" i="14" s="1"/>
  <c r="Q694" i="14"/>
  <c r="S694" i="14" s="1"/>
  <c r="S696" i="14" l="1"/>
  <c r="S699" i="14"/>
  <c r="S695" i="14"/>
  <c r="R694" i="14"/>
  <c r="R698" i="14"/>
  <c r="R697" i="14"/>
  <c r="Q693" i="14" l="1"/>
  <c r="S693" i="14" s="1"/>
  <c r="Q692" i="14"/>
  <c r="R692" i="14" s="1"/>
  <c r="Q691" i="14"/>
  <c r="S691" i="14" s="1"/>
  <c r="Q690" i="14"/>
  <c r="R690" i="14" s="1"/>
  <c r="Q689" i="14"/>
  <c r="S689" i="14" s="1"/>
  <c r="Q688" i="14"/>
  <c r="S688" i="14" s="1"/>
  <c r="R689" i="14" l="1"/>
  <c r="S690" i="14"/>
  <c r="R693" i="14"/>
  <c r="R688" i="14"/>
  <c r="R691" i="14"/>
  <c r="S692" i="14"/>
  <c r="Q687" i="14" l="1"/>
  <c r="S687" i="14" s="1"/>
  <c r="Q686" i="14"/>
  <c r="R686" i="14" s="1"/>
  <c r="Q685" i="14"/>
  <c r="R685" i="14" s="1"/>
  <c r="Q684" i="14"/>
  <c r="R684" i="14" s="1"/>
  <c r="Q683" i="14"/>
  <c r="S683" i="14" s="1"/>
  <c r="Q682" i="14"/>
  <c r="R682" i="14" s="1"/>
  <c r="S685" i="14" l="1"/>
  <c r="S686" i="14"/>
  <c r="S682" i="14"/>
  <c r="R683" i="14"/>
  <c r="S684" i="14"/>
  <c r="R687" i="14"/>
  <c r="E98" i="8" l="1"/>
  <c r="E161" i="8"/>
  <c r="E256" i="8"/>
  <c r="E287" i="8"/>
  <c r="E319" i="8"/>
  <c r="E350" i="8"/>
  <c r="E382" i="8"/>
  <c r="Q681" i="14"/>
  <c r="S681" i="14" s="1"/>
  <c r="Q680" i="14"/>
  <c r="S680" i="14" s="1"/>
  <c r="Q679" i="14"/>
  <c r="R679" i="14" s="1"/>
  <c r="Q678" i="14"/>
  <c r="S678" i="14" s="1"/>
  <c r="Q677" i="14"/>
  <c r="R677" i="14" s="1"/>
  <c r="Q676" i="14"/>
  <c r="S676" i="14" s="1"/>
  <c r="S679" i="14" l="1"/>
  <c r="R678" i="14"/>
  <c r="R681" i="14"/>
  <c r="R676" i="14"/>
  <c r="S677" i="14"/>
  <c r="R680" i="14"/>
  <c r="Q675" i="14" l="1"/>
  <c r="S675" i="14" s="1"/>
  <c r="Q674" i="14"/>
  <c r="S674" i="14" s="1"/>
  <c r="Q673" i="14"/>
  <c r="S673" i="14" s="1"/>
  <c r="Q672" i="14"/>
  <c r="R672" i="14" s="1"/>
  <c r="Q671" i="14"/>
  <c r="S671" i="14" s="1"/>
  <c r="Q670" i="14"/>
  <c r="S670" i="14" s="1"/>
  <c r="S672" i="14" l="1"/>
  <c r="R675" i="14"/>
  <c r="R671" i="14"/>
  <c r="R670" i="14"/>
  <c r="R674" i="14"/>
  <c r="R673" i="14"/>
  <c r="Q669" i="14" l="1"/>
  <c r="S669" i="14" s="1"/>
  <c r="Q668" i="14"/>
  <c r="R668" i="14" s="1"/>
  <c r="Q667" i="14"/>
  <c r="S667" i="14" s="1"/>
  <c r="Q666" i="14"/>
  <c r="R666" i="14" s="1"/>
  <c r="Q665" i="14"/>
  <c r="R665" i="14" s="1"/>
  <c r="Q664" i="14"/>
  <c r="S664" i="14" s="1"/>
  <c r="S666" i="14" l="1"/>
  <c r="R669" i="14"/>
  <c r="S665" i="14"/>
  <c r="R664" i="14"/>
  <c r="R667" i="14"/>
  <c r="S668" i="14"/>
  <c r="AL98" i="8" l="1"/>
  <c r="Q663" i="14" l="1"/>
  <c r="S663" i="14" s="1"/>
  <c r="Q662" i="14"/>
  <c r="R662" i="14" s="1"/>
  <c r="Q661" i="14"/>
  <c r="S661" i="14" s="1"/>
  <c r="Q660" i="14"/>
  <c r="S660" i="14" s="1"/>
  <c r="Q659" i="14"/>
  <c r="S659" i="14" s="1"/>
  <c r="Q658" i="14"/>
  <c r="R658" i="14" s="1"/>
  <c r="S662" i="14" l="1"/>
  <c r="S658" i="14"/>
  <c r="R661" i="14"/>
  <c r="R660" i="14"/>
  <c r="R659" i="14"/>
  <c r="R663" i="14"/>
  <c r="Q657" i="14" l="1"/>
  <c r="S657" i="14" s="1"/>
  <c r="Q656" i="14"/>
  <c r="S656" i="14" s="1"/>
  <c r="Q655" i="14"/>
  <c r="S655" i="14" s="1"/>
  <c r="Q654" i="14"/>
  <c r="R654" i="14" s="1"/>
  <c r="Q653" i="14"/>
  <c r="R653" i="14" s="1"/>
  <c r="Q652" i="14"/>
  <c r="S652" i="14" s="1"/>
  <c r="S653" i="14" l="1"/>
  <c r="R657" i="14"/>
  <c r="S654" i="14"/>
  <c r="R652" i="14"/>
  <c r="R656" i="14"/>
  <c r="R655" i="14"/>
  <c r="Q651" i="14" l="1"/>
  <c r="R651" i="14" s="1"/>
  <c r="Q650" i="14"/>
  <c r="S650" i="14" s="1"/>
  <c r="Q649" i="14"/>
  <c r="R649" i="14" s="1"/>
  <c r="Q648" i="14"/>
  <c r="S648" i="14" s="1"/>
  <c r="Q647" i="14"/>
  <c r="S647" i="14" s="1"/>
  <c r="Q646" i="14"/>
  <c r="S646" i="14" s="1"/>
  <c r="S649" i="14" l="1"/>
  <c r="R648" i="14"/>
  <c r="R647" i="14"/>
  <c r="R646" i="14"/>
  <c r="R650" i="14"/>
  <c r="S651" i="14"/>
  <c r="Q645" i="14" l="1"/>
  <c r="R645" i="14" s="1"/>
  <c r="Q644" i="14"/>
  <c r="R644" i="14" s="1"/>
  <c r="Q643" i="14"/>
  <c r="S643" i="14" s="1"/>
  <c r="Q642" i="14"/>
  <c r="S642" i="14" s="1"/>
  <c r="Q641" i="14"/>
  <c r="R641" i="14" s="1"/>
  <c r="Q640" i="14"/>
  <c r="R640" i="14" s="1"/>
  <c r="S644" i="14" l="1"/>
  <c r="S641" i="14"/>
  <c r="S640" i="14"/>
  <c r="S645" i="14"/>
  <c r="R643" i="14"/>
  <c r="R642" i="14"/>
  <c r="Q639" i="14" l="1"/>
  <c r="S639" i="14" s="1"/>
  <c r="Q638" i="14"/>
  <c r="S638" i="14" s="1"/>
  <c r="Q637" i="14"/>
  <c r="S637" i="14" s="1"/>
  <c r="Q636" i="14"/>
  <c r="R636" i="14" s="1"/>
  <c r="Q635" i="14"/>
  <c r="S635" i="14" s="1"/>
  <c r="Q634" i="14"/>
  <c r="S634" i="14" s="1"/>
  <c r="S636" i="14" l="1"/>
  <c r="R639" i="14"/>
  <c r="R635" i="14"/>
  <c r="R634" i="14"/>
  <c r="R638" i="14"/>
  <c r="R637" i="14"/>
  <c r="Q633" i="14" l="1"/>
  <c r="S633" i="14" s="1"/>
  <c r="Q632" i="14"/>
  <c r="R632" i="14" s="1"/>
  <c r="Q631" i="14"/>
  <c r="S631" i="14" s="1"/>
  <c r="Q630" i="14"/>
  <c r="R630" i="14" s="1"/>
  <c r="Q629" i="14"/>
  <c r="S629" i="14" s="1"/>
  <c r="Q628" i="14"/>
  <c r="S628" i="14" s="1"/>
  <c r="R629" i="14" l="1"/>
  <c r="S630" i="14"/>
  <c r="R633" i="14"/>
  <c r="R628" i="14"/>
  <c r="R631" i="14"/>
  <c r="S632" i="14"/>
  <c r="Q627" i="14" l="1"/>
  <c r="S627" i="14" s="1"/>
  <c r="Q626" i="14"/>
  <c r="S626" i="14" s="1"/>
  <c r="Q625" i="14"/>
  <c r="S625" i="14" s="1"/>
  <c r="Q624" i="14"/>
  <c r="R624" i="14" s="1"/>
  <c r="Q623" i="14"/>
  <c r="S623" i="14" s="1"/>
  <c r="Q622" i="14"/>
  <c r="S622" i="14" s="1"/>
  <c r="R623" i="14" l="1"/>
  <c r="S624" i="14"/>
  <c r="R627" i="14"/>
  <c r="R622" i="14"/>
  <c r="R626" i="14"/>
  <c r="R625" i="14"/>
  <c r="Q621" i="14" l="1"/>
  <c r="R621" i="14" s="1"/>
  <c r="Q620" i="14"/>
  <c r="S620" i="14" s="1"/>
  <c r="Q619" i="14"/>
  <c r="S619" i="14" s="1"/>
  <c r="Q618" i="14"/>
  <c r="S618" i="14" s="1"/>
  <c r="Q617" i="14"/>
  <c r="R617" i="14" s="1"/>
  <c r="Q616" i="14"/>
  <c r="S616" i="14" s="1"/>
  <c r="S617" i="14" l="1"/>
  <c r="R620" i="14"/>
  <c r="R616" i="14"/>
  <c r="S621" i="14"/>
  <c r="R619" i="14"/>
  <c r="R618" i="14"/>
  <c r="Q615" i="14"/>
  <c r="S615" i="14" s="1"/>
  <c r="Q614" i="14"/>
  <c r="S614" i="14" s="1"/>
  <c r="Q613" i="14"/>
  <c r="S613" i="14" s="1"/>
  <c r="Q612" i="14"/>
  <c r="R612" i="14" s="1"/>
  <c r="Q611" i="14"/>
  <c r="S611" i="14" s="1"/>
  <c r="Q610" i="14"/>
  <c r="S610" i="14" s="1"/>
  <c r="R615" i="14" l="1"/>
  <c r="S612" i="14"/>
  <c r="R611" i="14"/>
  <c r="R610" i="14"/>
  <c r="R614" i="14"/>
  <c r="R613" i="14"/>
  <c r="Q609" i="14" l="1"/>
  <c r="S609" i="14" s="1"/>
  <c r="Q608" i="14"/>
  <c r="R608" i="14" s="1"/>
  <c r="Q607" i="14"/>
  <c r="S607" i="14" s="1"/>
  <c r="Q606" i="14"/>
  <c r="S606" i="14" s="1"/>
  <c r="Q605" i="14"/>
  <c r="S605" i="14" s="1"/>
  <c r="Q604" i="14"/>
  <c r="R604" i="14" s="1"/>
  <c r="R607" i="14" l="1"/>
  <c r="S604" i="14"/>
  <c r="S608" i="14"/>
  <c r="R606" i="14"/>
  <c r="R605" i="14"/>
  <c r="R609" i="14"/>
  <c r="BK39" i="8" l="1"/>
  <c r="BK40" i="8"/>
  <c r="BK41" i="8"/>
  <c r="BK42" i="8"/>
  <c r="BK43" i="8"/>
  <c r="BK44" i="8"/>
  <c r="BK45" i="8"/>
  <c r="BK46" i="8"/>
  <c r="BK47" i="8"/>
  <c r="BK48" i="8"/>
  <c r="BK49" i="8"/>
  <c r="BK50" i="8"/>
  <c r="BK51" i="8"/>
  <c r="BK52" i="8"/>
  <c r="BK53" i="8"/>
  <c r="BK54" i="8"/>
  <c r="BK55" i="8"/>
  <c r="BK56" i="8"/>
  <c r="BK57" i="8"/>
  <c r="BK58" i="8"/>
  <c r="BK59" i="8"/>
  <c r="BK60" i="8"/>
  <c r="BK61" i="8"/>
  <c r="BK62" i="8"/>
  <c r="BK63" i="8"/>
  <c r="BK64" i="8"/>
  <c r="BK65" i="8"/>
  <c r="BK38" i="8"/>
  <c r="BG39" i="8"/>
  <c r="BG40" i="8"/>
  <c r="BG41" i="8"/>
  <c r="BG42" i="8"/>
  <c r="BG43" i="8"/>
  <c r="BG44" i="8"/>
  <c r="BG45" i="8"/>
  <c r="BG46" i="8"/>
  <c r="BG47" i="8"/>
  <c r="BG48" i="8"/>
  <c r="BG49" i="8"/>
  <c r="BG50" i="8"/>
  <c r="BG51" i="8"/>
  <c r="BG52" i="8"/>
  <c r="BG53" i="8"/>
  <c r="BG54" i="8"/>
  <c r="BG55" i="8"/>
  <c r="BG56" i="8"/>
  <c r="BG57" i="8"/>
  <c r="BG58" i="8"/>
  <c r="BG59" i="8"/>
  <c r="BG60" i="8"/>
  <c r="BG61" i="8"/>
  <c r="BG62" i="8"/>
  <c r="BG63" i="8"/>
  <c r="BG64" i="8"/>
  <c r="BG65" i="8"/>
  <c r="BG38" i="8"/>
  <c r="BC39" i="8"/>
  <c r="BC40" i="8"/>
  <c r="BC41" i="8"/>
  <c r="BC42" i="8"/>
  <c r="BC43" i="8"/>
  <c r="BC44" i="8"/>
  <c r="BC45" i="8"/>
  <c r="BC46" i="8"/>
  <c r="BC47" i="8"/>
  <c r="BC48" i="8"/>
  <c r="BC49" i="8"/>
  <c r="BC50" i="8"/>
  <c r="BC51" i="8"/>
  <c r="BC52" i="8"/>
  <c r="BC53" i="8"/>
  <c r="BC54" i="8"/>
  <c r="BC55" i="8"/>
  <c r="BC56" i="8"/>
  <c r="BC57" i="8"/>
  <c r="BC58" i="8"/>
  <c r="BC59" i="8"/>
  <c r="BC60" i="8"/>
  <c r="BC61" i="8"/>
  <c r="BC62" i="8"/>
  <c r="BC63" i="8"/>
  <c r="BC64" i="8"/>
  <c r="BC65" i="8"/>
  <c r="BC38" i="8"/>
  <c r="AW39" i="8"/>
  <c r="AW40" i="8"/>
  <c r="AW41" i="8"/>
  <c r="AW42" i="8"/>
  <c r="AW43" i="8"/>
  <c r="AW44" i="8"/>
  <c r="AW45" i="8"/>
  <c r="AW46" i="8"/>
  <c r="AW47" i="8"/>
  <c r="AW48" i="8"/>
  <c r="AW49" i="8"/>
  <c r="AW50" i="8"/>
  <c r="AW51" i="8"/>
  <c r="AW52" i="8"/>
  <c r="AW53" i="8"/>
  <c r="AW54" i="8"/>
  <c r="AW55" i="8"/>
  <c r="AW56" i="8"/>
  <c r="AW57" i="8"/>
  <c r="AW58" i="8"/>
  <c r="AW59" i="8"/>
  <c r="AW60" i="8"/>
  <c r="AW61" i="8"/>
  <c r="AW62" i="8"/>
  <c r="AW63" i="8"/>
  <c r="AW64" i="8"/>
  <c r="AW65" i="8"/>
  <c r="AW38" i="8"/>
  <c r="Q603" i="14"/>
  <c r="S603" i="14" s="1"/>
  <c r="Q602" i="14"/>
  <c r="R602" i="14" s="1"/>
  <c r="Q601" i="14"/>
  <c r="R601" i="14" s="1"/>
  <c r="Q600" i="14"/>
  <c r="R600" i="14" s="1"/>
  <c r="Q599" i="14"/>
  <c r="S599" i="14" s="1"/>
  <c r="Q598" i="14"/>
  <c r="R598" i="14" s="1"/>
  <c r="S601" i="14" l="1"/>
  <c r="S602" i="14"/>
  <c r="S598" i="14"/>
  <c r="R599" i="14"/>
  <c r="S600" i="14"/>
  <c r="R603" i="14"/>
  <c r="Q597" i="14" l="1"/>
  <c r="S597" i="14" s="1"/>
  <c r="Q596" i="14"/>
  <c r="R596" i="14" s="1"/>
  <c r="Q595" i="14"/>
  <c r="R595" i="14" s="1"/>
  <c r="Q594" i="14"/>
  <c r="R594" i="14" s="1"/>
  <c r="Q593" i="14"/>
  <c r="S593" i="14" s="1"/>
  <c r="Q592" i="14"/>
  <c r="R592" i="14" s="1"/>
  <c r="S595" i="14" l="1"/>
  <c r="S596" i="14"/>
  <c r="S592" i="14"/>
  <c r="R593" i="14"/>
  <c r="S594" i="14"/>
  <c r="R597" i="14"/>
  <c r="Q591" i="14"/>
  <c r="S591" i="14" s="1"/>
  <c r="Q590" i="14"/>
  <c r="S590" i="14" s="1"/>
  <c r="Q589" i="14"/>
  <c r="S589" i="14" s="1"/>
  <c r="Q588" i="14"/>
  <c r="R588" i="14" s="1"/>
  <c r="Q587" i="14"/>
  <c r="R587" i="14" s="1"/>
  <c r="N587" i="14"/>
  <c r="Q586" i="14"/>
  <c r="S586" i="14" s="1"/>
  <c r="S587" i="14" l="1"/>
  <c r="S588" i="14"/>
  <c r="R591" i="14"/>
  <c r="R586" i="14"/>
  <c r="R590" i="14"/>
  <c r="R589" i="14"/>
  <c r="Q585" i="14"/>
  <c r="S585" i="14" s="1"/>
  <c r="Q584" i="14"/>
  <c r="R584" i="14" s="1"/>
  <c r="Q583" i="14"/>
  <c r="S583" i="14" s="1"/>
  <c r="Q582" i="14"/>
  <c r="S582" i="14" s="1"/>
  <c r="Q581" i="14"/>
  <c r="S581" i="14" s="1"/>
  <c r="Q580" i="14"/>
  <c r="S580" i="14" s="1"/>
  <c r="R582" i="14" l="1"/>
  <c r="R585" i="14"/>
  <c r="R581" i="14"/>
  <c r="R580" i="14"/>
  <c r="R583" i="14"/>
  <c r="S584" i="14"/>
  <c r="Q579" i="14" l="1"/>
  <c r="S579" i="14" s="1"/>
  <c r="Q578" i="14"/>
  <c r="R578" i="14" s="1"/>
  <c r="Q577" i="14"/>
  <c r="S577" i="14" s="1"/>
  <c r="Q576" i="14"/>
  <c r="S576" i="14" s="1"/>
  <c r="Q575" i="14"/>
  <c r="S575" i="14" s="1"/>
  <c r="Q574" i="14"/>
  <c r="R574" i="14" s="1"/>
  <c r="S574" i="14" l="1"/>
  <c r="R577" i="14"/>
  <c r="S578" i="14"/>
  <c r="R576" i="14"/>
  <c r="R575" i="14"/>
  <c r="R579" i="14"/>
  <c r="Q573" i="14"/>
  <c r="S573" i="14" s="1"/>
  <c r="Q572" i="14"/>
  <c r="S572" i="14" s="1"/>
  <c r="Q571" i="14"/>
  <c r="S571" i="14" s="1"/>
  <c r="Q570" i="14"/>
  <c r="R570" i="14" s="1"/>
  <c r="Q569" i="14"/>
  <c r="S569" i="14" s="1"/>
  <c r="Q568" i="14"/>
  <c r="S568" i="14" s="1"/>
  <c r="R569" i="14" l="1"/>
  <c r="S570" i="14"/>
  <c r="R573" i="14"/>
  <c r="R568" i="14"/>
  <c r="R572" i="14"/>
  <c r="R571" i="14"/>
  <c r="Q567" i="14" l="1"/>
  <c r="S567" i="14" s="1"/>
  <c r="Q566" i="14"/>
  <c r="S566" i="14" s="1"/>
  <c r="Q565" i="14"/>
  <c r="S565" i="14" s="1"/>
  <c r="Q564" i="14"/>
  <c r="R564" i="14" s="1"/>
  <c r="Q563" i="14"/>
  <c r="S563" i="14" s="1"/>
  <c r="Q562" i="14"/>
  <c r="S562" i="14" s="1"/>
  <c r="R563" i="14" l="1"/>
  <c r="S564" i="14"/>
  <c r="R567" i="14"/>
  <c r="R562" i="14"/>
  <c r="R566" i="14"/>
  <c r="R565" i="14"/>
  <c r="Q561" i="14"/>
  <c r="R561" i="14" s="1"/>
  <c r="Q560" i="14"/>
  <c r="R560" i="14" s="1"/>
  <c r="Q559" i="14"/>
  <c r="R559" i="14" s="1"/>
  <c r="Q558" i="14"/>
  <c r="S558" i="14" s="1"/>
  <c r="Q557" i="14"/>
  <c r="S557" i="14" s="1"/>
  <c r="Q556" i="14"/>
  <c r="R556" i="14" s="1"/>
  <c r="S560" i="14" l="1"/>
  <c r="S556" i="14"/>
  <c r="R557" i="14"/>
  <c r="S561" i="14"/>
  <c r="R558" i="14"/>
  <c r="S559" i="14"/>
  <c r="Q555" i="14"/>
  <c r="R555" i="14" s="1"/>
  <c r="Q554" i="14"/>
  <c r="S554" i="14" s="1"/>
  <c r="Q553" i="14"/>
  <c r="S553" i="14" s="1"/>
  <c r="Q552" i="14"/>
  <c r="S552" i="14" s="1"/>
  <c r="Q551" i="14"/>
  <c r="R551" i="14" s="1"/>
  <c r="Q550" i="14"/>
  <c r="S550" i="14" s="1"/>
  <c r="S551" i="14" l="1"/>
  <c r="R554" i="14"/>
  <c r="R550" i="14"/>
  <c r="S555" i="14"/>
  <c r="R553" i="14"/>
  <c r="R552" i="14"/>
  <c r="Q549" i="14" l="1"/>
  <c r="S549" i="14" s="1"/>
  <c r="Q548" i="14"/>
  <c r="R548" i="14" s="1"/>
  <c r="Q547" i="14"/>
  <c r="R547" i="14" s="1"/>
  <c r="Q546" i="14"/>
  <c r="S546" i="14" s="1"/>
  <c r="Q545" i="14"/>
  <c r="S545" i="14" s="1"/>
  <c r="Q544" i="14"/>
  <c r="R544" i="14" s="1"/>
  <c r="S547" i="14" l="1"/>
  <c r="S548" i="14"/>
  <c r="S544" i="14"/>
  <c r="R546" i="14"/>
  <c r="R545" i="14"/>
  <c r="R549" i="14"/>
  <c r="Q543" i="14"/>
  <c r="S543" i="14" s="1"/>
  <c r="Q542" i="14"/>
  <c r="S542" i="14" s="1"/>
  <c r="Q541" i="14"/>
  <c r="S541" i="14" s="1"/>
  <c r="Q540" i="14"/>
  <c r="S540" i="14" s="1"/>
  <c r="Q539" i="14"/>
  <c r="S539" i="14" s="1"/>
  <c r="Q538" i="14"/>
  <c r="S538" i="14" s="1"/>
  <c r="R540" i="14" l="1"/>
  <c r="R539" i="14"/>
  <c r="R543" i="14"/>
  <c r="R538" i="14"/>
  <c r="R542" i="14"/>
  <c r="R541" i="14"/>
  <c r="Q537" i="14"/>
  <c r="S537" i="14" s="1"/>
  <c r="Q536" i="14"/>
  <c r="S536" i="14" s="1"/>
  <c r="Q535" i="14"/>
  <c r="S535" i="14" s="1"/>
  <c r="Q534" i="14"/>
  <c r="R534" i="14" s="1"/>
  <c r="Q533" i="14"/>
  <c r="S533" i="14" s="1"/>
  <c r="Q532" i="14"/>
  <c r="S532" i="14" s="1"/>
  <c r="S534" i="14" l="1"/>
  <c r="R537" i="14"/>
  <c r="R532" i="14"/>
  <c r="R533" i="14"/>
  <c r="R536" i="14"/>
  <c r="R535" i="14"/>
  <c r="Q531" i="14"/>
  <c r="R531" i="14" s="1"/>
  <c r="Q530" i="14"/>
  <c r="S530" i="14" s="1"/>
  <c r="Q529" i="14"/>
  <c r="S529" i="14" s="1"/>
  <c r="Q528" i="14"/>
  <c r="R528" i="14" s="1"/>
  <c r="Q527" i="14"/>
  <c r="S527" i="14" s="1"/>
  <c r="Q526" i="14"/>
  <c r="S526" i="14" s="1"/>
  <c r="Q525" i="14"/>
  <c r="S525" i="14" s="1"/>
  <c r="Q524" i="14"/>
  <c r="R524" i="14" s="1"/>
  <c r="Q523" i="14"/>
  <c r="R523" i="14" s="1"/>
  <c r="Q522" i="14"/>
  <c r="R522" i="14" s="1"/>
  <c r="Q521" i="14"/>
  <c r="S521" i="14" s="1"/>
  <c r="Q520" i="14"/>
  <c r="S520" i="14" s="1"/>
  <c r="S522" i="14" l="1"/>
  <c r="R527" i="14"/>
  <c r="S531" i="14"/>
  <c r="S523" i="14"/>
  <c r="S528" i="14"/>
  <c r="R526" i="14"/>
  <c r="R530" i="14"/>
  <c r="R529" i="14"/>
  <c r="R520" i="14"/>
  <c r="S524" i="14"/>
  <c r="R521" i="14"/>
  <c r="R525" i="14"/>
  <c r="Q519" i="14"/>
  <c r="S519" i="14" s="1"/>
  <c r="Q518" i="14"/>
  <c r="R518" i="14" s="1"/>
  <c r="Q517" i="14"/>
  <c r="S517" i="14" s="1"/>
  <c r="Q516" i="14"/>
  <c r="S516" i="14" s="1"/>
  <c r="Q515" i="14"/>
  <c r="R515" i="14" s="1"/>
  <c r="N515" i="14"/>
  <c r="Q514" i="14"/>
  <c r="S514" i="14" s="1"/>
  <c r="S515" i="14" l="1"/>
  <c r="S518" i="14"/>
  <c r="R517" i="14"/>
  <c r="R516" i="14"/>
  <c r="R514" i="14"/>
  <c r="R519" i="14"/>
  <c r="Q513" i="14" l="1"/>
  <c r="R513" i="14" s="1"/>
  <c r="Q512" i="14"/>
  <c r="S512" i="14" s="1"/>
  <c r="Q511" i="14"/>
  <c r="R511" i="14" s="1"/>
  <c r="Q510" i="14"/>
  <c r="S510" i="14" s="1"/>
  <c r="Q509" i="14"/>
  <c r="R509" i="14" s="1"/>
  <c r="Q508" i="14"/>
  <c r="S508" i="14" s="1"/>
  <c r="R508" i="14" l="1"/>
  <c r="R512" i="14"/>
  <c r="S509" i="14"/>
  <c r="S513" i="14"/>
  <c r="R510" i="14"/>
  <c r="S511" i="14"/>
  <c r="Q507" i="14" l="1"/>
  <c r="S507" i="14" s="1"/>
  <c r="Q506" i="14"/>
  <c r="R506" i="14" s="1"/>
  <c r="Q505" i="14"/>
  <c r="R505" i="14" s="1"/>
  <c r="Q504" i="14"/>
  <c r="S504" i="14" s="1"/>
  <c r="Q503" i="14"/>
  <c r="S503" i="14" s="1"/>
  <c r="Q502" i="14"/>
  <c r="R502" i="14" s="1"/>
  <c r="S505" i="14" l="1"/>
  <c r="S506" i="14"/>
  <c r="S502" i="14"/>
  <c r="R504" i="14"/>
  <c r="R503" i="14"/>
  <c r="R507" i="14"/>
  <c r="Q501" i="14" l="1"/>
  <c r="S501" i="14" s="1"/>
  <c r="Q500" i="14"/>
  <c r="S500" i="14" s="1"/>
  <c r="Q499" i="14"/>
  <c r="S499" i="14" s="1"/>
  <c r="Q498" i="14"/>
  <c r="R498" i="14" s="1"/>
  <c r="Q497" i="14"/>
  <c r="R497" i="14" s="1"/>
  <c r="Q496" i="14"/>
  <c r="S496" i="14" s="1"/>
  <c r="S497" i="14" l="1"/>
  <c r="S498" i="14"/>
  <c r="R501" i="14"/>
  <c r="R496" i="14"/>
  <c r="R500" i="14"/>
  <c r="R499" i="14"/>
  <c r="Q495" i="14" l="1"/>
  <c r="S495" i="14" s="1"/>
  <c r="Q494" i="14"/>
  <c r="R494" i="14" s="1"/>
  <c r="Q493" i="14"/>
  <c r="R493" i="14" s="1"/>
  <c r="Q492" i="14"/>
  <c r="S492" i="14" s="1"/>
  <c r="Q491" i="14"/>
  <c r="S491" i="14" s="1"/>
  <c r="Q490" i="14"/>
  <c r="R490" i="14" s="1"/>
  <c r="S493" i="14" l="1"/>
  <c r="S494" i="14"/>
  <c r="S490" i="14"/>
  <c r="R492" i="14"/>
  <c r="R491" i="14"/>
  <c r="R495" i="14"/>
  <c r="Q489" i="14" l="1"/>
  <c r="S489" i="14" s="1"/>
  <c r="Q488" i="14"/>
  <c r="R488" i="14" s="1"/>
  <c r="Q487" i="14"/>
  <c r="S487" i="14" s="1"/>
  <c r="Q486" i="14"/>
  <c r="R486" i="14" s="1"/>
  <c r="Q485" i="14"/>
  <c r="S485" i="14" s="1"/>
  <c r="Q484" i="14"/>
  <c r="R484" i="14" s="1"/>
  <c r="S488" i="14" l="1"/>
  <c r="S484" i="14"/>
  <c r="R487" i="14"/>
  <c r="R485" i="14"/>
  <c r="S486" i="14"/>
  <c r="R489" i="14"/>
  <c r="Q483" i="14" l="1"/>
  <c r="S483" i="14" s="1"/>
  <c r="Q482" i="14"/>
  <c r="R482" i="14" s="1"/>
  <c r="Q481" i="14"/>
  <c r="S481" i="14" s="1"/>
  <c r="Q480" i="14"/>
  <c r="R480" i="14" s="1"/>
  <c r="Q479" i="14"/>
  <c r="S479" i="14" s="1"/>
  <c r="Q478" i="14"/>
  <c r="R478" i="14" s="1"/>
  <c r="S478" i="14" l="1"/>
  <c r="R481" i="14"/>
  <c r="S482" i="14"/>
  <c r="R479" i="14"/>
  <c r="S480" i="14"/>
  <c r="R483" i="14"/>
  <c r="Q477" i="14" l="1"/>
  <c r="S477" i="14" s="1"/>
  <c r="Q476" i="14"/>
  <c r="R476" i="14" s="1"/>
  <c r="Q475" i="14"/>
  <c r="R475" i="14" s="1"/>
  <c r="Q474" i="14"/>
  <c r="S474" i="14" s="1"/>
  <c r="Q473" i="14"/>
  <c r="S473" i="14" s="1"/>
  <c r="Q472" i="14"/>
  <c r="R472" i="14" s="1"/>
  <c r="S475" i="14" l="1"/>
  <c r="R474" i="14"/>
  <c r="R477" i="14"/>
  <c r="S472" i="14"/>
  <c r="S476" i="14"/>
  <c r="R473" i="14"/>
  <c r="Q471" i="14" l="1"/>
  <c r="S471" i="14" s="1"/>
  <c r="Q470" i="14"/>
  <c r="S470" i="14" s="1"/>
  <c r="Q469" i="14"/>
  <c r="S469" i="14" s="1"/>
  <c r="Q468" i="14"/>
  <c r="S468" i="14" s="1"/>
  <c r="Q467" i="14"/>
  <c r="R467" i="14" s="1"/>
  <c r="Q466" i="14"/>
  <c r="S466" i="14" s="1"/>
  <c r="R466" i="14" l="1"/>
  <c r="R471" i="14"/>
  <c r="S467" i="14"/>
  <c r="R470" i="14"/>
  <c r="R469" i="14"/>
  <c r="R468" i="14"/>
  <c r="Q465" i="14" l="1"/>
  <c r="S465" i="14" s="1"/>
  <c r="Q464" i="14"/>
  <c r="R464" i="14" s="1"/>
  <c r="Q463" i="14"/>
  <c r="S463" i="14" s="1"/>
  <c r="Q462" i="14"/>
  <c r="S462" i="14" s="1"/>
  <c r="Q461" i="14"/>
  <c r="S461" i="14" s="1"/>
  <c r="Q460" i="14"/>
  <c r="R460" i="14" s="1"/>
  <c r="S460" i="14" l="1"/>
  <c r="R463" i="14"/>
  <c r="S464" i="14"/>
  <c r="R462" i="14"/>
  <c r="R461" i="14"/>
  <c r="R465" i="14"/>
  <c r="Q459" i="14" l="1"/>
  <c r="S459" i="14" s="1"/>
  <c r="Q458" i="14"/>
  <c r="S458" i="14" s="1"/>
  <c r="Q457" i="14"/>
  <c r="S457" i="14" s="1"/>
  <c r="Q456" i="14"/>
  <c r="R456" i="14" s="1"/>
  <c r="Q455" i="14"/>
  <c r="R455" i="14" s="1"/>
  <c r="Q454" i="14"/>
  <c r="S454" i="14" s="1"/>
  <c r="AW31" i="8"/>
  <c r="AZ31" i="8" s="1"/>
  <c r="AY31" i="8"/>
  <c r="BC31" i="8"/>
  <c r="BE31" i="8" s="1"/>
  <c r="BD31" i="8"/>
  <c r="BA31" i="8" l="1"/>
  <c r="S455" i="14"/>
  <c r="S456" i="14"/>
  <c r="R459" i="14"/>
  <c r="R454" i="14"/>
  <c r="R458" i="14"/>
  <c r="R457" i="14"/>
  <c r="Q453" i="14" l="1"/>
  <c r="R453" i="14" s="1"/>
  <c r="Q452" i="14"/>
  <c r="S452" i="14" s="1"/>
  <c r="Q451" i="14"/>
  <c r="S451" i="14" s="1"/>
  <c r="Q450" i="14"/>
  <c r="S450" i="14" s="1"/>
  <c r="Q449" i="14"/>
  <c r="R449" i="14" s="1"/>
  <c r="Q448" i="14"/>
  <c r="S448" i="14" s="1"/>
  <c r="R450" i="14" l="1"/>
  <c r="R452" i="14"/>
  <c r="R448" i="14"/>
  <c r="S449" i="14"/>
  <c r="S453" i="14"/>
  <c r="R451" i="14"/>
  <c r="Q447" i="14" l="1"/>
  <c r="S447" i="14" s="1"/>
  <c r="Q446" i="14"/>
  <c r="S446" i="14" s="1"/>
  <c r="Q445" i="14"/>
  <c r="S445" i="14" s="1"/>
  <c r="Q444" i="14"/>
  <c r="R444" i="14" s="1"/>
  <c r="Q443" i="14"/>
  <c r="R443" i="14" s="1"/>
  <c r="Q442" i="14"/>
  <c r="S442" i="14" s="1"/>
  <c r="S443" i="14" l="1"/>
  <c r="S444" i="14"/>
  <c r="R447" i="14"/>
  <c r="R442" i="14"/>
  <c r="R446" i="14"/>
  <c r="R445" i="14"/>
  <c r="Q441" i="14" l="1"/>
  <c r="S441" i="14" s="1"/>
  <c r="Q440" i="14"/>
  <c r="S440" i="14" s="1"/>
  <c r="Q439" i="14"/>
  <c r="S439" i="14" s="1"/>
  <c r="Q438" i="14"/>
  <c r="R438" i="14" s="1"/>
  <c r="Q437" i="14"/>
  <c r="S437" i="14" s="1"/>
  <c r="Q436" i="14"/>
  <c r="S436" i="14" s="1"/>
  <c r="S438" i="14" l="1"/>
  <c r="R441" i="14"/>
  <c r="R437" i="14"/>
  <c r="R436" i="14"/>
  <c r="R440" i="14"/>
  <c r="R439" i="14"/>
  <c r="Q435" i="14" l="1"/>
  <c r="S435" i="14" s="1"/>
  <c r="Q434" i="14"/>
  <c r="S434" i="14" s="1"/>
  <c r="Q433" i="14"/>
  <c r="S433" i="14" s="1"/>
  <c r="Q432" i="14"/>
  <c r="R432" i="14" s="1"/>
  <c r="Q431" i="14"/>
  <c r="R431" i="14" s="1"/>
  <c r="Q430" i="14"/>
  <c r="S430" i="14" s="1"/>
  <c r="S431" i="14" l="1"/>
  <c r="S432" i="14"/>
  <c r="R435" i="14"/>
  <c r="R430" i="14"/>
  <c r="R434" i="14"/>
  <c r="R433" i="14"/>
  <c r="Q429" i="14" l="1"/>
  <c r="S429" i="14" s="1"/>
  <c r="Q428" i="14"/>
  <c r="R428" i="14" s="1"/>
  <c r="Q427" i="14"/>
  <c r="S427" i="14" s="1"/>
  <c r="Q426" i="14"/>
  <c r="S426" i="14" s="1"/>
  <c r="Q425" i="14"/>
  <c r="S425" i="14" s="1"/>
  <c r="Q424" i="14"/>
  <c r="R424" i="14" s="1"/>
  <c r="S428" i="14" l="1"/>
  <c r="S424" i="14"/>
  <c r="R427" i="14"/>
  <c r="R429" i="14"/>
  <c r="R426" i="14"/>
  <c r="R425" i="14"/>
  <c r="Q423" i="14" l="1"/>
  <c r="S423" i="14" s="1"/>
  <c r="Q422" i="14"/>
  <c r="R422" i="14" s="1"/>
  <c r="Q421" i="14"/>
  <c r="R421" i="14" s="1"/>
  <c r="Q420" i="14"/>
  <c r="R420" i="14" s="1"/>
  <c r="Q419" i="14"/>
  <c r="S419" i="14" s="1"/>
  <c r="Q418" i="14"/>
  <c r="R418" i="14" s="1"/>
  <c r="S421" i="14" l="1"/>
  <c r="S418" i="14"/>
  <c r="S422" i="14"/>
  <c r="R419" i="14"/>
  <c r="S420" i="14"/>
  <c r="R423" i="14"/>
  <c r="Q417" i="14" l="1"/>
  <c r="S417" i="14" s="1"/>
  <c r="Q416" i="14"/>
  <c r="R416" i="14" s="1"/>
  <c r="Q415" i="14"/>
  <c r="R415" i="14" s="1"/>
  <c r="Q414" i="14"/>
  <c r="S414" i="14" s="1"/>
  <c r="Q413" i="14"/>
  <c r="S413" i="14" s="1"/>
  <c r="Q412" i="14"/>
  <c r="R412" i="14" s="1"/>
  <c r="S415" i="14" l="1"/>
  <c r="S416" i="14"/>
  <c r="S412" i="14"/>
  <c r="R414" i="14"/>
  <c r="R413" i="14"/>
  <c r="R417" i="14"/>
  <c r="Q411" i="14" l="1"/>
  <c r="S411" i="14" s="1"/>
  <c r="Q410" i="14"/>
  <c r="S410" i="14" s="1"/>
  <c r="Q409" i="14"/>
  <c r="S409" i="14" s="1"/>
  <c r="Q408" i="14"/>
  <c r="R408" i="14" s="1"/>
  <c r="Q407" i="14"/>
  <c r="R407" i="14" s="1"/>
  <c r="Q406" i="14"/>
  <c r="S406" i="14" s="1"/>
  <c r="BD8" i="1" l="1"/>
  <c r="S407" i="14"/>
  <c r="S408" i="14"/>
  <c r="R411" i="14"/>
  <c r="R406" i="14"/>
  <c r="R410" i="14"/>
  <c r="R409" i="14"/>
  <c r="BA8" i="1" l="1"/>
  <c r="Q405" i="14"/>
  <c r="R405" i="14" s="1"/>
  <c r="Q404" i="14"/>
  <c r="S404" i="14" s="1"/>
  <c r="Q403" i="14"/>
  <c r="S403" i="14" s="1"/>
  <c r="Q402" i="14"/>
  <c r="S402" i="14" s="1"/>
  <c r="Q401" i="14"/>
  <c r="S401" i="14" s="1"/>
  <c r="Q400" i="14"/>
  <c r="S400" i="14" s="1"/>
  <c r="R401" i="14" l="1"/>
  <c r="R402" i="14"/>
  <c r="S405" i="14"/>
  <c r="R400" i="14"/>
  <c r="R404" i="14"/>
  <c r="R403" i="14"/>
  <c r="Q399" i="14" l="1"/>
  <c r="S399" i="14" s="1"/>
  <c r="Q398" i="14"/>
  <c r="R398" i="14" s="1"/>
  <c r="Q397" i="14"/>
  <c r="R397" i="14" s="1"/>
  <c r="Q396" i="14"/>
  <c r="S396" i="14" s="1"/>
  <c r="Q395" i="14"/>
  <c r="S395" i="14" s="1"/>
  <c r="Q394" i="14"/>
  <c r="R394" i="14" s="1"/>
  <c r="S397" i="14" l="1"/>
  <c r="S398" i="14"/>
  <c r="S394" i="14"/>
  <c r="R396" i="14"/>
  <c r="R399" i="14"/>
  <c r="R395" i="14"/>
  <c r="Q393" i="14" l="1"/>
  <c r="R393" i="14" s="1"/>
  <c r="Q392" i="14"/>
  <c r="S392" i="14" s="1"/>
  <c r="Q391" i="14"/>
  <c r="S391" i="14" s="1"/>
  <c r="Q390" i="14"/>
  <c r="S390" i="14" s="1"/>
  <c r="Q389" i="14"/>
  <c r="R389" i="14" s="1"/>
  <c r="Q388" i="14"/>
  <c r="S388" i="14" s="1"/>
  <c r="S389" i="14" l="1"/>
  <c r="R392" i="14"/>
  <c r="R388" i="14"/>
  <c r="S393" i="14"/>
  <c r="R391" i="14"/>
  <c r="R390" i="14"/>
  <c r="Q387" i="14" l="1"/>
  <c r="R387" i="14" s="1"/>
  <c r="Q386" i="14"/>
  <c r="S386" i="14" s="1"/>
  <c r="Q385" i="14"/>
  <c r="R385" i="14" s="1"/>
  <c r="Q384" i="14"/>
  <c r="S384" i="14" s="1"/>
  <c r="Q383" i="14"/>
  <c r="R383" i="14" s="1"/>
  <c r="Q382" i="14"/>
  <c r="S382" i="14" s="1"/>
  <c r="R386" i="14" l="1"/>
  <c r="S383" i="14"/>
  <c r="R382" i="14"/>
  <c r="S387" i="14"/>
  <c r="R384" i="14"/>
  <c r="S385" i="14"/>
  <c r="Q381" i="14" l="1"/>
  <c r="R381" i="14" s="1"/>
  <c r="Q380" i="14"/>
  <c r="S380" i="14" s="1"/>
  <c r="Q379" i="14"/>
  <c r="S379" i="14" s="1"/>
  <c r="Q378" i="14"/>
  <c r="S378" i="14" s="1"/>
  <c r="Q377" i="14"/>
  <c r="S377" i="14" s="1"/>
  <c r="Q376" i="14"/>
  <c r="S376" i="14" s="1"/>
  <c r="R378" i="14" l="1"/>
  <c r="S381" i="14"/>
  <c r="R377" i="14"/>
  <c r="R376" i="14"/>
  <c r="R380" i="14"/>
  <c r="R379" i="14"/>
  <c r="Q375" i="14" l="1"/>
  <c r="S375" i="14" s="1"/>
  <c r="Q374" i="14"/>
  <c r="R374" i="14" s="1"/>
  <c r="Q373" i="14"/>
  <c r="R373" i="14" s="1"/>
  <c r="Q372" i="14"/>
  <c r="S372" i="14" s="1"/>
  <c r="Q371" i="14"/>
  <c r="S371" i="14" s="1"/>
  <c r="Q370" i="14"/>
  <c r="R370" i="14" s="1"/>
  <c r="S373" i="14" l="1"/>
  <c r="S374" i="14"/>
  <c r="S370" i="14"/>
  <c r="R375" i="14"/>
  <c r="R372" i="14"/>
  <c r="R371" i="14"/>
  <c r="Q364" i="14" l="1"/>
  <c r="S364" i="14" s="1"/>
  <c r="Q369" i="14"/>
  <c r="S369" i="14" s="1"/>
  <c r="Q368" i="14"/>
  <c r="R368" i="14" s="1"/>
  <c r="Q367" i="14"/>
  <c r="R367" i="14" s="1"/>
  <c r="Q366" i="14"/>
  <c r="S366" i="14" s="1"/>
  <c r="Q365" i="14"/>
  <c r="S365" i="14" s="1"/>
  <c r="S368" i="14" l="1"/>
  <c r="S367" i="14"/>
  <c r="R364" i="14"/>
  <c r="R366" i="14"/>
  <c r="R365" i="14"/>
  <c r="R369" i="14"/>
  <c r="Q363" i="14"/>
  <c r="R363" i="14" s="1"/>
  <c r="Q362" i="14"/>
  <c r="R362" i="14" s="1"/>
  <c r="Q361" i="14"/>
  <c r="S361" i="14" s="1"/>
  <c r="Q360" i="14"/>
  <c r="S360" i="14" s="1"/>
  <c r="Q359" i="14"/>
  <c r="R359" i="14" s="1"/>
  <c r="Q358" i="14"/>
  <c r="R358" i="14" s="1"/>
  <c r="S358" i="14" l="1"/>
  <c r="S362" i="14"/>
  <c r="S363" i="14"/>
  <c r="S359" i="14"/>
  <c r="R361" i="14"/>
  <c r="R360" i="14"/>
  <c r="Q357" i="14"/>
  <c r="S357" i="14" s="1"/>
  <c r="Q356" i="14"/>
  <c r="S356" i="14" s="1"/>
  <c r="Q355" i="14"/>
  <c r="R355" i="14" s="1"/>
  <c r="Q354" i="14"/>
  <c r="S354" i="14" s="1"/>
  <c r="Q353" i="14"/>
  <c r="S353" i="14" s="1"/>
  <c r="Q352" i="14"/>
  <c r="S352" i="14" s="1"/>
  <c r="R353" i="14" l="1"/>
  <c r="R356" i="14"/>
  <c r="R352" i="14"/>
  <c r="R354" i="14"/>
  <c r="S355" i="14"/>
  <c r="R357" i="14"/>
  <c r="Q351" i="14"/>
  <c r="S351" i="14" s="1"/>
  <c r="Q350" i="14"/>
  <c r="R350" i="14" s="1"/>
  <c r="Q349" i="14"/>
  <c r="S349" i="14" s="1"/>
  <c r="Q348" i="14"/>
  <c r="S348" i="14" s="1"/>
  <c r="Q347" i="14"/>
  <c r="R347" i="14" s="1"/>
  <c r="Q346" i="14"/>
  <c r="R346" i="14" s="1"/>
  <c r="S347" i="14" l="1"/>
  <c r="S346" i="14"/>
  <c r="S350" i="14"/>
  <c r="R349" i="14"/>
  <c r="R348" i="14"/>
  <c r="R351" i="14"/>
  <c r="Q345" i="14"/>
  <c r="S345" i="14" s="1"/>
  <c r="Q344" i="14"/>
  <c r="R344" i="14" s="1"/>
  <c r="Q343" i="14"/>
  <c r="S343" i="14" s="1"/>
  <c r="Q342" i="14"/>
  <c r="R342" i="14" s="1"/>
  <c r="Q341" i="14"/>
  <c r="S341" i="14" s="1"/>
  <c r="Q340" i="14"/>
  <c r="R340" i="14" s="1"/>
  <c r="R343" i="14" l="1"/>
  <c r="S344" i="14"/>
  <c r="S340" i="14"/>
  <c r="R341" i="14"/>
  <c r="S342" i="14"/>
  <c r="R345" i="14"/>
  <c r="Q339" i="14" l="1"/>
  <c r="S339" i="14" s="1"/>
  <c r="Q338" i="14"/>
  <c r="R338" i="14" s="1"/>
  <c r="Q337" i="14"/>
  <c r="R337" i="14" s="1"/>
  <c r="Q336" i="14"/>
  <c r="R336" i="14" s="1"/>
  <c r="Q335" i="14"/>
  <c r="S335" i="14" s="1"/>
  <c r="Q334" i="14"/>
  <c r="R334" i="14" s="1"/>
  <c r="Q333" i="14"/>
  <c r="R333" i="14" s="1"/>
  <c r="Q332" i="14"/>
  <c r="S332" i="14" s="1"/>
  <c r="Q331" i="14"/>
  <c r="S331" i="14" s="1"/>
  <c r="Q330" i="14"/>
  <c r="R330" i="14" s="1"/>
  <c r="Q329" i="14"/>
  <c r="S329" i="14" s="1"/>
  <c r="Q328" i="14"/>
  <c r="S328" i="14" s="1"/>
  <c r="S333" i="14" l="1"/>
  <c r="S337" i="14"/>
  <c r="S330" i="14"/>
  <c r="R329" i="14"/>
  <c r="S338" i="14"/>
  <c r="S334" i="14"/>
  <c r="R335" i="14"/>
  <c r="S336" i="14"/>
  <c r="R339" i="14"/>
  <c r="R328" i="14"/>
  <c r="R332" i="14"/>
  <c r="R331" i="14"/>
  <c r="Q327" i="14" l="1"/>
  <c r="R327" i="14" s="1"/>
  <c r="Q326" i="14"/>
  <c r="R326" i="14" s="1"/>
  <c r="Q325" i="14"/>
  <c r="S325" i="14" s="1"/>
  <c r="Q324" i="14"/>
  <c r="S324" i="14" s="1"/>
  <c r="Q323" i="14"/>
  <c r="S323" i="14" s="1"/>
  <c r="Q322" i="14"/>
  <c r="R322" i="14" s="1"/>
  <c r="S322" i="14" l="1"/>
  <c r="S326" i="14"/>
  <c r="R323" i="14"/>
  <c r="S327" i="14"/>
  <c r="R325" i="14"/>
  <c r="R324" i="14"/>
  <c r="Q321" i="14" l="1"/>
  <c r="S321" i="14" s="1"/>
  <c r="Q320" i="14"/>
  <c r="R320" i="14" s="1"/>
  <c r="Q319" i="14"/>
  <c r="S319" i="14" s="1"/>
  <c r="Q318" i="14"/>
  <c r="R318" i="14" s="1"/>
  <c r="Q317" i="14"/>
  <c r="S317" i="14" s="1"/>
  <c r="Q316" i="14"/>
  <c r="R316" i="14" s="1"/>
  <c r="S318" i="14" l="1"/>
  <c r="R317" i="14"/>
  <c r="R321" i="14"/>
  <c r="R319" i="14"/>
  <c r="S316" i="14"/>
  <c r="S320" i="14"/>
  <c r="Q315" i="14" l="1"/>
  <c r="R315" i="14" s="1"/>
  <c r="Q314" i="14"/>
  <c r="S314" i="14" s="1"/>
  <c r="Q313" i="14"/>
  <c r="S313" i="14" s="1"/>
  <c r="Q312" i="14"/>
  <c r="R312" i="14" s="1"/>
  <c r="Q311" i="14"/>
  <c r="R311" i="14" s="1"/>
  <c r="Q310" i="14"/>
  <c r="S310" i="14" s="1"/>
  <c r="S312" i="14" l="1"/>
  <c r="S315" i="14"/>
  <c r="S311" i="14"/>
  <c r="R310" i="14"/>
  <c r="R314" i="14"/>
  <c r="R313" i="14"/>
  <c r="BH258" i="8" l="1"/>
  <c r="BH259" i="8"/>
  <c r="BH260" i="8"/>
  <c r="BH261" i="8"/>
  <c r="BH262" i="8"/>
  <c r="BH263" i="8"/>
  <c r="BH264" i="8"/>
  <c r="BH265" i="8"/>
  <c r="BH266" i="8"/>
  <c r="BH267" i="8"/>
  <c r="BH268" i="8"/>
  <c r="BH269" i="8"/>
  <c r="BH270" i="8"/>
  <c r="AY258" i="8"/>
  <c r="AY259" i="8"/>
  <c r="AY260" i="8"/>
  <c r="AY261" i="8"/>
  <c r="AY262" i="8"/>
  <c r="AY263" i="8"/>
  <c r="AY264" i="8"/>
  <c r="AY265" i="8"/>
  <c r="AY266" i="8"/>
  <c r="AY267" i="8"/>
  <c r="AY268" i="8"/>
  <c r="AY269" i="8"/>
  <c r="AY270" i="8"/>
  <c r="BD258" i="8"/>
  <c r="BD259" i="8"/>
  <c r="BD260" i="8"/>
  <c r="BD261" i="8"/>
  <c r="BD262" i="8"/>
  <c r="BD263" i="8"/>
  <c r="BD264" i="8"/>
  <c r="BD265" i="8"/>
  <c r="BD266" i="8"/>
  <c r="BD267" i="8"/>
  <c r="BD268" i="8"/>
  <c r="BD269" i="8"/>
  <c r="BD270" i="8"/>
  <c r="BM258" i="8"/>
  <c r="BM259" i="8"/>
  <c r="BM260" i="8"/>
  <c r="BM261" i="8"/>
  <c r="BM262" i="8"/>
  <c r="BM263" i="8"/>
  <c r="BM264" i="8"/>
  <c r="BM265" i="8"/>
  <c r="BM266" i="8"/>
  <c r="BM267" i="8"/>
  <c r="BM268" i="8"/>
  <c r="BM269" i="8"/>
  <c r="BM270" i="8"/>
  <c r="BK258" i="8"/>
  <c r="BK259" i="8"/>
  <c r="BK260" i="8"/>
  <c r="BK261" i="8"/>
  <c r="BK262" i="8"/>
  <c r="BK263" i="8"/>
  <c r="BK264" i="8"/>
  <c r="BK265" i="8"/>
  <c r="BK266" i="8"/>
  <c r="BK267" i="8"/>
  <c r="BK268" i="8"/>
  <c r="BK269" i="8"/>
  <c r="BK270" i="8"/>
  <c r="BK271" i="8"/>
  <c r="BK272" i="8"/>
  <c r="BK273" i="8"/>
  <c r="BK274" i="8"/>
  <c r="BK275" i="8"/>
  <c r="BK276" i="8"/>
  <c r="BK277" i="8"/>
  <c r="BK278" i="8"/>
  <c r="BK279" i="8"/>
  <c r="BK280" i="8"/>
  <c r="BK281" i="8"/>
  <c r="BK282" i="8"/>
  <c r="BK283" i="8"/>
  <c r="BK284" i="8"/>
  <c r="BK285" i="8"/>
  <c r="BK286" i="8"/>
  <c r="BK257" i="8"/>
  <c r="BG258" i="8"/>
  <c r="BG259" i="8"/>
  <c r="BG260" i="8"/>
  <c r="BG261" i="8"/>
  <c r="BG262" i="8"/>
  <c r="BG263" i="8"/>
  <c r="BG264" i="8"/>
  <c r="BG265" i="8"/>
  <c r="BG266" i="8"/>
  <c r="BG267" i="8"/>
  <c r="BG268" i="8"/>
  <c r="BG269" i="8"/>
  <c r="BG270" i="8"/>
  <c r="BG271" i="8"/>
  <c r="BG272" i="8"/>
  <c r="BG273" i="8"/>
  <c r="BG274" i="8"/>
  <c r="BG275" i="8"/>
  <c r="BG276" i="8"/>
  <c r="BG277" i="8"/>
  <c r="BG278" i="8"/>
  <c r="BG279" i="8"/>
  <c r="BG280" i="8"/>
  <c r="BG281" i="8"/>
  <c r="BG282" i="8"/>
  <c r="BG283" i="8"/>
  <c r="BG284" i="8"/>
  <c r="BG285" i="8"/>
  <c r="BG286" i="8"/>
  <c r="BG257" i="8"/>
  <c r="BC258" i="8"/>
  <c r="BC259" i="8"/>
  <c r="BC260" i="8"/>
  <c r="BC261" i="8"/>
  <c r="BC262" i="8"/>
  <c r="BC263" i="8"/>
  <c r="BC264" i="8"/>
  <c r="BC265" i="8"/>
  <c r="BC266" i="8"/>
  <c r="BC267" i="8"/>
  <c r="BC268" i="8"/>
  <c r="BC269" i="8"/>
  <c r="BC270" i="8"/>
  <c r="BC271" i="8"/>
  <c r="BC272" i="8"/>
  <c r="BC273" i="8"/>
  <c r="BC274" i="8"/>
  <c r="BC275" i="8"/>
  <c r="BC276" i="8"/>
  <c r="BC277" i="8"/>
  <c r="BC278" i="8"/>
  <c r="BC279" i="8"/>
  <c r="BC280" i="8"/>
  <c r="BC281" i="8"/>
  <c r="BC282" i="8"/>
  <c r="BC283" i="8"/>
  <c r="BC284" i="8"/>
  <c r="BC285" i="8"/>
  <c r="BC286" i="8"/>
  <c r="BC257" i="8"/>
  <c r="AW258" i="8"/>
  <c r="AW259" i="8"/>
  <c r="AW260" i="8"/>
  <c r="AW261" i="8"/>
  <c r="AW262" i="8"/>
  <c r="AW263" i="8"/>
  <c r="AW264" i="8"/>
  <c r="AW265" i="8"/>
  <c r="AW266" i="8"/>
  <c r="AW267" i="8"/>
  <c r="AW268" i="8"/>
  <c r="AW269" i="8"/>
  <c r="AW270" i="8"/>
  <c r="AW271" i="8"/>
  <c r="AW272" i="8"/>
  <c r="AW273" i="8"/>
  <c r="AW274" i="8"/>
  <c r="AW275" i="8"/>
  <c r="AW276" i="8"/>
  <c r="AW277" i="8"/>
  <c r="AW278" i="8"/>
  <c r="AW279" i="8"/>
  <c r="AW280" i="8"/>
  <c r="AW281" i="8"/>
  <c r="AW282" i="8"/>
  <c r="AW283" i="8"/>
  <c r="AW284" i="8"/>
  <c r="AW285" i="8"/>
  <c r="AW286" i="8"/>
  <c r="AW257" i="8"/>
  <c r="BM64" i="8"/>
  <c r="BH64" i="8"/>
  <c r="AY64" i="8"/>
  <c r="BD64" i="8"/>
  <c r="BI64" i="8"/>
  <c r="BF64" i="8"/>
  <c r="AZ64" i="8"/>
  <c r="Q309" i="14"/>
  <c r="S309" i="14" s="1"/>
  <c r="Q308" i="14"/>
  <c r="S308" i="14" s="1"/>
  <c r="Q307" i="14"/>
  <c r="S307" i="14" s="1"/>
  <c r="Q306" i="14"/>
  <c r="R306" i="14" s="1"/>
  <c r="Q305" i="14"/>
  <c r="S305" i="14" s="1"/>
  <c r="Q304" i="14"/>
  <c r="S304" i="14" s="1"/>
  <c r="BA64" i="8" l="1"/>
  <c r="BN64" i="8"/>
  <c r="BJ64" i="8"/>
  <c r="BE64" i="8"/>
  <c r="BO64" i="8"/>
  <c r="R305" i="14"/>
  <c r="S306" i="14"/>
  <c r="R309" i="14"/>
  <c r="R304" i="14"/>
  <c r="R308" i="14"/>
  <c r="R307" i="14"/>
  <c r="Q303" i="14" l="1"/>
  <c r="S303" i="14" s="1"/>
  <c r="Q302" i="14"/>
  <c r="S302" i="14" s="1"/>
  <c r="Q301" i="14"/>
  <c r="S301" i="14" s="1"/>
  <c r="Q300" i="14"/>
  <c r="R300" i="14" s="1"/>
  <c r="Q299" i="14"/>
  <c r="R299" i="14" s="1"/>
  <c r="Q298" i="14"/>
  <c r="S298" i="14" s="1"/>
  <c r="S299" i="14" l="1"/>
  <c r="S300" i="14"/>
  <c r="R303" i="14"/>
  <c r="R298" i="14"/>
  <c r="R302" i="14"/>
  <c r="R301" i="14"/>
  <c r="Q297" i="14" l="1"/>
  <c r="R297" i="14" s="1"/>
  <c r="Q296" i="14"/>
  <c r="R296" i="14" s="1"/>
  <c r="Q295" i="14"/>
  <c r="S295" i="14" s="1"/>
  <c r="Q294" i="14"/>
  <c r="S294" i="14" s="1"/>
  <c r="Q293" i="14"/>
  <c r="R293" i="14" s="1"/>
  <c r="Q292" i="14"/>
  <c r="R292" i="14" s="1"/>
  <c r="S296" i="14" l="1"/>
  <c r="S292" i="14"/>
  <c r="S293" i="14"/>
  <c r="S297" i="14"/>
  <c r="R295" i="14"/>
  <c r="R294" i="14"/>
  <c r="Q291" i="14" l="1"/>
  <c r="S291" i="14" s="1"/>
  <c r="Q290" i="14"/>
  <c r="R290" i="14" s="1"/>
  <c r="Q289" i="14"/>
  <c r="S289" i="14" s="1"/>
  <c r="Q288" i="14"/>
  <c r="R288" i="14" s="1"/>
  <c r="Q287" i="14"/>
  <c r="R287" i="14" s="1"/>
  <c r="Q286" i="14"/>
  <c r="R286" i="14" s="1"/>
  <c r="S287" i="14" l="1"/>
  <c r="S288" i="14"/>
  <c r="R291" i="14"/>
  <c r="S286" i="14"/>
  <c r="R289" i="14"/>
  <c r="S290" i="14"/>
  <c r="Q285" i="14"/>
  <c r="S285" i="14" s="1"/>
  <c r="Q284" i="14"/>
  <c r="R284" i="14" s="1"/>
  <c r="Q283" i="14"/>
  <c r="S283" i="14" s="1"/>
  <c r="Q282" i="14"/>
  <c r="S282" i="14" s="1"/>
  <c r="Q281" i="14"/>
  <c r="S281" i="14" s="1"/>
  <c r="Q280" i="14"/>
  <c r="R280" i="14" s="1"/>
  <c r="S280" i="14" l="1"/>
  <c r="R283" i="14"/>
  <c r="S284" i="14"/>
  <c r="R282" i="14"/>
  <c r="R281" i="14"/>
  <c r="R285" i="14"/>
  <c r="Q279" i="14"/>
  <c r="S279" i="14" s="1"/>
  <c r="Q278" i="14"/>
  <c r="R278" i="14" s="1"/>
  <c r="Q277" i="14"/>
  <c r="R277" i="14" s="1"/>
  <c r="Q276" i="14"/>
  <c r="S276" i="14" s="1"/>
  <c r="Q275" i="14"/>
  <c r="S275" i="14" s="1"/>
  <c r="Q274" i="14"/>
  <c r="R274" i="14" s="1"/>
  <c r="S277" i="14" l="1"/>
  <c r="S278" i="14"/>
  <c r="S274" i="14"/>
  <c r="R276" i="14"/>
  <c r="R279" i="14"/>
  <c r="R275" i="14"/>
  <c r="Q273" i="14"/>
  <c r="S273" i="14" s="1"/>
  <c r="Q272" i="14"/>
  <c r="R272" i="14" s="1"/>
  <c r="Q271" i="14"/>
  <c r="R271" i="14" s="1"/>
  <c r="Q270" i="14"/>
  <c r="S270" i="14" s="1"/>
  <c r="Q269" i="14"/>
  <c r="S269" i="14" s="1"/>
  <c r="Q268" i="14"/>
  <c r="R268" i="14" s="1"/>
  <c r="R269" i="14" l="1"/>
  <c r="R273" i="14"/>
  <c r="R270" i="14"/>
  <c r="S271" i="14"/>
  <c r="S268" i="14"/>
  <c r="S272" i="14"/>
  <c r="Q267" i="14" l="1"/>
  <c r="S267" i="14" s="1"/>
  <c r="Q266" i="14"/>
  <c r="S266" i="14" s="1"/>
  <c r="Q265" i="14"/>
  <c r="S265" i="14" s="1"/>
  <c r="Q264" i="14"/>
  <c r="S264" i="14" s="1"/>
  <c r="Q263" i="14"/>
  <c r="R263" i="14" s="1"/>
  <c r="Q262" i="14"/>
  <c r="S262" i="14" s="1"/>
  <c r="AW375" i="8"/>
  <c r="AZ375" i="8" s="1"/>
  <c r="AY375" i="8"/>
  <c r="BC375" i="8"/>
  <c r="BE375" i="8" s="1"/>
  <c r="BD375" i="8"/>
  <c r="BG375" i="8"/>
  <c r="S263" i="14" l="1"/>
  <c r="R266" i="14"/>
  <c r="BF375" i="8"/>
  <c r="BA375" i="8"/>
  <c r="R262" i="14"/>
  <c r="R265" i="14"/>
  <c r="R264" i="14"/>
  <c r="R267" i="14"/>
  <c r="Q261" i="14" l="1"/>
  <c r="R261" i="14" s="1"/>
  <c r="Q260" i="14"/>
  <c r="R260" i="14" s="1"/>
  <c r="Q259" i="14"/>
  <c r="R259" i="14" s="1"/>
  <c r="Q258" i="14"/>
  <c r="S258" i="14" s="1"/>
  <c r="Q257" i="14"/>
  <c r="R257" i="14" s="1"/>
  <c r="Q256" i="14"/>
  <c r="S256" i="14" s="1"/>
  <c r="R256" i="14" l="1"/>
  <c r="S260" i="14"/>
  <c r="S261" i="14"/>
  <c r="S257" i="14"/>
  <c r="R258" i="14"/>
  <c r="S259" i="14"/>
  <c r="Q255" i="14" l="1"/>
  <c r="S255" i="14" s="1"/>
  <c r="Q254" i="14"/>
  <c r="R254" i="14" s="1"/>
  <c r="Q253" i="14"/>
  <c r="R253" i="14" s="1"/>
  <c r="Q252" i="14"/>
  <c r="S252" i="14" s="1"/>
  <c r="Q251" i="14"/>
  <c r="S251" i="14" s="1"/>
  <c r="Q250" i="14"/>
  <c r="R250" i="14" s="1"/>
  <c r="S253" i="14" l="1"/>
  <c r="S254" i="14"/>
  <c r="S250" i="14"/>
  <c r="R252" i="14"/>
  <c r="R251" i="14"/>
  <c r="R255" i="14"/>
  <c r="Q249" i="14" l="1"/>
  <c r="S249" i="14" s="1"/>
  <c r="Q248" i="14"/>
  <c r="S248" i="14" s="1"/>
  <c r="Q247" i="14"/>
  <c r="S247" i="14" s="1"/>
  <c r="Q246" i="14"/>
  <c r="R246" i="14" s="1"/>
  <c r="Q245" i="14"/>
  <c r="R245" i="14" s="1"/>
  <c r="Q244" i="14"/>
  <c r="S244" i="14" s="1"/>
  <c r="S245" i="14" l="1"/>
  <c r="S246" i="14"/>
  <c r="R249" i="14"/>
  <c r="R244" i="14"/>
  <c r="R248" i="14"/>
  <c r="R247" i="14"/>
  <c r="Q243" i="14" l="1"/>
  <c r="S243" i="14" s="1"/>
  <c r="Q242" i="14"/>
  <c r="S242" i="14" s="1"/>
  <c r="Q241" i="14"/>
  <c r="S241" i="14" s="1"/>
  <c r="Q240" i="14"/>
  <c r="R240" i="14" s="1"/>
  <c r="Q239" i="14"/>
  <c r="R239" i="14" s="1"/>
  <c r="Q238" i="14"/>
  <c r="S238" i="14" s="1"/>
  <c r="S239" i="14" l="1"/>
  <c r="S240" i="14"/>
  <c r="R243" i="14"/>
  <c r="R238" i="14"/>
  <c r="R242" i="14"/>
  <c r="R241" i="14"/>
  <c r="Q237" i="14" l="1"/>
  <c r="S237" i="14" s="1"/>
  <c r="Q236" i="14"/>
  <c r="R236" i="14" s="1"/>
  <c r="Q235" i="14"/>
  <c r="S235" i="14" s="1"/>
  <c r="Q234" i="14"/>
  <c r="R234" i="14" s="1"/>
  <c r="Q233" i="14"/>
  <c r="S233" i="14" s="1"/>
  <c r="Q232" i="14"/>
  <c r="S232" i="14" s="1"/>
  <c r="R233" i="14" l="1"/>
  <c r="S234" i="14"/>
  <c r="R237" i="14"/>
  <c r="R232" i="14"/>
  <c r="R235" i="14"/>
  <c r="S236" i="14"/>
  <c r="Q231" i="14" l="1"/>
  <c r="S231" i="14" s="1"/>
  <c r="Q230" i="14"/>
  <c r="R230" i="14" s="1"/>
  <c r="Q229" i="14"/>
  <c r="S229" i="14" s="1"/>
  <c r="Q228" i="14"/>
  <c r="R228" i="14" s="1"/>
  <c r="Q227" i="14"/>
  <c r="S227" i="14" s="1"/>
  <c r="Q226" i="14"/>
  <c r="S226" i="14" s="1"/>
  <c r="R227" i="14" l="1"/>
  <c r="S228" i="14"/>
  <c r="R231" i="14"/>
  <c r="R226" i="14"/>
  <c r="R229" i="14"/>
  <c r="S230" i="14"/>
  <c r="Q225" i="14" l="1"/>
  <c r="S225" i="14" s="1"/>
  <c r="Q224" i="14"/>
  <c r="R224" i="14" s="1"/>
  <c r="Q223" i="14"/>
  <c r="R223" i="14" s="1"/>
  <c r="Q222" i="14"/>
  <c r="S222" i="14" s="1"/>
  <c r="Q221" i="14"/>
  <c r="S221" i="14" s="1"/>
  <c r="Q220" i="14"/>
  <c r="R220" i="14" s="1"/>
  <c r="S223" i="14" l="1"/>
  <c r="S224" i="14"/>
  <c r="S220" i="14"/>
  <c r="R222" i="14"/>
  <c r="R221" i="14"/>
  <c r="R225" i="14"/>
  <c r="Q219" i="14" l="1"/>
  <c r="S219" i="14" s="1"/>
  <c r="Q218" i="14"/>
  <c r="S218" i="14" s="1"/>
  <c r="Q217" i="14"/>
  <c r="S217" i="14" s="1"/>
  <c r="Q216" i="14"/>
  <c r="R216" i="14" s="1"/>
  <c r="Q215" i="14"/>
  <c r="S215" i="14" s="1"/>
  <c r="Q214" i="14"/>
  <c r="S214" i="14" s="1"/>
  <c r="R215" i="14" l="1"/>
  <c r="S216" i="14"/>
  <c r="R219" i="14"/>
  <c r="R214" i="14"/>
  <c r="R218" i="14"/>
  <c r="R217" i="14"/>
  <c r="Q213" i="14" l="1"/>
  <c r="S213" i="14" s="1"/>
  <c r="Q212" i="14"/>
  <c r="R212" i="14" s="1"/>
  <c r="Q211" i="14"/>
  <c r="R211" i="14" s="1"/>
  <c r="Q210" i="14"/>
  <c r="S210" i="14" s="1"/>
  <c r="Q209" i="14"/>
  <c r="S209" i="14" s="1"/>
  <c r="Q208" i="14"/>
  <c r="R208" i="14" s="1"/>
  <c r="S211" i="14" l="1"/>
  <c r="S212" i="14"/>
  <c r="S208" i="14"/>
  <c r="R210" i="14"/>
  <c r="R209" i="14"/>
  <c r="R213" i="14"/>
  <c r="Q207" i="14" l="1"/>
  <c r="S207" i="14" s="1"/>
  <c r="Q206" i="14"/>
  <c r="R206" i="14" s="1"/>
  <c r="Q205" i="14"/>
  <c r="S205" i="14" s="1"/>
  <c r="Q204" i="14"/>
  <c r="S204" i="14" s="1"/>
  <c r="Q203" i="14"/>
  <c r="R203" i="14" s="1"/>
  <c r="Q202" i="14"/>
  <c r="S202" i="14" s="1"/>
  <c r="S206" i="14" l="1"/>
  <c r="R202" i="14"/>
  <c r="S203" i="14"/>
  <c r="R205" i="14"/>
  <c r="R204" i="14"/>
  <c r="R207" i="14"/>
  <c r="Q201" i="14" l="1"/>
  <c r="S201" i="14" s="1"/>
  <c r="Q200" i="14"/>
  <c r="R200" i="14" s="1"/>
  <c r="Q199" i="14"/>
  <c r="R199" i="14" s="1"/>
  <c r="Q198" i="14"/>
  <c r="S198" i="14" s="1"/>
  <c r="Q197" i="14"/>
  <c r="S197" i="14" s="1"/>
  <c r="Q196" i="14"/>
  <c r="R196" i="14" s="1"/>
  <c r="S200" i="14" l="1"/>
  <c r="S196" i="14"/>
  <c r="R201" i="14"/>
  <c r="R197" i="14"/>
  <c r="R198" i="14"/>
  <c r="S199" i="14"/>
  <c r="H3" i="11" l="1"/>
  <c r="A10" i="11"/>
  <c r="B10" i="11"/>
  <c r="D10" i="11"/>
  <c r="E10" i="11"/>
  <c r="F10" i="11"/>
  <c r="H10" i="11"/>
  <c r="K10" i="11"/>
  <c r="B14" i="11"/>
  <c r="C14" i="11"/>
  <c r="D14" i="11"/>
  <c r="E14" i="11"/>
  <c r="F14" i="11"/>
  <c r="G14" i="11"/>
  <c r="H14" i="11"/>
  <c r="I14" i="11"/>
  <c r="J14" i="11"/>
  <c r="K14" i="11"/>
  <c r="L14" i="11"/>
  <c r="D18" i="11"/>
  <c r="E18" i="11" s="1"/>
  <c r="F18" i="11"/>
  <c r="D19" i="11"/>
  <c r="E19" i="11" s="1"/>
  <c r="H19" i="11"/>
  <c r="K19" i="11"/>
  <c r="D20" i="11"/>
  <c r="E20" i="11" s="1"/>
  <c r="E21" i="11"/>
  <c r="F21" i="11"/>
  <c r="L21" i="11"/>
  <c r="E22" i="11"/>
  <c r="H22" i="11"/>
  <c r="K22" i="11"/>
  <c r="E23" i="11"/>
  <c r="H23" i="11"/>
  <c r="K23" i="11"/>
  <c r="E24" i="11"/>
  <c r="H24" i="11"/>
  <c r="K24" i="11"/>
  <c r="E25" i="11"/>
  <c r="H25" i="11"/>
  <c r="K25" i="11"/>
  <c r="E27" i="11"/>
  <c r="H27" i="11"/>
  <c r="K27" i="11"/>
  <c r="D29" i="11"/>
  <c r="E29" i="11" s="1"/>
  <c r="F29" i="11"/>
  <c r="D52" i="11"/>
  <c r="D54" i="11"/>
  <c r="Q195" i="14"/>
  <c r="S195" i="14" s="1"/>
  <c r="Q194" i="14"/>
  <c r="R194" i="14" s="1"/>
  <c r="Q193" i="14"/>
  <c r="S193" i="14" s="1"/>
  <c r="Q192" i="14"/>
  <c r="R192" i="14" s="1"/>
  <c r="Q191" i="14"/>
  <c r="S191" i="14" s="1"/>
  <c r="Q190" i="14"/>
  <c r="R190" i="14" s="1"/>
  <c r="S192" i="14" l="1"/>
  <c r="R193" i="14"/>
  <c r="R191" i="14"/>
  <c r="R195" i="14"/>
  <c r="S190" i="14"/>
  <c r="S194" i="14"/>
  <c r="Q189" i="14" l="1"/>
  <c r="S189" i="14" s="1"/>
  <c r="Q188" i="14"/>
  <c r="S188" i="14" s="1"/>
  <c r="Q187" i="14"/>
  <c r="S187" i="14" s="1"/>
  <c r="Q186" i="14"/>
  <c r="S186" i="14" s="1"/>
  <c r="Q185" i="14"/>
  <c r="S185" i="14" s="1"/>
  <c r="Q184" i="14"/>
  <c r="S184" i="14" s="1"/>
  <c r="R185" i="14" l="1"/>
  <c r="R188" i="14"/>
  <c r="R184" i="14"/>
  <c r="R189" i="14"/>
  <c r="R186" i="14"/>
  <c r="R187" i="14"/>
  <c r="Q183" i="14" l="1"/>
  <c r="R183" i="14" s="1"/>
  <c r="Q182" i="14"/>
  <c r="R182" i="14" s="1"/>
  <c r="Q181" i="14"/>
  <c r="S181" i="14" s="1"/>
  <c r="Q180" i="14"/>
  <c r="R180" i="14" s="1"/>
  <c r="Q179" i="14"/>
  <c r="S179" i="14" s="1"/>
  <c r="Q178" i="14"/>
  <c r="R178" i="14" s="1"/>
  <c r="S183" i="14" l="1"/>
  <c r="S178" i="14"/>
  <c r="R181" i="14"/>
  <c r="S182" i="14"/>
  <c r="S180" i="14"/>
  <c r="R179" i="14"/>
  <c r="Q177" i="14" l="1"/>
  <c r="R177" i="14" s="1"/>
  <c r="Q176" i="14"/>
  <c r="S176" i="14" s="1"/>
  <c r="Q175" i="14"/>
  <c r="S175" i="14" s="1"/>
  <c r="Q174" i="14"/>
  <c r="R174" i="14" s="1"/>
  <c r="Q173" i="14"/>
  <c r="S173" i="14" s="1"/>
  <c r="Q172" i="14"/>
  <c r="S172" i="14" s="1"/>
  <c r="S177" i="14" l="1"/>
  <c r="S174" i="14"/>
  <c r="R173" i="14"/>
  <c r="R172" i="14"/>
  <c r="R176" i="14"/>
  <c r="R175" i="14"/>
  <c r="Q171" i="14" l="1"/>
  <c r="S171" i="14" s="1"/>
  <c r="Q170" i="14"/>
  <c r="R170" i="14" s="1"/>
  <c r="Q169" i="14"/>
  <c r="S169" i="14" s="1"/>
  <c r="Q168" i="14"/>
  <c r="S168" i="14" s="1"/>
  <c r="Q167" i="14"/>
  <c r="S167" i="14" s="1"/>
  <c r="Q166" i="14"/>
  <c r="R166" i="14" s="1"/>
  <c r="S166" i="14" l="1"/>
  <c r="R169" i="14"/>
  <c r="S170" i="14"/>
  <c r="R171" i="14"/>
  <c r="R168" i="14"/>
  <c r="R167" i="14"/>
  <c r="Q165" i="14" l="1"/>
  <c r="R165" i="14" s="1"/>
  <c r="Q164" i="14"/>
  <c r="R164" i="14" s="1"/>
  <c r="Q163" i="14"/>
  <c r="S163" i="14" s="1"/>
  <c r="Q162" i="14"/>
  <c r="R162" i="14" s="1"/>
  <c r="Q161" i="14"/>
  <c r="S161" i="14" s="1"/>
  <c r="Q160" i="14"/>
  <c r="R160" i="14" s="1"/>
  <c r="S160" i="14" l="1"/>
  <c r="R163" i="14"/>
  <c r="S165" i="14"/>
  <c r="S164" i="14"/>
  <c r="S162" i="14"/>
  <c r="R161" i="14"/>
  <c r="Q159" i="14" l="1"/>
  <c r="S159" i="14" s="1"/>
  <c r="Q158" i="14"/>
  <c r="R158" i="14" s="1"/>
  <c r="Q157" i="14"/>
  <c r="S157" i="14" s="1"/>
  <c r="Q156" i="14"/>
  <c r="R156" i="14" s="1"/>
  <c r="Q155" i="14"/>
  <c r="S155" i="14" s="1"/>
  <c r="Q154" i="14"/>
  <c r="R154" i="14" s="1"/>
  <c r="S158" i="14" l="1"/>
  <c r="S154" i="14"/>
  <c r="R157" i="14"/>
  <c r="R155" i="14"/>
  <c r="S156" i="14"/>
  <c r="R159" i="14"/>
  <c r="Q153" i="14" l="1"/>
  <c r="S153" i="14" s="1"/>
  <c r="Q152" i="14"/>
  <c r="S152" i="14" s="1"/>
  <c r="Q151" i="14"/>
  <c r="S151" i="14" s="1"/>
  <c r="Q150" i="14"/>
  <c r="R150" i="14" s="1"/>
  <c r="Q149" i="14"/>
  <c r="S149" i="14" s="1"/>
  <c r="Q148" i="14"/>
  <c r="S148" i="14" s="1"/>
  <c r="R148" i="14" l="1"/>
  <c r="R152" i="14"/>
  <c r="R149" i="14"/>
  <c r="S150" i="14"/>
  <c r="R151" i="14"/>
  <c r="R153" i="14"/>
  <c r="Q147" i="14" l="1"/>
  <c r="S147" i="14" s="1"/>
  <c r="Q146" i="14"/>
  <c r="R146" i="14" s="1"/>
  <c r="Q145" i="14"/>
  <c r="S145" i="14" s="1"/>
  <c r="Q144" i="14"/>
  <c r="S144" i="14" s="1"/>
  <c r="Q143" i="14"/>
  <c r="S143" i="14" s="1"/>
  <c r="Q142" i="14"/>
  <c r="R142" i="14" s="1"/>
  <c r="S142" i="14" l="1"/>
  <c r="R145" i="14"/>
  <c r="R147" i="14"/>
  <c r="S146" i="14"/>
  <c r="R144" i="14"/>
  <c r="R143" i="14"/>
  <c r="Q141" i="14" l="1"/>
  <c r="S141" i="14" s="1"/>
  <c r="Q140" i="14"/>
  <c r="S140" i="14" s="1"/>
  <c r="Q139" i="14"/>
  <c r="R139" i="14" s="1"/>
  <c r="Q138" i="14"/>
  <c r="S138" i="14" s="1"/>
  <c r="Q137" i="14"/>
  <c r="S137" i="14" s="1"/>
  <c r="Q136" i="14"/>
  <c r="R136" i="14" s="1"/>
  <c r="N136" i="14"/>
  <c r="S136" i="14" l="1"/>
  <c r="S139" i="14"/>
  <c r="R140" i="14"/>
  <c r="R138" i="14"/>
  <c r="R137" i="14"/>
  <c r="R141" i="14"/>
  <c r="Q135" i="14" l="1"/>
  <c r="S135" i="14" s="1"/>
  <c r="Q134" i="14"/>
  <c r="R134" i="14" s="1"/>
  <c r="Q133" i="14"/>
  <c r="S133" i="14" s="1"/>
  <c r="Q132" i="14"/>
  <c r="R132" i="14" s="1"/>
  <c r="Q131" i="14"/>
  <c r="S131" i="14" s="1"/>
  <c r="Q130" i="14"/>
  <c r="R130" i="14" s="1"/>
  <c r="N130" i="14"/>
  <c r="S132" i="14" l="1"/>
  <c r="R131" i="14"/>
  <c r="S130" i="14"/>
  <c r="R133" i="14"/>
  <c r="S134" i="14"/>
  <c r="R135" i="14"/>
  <c r="Q129" i="14" l="1"/>
  <c r="S129" i="14" s="1"/>
  <c r="Q128" i="14"/>
  <c r="R128" i="14" s="1"/>
  <c r="Q127" i="14"/>
  <c r="S127" i="14" s="1"/>
  <c r="Q126" i="14"/>
  <c r="R126" i="14" s="1"/>
  <c r="Q125" i="14"/>
  <c r="S125" i="14" s="1"/>
  <c r="Q124" i="14"/>
  <c r="R124" i="14" s="1"/>
  <c r="R127" i="14" l="1"/>
  <c r="S124" i="14"/>
  <c r="S128" i="14"/>
  <c r="R125" i="14"/>
  <c r="S126" i="14"/>
  <c r="R129" i="14"/>
  <c r="Q123" i="14" l="1"/>
  <c r="R123" i="14" s="1"/>
  <c r="Q122" i="14"/>
  <c r="S122" i="14" s="1"/>
  <c r="Q121" i="14"/>
  <c r="S121" i="14" s="1"/>
  <c r="Q120" i="14"/>
  <c r="S120" i="14" s="1"/>
  <c r="Q119" i="14"/>
  <c r="R119" i="14" s="1"/>
  <c r="Q118" i="14"/>
  <c r="R118" i="14" s="1"/>
  <c r="S118" i="14" l="1"/>
  <c r="S123" i="14"/>
  <c r="S119" i="14"/>
  <c r="R122" i="14"/>
  <c r="R121" i="14"/>
  <c r="R120" i="14"/>
  <c r="D31" i="11" l="1"/>
  <c r="E31" i="11" s="1"/>
  <c r="D30" i="11" l="1"/>
  <c r="E30" i="11" s="1"/>
  <c r="Z38" i="1" l="1"/>
  <c r="P45" i="1" l="1"/>
  <c r="R45" i="1" s="1"/>
  <c r="P44" i="1"/>
  <c r="Q44" i="1" s="1"/>
  <c r="R44" i="1" l="1"/>
  <c r="Q43" i="1"/>
  <c r="Q46" i="1"/>
  <c r="Q41" i="1"/>
  <c r="Q45" i="1"/>
  <c r="E10" i="9" l="1"/>
  <c r="L10" i="9" s="1"/>
  <c r="E11" i="9"/>
  <c r="L11" i="9" s="1"/>
  <c r="E12" i="9"/>
  <c r="L12" i="9" s="1"/>
  <c r="E13" i="9"/>
  <c r="L13" i="9" s="1"/>
  <c r="E17" i="9"/>
  <c r="L17" i="9" s="1"/>
  <c r="E18" i="9"/>
  <c r="E21" i="9"/>
  <c r="I17" i="1" l="1"/>
  <c r="K17" i="1" s="1"/>
  <c r="AU50" i="1"/>
  <c r="AT50" i="1"/>
  <c r="E9" i="9" l="1"/>
  <c r="L9" i="9" s="1"/>
  <c r="I9" i="1" l="1"/>
  <c r="K9" i="1" s="1"/>
  <c r="H9" i="9"/>
  <c r="E8" i="9"/>
  <c r="L8" i="9" s="1"/>
  <c r="AQ38" i="1" l="1"/>
  <c r="BH38" i="1" l="1"/>
  <c r="BA222" i="8" l="1"/>
  <c r="BC222" i="8"/>
  <c r="BF222" i="8" s="1"/>
  <c r="BD222" i="8"/>
  <c r="BG222" i="8"/>
  <c r="BJ222" i="8" s="1"/>
  <c r="BH222" i="8"/>
  <c r="BK222" i="8"/>
  <c r="BM222" i="8"/>
  <c r="BE222" i="8" l="1"/>
  <c r="BO222" i="8"/>
  <c r="BI222" i="8"/>
  <c r="BN222" i="8"/>
  <c r="C10" i="11" l="1"/>
  <c r="AN16" i="1"/>
  <c r="AW160" i="8"/>
  <c r="AY160" i="8"/>
  <c r="AK161" i="8" l="1"/>
  <c r="K161" i="8" l="1"/>
  <c r="F161" i="8" l="1"/>
  <c r="F20" i="11" l="1"/>
  <c r="Q37" i="14" l="1"/>
  <c r="S37" i="14" s="1"/>
  <c r="Q36" i="14"/>
  <c r="S36" i="14" s="1"/>
  <c r="Q35" i="14"/>
  <c r="Q34" i="14"/>
  <c r="S34" i="14" s="1"/>
  <c r="Q33" i="14"/>
  <c r="R33" i="14" s="1"/>
  <c r="Q32" i="14"/>
  <c r="S32" i="14" s="1"/>
  <c r="Q31" i="14"/>
  <c r="R31" i="14" s="1"/>
  <c r="Q30" i="14"/>
  <c r="R30" i="14" s="1"/>
  <c r="Q29" i="14"/>
  <c r="R29" i="14" s="1"/>
  <c r="Q28" i="14"/>
  <c r="S28" i="14" s="1"/>
  <c r="Q27" i="14"/>
  <c r="Q26" i="14"/>
  <c r="S26" i="14" s="1"/>
  <c r="Q25" i="14"/>
  <c r="R25" i="14" s="1"/>
  <c r="Q24" i="14"/>
  <c r="S24" i="14" s="1"/>
  <c r="Q23" i="14"/>
  <c r="R23" i="14" s="1"/>
  <c r="Q22" i="14"/>
  <c r="S22" i="14" s="1"/>
  <c r="Q21" i="14"/>
  <c r="S21" i="14" s="1"/>
  <c r="Q20" i="14"/>
  <c r="S20" i="14" s="1"/>
  <c r="Q19" i="14"/>
  <c r="Q18" i="14"/>
  <c r="S18" i="14" s="1"/>
  <c r="Q17" i="14"/>
  <c r="R17" i="14" s="1"/>
  <c r="Q16" i="14"/>
  <c r="S16" i="14" s="1"/>
  <c r="Q15" i="14"/>
  <c r="R15" i="14" s="1"/>
  <c r="Q14" i="14"/>
  <c r="S14" i="14" s="1"/>
  <c r="Q13" i="14"/>
  <c r="S13" i="14" s="1"/>
  <c r="Q12" i="14"/>
  <c r="S12" i="14" s="1"/>
  <c r="Q11" i="14"/>
  <c r="Q10" i="14"/>
  <c r="R10" i="14" s="1"/>
  <c r="Q9" i="14"/>
  <c r="R9" i="14" s="1"/>
  <c r="Q8" i="14"/>
  <c r="S8" i="14" s="1"/>
  <c r="F21" i="9"/>
  <c r="M21" i="9" s="1"/>
  <c r="H21" i="9"/>
  <c r="F20" i="9"/>
  <c r="M20" i="9" s="1"/>
  <c r="I20" i="1"/>
  <c r="K20" i="1" s="1"/>
  <c r="F18" i="9"/>
  <c r="M18" i="9" s="1"/>
  <c r="H18" i="9"/>
  <c r="F17" i="9"/>
  <c r="M17" i="9" s="1"/>
  <c r="H13" i="9"/>
  <c r="G13" i="1" s="1"/>
  <c r="G12" i="9"/>
  <c r="F12" i="9"/>
  <c r="M12" i="9" s="1"/>
  <c r="I11" i="1"/>
  <c r="F10" i="9"/>
  <c r="M10" i="9" s="1"/>
  <c r="I10" i="1"/>
  <c r="K10" i="1" s="1"/>
  <c r="G7" i="9"/>
  <c r="F7" i="9"/>
  <c r="M7" i="9" s="1"/>
  <c r="H7" i="9"/>
  <c r="G7" i="1" s="1"/>
  <c r="G32" i="23"/>
  <c r="E32" i="23"/>
  <c r="G29" i="23"/>
  <c r="E29" i="23"/>
  <c r="E27" i="23"/>
  <c r="L25" i="23"/>
  <c r="I25" i="23"/>
  <c r="G25" i="23"/>
  <c r="C25" i="23"/>
  <c r="A25" i="23"/>
  <c r="I4" i="23"/>
  <c r="A4" i="23"/>
  <c r="A384" i="8"/>
  <c r="BK383" i="8"/>
  <c r="BK384" i="8" s="1"/>
  <c r="BN384" i="8" s="1"/>
  <c r="BG383" i="8"/>
  <c r="BG384" i="8" s="1"/>
  <c r="BC383" i="8"/>
  <c r="BC384" i="8" s="1"/>
  <c r="AW384" i="8"/>
  <c r="A383" i="8"/>
  <c r="AQ382" i="8"/>
  <c r="AO382" i="8"/>
  <c r="AN382" i="8"/>
  <c r="AL382" i="8"/>
  <c r="AK382" i="8"/>
  <c r="AJ382" i="8"/>
  <c r="AI382" i="8"/>
  <c r="AH382" i="8"/>
  <c r="AG382" i="8"/>
  <c r="AE382" i="8"/>
  <c r="AD382" i="8"/>
  <c r="AC382" i="8"/>
  <c r="AB382" i="8"/>
  <c r="AA382" i="8"/>
  <c r="Z382" i="8"/>
  <c r="X382" i="8"/>
  <c r="V382" i="8"/>
  <c r="U382" i="8"/>
  <c r="T382" i="8"/>
  <c r="S382" i="8"/>
  <c r="R382" i="8"/>
  <c r="Q382" i="8"/>
  <c r="P382" i="8"/>
  <c r="O382" i="8"/>
  <c r="N382" i="8"/>
  <c r="M382" i="8"/>
  <c r="K382" i="8"/>
  <c r="J382" i="8"/>
  <c r="I382" i="8"/>
  <c r="H382" i="8"/>
  <c r="G382" i="8"/>
  <c r="F382" i="8"/>
  <c r="D382" i="8"/>
  <c r="C382" i="8"/>
  <c r="B382" i="8"/>
  <c r="A382" i="8"/>
  <c r="BM381" i="8"/>
  <c r="BK381" i="8"/>
  <c r="BH381" i="8"/>
  <c r="BG381" i="8"/>
  <c r="BD381" i="8"/>
  <c r="BC381" i="8"/>
  <c r="AY381" i="8"/>
  <c r="AW381" i="8"/>
  <c r="BM380" i="8"/>
  <c r="BK380" i="8"/>
  <c r="BH380" i="8"/>
  <c r="BG380" i="8"/>
  <c r="BI380" i="8" s="1"/>
  <c r="BD380" i="8"/>
  <c r="BC380" i="8"/>
  <c r="BE380" i="8" s="1"/>
  <c r="AY380" i="8"/>
  <c r="AW380" i="8"/>
  <c r="BM379" i="8"/>
  <c r="BK379" i="8"/>
  <c r="BH379" i="8"/>
  <c r="BG379" i="8"/>
  <c r="BJ379" i="8" s="1"/>
  <c r="BD379" i="8"/>
  <c r="BC379" i="8"/>
  <c r="BF379" i="8" s="1"/>
  <c r="AY379" i="8"/>
  <c r="AW379" i="8"/>
  <c r="BA379" i="8" s="1"/>
  <c r="BM378" i="8"/>
  <c r="BK378" i="8"/>
  <c r="BH378" i="8"/>
  <c r="BG378" i="8"/>
  <c r="BJ378" i="8" s="1"/>
  <c r="BD378" i="8"/>
  <c r="BC378" i="8"/>
  <c r="BE378" i="8" s="1"/>
  <c r="AY378" i="8"/>
  <c r="AW378" i="8"/>
  <c r="BM377" i="8"/>
  <c r="BK377" i="8"/>
  <c r="BH377" i="8"/>
  <c r="BG377" i="8"/>
  <c r="BD377" i="8"/>
  <c r="BC377" i="8"/>
  <c r="BF377" i="8" s="1"/>
  <c r="AY377" i="8"/>
  <c r="AW377" i="8"/>
  <c r="BA377" i="8" s="1"/>
  <c r="BM376" i="8"/>
  <c r="BK376" i="8"/>
  <c r="BH376" i="8"/>
  <c r="BG376" i="8"/>
  <c r="BI376" i="8" s="1"/>
  <c r="BD376" i="8"/>
  <c r="BC376" i="8"/>
  <c r="AY376" i="8"/>
  <c r="AW376" i="8"/>
  <c r="BM375" i="8"/>
  <c r="BK375" i="8"/>
  <c r="BH375" i="8"/>
  <c r="BM374" i="8"/>
  <c r="BK374" i="8"/>
  <c r="BH374" i="8"/>
  <c r="BG374" i="8"/>
  <c r="BD374" i="8"/>
  <c r="BC374" i="8"/>
  <c r="AY374" i="8"/>
  <c r="AW374" i="8"/>
  <c r="AZ374" i="8" s="1"/>
  <c r="BM373" i="8"/>
  <c r="BK373" i="8"/>
  <c r="BH373" i="8"/>
  <c r="BG373" i="8"/>
  <c r="BD373" i="8"/>
  <c r="BC373" i="8"/>
  <c r="AY373" i="8"/>
  <c r="AW373" i="8"/>
  <c r="BA373" i="8" s="1"/>
  <c r="BM372" i="8"/>
  <c r="BK372" i="8"/>
  <c r="BH372" i="8"/>
  <c r="BG372" i="8"/>
  <c r="BD372" i="8"/>
  <c r="BC372" i="8"/>
  <c r="AY372" i="8"/>
  <c r="AW372" i="8"/>
  <c r="BM371" i="8"/>
  <c r="BK371" i="8"/>
  <c r="BH371" i="8"/>
  <c r="BG371" i="8"/>
  <c r="BD371" i="8"/>
  <c r="BC371" i="8"/>
  <c r="BF371" i="8" s="1"/>
  <c r="AY371" i="8"/>
  <c r="AW371" i="8"/>
  <c r="BM370" i="8"/>
  <c r="BK370" i="8"/>
  <c r="BH370" i="8"/>
  <c r="BG370" i="8"/>
  <c r="BD370" i="8"/>
  <c r="BC370" i="8"/>
  <c r="BE370" i="8" s="1"/>
  <c r="AY370" i="8"/>
  <c r="AW370" i="8"/>
  <c r="BM369" i="8"/>
  <c r="BK369" i="8"/>
  <c r="BH369" i="8"/>
  <c r="BG369" i="8"/>
  <c r="BI369" i="8" s="1"/>
  <c r="BD369" i="8"/>
  <c r="BC369" i="8"/>
  <c r="AY369" i="8"/>
  <c r="AW369" i="8"/>
  <c r="BM368" i="8"/>
  <c r="BK368" i="8"/>
  <c r="BH368" i="8"/>
  <c r="BG368" i="8"/>
  <c r="BI368" i="8" s="1"/>
  <c r="BD368" i="8"/>
  <c r="BC368" i="8"/>
  <c r="BE368" i="8" s="1"/>
  <c r="AY368" i="8"/>
  <c r="AW368" i="8"/>
  <c r="BM367" i="8"/>
  <c r="BK367" i="8"/>
  <c r="BH367" i="8"/>
  <c r="BG367" i="8"/>
  <c r="BI367" i="8" s="1"/>
  <c r="BD367" i="8"/>
  <c r="BC367" i="8"/>
  <c r="AY367" i="8"/>
  <c r="AW367" i="8"/>
  <c r="BM366" i="8"/>
  <c r="BK366" i="8"/>
  <c r="BH366" i="8"/>
  <c r="BG366" i="8"/>
  <c r="BJ366" i="8" s="1"/>
  <c r="BD366" i="8"/>
  <c r="BC366" i="8"/>
  <c r="AY366" i="8"/>
  <c r="AW366" i="8"/>
  <c r="AZ366" i="8" s="1"/>
  <c r="BM365" i="8"/>
  <c r="BK365" i="8"/>
  <c r="BH365" i="8"/>
  <c r="BG365" i="8"/>
  <c r="BD365" i="8"/>
  <c r="BC365" i="8"/>
  <c r="BF365" i="8" s="1"/>
  <c r="AY365" i="8"/>
  <c r="AW365" i="8"/>
  <c r="BM364" i="8"/>
  <c r="BK364" i="8"/>
  <c r="BH364" i="8"/>
  <c r="BG364" i="8"/>
  <c r="BD364" i="8"/>
  <c r="BC364" i="8"/>
  <c r="BF364" i="8" s="1"/>
  <c r="AY364" i="8"/>
  <c r="AW364" i="8"/>
  <c r="BM363" i="8"/>
  <c r="BK363" i="8"/>
  <c r="BH363" i="8"/>
  <c r="BG363" i="8"/>
  <c r="BJ363" i="8" s="1"/>
  <c r="BD363" i="8"/>
  <c r="BC363" i="8"/>
  <c r="AY363" i="8"/>
  <c r="AW363" i="8"/>
  <c r="BM362" i="8"/>
  <c r="BK362" i="8"/>
  <c r="BH362" i="8"/>
  <c r="BG362" i="8"/>
  <c r="BJ362" i="8" s="1"/>
  <c r="BD362" i="8"/>
  <c r="BC362" i="8"/>
  <c r="AY362" i="8"/>
  <c r="AW362" i="8"/>
  <c r="BM361" i="8"/>
  <c r="BK361" i="8"/>
  <c r="BH361" i="8"/>
  <c r="BG361" i="8"/>
  <c r="BI361" i="8" s="1"/>
  <c r="BD361" i="8"/>
  <c r="BC361" i="8"/>
  <c r="AY361" i="8"/>
  <c r="AW361" i="8"/>
  <c r="BM360" i="8"/>
  <c r="BK360" i="8"/>
  <c r="BH360" i="8"/>
  <c r="BG360" i="8"/>
  <c r="BD360" i="8"/>
  <c r="BC360" i="8"/>
  <c r="BF360" i="8" s="1"/>
  <c r="AY360" i="8"/>
  <c r="AW360" i="8"/>
  <c r="BM359" i="8"/>
  <c r="BK359" i="8"/>
  <c r="BH359" i="8"/>
  <c r="BG359" i="8"/>
  <c r="BD359" i="8"/>
  <c r="BC359" i="8"/>
  <c r="BE359" i="8" s="1"/>
  <c r="AY359" i="8"/>
  <c r="AW359" i="8"/>
  <c r="BA359" i="8" s="1"/>
  <c r="BM358" i="8"/>
  <c r="BK358" i="8"/>
  <c r="BH358" i="8"/>
  <c r="BG358" i="8"/>
  <c r="BD358" i="8"/>
  <c r="BC358" i="8"/>
  <c r="AY358" i="8"/>
  <c r="AW358" i="8"/>
  <c r="BA358" i="8" s="1"/>
  <c r="BM357" i="8"/>
  <c r="BK357" i="8"/>
  <c r="BH357" i="8"/>
  <c r="BG357" i="8"/>
  <c r="BD357" i="8"/>
  <c r="BC357" i="8"/>
  <c r="AY357" i="8"/>
  <c r="AW357" i="8"/>
  <c r="BM356" i="8"/>
  <c r="BK356" i="8"/>
  <c r="BH356" i="8"/>
  <c r="BG356" i="8"/>
  <c r="BD356" i="8"/>
  <c r="BC356" i="8"/>
  <c r="AY356" i="8"/>
  <c r="AW356" i="8"/>
  <c r="BM355" i="8"/>
  <c r="BK355" i="8"/>
  <c r="BH355" i="8"/>
  <c r="BG355" i="8"/>
  <c r="BJ355" i="8" s="1"/>
  <c r="BD355" i="8"/>
  <c r="BC355" i="8"/>
  <c r="AY355" i="8"/>
  <c r="AW355" i="8"/>
  <c r="BM354" i="8"/>
  <c r="BK354" i="8"/>
  <c r="BH354" i="8"/>
  <c r="BG354" i="8"/>
  <c r="BJ354" i="8" s="1"/>
  <c r="BD354" i="8"/>
  <c r="BC354" i="8"/>
  <c r="AY354" i="8"/>
  <c r="AW354" i="8"/>
  <c r="BM353" i="8"/>
  <c r="BK353" i="8"/>
  <c r="BH353" i="8"/>
  <c r="BG353" i="8"/>
  <c r="BD353" i="8"/>
  <c r="BC353" i="8"/>
  <c r="AY353" i="8"/>
  <c r="AW353" i="8"/>
  <c r="AZ353" i="8" s="1"/>
  <c r="BM352" i="8"/>
  <c r="BK352" i="8"/>
  <c r="BH352" i="8"/>
  <c r="BG352" i="8"/>
  <c r="BC352" i="8"/>
  <c r="BE352" i="8" s="1"/>
  <c r="AW352" i="8"/>
  <c r="BK351" i="8"/>
  <c r="BH351" i="8"/>
  <c r="BG351" i="8"/>
  <c r="AK350" i="8"/>
  <c r="AJ350" i="8"/>
  <c r="AI350" i="8"/>
  <c r="AH350" i="8"/>
  <c r="AG350" i="8"/>
  <c r="AA350" i="8"/>
  <c r="Z350" i="8"/>
  <c r="U350" i="8"/>
  <c r="T350" i="8"/>
  <c r="S350" i="8"/>
  <c r="R350" i="8"/>
  <c r="Q350" i="8"/>
  <c r="P350" i="8"/>
  <c r="O350" i="8"/>
  <c r="N350" i="8"/>
  <c r="M350" i="8"/>
  <c r="L350" i="8"/>
  <c r="K350" i="8"/>
  <c r="J350" i="8"/>
  <c r="I350" i="8"/>
  <c r="BF350" i="8" s="1"/>
  <c r="H350" i="8"/>
  <c r="G350" i="8"/>
  <c r="F350" i="8"/>
  <c r="D350" i="8"/>
  <c r="C350" i="8"/>
  <c r="B350" i="8"/>
  <c r="BA350" i="8" s="1"/>
  <c r="A350" i="8"/>
  <c r="BM349" i="8"/>
  <c r="BK349" i="8"/>
  <c r="BH349" i="8"/>
  <c r="BG349" i="8"/>
  <c r="BD349" i="8"/>
  <c r="BC349" i="8"/>
  <c r="AY349" i="8"/>
  <c r="AW349" i="8"/>
  <c r="BM348" i="8"/>
  <c r="BK348" i="8"/>
  <c r="BH348" i="8"/>
  <c r="BG348" i="8"/>
  <c r="BJ348" i="8" s="1"/>
  <c r="BD348" i="8"/>
  <c r="BC348" i="8"/>
  <c r="BF348" i="8" s="1"/>
  <c r="AY348" i="8"/>
  <c r="AW348" i="8"/>
  <c r="BM347" i="8"/>
  <c r="BK347" i="8"/>
  <c r="BH347" i="8"/>
  <c r="BG347" i="8"/>
  <c r="BD347" i="8"/>
  <c r="BC347" i="8"/>
  <c r="BF347" i="8" s="1"/>
  <c r="AY347" i="8"/>
  <c r="AW347" i="8"/>
  <c r="BM346" i="8"/>
  <c r="BK346" i="8"/>
  <c r="BH346" i="8"/>
  <c r="BG346" i="8"/>
  <c r="BD346" i="8"/>
  <c r="BC346" i="8"/>
  <c r="BF346" i="8" s="1"/>
  <c r="AY346" i="8"/>
  <c r="AW346" i="8"/>
  <c r="BA346" i="8" s="1"/>
  <c r="BM345" i="8"/>
  <c r="BK345" i="8"/>
  <c r="BH345" i="8"/>
  <c r="BG345" i="8"/>
  <c r="BD345" i="8"/>
  <c r="BC345" i="8"/>
  <c r="AY345" i="8"/>
  <c r="AW345" i="8"/>
  <c r="BM344" i="8"/>
  <c r="BK344" i="8"/>
  <c r="BH344" i="8"/>
  <c r="BG344" i="8"/>
  <c r="BJ344" i="8" s="1"/>
  <c r="BD344" i="8"/>
  <c r="BC344" i="8"/>
  <c r="AY344" i="8"/>
  <c r="AW344" i="8"/>
  <c r="BM343" i="8"/>
  <c r="BK343" i="8"/>
  <c r="BH343" i="8"/>
  <c r="BG343" i="8"/>
  <c r="BD343" i="8"/>
  <c r="BC343" i="8"/>
  <c r="AY343" i="8"/>
  <c r="AW343" i="8"/>
  <c r="BM342" i="8"/>
  <c r="BK342" i="8"/>
  <c r="BH342" i="8"/>
  <c r="BG342" i="8"/>
  <c r="BD342" i="8"/>
  <c r="BC342" i="8"/>
  <c r="AY342" i="8"/>
  <c r="AW342" i="8"/>
  <c r="BM341" i="8"/>
  <c r="BK341" i="8"/>
  <c r="BH341" i="8"/>
  <c r="BG341" i="8"/>
  <c r="BD341" i="8"/>
  <c r="BC341" i="8"/>
  <c r="AY341" i="8"/>
  <c r="AW341" i="8"/>
  <c r="BM340" i="8"/>
  <c r="BK340" i="8"/>
  <c r="BH340" i="8"/>
  <c r="BG340" i="8"/>
  <c r="BD340" i="8"/>
  <c r="BC340" i="8"/>
  <c r="AY340" i="8"/>
  <c r="AW340" i="8"/>
  <c r="AZ340" i="8" s="1"/>
  <c r="BM339" i="8"/>
  <c r="BK339" i="8"/>
  <c r="BH339" i="8"/>
  <c r="BG339" i="8"/>
  <c r="BD339" i="8"/>
  <c r="BC339" i="8"/>
  <c r="AY339" i="8"/>
  <c r="AW339" i="8"/>
  <c r="BA339" i="8" s="1"/>
  <c r="BM338" i="8"/>
  <c r="BK338" i="8"/>
  <c r="BH338" i="8"/>
  <c r="BG338" i="8"/>
  <c r="BD338" i="8"/>
  <c r="BC338" i="8"/>
  <c r="AY338" i="8"/>
  <c r="AW338" i="8"/>
  <c r="BM337" i="8"/>
  <c r="BK337" i="8"/>
  <c r="BH337" i="8"/>
  <c r="BG337" i="8"/>
  <c r="BJ337" i="8" s="1"/>
  <c r="BD337" i="8"/>
  <c r="BC337" i="8"/>
  <c r="AY337" i="8"/>
  <c r="AW337" i="8"/>
  <c r="BM336" i="8"/>
  <c r="BK336" i="8"/>
  <c r="BH336" i="8"/>
  <c r="BG336" i="8"/>
  <c r="BJ336" i="8" s="1"/>
  <c r="BD336" i="8"/>
  <c r="BC336" i="8"/>
  <c r="AY336" i="8"/>
  <c r="AW336" i="8"/>
  <c r="BM335" i="8"/>
  <c r="BK335" i="8"/>
  <c r="BH335" i="8"/>
  <c r="BG335" i="8"/>
  <c r="BD335" i="8"/>
  <c r="BC335" i="8"/>
  <c r="BE335" i="8" s="1"/>
  <c r="AY335" i="8"/>
  <c r="AW335" i="8"/>
  <c r="BA335" i="8" s="1"/>
  <c r="BM334" i="8"/>
  <c r="BK334" i="8"/>
  <c r="BH334" i="8"/>
  <c r="BG334" i="8"/>
  <c r="BD334" i="8"/>
  <c r="BC334" i="8"/>
  <c r="BF334" i="8" s="1"/>
  <c r="AY334" i="8"/>
  <c r="AW334" i="8"/>
  <c r="BA334" i="8" s="1"/>
  <c r="BM333" i="8"/>
  <c r="BK333" i="8"/>
  <c r="BH333" i="8"/>
  <c r="BG333" i="8"/>
  <c r="BD333" i="8"/>
  <c r="BC333" i="8"/>
  <c r="AY333" i="8"/>
  <c r="AW333" i="8"/>
  <c r="BM332" i="8"/>
  <c r="BK332" i="8"/>
  <c r="BH332" i="8"/>
  <c r="BG332" i="8"/>
  <c r="BJ332" i="8" s="1"/>
  <c r="BD332" i="8"/>
  <c r="BC332" i="8"/>
  <c r="BF332" i="8" s="1"/>
  <c r="AY332" i="8"/>
  <c r="AW332" i="8"/>
  <c r="AZ332" i="8" s="1"/>
  <c r="BM331" i="8"/>
  <c r="BK331" i="8"/>
  <c r="BH331" i="8"/>
  <c r="BG331" i="8"/>
  <c r="BD331" i="8"/>
  <c r="BC331" i="8"/>
  <c r="AY331" i="8"/>
  <c r="AW331" i="8"/>
  <c r="BA331" i="8" s="1"/>
  <c r="BM330" i="8"/>
  <c r="BK330" i="8"/>
  <c r="BH330" i="8"/>
  <c r="BG330" i="8"/>
  <c r="BJ330" i="8" s="1"/>
  <c r="BD330" i="8"/>
  <c r="BC330" i="8"/>
  <c r="BE330" i="8" s="1"/>
  <c r="AY330" i="8"/>
  <c r="AW330" i="8"/>
  <c r="BM329" i="8"/>
  <c r="BK329" i="8"/>
  <c r="BH329" i="8"/>
  <c r="BG329" i="8"/>
  <c r="BD329" i="8"/>
  <c r="BC329" i="8"/>
  <c r="AY329" i="8"/>
  <c r="AW329" i="8"/>
  <c r="BM328" i="8"/>
  <c r="BK328" i="8"/>
  <c r="BH328" i="8"/>
  <c r="BG328" i="8"/>
  <c r="BJ328" i="8" s="1"/>
  <c r="BD328" i="8"/>
  <c r="BC328" i="8"/>
  <c r="BF328" i="8" s="1"/>
  <c r="AY328" i="8"/>
  <c r="AW328" i="8"/>
  <c r="BM327" i="8"/>
  <c r="BK327" i="8"/>
  <c r="BH327" i="8"/>
  <c r="BG327" i="8"/>
  <c r="BD327" i="8"/>
  <c r="BC327" i="8"/>
  <c r="AY327" i="8"/>
  <c r="AW327" i="8"/>
  <c r="BM326" i="8"/>
  <c r="BK326" i="8"/>
  <c r="BH326" i="8"/>
  <c r="BG326" i="8"/>
  <c r="BJ326" i="8" s="1"/>
  <c r="BD326" i="8"/>
  <c r="BC326" i="8"/>
  <c r="BF326" i="8" s="1"/>
  <c r="AY326" i="8"/>
  <c r="AW326" i="8"/>
  <c r="BA326" i="8" s="1"/>
  <c r="BM325" i="8"/>
  <c r="BK325" i="8"/>
  <c r="BH325" i="8"/>
  <c r="BG325" i="8"/>
  <c r="BD325" i="8"/>
  <c r="BC325" i="8"/>
  <c r="AY325" i="8"/>
  <c r="AW325" i="8"/>
  <c r="BM324" i="8"/>
  <c r="BK324" i="8"/>
  <c r="BH324" i="8"/>
  <c r="BG324" i="8"/>
  <c r="BI324" i="8" s="1"/>
  <c r="BD324" i="8"/>
  <c r="BC324" i="8"/>
  <c r="AY324" i="8"/>
  <c r="AW324" i="8"/>
  <c r="AZ324" i="8" s="1"/>
  <c r="BM323" i="8"/>
  <c r="BK323" i="8"/>
  <c r="BH323" i="8"/>
  <c r="BG323" i="8"/>
  <c r="BD323" i="8"/>
  <c r="BC323" i="8"/>
  <c r="AY323" i="8"/>
  <c r="AW323" i="8"/>
  <c r="BM322" i="8"/>
  <c r="BK322" i="8"/>
  <c r="BH322" i="8"/>
  <c r="BG322" i="8"/>
  <c r="BD322" i="8"/>
  <c r="BC322" i="8"/>
  <c r="BE322" i="8" s="1"/>
  <c r="AY322" i="8"/>
  <c r="AW322" i="8"/>
  <c r="BA322" i="8" s="1"/>
  <c r="BM321" i="8"/>
  <c r="BK321" i="8"/>
  <c r="BH321" i="8"/>
  <c r="BG321" i="8"/>
  <c r="BJ321" i="8" s="1"/>
  <c r="BD321" i="8"/>
  <c r="BC321" i="8"/>
  <c r="BF321" i="8" s="1"/>
  <c r="AY321" i="8"/>
  <c r="AW321" i="8"/>
  <c r="BA321" i="8" s="1"/>
  <c r="BM320" i="8"/>
  <c r="BK320" i="8"/>
  <c r="BH320" i="8"/>
  <c r="BG320" i="8"/>
  <c r="BD320" i="8"/>
  <c r="BC320" i="8"/>
  <c r="AY320" i="8"/>
  <c r="AW320" i="8"/>
  <c r="AZ320" i="8" s="1"/>
  <c r="AL319" i="8"/>
  <c r="AK319" i="8"/>
  <c r="AJ319" i="8"/>
  <c r="AI319" i="8"/>
  <c r="AH319" i="8"/>
  <c r="AG319" i="8"/>
  <c r="AE319" i="8"/>
  <c r="AD319" i="8"/>
  <c r="AC319" i="8"/>
  <c r="AB319" i="8"/>
  <c r="AA319" i="8"/>
  <c r="Z319" i="8"/>
  <c r="X319" i="8"/>
  <c r="V319" i="8"/>
  <c r="U319" i="8"/>
  <c r="T319" i="8"/>
  <c r="S319" i="8"/>
  <c r="R319" i="8"/>
  <c r="Q319" i="8"/>
  <c r="P319" i="8"/>
  <c r="O319" i="8"/>
  <c r="N319" i="8"/>
  <c r="M319" i="8"/>
  <c r="L319" i="8"/>
  <c r="K319" i="8"/>
  <c r="J319" i="8"/>
  <c r="I319" i="8"/>
  <c r="H319" i="8"/>
  <c r="G319" i="8"/>
  <c r="F319" i="8"/>
  <c r="D319" i="8"/>
  <c r="C319" i="8"/>
  <c r="B319" i="8"/>
  <c r="BA319" i="8" s="1"/>
  <c r="A319" i="8"/>
  <c r="BM318" i="8"/>
  <c r="BK318" i="8"/>
  <c r="BH318" i="8"/>
  <c r="BG318" i="8"/>
  <c r="BD318" i="8"/>
  <c r="BC318" i="8"/>
  <c r="BE318" i="8" s="1"/>
  <c r="AY318" i="8"/>
  <c r="AW318" i="8"/>
  <c r="BM317" i="8"/>
  <c r="BK317" i="8"/>
  <c r="BH317" i="8"/>
  <c r="BG317" i="8"/>
  <c r="BD317" i="8"/>
  <c r="BC317" i="8"/>
  <c r="BF317" i="8" s="1"/>
  <c r="AY317" i="8"/>
  <c r="AW317" i="8"/>
  <c r="BA317" i="8" s="1"/>
  <c r="BM316" i="8"/>
  <c r="BK316" i="8"/>
  <c r="BH316" i="8"/>
  <c r="BG316" i="8"/>
  <c r="BD316" i="8"/>
  <c r="BC316" i="8"/>
  <c r="AY316" i="8"/>
  <c r="AW316" i="8"/>
  <c r="BM315" i="8"/>
  <c r="BK315" i="8"/>
  <c r="BH315" i="8"/>
  <c r="BG315" i="8"/>
  <c r="BJ315" i="8" s="1"/>
  <c r="BD315" i="8"/>
  <c r="BC315" i="8"/>
  <c r="BF315" i="8" s="1"/>
  <c r="AY315" i="8"/>
  <c r="AW315" i="8"/>
  <c r="BM314" i="8"/>
  <c r="BK314" i="8"/>
  <c r="BH314" i="8"/>
  <c r="BG314" i="8"/>
  <c r="BD314" i="8"/>
  <c r="BC314" i="8"/>
  <c r="AY314" i="8"/>
  <c r="AW314" i="8"/>
  <c r="BM313" i="8"/>
  <c r="BK313" i="8"/>
  <c r="BH313" i="8"/>
  <c r="BG313" i="8"/>
  <c r="BI313" i="8" s="1"/>
  <c r="BD313" i="8"/>
  <c r="BC313" i="8"/>
  <c r="BE313" i="8" s="1"/>
  <c r="AY313" i="8"/>
  <c r="AW313" i="8"/>
  <c r="AZ313" i="8" s="1"/>
  <c r="BM312" i="8"/>
  <c r="BK312" i="8"/>
  <c r="BH312" i="8"/>
  <c r="BG312" i="8"/>
  <c r="BD312" i="8"/>
  <c r="BC312" i="8"/>
  <c r="AY312" i="8"/>
  <c r="AW312" i="8"/>
  <c r="BM311" i="8"/>
  <c r="BK311" i="8"/>
  <c r="BH311" i="8"/>
  <c r="BG311" i="8"/>
  <c r="BI311" i="8" s="1"/>
  <c r="BD311" i="8"/>
  <c r="BC311" i="8"/>
  <c r="BE311" i="8" s="1"/>
  <c r="AY311" i="8"/>
  <c r="AW311" i="8"/>
  <c r="BM310" i="8"/>
  <c r="BK310" i="8"/>
  <c r="BH310" i="8"/>
  <c r="BG310" i="8"/>
  <c r="BD310" i="8"/>
  <c r="BC310" i="8"/>
  <c r="BE310" i="8" s="1"/>
  <c r="AY310" i="8"/>
  <c r="AW310" i="8"/>
  <c r="BM309" i="8"/>
  <c r="BK309" i="8"/>
  <c r="BH309" i="8"/>
  <c r="BG309" i="8"/>
  <c r="BJ309" i="8" s="1"/>
  <c r="BD309" i="8"/>
  <c r="BC309" i="8"/>
  <c r="BF309" i="8" s="1"/>
  <c r="AY309" i="8"/>
  <c r="AW309" i="8"/>
  <c r="BA309" i="8" s="1"/>
  <c r="BM308" i="8"/>
  <c r="BK308" i="8"/>
  <c r="BH308" i="8"/>
  <c r="BG308" i="8"/>
  <c r="BD308" i="8"/>
  <c r="BC308" i="8"/>
  <c r="AY308" i="8"/>
  <c r="AW308" i="8"/>
  <c r="AZ308" i="8" s="1"/>
  <c r="BM307" i="8"/>
  <c r="BK307" i="8"/>
  <c r="BH307" i="8"/>
  <c r="BG307" i="8"/>
  <c r="BI307" i="8" s="1"/>
  <c r="BD307" i="8"/>
  <c r="BC307" i="8"/>
  <c r="AY307" i="8"/>
  <c r="AW307" i="8"/>
  <c r="BM306" i="8"/>
  <c r="BK306" i="8"/>
  <c r="BH306" i="8"/>
  <c r="BG306" i="8"/>
  <c r="BD306" i="8"/>
  <c r="BC306" i="8"/>
  <c r="BE306" i="8" s="1"/>
  <c r="AY306" i="8"/>
  <c r="AW306" i="8"/>
  <c r="BA306" i="8" s="1"/>
  <c r="BM305" i="8"/>
  <c r="BK305" i="8"/>
  <c r="BH305" i="8"/>
  <c r="BG305" i="8"/>
  <c r="BJ305" i="8" s="1"/>
  <c r="BD305" i="8"/>
  <c r="BC305" i="8"/>
  <c r="BF305" i="8" s="1"/>
  <c r="AY305" i="8"/>
  <c r="AW305" i="8"/>
  <c r="BA305" i="8" s="1"/>
  <c r="BM304" i="8"/>
  <c r="BK304" i="8"/>
  <c r="BH304" i="8"/>
  <c r="BG304" i="8"/>
  <c r="BD304" i="8"/>
  <c r="BC304" i="8"/>
  <c r="AY304" i="8"/>
  <c r="AW304" i="8"/>
  <c r="BM303" i="8"/>
  <c r="BK303" i="8"/>
  <c r="BH303" i="8"/>
  <c r="BG303" i="8"/>
  <c r="BD303" i="8"/>
  <c r="BC303" i="8"/>
  <c r="AY303" i="8"/>
  <c r="AW303" i="8"/>
  <c r="BM302" i="8"/>
  <c r="BK302" i="8"/>
  <c r="BH302" i="8"/>
  <c r="BG302" i="8"/>
  <c r="BD302" i="8"/>
  <c r="BC302" i="8"/>
  <c r="AY302" i="8"/>
  <c r="AW302" i="8"/>
  <c r="BM301" i="8"/>
  <c r="BK301" i="8"/>
  <c r="BH301" i="8"/>
  <c r="BG301" i="8"/>
  <c r="BI301" i="8" s="1"/>
  <c r="BD301" i="8"/>
  <c r="BC301" i="8"/>
  <c r="AY301" i="8"/>
  <c r="AW301" i="8"/>
  <c r="BM300" i="8"/>
  <c r="BK300" i="8"/>
  <c r="BH300" i="8"/>
  <c r="BG300" i="8"/>
  <c r="BD300" i="8"/>
  <c r="BC300" i="8"/>
  <c r="AY300" i="8"/>
  <c r="AW300" i="8"/>
  <c r="BA300" i="8" s="1"/>
  <c r="BM299" i="8"/>
  <c r="BK299" i="8"/>
  <c r="BH299" i="8"/>
  <c r="BG299" i="8"/>
  <c r="BD299" i="8"/>
  <c r="BC299" i="8"/>
  <c r="AY299" i="8"/>
  <c r="AW299" i="8"/>
  <c r="BM298" i="8"/>
  <c r="BK298" i="8"/>
  <c r="BH298" i="8"/>
  <c r="BG298" i="8"/>
  <c r="BD298" i="8"/>
  <c r="BC298" i="8"/>
  <c r="AY298" i="8"/>
  <c r="AW298" i="8"/>
  <c r="BA298" i="8" s="1"/>
  <c r="BM297" i="8"/>
  <c r="BK297" i="8"/>
  <c r="BH297" i="8"/>
  <c r="BG297" i="8"/>
  <c r="BD297" i="8"/>
  <c r="BC297" i="8"/>
  <c r="AY297" i="8"/>
  <c r="AW297" i="8"/>
  <c r="BM296" i="8"/>
  <c r="BK296" i="8"/>
  <c r="BH296" i="8"/>
  <c r="BG296" i="8"/>
  <c r="BD296" i="8"/>
  <c r="BC296" i="8"/>
  <c r="AY296" i="8"/>
  <c r="AW296" i="8"/>
  <c r="BA296" i="8" s="1"/>
  <c r="BM295" i="8"/>
  <c r="BK295" i="8"/>
  <c r="BH295" i="8"/>
  <c r="BG295" i="8"/>
  <c r="BD295" i="8"/>
  <c r="BC295" i="8"/>
  <c r="AY295" i="8"/>
  <c r="AW295" i="8"/>
  <c r="BM294" i="8"/>
  <c r="BK294" i="8"/>
  <c r="BH294" i="8"/>
  <c r="BG294" i="8"/>
  <c r="BD294" i="8"/>
  <c r="BC294" i="8"/>
  <c r="BE294" i="8" s="1"/>
  <c r="AY294" i="8"/>
  <c r="AW294" i="8"/>
  <c r="BA294" i="8" s="1"/>
  <c r="BM293" i="8"/>
  <c r="BK293" i="8"/>
  <c r="BH293" i="8"/>
  <c r="BG293" i="8"/>
  <c r="BD293" i="8"/>
  <c r="BC293" i="8"/>
  <c r="BE293" i="8" s="1"/>
  <c r="AY293" i="8"/>
  <c r="AW293" i="8"/>
  <c r="AZ293" i="8" s="1"/>
  <c r="BM292" i="8"/>
  <c r="BK292" i="8"/>
  <c r="BH292" i="8"/>
  <c r="BG292" i="8"/>
  <c r="BI292" i="8" s="1"/>
  <c r="BD292" i="8"/>
  <c r="BC292" i="8"/>
  <c r="AY292" i="8"/>
  <c r="AW292" i="8"/>
  <c r="BA292" i="8" s="1"/>
  <c r="BM291" i="8"/>
  <c r="BK291" i="8"/>
  <c r="BH291" i="8"/>
  <c r="BG291" i="8"/>
  <c r="BJ291" i="8" s="1"/>
  <c r="BD291" i="8"/>
  <c r="BC291" i="8"/>
  <c r="BF291" i="8" s="1"/>
  <c r="AY291" i="8"/>
  <c r="AW291" i="8"/>
  <c r="AZ291" i="8" s="1"/>
  <c r="BM290" i="8"/>
  <c r="BK290" i="8"/>
  <c r="BH290" i="8"/>
  <c r="BG290" i="8"/>
  <c r="BD290" i="8"/>
  <c r="BC290" i="8"/>
  <c r="BE290" i="8" s="1"/>
  <c r="AY290" i="8"/>
  <c r="AW290" i="8"/>
  <c r="BM289" i="8"/>
  <c r="BK289" i="8"/>
  <c r="BH289" i="8"/>
  <c r="BG289" i="8"/>
  <c r="BD289" i="8"/>
  <c r="BC289" i="8"/>
  <c r="AY289" i="8"/>
  <c r="AW289" i="8"/>
  <c r="BM288" i="8"/>
  <c r="BK288" i="8"/>
  <c r="BH288" i="8"/>
  <c r="BG288" i="8"/>
  <c r="BI288" i="8" s="1"/>
  <c r="BD288" i="8"/>
  <c r="BC288" i="8"/>
  <c r="AY288" i="8"/>
  <c r="AW288" i="8"/>
  <c r="AK287" i="8"/>
  <c r="AJ287" i="8"/>
  <c r="AI287" i="8"/>
  <c r="AH287" i="8"/>
  <c r="AG287" i="8"/>
  <c r="AA287" i="8"/>
  <c r="Z287" i="8"/>
  <c r="V287" i="8"/>
  <c r="U287" i="8"/>
  <c r="T287" i="8"/>
  <c r="S287" i="8"/>
  <c r="R287" i="8"/>
  <c r="Q287" i="8"/>
  <c r="P287" i="8"/>
  <c r="O287" i="8"/>
  <c r="N287" i="8"/>
  <c r="M287" i="8"/>
  <c r="L287" i="8"/>
  <c r="K287" i="8"/>
  <c r="J287" i="8"/>
  <c r="I287" i="8"/>
  <c r="H287" i="8"/>
  <c r="G287" i="8"/>
  <c r="F287" i="8"/>
  <c r="D287" i="8"/>
  <c r="C287" i="8"/>
  <c r="B287" i="8"/>
  <c r="BA287" i="8" s="1"/>
  <c r="A287" i="8"/>
  <c r="BM286" i="8"/>
  <c r="BH286" i="8"/>
  <c r="BD286" i="8"/>
  <c r="BF286" i="8"/>
  <c r="AY286" i="8"/>
  <c r="BM285" i="8"/>
  <c r="BH285" i="8"/>
  <c r="BJ285" i="8"/>
  <c r="BD285" i="8"/>
  <c r="AY285" i="8"/>
  <c r="BM284" i="8"/>
  <c r="BH284" i="8"/>
  <c r="BJ284" i="8"/>
  <c r="BD284" i="8"/>
  <c r="AY284" i="8"/>
  <c r="BM283" i="8"/>
  <c r="BH283" i="8"/>
  <c r="BJ283" i="8"/>
  <c r="BD283" i="8"/>
  <c r="BF283" i="8"/>
  <c r="AY283" i="8"/>
  <c r="AZ283" i="8"/>
  <c r="BM282" i="8"/>
  <c r="BH282" i="8"/>
  <c r="BI282" i="8"/>
  <c r="BD282" i="8"/>
  <c r="BF282" i="8"/>
  <c r="AY282" i="8"/>
  <c r="BM281" i="8"/>
  <c r="BH281" i="8"/>
  <c r="BD281" i="8"/>
  <c r="AY281" i="8"/>
  <c r="BM280" i="8"/>
  <c r="BH280" i="8"/>
  <c r="BD280" i="8"/>
  <c r="BE280" i="8"/>
  <c r="AY280" i="8"/>
  <c r="BM279" i="8"/>
  <c r="BH279" i="8"/>
  <c r="BJ279" i="8"/>
  <c r="BD279" i="8"/>
  <c r="BF279" i="8"/>
  <c r="AY279" i="8"/>
  <c r="BA279" i="8"/>
  <c r="BM278" i="8"/>
  <c r="BH278" i="8"/>
  <c r="BD278" i="8"/>
  <c r="AY278" i="8"/>
  <c r="BM277" i="8"/>
  <c r="BH277" i="8"/>
  <c r="BD277" i="8"/>
  <c r="AY277" i="8"/>
  <c r="BM276" i="8"/>
  <c r="BH276" i="8"/>
  <c r="BD276" i="8"/>
  <c r="BE276" i="8"/>
  <c r="AY276" i="8"/>
  <c r="BM275" i="8"/>
  <c r="BH275" i="8"/>
  <c r="BD275" i="8"/>
  <c r="AY275" i="8"/>
  <c r="BM274" i="8"/>
  <c r="BH274" i="8"/>
  <c r="BD274" i="8"/>
  <c r="AY274" i="8"/>
  <c r="BM273" i="8"/>
  <c r="BH273" i="8"/>
  <c r="BI273" i="8"/>
  <c r="BD273" i="8"/>
  <c r="AY273" i="8"/>
  <c r="BM272" i="8"/>
  <c r="BH272" i="8"/>
  <c r="BD272" i="8"/>
  <c r="AY272" i="8"/>
  <c r="BA272" i="8"/>
  <c r="BM271" i="8"/>
  <c r="BH271" i="8"/>
  <c r="BD271" i="8"/>
  <c r="AY271" i="8"/>
  <c r="BE270" i="8"/>
  <c r="BA270" i="8"/>
  <c r="BA268" i="8"/>
  <c r="BE267" i="8"/>
  <c r="BA264" i="8"/>
  <c r="BF263" i="8"/>
  <c r="BA262" i="8"/>
  <c r="BA260" i="8"/>
  <c r="BI259" i="8"/>
  <c r="BM257" i="8"/>
  <c r="BH257" i="8"/>
  <c r="BD257" i="8"/>
  <c r="AY257" i="8"/>
  <c r="AL256" i="8"/>
  <c r="AK256" i="8"/>
  <c r="AJ256" i="8"/>
  <c r="AI256" i="8"/>
  <c r="AH256" i="8"/>
  <c r="AG256" i="8"/>
  <c r="AE256" i="8"/>
  <c r="AD256" i="8"/>
  <c r="AC256" i="8"/>
  <c r="AB256" i="8"/>
  <c r="AA256" i="8"/>
  <c r="Z256" i="8"/>
  <c r="X256" i="8"/>
  <c r="V256" i="8"/>
  <c r="U256" i="8"/>
  <c r="T256" i="8"/>
  <c r="S256" i="8"/>
  <c r="R256" i="8"/>
  <c r="Q256" i="8"/>
  <c r="P256" i="8"/>
  <c r="O256" i="8"/>
  <c r="N256" i="8"/>
  <c r="M256" i="8"/>
  <c r="L256" i="8"/>
  <c r="K256" i="8"/>
  <c r="J256" i="8"/>
  <c r="I256" i="8"/>
  <c r="BF256" i="8" s="1"/>
  <c r="H256" i="8"/>
  <c r="G256" i="8"/>
  <c r="F256" i="8"/>
  <c r="D256" i="8"/>
  <c r="C256" i="8"/>
  <c r="B256" i="8"/>
  <c r="A256" i="8"/>
  <c r="BM255" i="8"/>
  <c r="BK255" i="8"/>
  <c r="BH255" i="8"/>
  <c r="BG255" i="8"/>
  <c r="BD255" i="8"/>
  <c r="BC255" i="8"/>
  <c r="AY255" i="8"/>
  <c r="AW255" i="8"/>
  <c r="BM254" i="8"/>
  <c r="BK254" i="8"/>
  <c r="BH254" i="8"/>
  <c r="BG254" i="8"/>
  <c r="BD254" i="8"/>
  <c r="BC254" i="8"/>
  <c r="AY254" i="8"/>
  <c r="AW254" i="8"/>
  <c r="BM253" i="8"/>
  <c r="BK253" i="8"/>
  <c r="BH253" i="8"/>
  <c r="BG253" i="8"/>
  <c r="BI253" i="8" s="1"/>
  <c r="BD253" i="8"/>
  <c r="BC253" i="8"/>
  <c r="BE253" i="8" s="1"/>
  <c r="AY253" i="8"/>
  <c r="AW253" i="8"/>
  <c r="AZ253" i="8" s="1"/>
  <c r="BM252" i="8"/>
  <c r="BK252" i="8"/>
  <c r="BH252" i="8"/>
  <c r="BG252" i="8"/>
  <c r="BD252" i="8"/>
  <c r="BC252" i="8"/>
  <c r="AY252" i="8"/>
  <c r="AW252" i="8"/>
  <c r="BA252" i="8" s="1"/>
  <c r="BM251" i="8"/>
  <c r="BK251" i="8"/>
  <c r="BH251" i="8"/>
  <c r="BG251" i="8"/>
  <c r="BD251" i="8"/>
  <c r="BC251" i="8"/>
  <c r="AY251" i="8"/>
  <c r="AW251" i="8"/>
  <c r="BM250" i="8"/>
  <c r="BK250" i="8"/>
  <c r="BH250" i="8"/>
  <c r="BG250" i="8"/>
  <c r="BD250" i="8"/>
  <c r="BC250" i="8"/>
  <c r="AY250" i="8"/>
  <c r="AW250" i="8"/>
  <c r="BM249" i="8"/>
  <c r="BK249" i="8"/>
  <c r="BH249" i="8"/>
  <c r="BG249" i="8"/>
  <c r="BD249" i="8"/>
  <c r="BC249" i="8"/>
  <c r="BE249" i="8" s="1"/>
  <c r="AY249" i="8"/>
  <c r="AW249" i="8"/>
  <c r="AZ249" i="8" s="1"/>
  <c r="BM248" i="8"/>
  <c r="BK248" i="8"/>
  <c r="BH248" i="8"/>
  <c r="BG248" i="8"/>
  <c r="BD248" i="8"/>
  <c r="BC248" i="8"/>
  <c r="AY248" i="8"/>
  <c r="AW248" i="8"/>
  <c r="BM247" i="8"/>
  <c r="BK247" i="8"/>
  <c r="BH247" i="8"/>
  <c r="BG247" i="8"/>
  <c r="BD247" i="8"/>
  <c r="BC247" i="8"/>
  <c r="AY247" i="8"/>
  <c r="AW247" i="8"/>
  <c r="BM246" i="8"/>
  <c r="BK246" i="8"/>
  <c r="BH246" i="8"/>
  <c r="BG246" i="8"/>
  <c r="BI246" i="8" s="1"/>
  <c r="BD246" i="8"/>
  <c r="BC246" i="8"/>
  <c r="AY246" i="8"/>
  <c r="AW246" i="8"/>
  <c r="BM245" i="8"/>
  <c r="BK245" i="8"/>
  <c r="BH245" i="8"/>
  <c r="BG245" i="8"/>
  <c r="BJ245" i="8" s="1"/>
  <c r="BD245" i="8"/>
  <c r="BC245" i="8"/>
  <c r="BF245" i="8" s="1"/>
  <c r="AY245" i="8"/>
  <c r="AW245" i="8"/>
  <c r="BA245" i="8" s="1"/>
  <c r="BM244" i="8"/>
  <c r="BK244" i="8"/>
  <c r="BH244" i="8"/>
  <c r="BG244" i="8"/>
  <c r="BD244" i="8"/>
  <c r="BC244" i="8"/>
  <c r="AY244" i="8"/>
  <c r="AW244" i="8"/>
  <c r="BM243" i="8"/>
  <c r="BK243" i="8"/>
  <c r="BH243" i="8"/>
  <c r="BG243" i="8"/>
  <c r="BI243" i="8" s="1"/>
  <c r="BD243" i="8"/>
  <c r="BC243" i="8"/>
  <c r="BE243" i="8" s="1"/>
  <c r="AY243" i="8"/>
  <c r="AW243" i="8"/>
  <c r="BA243" i="8" s="1"/>
  <c r="BM242" i="8"/>
  <c r="BK242" i="8"/>
  <c r="BH242" i="8"/>
  <c r="BG242" i="8"/>
  <c r="BD242" i="8"/>
  <c r="BC242" i="8"/>
  <c r="BE242" i="8" s="1"/>
  <c r="AY242" i="8"/>
  <c r="AW242" i="8"/>
  <c r="BM241" i="8"/>
  <c r="BK241" i="8"/>
  <c r="BH241" i="8"/>
  <c r="BG241" i="8"/>
  <c r="BD241" i="8"/>
  <c r="BC241" i="8"/>
  <c r="BE241" i="8" s="1"/>
  <c r="AY241" i="8"/>
  <c r="AW241" i="8"/>
  <c r="AZ241" i="8" s="1"/>
  <c r="BM240" i="8"/>
  <c r="BK240" i="8"/>
  <c r="BH240" i="8"/>
  <c r="BG240" i="8"/>
  <c r="BI240" i="8" s="1"/>
  <c r="BD240" i="8"/>
  <c r="BC240" i="8"/>
  <c r="AY240" i="8"/>
  <c r="AW240" i="8"/>
  <c r="BM239" i="8"/>
  <c r="BK239" i="8"/>
  <c r="BH239" i="8"/>
  <c r="BG239" i="8"/>
  <c r="BD239" i="8"/>
  <c r="BC239" i="8"/>
  <c r="AY239" i="8"/>
  <c r="AW239" i="8"/>
  <c r="BM238" i="8"/>
  <c r="BK238" i="8"/>
  <c r="BH238" i="8"/>
  <c r="BG238" i="8"/>
  <c r="BI238" i="8" s="1"/>
  <c r="BD238" i="8"/>
  <c r="BC238" i="8"/>
  <c r="AY238" i="8"/>
  <c r="AW238" i="8"/>
  <c r="BA238" i="8" s="1"/>
  <c r="BM237" i="8"/>
  <c r="BK237" i="8"/>
  <c r="BH237" i="8"/>
  <c r="BG237" i="8"/>
  <c r="BD237" i="8"/>
  <c r="BC237" i="8"/>
  <c r="BF237" i="8" s="1"/>
  <c r="AY237" i="8"/>
  <c r="AW237" i="8"/>
  <c r="BA237" i="8" s="1"/>
  <c r="BM236" i="8"/>
  <c r="BK236" i="8"/>
  <c r="BH236" i="8"/>
  <c r="BG236" i="8"/>
  <c r="BI236" i="8" s="1"/>
  <c r="BD236" i="8"/>
  <c r="BC236" i="8"/>
  <c r="AY236" i="8"/>
  <c r="AW236" i="8"/>
  <c r="BM235" i="8"/>
  <c r="BK235" i="8"/>
  <c r="BH235" i="8"/>
  <c r="BG235" i="8"/>
  <c r="BD235" i="8"/>
  <c r="BC235" i="8"/>
  <c r="BF235" i="8" s="1"/>
  <c r="AY235" i="8"/>
  <c r="AW235" i="8"/>
  <c r="BA235" i="8" s="1"/>
  <c r="BM234" i="8"/>
  <c r="BK234" i="8"/>
  <c r="BH234" i="8"/>
  <c r="BG234" i="8"/>
  <c r="BD234" i="8"/>
  <c r="BC234" i="8"/>
  <c r="BE234" i="8" s="1"/>
  <c r="AY234" i="8"/>
  <c r="AW234" i="8"/>
  <c r="BA234" i="8" s="1"/>
  <c r="BM233" i="8"/>
  <c r="BK233" i="8"/>
  <c r="BH233" i="8"/>
  <c r="BG233" i="8"/>
  <c r="BI233" i="8" s="1"/>
  <c r="BD233" i="8"/>
  <c r="BC233" i="8"/>
  <c r="BE233" i="8" s="1"/>
  <c r="AY233" i="8"/>
  <c r="AW233" i="8"/>
  <c r="AZ233" i="8" s="1"/>
  <c r="BM232" i="8"/>
  <c r="BK232" i="8"/>
  <c r="BH232" i="8"/>
  <c r="BG232" i="8"/>
  <c r="BI232" i="8" s="1"/>
  <c r="BD232" i="8"/>
  <c r="BC232" i="8"/>
  <c r="AY232" i="8"/>
  <c r="AW232" i="8"/>
  <c r="BM231" i="8"/>
  <c r="BK231" i="8"/>
  <c r="BH231" i="8"/>
  <c r="BG231" i="8"/>
  <c r="BI231" i="8" s="1"/>
  <c r="BD231" i="8"/>
  <c r="BC231" i="8"/>
  <c r="BE231" i="8" s="1"/>
  <c r="AY231" i="8"/>
  <c r="AW231" i="8"/>
  <c r="BA231" i="8" s="1"/>
  <c r="BM230" i="8"/>
  <c r="BK230" i="8"/>
  <c r="BH230" i="8"/>
  <c r="BG230" i="8"/>
  <c r="BD230" i="8"/>
  <c r="BC230" i="8"/>
  <c r="AY230" i="8"/>
  <c r="AW230" i="8"/>
  <c r="BA230" i="8" s="1"/>
  <c r="BM229" i="8"/>
  <c r="BK229" i="8"/>
  <c r="BH229" i="8"/>
  <c r="BG229" i="8"/>
  <c r="BD229" i="8"/>
  <c r="BC229" i="8"/>
  <c r="AY229" i="8"/>
  <c r="AW229" i="8"/>
  <c r="BM228" i="8"/>
  <c r="BK228" i="8"/>
  <c r="BH228" i="8"/>
  <c r="BG228" i="8"/>
  <c r="BI228" i="8" s="1"/>
  <c r="BD228" i="8"/>
  <c r="BC228" i="8"/>
  <c r="AY228" i="8"/>
  <c r="AW228" i="8"/>
  <c r="BM227" i="8"/>
  <c r="BK227" i="8"/>
  <c r="BH227" i="8"/>
  <c r="BG227" i="8"/>
  <c r="BD227" i="8"/>
  <c r="BC227" i="8"/>
  <c r="AY227" i="8"/>
  <c r="AW227" i="8"/>
  <c r="BM226" i="8"/>
  <c r="BK226" i="8"/>
  <c r="BH226" i="8"/>
  <c r="BG226" i="8"/>
  <c r="BI226" i="8" s="1"/>
  <c r="BD226" i="8"/>
  <c r="BC226" i="8"/>
  <c r="BE226" i="8" s="1"/>
  <c r="AY226" i="8"/>
  <c r="AW226" i="8"/>
  <c r="AZ226" i="8" s="1"/>
  <c r="BM225" i="8"/>
  <c r="BK225" i="8"/>
  <c r="BH225" i="8"/>
  <c r="BG225" i="8"/>
  <c r="BI225" i="8" s="1"/>
  <c r="BD225" i="8"/>
  <c r="BC225" i="8"/>
  <c r="BE225" i="8" s="1"/>
  <c r="AY225" i="8"/>
  <c r="AW225" i="8"/>
  <c r="AQ224" i="8"/>
  <c r="AO224" i="8"/>
  <c r="AN224" i="8"/>
  <c r="AL224" i="8"/>
  <c r="AK224" i="8"/>
  <c r="AJ224" i="8"/>
  <c r="AI224" i="8"/>
  <c r="AH224" i="8"/>
  <c r="AG224" i="8"/>
  <c r="AE224" i="8"/>
  <c r="AD224" i="8"/>
  <c r="AC224" i="8"/>
  <c r="AB224" i="8"/>
  <c r="AA224" i="8"/>
  <c r="Z224" i="8"/>
  <c r="X224" i="8"/>
  <c r="V224" i="8"/>
  <c r="U224" i="8"/>
  <c r="T224" i="8"/>
  <c r="S224" i="8"/>
  <c r="R224" i="8"/>
  <c r="Q224" i="8"/>
  <c r="P224" i="8"/>
  <c r="O224" i="8"/>
  <c r="N224" i="8"/>
  <c r="M224" i="8"/>
  <c r="L224" i="8"/>
  <c r="K224" i="8"/>
  <c r="J224" i="8"/>
  <c r="I224" i="8"/>
  <c r="H224" i="8"/>
  <c r="G224" i="8"/>
  <c r="F224" i="8"/>
  <c r="D224" i="8"/>
  <c r="C224" i="8"/>
  <c r="B224" i="8"/>
  <c r="A224" i="8"/>
  <c r="BM223" i="8"/>
  <c r="BK223" i="8"/>
  <c r="BH223" i="8"/>
  <c r="BG223" i="8"/>
  <c r="BD223" i="8"/>
  <c r="BC223" i="8"/>
  <c r="BF223" i="8" s="1"/>
  <c r="AY223" i="8"/>
  <c r="AW223" i="8"/>
  <c r="BM221" i="8"/>
  <c r="BK221" i="8"/>
  <c r="BH221" i="8"/>
  <c r="BG221" i="8"/>
  <c r="BD221" i="8"/>
  <c r="BC221" i="8"/>
  <c r="BF221" i="8" s="1"/>
  <c r="AY221" i="8"/>
  <c r="AW221" i="8"/>
  <c r="BM220" i="8"/>
  <c r="BK220" i="8"/>
  <c r="BH220" i="8"/>
  <c r="BG220" i="8"/>
  <c r="BD220" i="8"/>
  <c r="BC220" i="8"/>
  <c r="BF220" i="8" s="1"/>
  <c r="AY220" i="8"/>
  <c r="AW220" i="8"/>
  <c r="BM219" i="8"/>
  <c r="BK219" i="8"/>
  <c r="BH219" i="8"/>
  <c r="BG219" i="8"/>
  <c r="BD219" i="8"/>
  <c r="BC219" i="8"/>
  <c r="BF219" i="8" s="1"/>
  <c r="AY219" i="8"/>
  <c r="AW219" i="8"/>
  <c r="BM218" i="8"/>
  <c r="BK218" i="8"/>
  <c r="BH218" i="8"/>
  <c r="BG218" i="8"/>
  <c r="BD218" i="8"/>
  <c r="BC218" i="8"/>
  <c r="AY218" i="8"/>
  <c r="AW218" i="8"/>
  <c r="BM217" i="8"/>
  <c r="BK217" i="8"/>
  <c r="BH217" i="8"/>
  <c r="BG217" i="8"/>
  <c r="BD217" i="8"/>
  <c r="BC217" i="8"/>
  <c r="BF217" i="8" s="1"/>
  <c r="AY217" i="8"/>
  <c r="AW217" i="8"/>
  <c r="BM216" i="8"/>
  <c r="BK216" i="8"/>
  <c r="BH216" i="8"/>
  <c r="BG216" i="8"/>
  <c r="BD216" i="8"/>
  <c r="BC216" i="8"/>
  <c r="BF216" i="8" s="1"/>
  <c r="AY216" i="8"/>
  <c r="AW216" i="8"/>
  <c r="BA216" i="8" s="1"/>
  <c r="BM215" i="8"/>
  <c r="BK215" i="8"/>
  <c r="BH215" i="8"/>
  <c r="BG215" i="8"/>
  <c r="BD215" i="8"/>
  <c r="BC215" i="8"/>
  <c r="AY215" i="8"/>
  <c r="AW215" i="8"/>
  <c r="BM214" i="8"/>
  <c r="BK214" i="8"/>
  <c r="BH214" i="8"/>
  <c r="BG214" i="8"/>
  <c r="BD214" i="8"/>
  <c r="BC214" i="8"/>
  <c r="AY214" i="8"/>
  <c r="AW214" i="8"/>
  <c r="BA214" i="8" s="1"/>
  <c r="BM213" i="8"/>
  <c r="BK213" i="8"/>
  <c r="BH213" i="8"/>
  <c r="BG213" i="8"/>
  <c r="BD213" i="8"/>
  <c r="BC213" i="8"/>
  <c r="AY213" i="8"/>
  <c r="AW213" i="8"/>
  <c r="BM212" i="8"/>
  <c r="BK212" i="8"/>
  <c r="BH212" i="8"/>
  <c r="BG212" i="8"/>
  <c r="BD212" i="8"/>
  <c r="BC212" i="8"/>
  <c r="BF212" i="8" s="1"/>
  <c r="AY212" i="8"/>
  <c r="AW212" i="8"/>
  <c r="BM211" i="8"/>
  <c r="BK211" i="8"/>
  <c r="BH211" i="8"/>
  <c r="BG211" i="8"/>
  <c r="BJ211" i="8" s="1"/>
  <c r="BD211" i="8"/>
  <c r="BC211" i="8"/>
  <c r="AY211" i="8"/>
  <c r="AW211" i="8"/>
  <c r="BM210" i="8"/>
  <c r="BK210" i="8"/>
  <c r="BH210" i="8"/>
  <c r="BG210" i="8"/>
  <c r="BD210" i="8"/>
  <c r="BC210" i="8"/>
  <c r="AY210" i="8"/>
  <c r="AW210" i="8"/>
  <c r="BM209" i="8"/>
  <c r="BK209" i="8"/>
  <c r="BH209" i="8"/>
  <c r="BG209" i="8"/>
  <c r="BJ209" i="8" s="1"/>
  <c r="BD209" i="8"/>
  <c r="BC209" i="8"/>
  <c r="AY209" i="8"/>
  <c r="AW209" i="8"/>
  <c r="BA209" i="8" s="1"/>
  <c r="BM208" i="8"/>
  <c r="BK208" i="8"/>
  <c r="BH208" i="8"/>
  <c r="BG208" i="8"/>
  <c r="BD208" i="8"/>
  <c r="BC208" i="8"/>
  <c r="BF208" i="8" s="1"/>
  <c r="AY208" i="8"/>
  <c r="AW208" i="8"/>
  <c r="BM207" i="8"/>
  <c r="BK207" i="8"/>
  <c r="BH207" i="8"/>
  <c r="BG207" i="8"/>
  <c r="BJ207" i="8" s="1"/>
  <c r="BD207" i="8"/>
  <c r="BC207" i="8"/>
  <c r="AY207" i="8"/>
  <c r="AW207" i="8"/>
  <c r="BM206" i="8"/>
  <c r="BK206" i="8"/>
  <c r="BH206" i="8"/>
  <c r="BG206" i="8"/>
  <c r="BD206" i="8"/>
  <c r="BC206" i="8"/>
  <c r="BF206" i="8" s="1"/>
  <c r="AY206" i="8"/>
  <c r="AW206" i="8"/>
  <c r="BA206" i="8" s="1"/>
  <c r="BM205" i="8"/>
  <c r="BK205" i="8"/>
  <c r="BH205" i="8"/>
  <c r="BG205" i="8"/>
  <c r="BD205" i="8"/>
  <c r="BC205" i="8"/>
  <c r="AY205" i="8"/>
  <c r="AW205" i="8"/>
  <c r="BA205" i="8" s="1"/>
  <c r="BM204" i="8"/>
  <c r="BK204" i="8"/>
  <c r="BH204" i="8"/>
  <c r="BG204" i="8"/>
  <c r="BD204" i="8"/>
  <c r="BC204" i="8"/>
  <c r="BF204" i="8" s="1"/>
  <c r="AY204" i="8"/>
  <c r="AW204" i="8"/>
  <c r="BA204" i="8" s="1"/>
  <c r="BM203" i="8"/>
  <c r="BK203" i="8"/>
  <c r="BH203" i="8"/>
  <c r="BG203" i="8"/>
  <c r="BJ203" i="8" s="1"/>
  <c r="BD203" i="8"/>
  <c r="BC203" i="8"/>
  <c r="AY203" i="8"/>
  <c r="BM202" i="8"/>
  <c r="BK202" i="8"/>
  <c r="BH202" i="8"/>
  <c r="BG202" i="8"/>
  <c r="BD202" i="8"/>
  <c r="BC202" i="8"/>
  <c r="BF202" i="8" s="1"/>
  <c r="AY202" i="8"/>
  <c r="AW202" i="8"/>
  <c r="BM201" i="8"/>
  <c r="BK201" i="8"/>
  <c r="BH201" i="8"/>
  <c r="BG201" i="8"/>
  <c r="BD201" i="8"/>
  <c r="BC201" i="8"/>
  <c r="AY201" i="8"/>
  <c r="AW201" i="8"/>
  <c r="BM200" i="8"/>
  <c r="BK200" i="8"/>
  <c r="BH200" i="8"/>
  <c r="BG200" i="8"/>
  <c r="BD200" i="8"/>
  <c r="BC200" i="8"/>
  <c r="BF200" i="8" s="1"/>
  <c r="AY200" i="8"/>
  <c r="AW200" i="8"/>
  <c r="BA200" i="8" s="1"/>
  <c r="BM199" i="8"/>
  <c r="BK199" i="8"/>
  <c r="BH199" i="8"/>
  <c r="BG199" i="8"/>
  <c r="BJ199" i="8" s="1"/>
  <c r="BD199" i="8"/>
  <c r="BC199" i="8"/>
  <c r="AY199" i="8"/>
  <c r="AW199" i="8"/>
  <c r="BM198" i="8"/>
  <c r="BK198" i="8"/>
  <c r="BH198" i="8"/>
  <c r="BG198" i="8"/>
  <c r="BD198" i="8"/>
  <c r="BC198" i="8"/>
  <c r="BF198" i="8" s="1"/>
  <c r="AY198" i="8"/>
  <c r="AW198" i="8"/>
  <c r="BM197" i="8"/>
  <c r="BK197" i="8"/>
  <c r="BH197" i="8"/>
  <c r="BG197" i="8"/>
  <c r="BD197" i="8"/>
  <c r="BC197" i="8"/>
  <c r="AY197" i="8"/>
  <c r="AW197" i="8"/>
  <c r="BM196" i="8"/>
  <c r="BK196" i="8"/>
  <c r="BH196" i="8"/>
  <c r="BG196" i="8"/>
  <c r="BD196" i="8"/>
  <c r="BC196" i="8"/>
  <c r="AY196" i="8"/>
  <c r="AW196" i="8"/>
  <c r="BA196" i="8" s="1"/>
  <c r="BM195" i="8"/>
  <c r="BK195" i="8"/>
  <c r="BH195" i="8"/>
  <c r="BG195" i="8"/>
  <c r="BD195" i="8"/>
  <c r="BC195" i="8"/>
  <c r="AY195" i="8"/>
  <c r="AW195" i="8"/>
  <c r="BA195" i="8" s="1"/>
  <c r="BM194" i="8"/>
  <c r="BK194" i="8"/>
  <c r="BH194" i="8"/>
  <c r="BG194" i="8"/>
  <c r="BD194" i="8"/>
  <c r="BC194" i="8"/>
  <c r="AY194" i="8"/>
  <c r="AW194" i="8"/>
  <c r="BM193" i="8"/>
  <c r="BK193" i="8"/>
  <c r="BH193" i="8"/>
  <c r="BG193" i="8"/>
  <c r="BD193" i="8"/>
  <c r="BC193" i="8"/>
  <c r="AY193" i="8"/>
  <c r="AW193" i="8"/>
  <c r="BA193" i="8" s="1"/>
  <c r="AK192" i="8"/>
  <c r="AJ192" i="8"/>
  <c r="AI192" i="8"/>
  <c r="AH192" i="8"/>
  <c r="AG192" i="8"/>
  <c r="AA192" i="8"/>
  <c r="Z192" i="8"/>
  <c r="V192" i="8"/>
  <c r="U192" i="8"/>
  <c r="T192" i="8"/>
  <c r="S192" i="8"/>
  <c r="R192" i="8"/>
  <c r="Q192" i="8"/>
  <c r="P192" i="8"/>
  <c r="O192" i="8"/>
  <c r="N192" i="8"/>
  <c r="M192" i="8"/>
  <c r="L192" i="8"/>
  <c r="K192" i="8"/>
  <c r="J192" i="8"/>
  <c r="I192" i="8"/>
  <c r="BE192" i="8" s="1"/>
  <c r="H192" i="8"/>
  <c r="G192" i="8"/>
  <c r="F192" i="8"/>
  <c r="D192" i="8"/>
  <c r="C192" i="8"/>
  <c r="B192" i="8"/>
  <c r="A192" i="8"/>
  <c r="BM191" i="8"/>
  <c r="BK191" i="8"/>
  <c r="BH191" i="8"/>
  <c r="BG191" i="8"/>
  <c r="BD191" i="8"/>
  <c r="BC191" i="8"/>
  <c r="BE191" i="8" s="1"/>
  <c r="AY191" i="8"/>
  <c r="AW191" i="8"/>
  <c r="AZ191" i="8" s="1"/>
  <c r="BM190" i="8"/>
  <c r="BK190" i="8"/>
  <c r="BH190" i="8"/>
  <c r="BG190" i="8"/>
  <c r="BD190" i="8"/>
  <c r="BC190" i="8"/>
  <c r="AY190" i="8"/>
  <c r="AW190" i="8"/>
  <c r="BM189" i="8"/>
  <c r="BK189" i="8"/>
  <c r="BH189" i="8"/>
  <c r="BG189" i="8"/>
  <c r="BD189" i="8"/>
  <c r="BC189" i="8"/>
  <c r="BF189" i="8" s="1"/>
  <c r="AY189" i="8"/>
  <c r="AW189" i="8"/>
  <c r="BM188" i="8"/>
  <c r="BK188" i="8"/>
  <c r="BH188" i="8"/>
  <c r="BG188" i="8"/>
  <c r="BD188" i="8"/>
  <c r="BC188" i="8"/>
  <c r="AY188" i="8"/>
  <c r="AW188" i="8"/>
  <c r="AZ188" i="8" s="1"/>
  <c r="BM187" i="8"/>
  <c r="BK187" i="8"/>
  <c r="BH187" i="8"/>
  <c r="BG187" i="8"/>
  <c r="BD187" i="8"/>
  <c r="BC187" i="8"/>
  <c r="AY187" i="8"/>
  <c r="AW187" i="8"/>
  <c r="BM186" i="8"/>
  <c r="BK186" i="8"/>
  <c r="BH186" i="8"/>
  <c r="BG186" i="8"/>
  <c r="BD186" i="8"/>
  <c r="BC186" i="8"/>
  <c r="AY186" i="8"/>
  <c r="AW186" i="8"/>
  <c r="AZ186" i="8" s="1"/>
  <c r="BM185" i="8"/>
  <c r="BK185" i="8"/>
  <c r="BH185" i="8"/>
  <c r="BG185" i="8"/>
  <c r="BI185" i="8" s="1"/>
  <c r="BD185" i="8"/>
  <c r="BC185" i="8"/>
  <c r="BE185" i="8" s="1"/>
  <c r="AY185" i="8"/>
  <c r="AW185" i="8"/>
  <c r="AZ185" i="8" s="1"/>
  <c r="BM184" i="8"/>
  <c r="BK184" i="8"/>
  <c r="BH184" i="8"/>
  <c r="BG184" i="8"/>
  <c r="BJ184" i="8" s="1"/>
  <c r="BD184" i="8"/>
  <c r="BC184" i="8"/>
  <c r="AY184" i="8"/>
  <c r="AW184" i="8"/>
  <c r="BM183" i="8"/>
  <c r="BK183" i="8"/>
  <c r="BH183" i="8"/>
  <c r="BG183" i="8"/>
  <c r="BI183" i="8" s="1"/>
  <c r="BD183" i="8"/>
  <c r="BC183" i="8"/>
  <c r="BF183" i="8" s="1"/>
  <c r="AY183" i="8"/>
  <c r="AW183" i="8"/>
  <c r="AZ183" i="8" s="1"/>
  <c r="BM182" i="8"/>
  <c r="BK182" i="8"/>
  <c r="BH182" i="8"/>
  <c r="BG182" i="8"/>
  <c r="BJ182" i="8" s="1"/>
  <c r="BD182" i="8"/>
  <c r="BC182" i="8"/>
  <c r="BF182" i="8" s="1"/>
  <c r="AY182" i="8"/>
  <c r="AW182" i="8"/>
  <c r="BM181" i="8"/>
  <c r="BK181" i="8"/>
  <c r="BH181" i="8"/>
  <c r="BG181" i="8"/>
  <c r="BD181" i="8"/>
  <c r="BC181" i="8"/>
  <c r="BF181" i="8" s="1"/>
  <c r="AY181" i="8"/>
  <c r="AW181" i="8"/>
  <c r="BM180" i="8"/>
  <c r="BK180" i="8"/>
  <c r="BH180" i="8"/>
  <c r="BG180" i="8"/>
  <c r="BD180" i="8"/>
  <c r="BC180" i="8"/>
  <c r="AY180" i="8"/>
  <c r="AW180" i="8"/>
  <c r="BM179" i="8"/>
  <c r="BK179" i="8"/>
  <c r="BH179" i="8"/>
  <c r="BG179" i="8"/>
  <c r="BI179" i="8" s="1"/>
  <c r="BD179" i="8"/>
  <c r="BC179" i="8"/>
  <c r="AY179" i="8"/>
  <c r="AW179" i="8"/>
  <c r="BM178" i="8"/>
  <c r="BK178" i="8"/>
  <c r="BH178" i="8"/>
  <c r="BG178" i="8"/>
  <c r="BJ178" i="8" s="1"/>
  <c r="BD178" i="8"/>
  <c r="BC178" i="8"/>
  <c r="AY178" i="8"/>
  <c r="AW178" i="8"/>
  <c r="BM177" i="8"/>
  <c r="BK177" i="8"/>
  <c r="BH177" i="8"/>
  <c r="BG177" i="8"/>
  <c r="BD177" i="8"/>
  <c r="BC177" i="8"/>
  <c r="AY177" i="8"/>
  <c r="AW177" i="8"/>
  <c r="BM176" i="8"/>
  <c r="BK176" i="8"/>
  <c r="BH176" i="8"/>
  <c r="BG176" i="8"/>
  <c r="BD176" i="8"/>
  <c r="BC176" i="8"/>
  <c r="BE176" i="8" s="1"/>
  <c r="AY176" i="8"/>
  <c r="AW176" i="8"/>
  <c r="AZ176" i="8" s="1"/>
  <c r="BM175" i="8"/>
  <c r="BK175" i="8"/>
  <c r="BH175" i="8"/>
  <c r="BG175" i="8"/>
  <c r="BJ175" i="8" s="1"/>
  <c r="BD175" i="8"/>
  <c r="BC175" i="8"/>
  <c r="AY175" i="8"/>
  <c r="AW175" i="8"/>
  <c r="AZ175" i="8" s="1"/>
  <c r="BM174" i="8"/>
  <c r="BK174" i="8"/>
  <c r="BH174" i="8"/>
  <c r="BG174" i="8"/>
  <c r="BD174" i="8"/>
  <c r="BC174" i="8"/>
  <c r="AY174" i="8"/>
  <c r="AW174" i="8"/>
  <c r="BM173" i="8"/>
  <c r="BK173" i="8"/>
  <c r="BH173" i="8"/>
  <c r="BG173" i="8"/>
  <c r="BD173" i="8"/>
  <c r="BC173" i="8"/>
  <c r="BE173" i="8" s="1"/>
  <c r="AY173" i="8"/>
  <c r="AW173" i="8"/>
  <c r="BM172" i="8"/>
  <c r="BK172" i="8"/>
  <c r="BH172" i="8"/>
  <c r="BG172" i="8"/>
  <c r="BD172" i="8"/>
  <c r="BC172" i="8"/>
  <c r="AY172" i="8"/>
  <c r="AW172" i="8"/>
  <c r="BM171" i="8"/>
  <c r="BK171" i="8"/>
  <c r="BH171" i="8"/>
  <c r="BG171" i="8"/>
  <c r="BD171" i="8"/>
  <c r="BC171" i="8"/>
  <c r="AY171" i="8"/>
  <c r="AW171" i="8"/>
  <c r="AZ171" i="8" s="1"/>
  <c r="BM170" i="8"/>
  <c r="BK170" i="8"/>
  <c r="BH170" i="8"/>
  <c r="BG170" i="8"/>
  <c r="BD170" i="8"/>
  <c r="BC170" i="8"/>
  <c r="AY170" i="8"/>
  <c r="AW170" i="8"/>
  <c r="BM169" i="8"/>
  <c r="BK169" i="8"/>
  <c r="BH169" i="8"/>
  <c r="BG169" i="8"/>
  <c r="BD169" i="8"/>
  <c r="BC169" i="8"/>
  <c r="BE169" i="8" s="1"/>
  <c r="AY169" i="8"/>
  <c r="AW169" i="8"/>
  <c r="BA169" i="8" s="1"/>
  <c r="BM168" i="8"/>
  <c r="BK168" i="8"/>
  <c r="BH168" i="8"/>
  <c r="BG168" i="8"/>
  <c r="BD168" i="8"/>
  <c r="BC168" i="8"/>
  <c r="BF168" i="8" s="1"/>
  <c r="AY168" i="8"/>
  <c r="AW168" i="8"/>
  <c r="BM167" i="8"/>
  <c r="BK167" i="8"/>
  <c r="BH167" i="8"/>
  <c r="BG167" i="8"/>
  <c r="BD167" i="8"/>
  <c r="BC167" i="8"/>
  <c r="AY167" i="8"/>
  <c r="AW167" i="8"/>
  <c r="BA167" i="8" s="1"/>
  <c r="BM166" i="8"/>
  <c r="BK166" i="8"/>
  <c r="BH166" i="8"/>
  <c r="BG166" i="8"/>
  <c r="BJ166" i="8" s="1"/>
  <c r="BD166" i="8"/>
  <c r="BC166" i="8"/>
  <c r="BF166" i="8" s="1"/>
  <c r="AY166" i="8"/>
  <c r="AW166" i="8"/>
  <c r="BM165" i="8"/>
  <c r="BK165" i="8"/>
  <c r="BH165" i="8"/>
  <c r="BG165" i="8"/>
  <c r="BD165" i="8"/>
  <c r="BC165" i="8"/>
  <c r="BF165" i="8" s="1"/>
  <c r="AY165" i="8"/>
  <c r="AW165" i="8"/>
  <c r="BM164" i="8"/>
  <c r="BK164" i="8"/>
  <c r="BH164" i="8"/>
  <c r="BG164" i="8"/>
  <c r="BI164" i="8" s="1"/>
  <c r="BD164" i="8"/>
  <c r="BC164" i="8"/>
  <c r="BF164" i="8" s="1"/>
  <c r="AY164" i="8"/>
  <c r="AW164" i="8"/>
  <c r="BM163" i="8"/>
  <c r="BK163" i="8"/>
  <c r="BH163" i="8"/>
  <c r="BG163" i="8"/>
  <c r="BJ163" i="8" s="1"/>
  <c r="BD163" i="8"/>
  <c r="BC163" i="8"/>
  <c r="AY163" i="8"/>
  <c r="AW163" i="8"/>
  <c r="BM162" i="8"/>
  <c r="BK162" i="8"/>
  <c r="BH162" i="8"/>
  <c r="BG162" i="8"/>
  <c r="BJ162" i="8" s="1"/>
  <c r="BD162" i="8"/>
  <c r="BC162" i="8"/>
  <c r="BF162" i="8" s="1"/>
  <c r="AY162" i="8"/>
  <c r="AW162" i="8"/>
  <c r="AQ161" i="8"/>
  <c r="AO161" i="8"/>
  <c r="AN161" i="8"/>
  <c r="AL161" i="8"/>
  <c r="AJ161" i="8"/>
  <c r="AI161" i="8"/>
  <c r="AH161" i="8"/>
  <c r="AG161" i="8"/>
  <c r="AE161" i="8"/>
  <c r="AD161" i="8"/>
  <c r="AC161" i="8"/>
  <c r="AB161" i="8"/>
  <c r="AA161" i="8"/>
  <c r="Z161" i="8"/>
  <c r="X161" i="8"/>
  <c r="V161" i="8"/>
  <c r="U161" i="8"/>
  <c r="T161" i="8"/>
  <c r="S161" i="8"/>
  <c r="R161" i="8"/>
  <c r="Q161" i="8"/>
  <c r="P161" i="8"/>
  <c r="O161" i="8"/>
  <c r="N161" i="8"/>
  <c r="M161" i="8"/>
  <c r="L161" i="8"/>
  <c r="J161" i="8"/>
  <c r="H161" i="8"/>
  <c r="G161" i="8"/>
  <c r="D161" i="8"/>
  <c r="C161" i="8"/>
  <c r="BA161" i="8"/>
  <c r="A161" i="8"/>
  <c r="BM160" i="8"/>
  <c r="BK160" i="8"/>
  <c r="BH160" i="8"/>
  <c r="BG160" i="8"/>
  <c r="BD160" i="8"/>
  <c r="BC160" i="8"/>
  <c r="BM159" i="8"/>
  <c r="BK159" i="8"/>
  <c r="BH159" i="8"/>
  <c r="BG159" i="8"/>
  <c r="BD159" i="8"/>
  <c r="BC159" i="8"/>
  <c r="BF159" i="8" s="1"/>
  <c r="AY159" i="8"/>
  <c r="AW159" i="8"/>
  <c r="BM158" i="8"/>
  <c r="BK158" i="8"/>
  <c r="BH158" i="8"/>
  <c r="BG158" i="8"/>
  <c r="BJ158" i="8" s="1"/>
  <c r="BD158" i="8"/>
  <c r="BC158" i="8"/>
  <c r="BF158" i="8" s="1"/>
  <c r="AY158" i="8"/>
  <c r="AW158" i="8"/>
  <c r="BA158" i="8" s="1"/>
  <c r="BM157" i="8"/>
  <c r="BK157" i="8"/>
  <c r="BH157" i="8"/>
  <c r="BG157" i="8"/>
  <c r="BD157" i="8"/>
  <c r="BC157" i="8"/>
  <c r="BE157" i="8" s="1"/>
  <c r="AY157" i="8"/>
  <c r="AW157" i="8"/>
  <c r="BM156" i="8"/>
  <c r="BK156" i="8"/>
  <c r="BH156" i="8"/>
  <c r="BG156" i="8"/>
  <c r="BD156" i="8"/>
  <c r="BC156" i="8"/>
  <c r="AY156" i="8"/>
  <c r="AW156" i="8"/>
  <c r="BM155" i="8"/>
  <c r="BK155" i="8"/>
  <c r="BH155" i="8"/>
  <c r="BG155" i="8"/>
  <c r="BD155" i="8"/>
  <c r="BC155" i="8"/>
  <c r="AY155" i="8"/>
  <c r="AW155" i="8"/>
  <c r="BM154" i="8"/>
  <c r="BK154" i="8"/>
  <c r="BH154" i="8"/>
  <c r="BG154" i="8"/>
  <c r="BD154" i="8"/>
  <c r="BC154" i="8"/>
  <c r="AY154" i="8"/>
  <c r="AW154" i="8"/>
  <c r="BM153" i="8"/>
  <c r="BK153" i="8"/>
  <c r="BH153" i="8"/>
  <c r="BG153" i="8"/>
  <c r="BD153" i="8"/>
  <c r="BC153" i="8"/>
  <c r="AY153" i="8"/>
  <c r="AW153" i="8"/>
  <c r="BM152" i="8"/>
  <c r="BK152" i="8"/>
  <c r="BH152" i="8"/>
  <c r="BG152" i="8"/>
  <c r="BJ152" i="8" s="1"/>
  <c r="BD152" i="8"/>
  <c r="BC152" i="8"/>
  <c r="BF152" i="8" s="1"/>
  <c r="AY152" i="8"/>
  <c r="AW152" i="8"/>
  <c r="BM151" i="8"/>
  <c r="BK151" i="8"/>
  <c r="BH151" i="8"/>
  <c r="BG151" i="8"/>
  <c r="BD151" i="8"/>
  <c r="BC151" i="8"/>
  <c r="AY151" i="8"/>
  <c r="AW151" i="8"/>
  <c r="BM150" i="8"/>
  <c r="BK150" i="8"/>
  <c r="BH150" i="8"/>
  <c r="BG150" i="8"/>
  <c r="BD150" i="8"/>
  <c r="BC150" i="8"/>
  <c r="AY150" i="8"/>
  <c r="AW150" i="8"/>
  <c r="BM149" i="8"/>
  <c r="BK149" i="8"/>
  <c r="BH149" i="8"/>
  <c r="BG149" i="8"/>
  <c r="BD149" i="8"/>
  <c r="BC149" i="8"/>
  <c r="BE149" i="8" s="1"/>
  <c r="AY149" i="8"/>
  <c r="AW149" i="8"/>
  <c r="BM148" i="8"/>
  <c r="BK148" i="8"/>
  <c r="BH148" i="8"/>
  <c r="BG148" i="8"/>
  <c r="BD148" i="8"/>
  <c r="BC148" i="8"/>
  <c r="AY148" i="8"/>
  <c r="AW148" i="8"/>
  <c r="BM147" i="8"/>
  <c r="BK147" i="8"/>
  <c r="BH147" i="8"/>
  <c r="BG147" i="8"/>
  <c r="BD147" i="8"/>
  <c r="BC147" i="8"/>
  <c r="AY147" i="8"/>
  <c r="AW147" i="8"/>
  <c r="BM146" i="8"/>
  <c r="BK146" i="8"/>
  <c r="BH146" i="8"/>
  <c r="BG146" i="8"/>
  <c r="BD146" i="8"/>
  <c r="BC146" i="8"/>
  <c r="AY146" i="8"/>
  <c r="AW146" i="8"/>
  <c r="BM145" i="8"/>
  <c r="BK145" i="8"/>
  <c r="BH145" i="8"/>
  <c r="BG145" i="8"/>
  <c r="BD145" i="8"/>
  <c r="BC145" i="8"/>
  <c r="AY145" i="8"/>
  <c r="AW145" i="8"/>
  <c r="BM144" i="8"/>
  <c r="BK144" i="8"/>
  <c r="BH144" i="8"/>
  <c r="BG144" i="8"/>
  <c r="BJ144" i="8" s="1"/>
  <c r="BD144" i="8"/>
  <c r="BC144" i="8"/>
  <c r="BF144" i="8" s="1"/>
  <c r="AY144" i="8"/>
  <c r="AW144" i="8"/>
  <c r="BM143" i="8"/>
  <c r="BK143" i="8"/>
  <c r="BH143" i="8"/>
  <c r="BG143" i="8"/>
  <c r="BD143" i="8"/>
  <c r="BC143" i="8"/>
  <c r="BF143" i="8" s="1"/>
  <c r="AY143" i="8"/>
  <c r="AW143" i="8"/>
  <c r="BM142" i="8"/>
  <c r="BK142" i="8"/>
  <c r="BH142" i="8"/>
  <c r="BG142" i="8"/>
  <c r="BJ142" i="8" s="1"/>
  <c r="BD142" i="8"/>
  <c r="BC142" i="8"/>
  <c r="AY142" i="8"/>
  <c r="AW142" i="8"/>
  <c r="BM141" i="8"/>
  <c r="BK141" i="8"/>
  <c r="BH141" i="8"/>
  <c r="BG141" i="8"/>
  <c r="BD141" i="8"/>
  <c r="BC141" i="8"/>
  <c r="AY141" i="8"/>
  <c r="AW141" i="8"/>
  <c r="BM140" i="8"/>
  <c r="BK140" i="8"/>
  <c r="BH140" i="8"/>
  <c r="BG140" i="8"/>
  <c r="BJ140" i="8" s="1"/>
  <c r="BD140" i="8"/>
  <c r="BC140" i="8"/>
  <c r="AY140" i="8"/>
  <c r="AW140" i="8"/>
  <c r="BM139" i="8"/>
  <c r="BK139" i="8"/>
  <c r="BH139" i="8"/>
  <c r="BG139" i="8"/>
  <c r="BD139" i="8"/>
  <c r="BC139" i="8"/>
  <c r="BF139" i="8" s="1"/>
  <c r="AY139" i="8"/>
  <c r="AW139" i="8"/>
  <c r="BM138" i="8"/>
  <c r="BK138" i="8"/>
  <c r="BH138" i="8"/>
  <c r="BG138" i="8"/>
  <c r="BJ138" i="8" s="1"/>
  <c r="BD138" i="8"/>
  <c r="BC138" i="8"/>
  <c r="AY138" i="8"/>
  <c r="AW138" i="8"/>
  <c r="BM137" i="8"/>
  <c r="BK137" i="8"/>
  <c r="BH137" i="8"/>
  <c r="BG137" i="8"/>
  <c r="BD137" i="8"/>
  <c r="BC137" i="8"/>
  <c r="BF137" i="8" s="1"/>
  <c r="AY137" i="8"/>
  <c r="AW137" i="8"/>
  <c r="BM136" i="8"/>
  <c r="BK136" i="8"/>
  <c r="BH136" i="8"/>
  <c r="BG136" i="8"/>
  <c r="BD136" i="8"/>
  <c r="BC136" i="8"/>
  <c r="AY136" i="8"/>
  <c r="AW136" i="8"/>
  <c r="BA136" i="8" s="1"/>
  <c r="BM135" i="8"/>
  <c r="BK135" i="8"/>
  <c r="BH135" i="8"/>
  <c r="BG135" i="8"/>
  <c r="BD135" i="8"/>
  <c r="BC135" i="8"/>
  <c r="BE135" i="8" s="1"/>
  <c r="AY135" i="8"/>
  <c r="AW135" i="8"/>
  <c r="BM134" i="8"/>
  <c r="BK134" i="8"/>
  <c r="BH134" i="8"/>
  <c r="BG134" i="8"/>
  <c r="BJ134" i="8" s="1"/>
  <c r="BD134" i="8"/>
  <c r="BC134" i="8"/>
  <c r="BF134" i="8" s="1"/>
  <c r="AY134" i="8"/>
  <c r="AW134" i="8"/>
  <c r="BA134" i="8" s="1"/>
  <c r="BM133" i="8"/>
  <c r="BK133" i="8"/>
  <c r="BH133" i="8"/>
  <c r="BG133" i="8"/>
  <c r="BD133" i="8"/>
  <c r="BC133" i="8"/>
  <c r="BF133" i="8" s="1"/>
  <c r="AY133" i="8"/>
  <c r="AW133" i="8"/>
  <c r="BM132" i="8"/>
  <c r="BK132" i="8"/>
  <c r="BH132" i="8"/>
  <c r="BG132" i="8"/>
  <c r="BD132" i="8"/>
  <c r="BC132" i="8"/>
  <c r="BE132" i="8" s="1"/>
  <c r="AY132" i="8"/>
  <c r="AW132" i="8"/>
  <c r="BM131" i="8"/>
  <c r="BK131" i="8"/>
  <c r="BH131" i="8"/>
  <c r="BG131" i="8"/>
  <c r="BD131" i="8"/>
  <c r="BC131" i="8"/>
  <c r="AY131" i="8"/>
  <c r="AW131" i="8"/>
  <c r="BM130" i="8"/>
  <c r="BK130" i="8"/>
  <c r="BH130" i="8"/>
  <c r="BG130" i="8"/>
  <c r="BD130" i="8"/>
  <c r="BC130" i="8"/>
  <c r="AY130" i="8"/>
  <c r="AW130" i="8"/>
  <c r="BA130" i="8" s="1"/>
  <c r="A129" i="8"/>
  <c r="BM128" i="8"/>
  <c r="BK128" i="8"/>
  <c r="BH128" i="8"/>
  <c r="BG128" i="8"/>
  <c r="BD128" i="8"/>
  <c r="BC128" i="8"/>
  <c r="AY128" i="8"/>
  <c r="AW128" i="8"/>
  <c r="BM127" i="8"/>
  <c r="BK127" i="8"/>
  <c r="BH127" i="8"/>
  <c r="BG127" i="8"/>
  <c r="BJ127" i="8" s="1"/>
  <c r="BD127" i="8"/>
  <c r="BC127" i="8"/>
  <c r="AY127" i="8"/>
  <c r="AW127" i="8"/>
  <c r="BM126" i="8"/>
  <c r="BK126" i="8"/>
  <c r="BH126" i="8"/>
  <c r="BG126" i="8"/>
  <c r="BD126" i="8"/>
  <c r="BC126" i="8"/>
  <c r="AY126" i="8"/>
  <c r="AW126" i="8"/>
  <c r="BM125" i="8"/>
  <c r="BK125" i="8"/>
  <c r="BH125" i="8"/>
  <c r="BG125" i="8"/>
  <c r="BD125" i="8"/>
  <c r="BC125" i="8"/>
  <c r="BE125" i="8" s="1"/>
  <c r="AY125" i="8"/>
  <c r="AW125" i="8"/>
  <c r="BM124" i="8"/>
  <c r="BK124" i="8"/>
  <c r="BH124" i="8"/>
  <c r="BG124" i="8"/>
  <c r="BD124" i="8"/>
  <c r="BC124" i="8"/>
  <c r="AY124" i="8"/>
  <c r="AW124" i="8"/>
  <c r="AZ124" i="8" s="1"/>
  <c r="BM123" i="8"/>
  <c r="BK123" i="8"/>
  <c r="BH123" i="8"/>
  <c r="BG123" i="8"/>
  <c r="BD123" i="8"/>
  <c r="BC123" i="8"/>
  <c r="AY123" i="8"/>
  <c r="AW123" i="8"/>
  <c r="BM122" i="8"/>
  <c r="BK122" i="8"/>
  <c r="BH122" i="8"/>
  <c r="BG122" i="8"/>
  <c r="BJ122" i="8" s="1"/>
  <c r="BD122" i="8"/>
  <c r="BC122" i="8"/>
  <c r="AY122" i="8"/>
  <c r="AW122" i="8"/>
  <c r="BA122" i="8" s="1"/>
  <c r="BM121" i="8"/>
  <c r="BK121" i="8"/>
  <c r="BH121" i="8"/>
  <c r="BG121" i="8"/>
  <c r="BD121" i="8"/>
  <c r="BC121" i="8"/>
  <c r="AY121" i="8"/>
  <c r="AW121" i="8"/>
  <c r="BM120" i="8"/>
  <c r="BK120" i="8"/>
  <c r="BH120" i="8"/>
  <c r="BG120" i="8"/>
  <c r="BD120" i="8"/>
  <c r="BC120" i="8"/>
  <c r="AY120" i="8"/>
  <c r="AW120" i="8"/>
  <c r="BM119" i="8"/>
  <c r="BK119" i="8"/>
  <c r="BH119" i="8"/>
  <c r="BG119" i="8"/>
  <c r="BD119" i="8"/>
  <c r="BC119" i="8"/>
  <c r="AY119" i="8"/>
  <c r="AW119" i="8"/>
  <c r="BM118" i="8"/>
  <c r="BK118" i="8"/>
  <c r="BH118" i="8"/>
  <c r="BG118" i="8"/>
  <c r="BD118" i="8"/>
  <c r="BC118" i="8"/>
  <c r="AY118" i="8"/>
  <c r="AW118" i="8"/>
  <c r="BM117" i="8"/>
  <c r="BK117" i="8"/>
  <c r="BH117" i="8"/>
  <c r="BG117" i="8"/>
  <c r="BI117" i="8" s="1"/>
  <c r="BD117" i="8"/>
  <c r="BC117" i="8"/>
  <c r="AY117" i="8"/>
  <c r="AW117" i="8"/>
  <c r="BM116" i="8"/>
  <c r="BK116" i="8"/>
  <c r="BH116" i="8"/>
  <c r="BG116" i="8"/>
  <c r="BJ116" i="8" s="1"/>
  <c r="BD116" i="8"/>
  <c r="BC116" i="8"/>
  <c r="BF116" i="8" s="1"/>
  <c r="AY116" i="8"/>
  <c r="AW116" i="8"/>
  <c r="BA116" i="8" s="1"/>
  <c r="BM115" i="8"/>
  <c r="BK115" i="8"/>
  <c r="BH115" i="8"/>
  <c r="BG115" i="8"/>
  <c r="BD115" i="8"/>
  <c r="BC115" i="8"/>
  <c r="AY115" i="8"/>
  <c r="AW115" i="8"/>
  <c r="BM114" i="8"/>
  <c r="BK114" i="8"/>
  <c r="BH114" i="8"/>
  <c r="BG114" i="8"/>
  <c r="BD114" i="8"/>
  <c r="BC114" i="8"/>
  <c r="BF114" i="8" s="1"/>
  <c r="AY114" i="8"/>
  <c r="AW114" i="8"/>
  <c r="BA114" i="8" s="1"/>
  <c r="BM113" i="8"/>
  <c r="BK113" i="8"/>
  <c r="BH113" i="8"/>
  <c r="BG113" i="8"/>
  <c r="BI113" i="8" s="1"/>
  <c r="BD113" i="8"/>
  <c r="BC113" i="8"/>
  <c r="BE113" i="8" s="1"/>
  <c r="AY113" i="8"/>
  <c r="AW113" i="8"/>
  <c r="BM112" i="8"/>
  <c r="BK112" i="8"/>
  <c r="BH112" i="8"/>
  <c r="BG112" i="8"/>
  <c r="BD112" i="8"/>
  <c r="BC112" i="8"/>
  <c r="BF112" i="8" s="1"/>
  <c r="AY112" i="8"/>
  <c r="AW112" i="8"/>
  <c r="BA112" i="8" s="1"/>
  <c r="BM111" i="8"/>
  <c r="BK111" i="8"/>
  <c r="BH111" i="8"/>
  <c r="BG111" i="8"/>
  <c r="BD111" i="8"/>
  <c r="BC111" i="8"/>
  <c r="BE111" i="8" s="1"/>
  <c r="AY111" i="8"/>
  <c r="AW111" i="8"/>
  <c r="BM110" i="8"/>
  <c r="BK110" i="8"/>
  <c r="BH110" i="8"/>
  <c r="BG110" i="8"/>
  <c r="BD110" i="8"/>
  <c r="BC110" i="8"/>
  <c r="BF110" i="8" s="1"/>
  <c r="AY110" i="8"/>
  <c r="AW110" i="8"/>
  <c r="BA110" i="8" s="1"/>
  <c r="BM109" i="8"/>
  <c r="BK109" i="8"/>
  <c r="BH109" i="8"/>
  <c r="BM108" i="8"/>
  <c r="BK108" i="8"/>
  <c r="BH108" i="8"/>
  <c r="BG108" i="8"/>
  <c r="BD108" i="8"/>
  <c r="BC108" i="8"/>
  <c r="BF108" i="8" s="1"/>
  <c r="AY108" i="8"/>
  <c r="AW108" i="8"/>
  <c r="AZ108" i="8" s="1"/>
  <c r="BM107" i="8"/>
  <c r="BK107" i="8"/>
  <c r="BH107" i="8"/>
  <c r="BG107" i="8"/>
  <c r="BD107" i="8"/>
  <c r="BC107" i="8"/>
  <c r="AY107" i="8"/>
  <c r="AW107" i="8"/>
  <c r="BM106" i="8"/>
  <c r="BK106" i="8"/>
  <c r="BH106" i="8"/>
  <c r="BG106" i="8"/>
  <c r="BJ106" i="8" s="1"/>
  <c r="BD106" i="8"/>
  <c r="BC106" i="8"/>
  <c r="BF106" i="8" s="1"/>
  <c r="AY106" i="8"/>
  <c r="AW106" i="8"/>
  <c r="BA106" i="8" s="1"/>
  <c r="BM105" i="8"/>
  <c r="BK105" i="8"/>
  <c r="BH105" i="8"/>
  <c r="BG105" i="8"/>
  <c r="BD105" i="8"/>
  <c r="BC105" i="8"/>
  <c r="AY105" i="8"/>
  <c r="AW105" i="8"/>
  <c r="BM104" i="8"/>
  <c r="BK104" i="8"/>
  <c r="BH104" i="8"/>
  <c r="BG104" i="8"/>
  <c r="BD104" i="8"/>
  <c r="BC104" i="8"/>
  <c r="AY104" i="8"/>
  <c r="AW104" i="8"/>
  <c r="AZ104" i="8" s="1"/>
  <c r="BM103" i="8"/>
  <c r="BK103" i="8"/>
  <c r="BH103" i="8"/>
  <c r="BG103" i="8"/>
  <c r="BI103" i="8" s="1"/>
  <c r="BD103" i="8"/>
  <c r="BC103" i="8"/>
  <c r="AY103" i="8"/>
  <c r="AW103" i="8"/>
  <c r="BM102" i="8"/>
  <c r="BK102" i="8"/>
  <c r="BH102" i="8"/>
  <c r="BG102" i="8"/>
  <c r="BD102" i="8"/>
  <c r="BC102" i="8"/>
  <c r="BE102" i="8" s="1"/>
  <c r="AY102" i="8"/>
  <c r="AW102" i="8"/>
  <c r="AZ102" i="8" s="1"/>
  <c r="BM101" i="8"/>
  <c r="BK101" i="8"/>
  <c r="BH101" i="8"/>
  <c r="BG101" i="8"/>
  <c r="BD101" i="8"/>
  <c r="BC101" i="8"/>
  <c r="AY101" i="8"/>
  <c r="AW101" i="8"/>
  <c r="BM100" i="8"/>
  <c r="BK100" i="8"/>
  <c r="BH100" i="8"/>
  <c r="BG100" i="8"/>
  <c r="BI100" i="8" s="1"/>
  <c r="BD100" i="8"/>
  <c r="BC100" i="8"/>
  <c r="BF100" i="8" s="1"/>
  <c r="AY100" i="8"/>
  <c r="AW100" i="8"/>
  <c r="AZ100" i="8" s="1"/>
  <c r="BM99" i="8"/>
  <c r="BK99" i="8"/>
  <c r="BH99" i="8"/>
  <c r="BG99" i="8"/>
  <c r="BD99" i="8"/>
  <c r="BC99" i="8"/>
  <c r="AY99" i="8"/>
  <c r="AW99" i="8"/>
  <c r="AQ98" i="8"/>
  <c r="AO98" i="8"/>
  <c r="AN98" i="8"/>
  <c r="AK98" i="8"/>
  <c r="AJ98" i="8"/>
  <c r="AI98" i="8"/>
  <c r="AH98" i="8"/>
  <c r="AG98" i="8"/>
  <c r="AE98" i="8"/>
  <c r="AD98" i="8"/>
  <c r="AC98" i="8"/>
  <c r="AC129" i="8" s="1"/>
  <c r="AB98" i="8"/>
  <c r="AB129" i="8" s="1"/>
  <c r="AA98" i="8"/>
  <c r="AA129" i="8" s="1"/>
  <c r="Z98" i="8"/>
  <c r="Z129" i="8" s="1"/>
  <c r="X98" i="8"/>
  <c r="X129" i="8" s="1"/>
  <c r="V98" i="8"/>
  <c r="U98" i="8"/>
  <c r="T98" i="8"/>
  <c r="S98" i="8"/>
  <c r="R98" i="8"/>
  <c r="Q98" i="8"/>
  <c r="P98" i="8"/>
  <c r="O98" i="8"/>
  <c r="N98" i="8"/>
  <c r="M98" i="8"/>
  <c r="L98" i="8"/>
  <c r="K98" i="8"/>
  <c r="J98" i="8"/>
  <c r="I98" i="8"/>
  <c r="H98" i="8"/>
  <c r="G98" i="8"/>
  <c r="F98" i="8"/>
  <c r="D98" i="8"/>
  <c r="C98" i="8"/>
  <c r="B98" i="8"/>
  <c r="AZ129" i="8" s="1"/>
  <c r="A98" i="8"/>
  <c r="BM97" i="8"/>
  <c r="BK97" i="8"/>
  <c r="BH97" i="8"/>
  <c r="BG97" i="8"/>
  <c r="BD97" i="8"/>
  <c r="BC97" i="8"/>
  <c r="AY97" i="8"/>
  <c r="AW97" i="8"/>
  <c r="BA97" i="8" s="1"/>
  <c r="BM96" i="8"/>
  <c r="BK96" i="8"/>
  <c r="BH96" i="8"/>
  <c r="BG96" i="8"/>
  <c r="BD96" i="8"/>
  <c r="BC96" i="8"/>
  <c r="BF96" i="8" s="1"/>
  <c r="AY96" i="8"/>
  <c r="AW96" i="8"/>
  <c r="BA96" i="8" s="1"/>
  <c r="BM95" i="8"/>
  <c r="BK95" i="8"/>
  <c r="BH95" i="8"/>
  <c r="BG95" i="8"/>
  <c r="BJ95" i="8" s="1"/>
  <c r="BD95" i="8"/>
  <c r="BC95" i="8"/>
  <c r="BF95" i="8" s="1"/>
  <c r="AY95" i="8"/>
  <c r="AW95" i="8"/>
  <c r="BA95" i="8" s="1"/>
  <c r="BM94" i="8"/>
  <c r="BK94" i="8"/>
  <c r="BH94" i="8"/>
  <c r="BG94" i="8"/>
  <c r="BD94" i="8"/>
  <c r="BC94" i="8"/>
  <c r="AY94" i="8"/>
  <c r="AW94" i="8"/>
  <c r="BM93" i="8"/>
  <c r="BK93" i="8"/>
  <c r="BH93" i="8"/>
  <c r="BG93" i="8"/>
  <c r="BI93" i="8" s="1"/>
  <c r="BD93" i="8"/>
  <c r="BC93" i="8"/>
  <c r="BE93" i="8" s="1"/>
  <c r="AY93" i="8"/>
  <c r="AW93" i="8"/>
  <c r="AZ93" i="8" s="1"/>
  <c r="BM92" i="8"/>
  <c r="BK92" i="8"/>
  <c r="BH92" i="8"/>
  <c r="BG92" i="8"/>
  <c r="BJ92" i="8" s="1"/>
  <c r="BD92" i="8"/>
  <c r="BC92" i="8"/>
  <c r="BF92" i="8" s="1"/>
  <c r="AY92" i="8"/>
  <c r="AW92" i="8"/>
  <c r="BA92" i="8" s="1"/>
  <c r="BM91" i="8"/>
  <c r="BK91" i="8"/>
  <c r="BH91" i="8"/>
  <c r="BG91" i="8"/>
  <c r="BI91" i="8" s="1"/>
  <c r="BD91" i="8"/>
  <c r="BC91" i="8"/>
  <c r="BE91" i="8" s="1"/>
  <c r="AY91" i="8"/>
  <c r="AW91" i="8"/>
  <c r="AZ91" i="8" s="1"/>
  <c r="BM90" i="8"/>
  <c r="BK90" i="8"/>
  <c r="BH90" i="8"/>
  <c r="BG90" i="8"/>
  <c r="BJ90" i="8" s="1"/>
  <c r="BD90" i="8"/>
  <c r="BC90" i="8"/>
  <c r="BF90" i="8" s="1"/>
  <c r="AY90" i="8"/>
  <c r="AW90" i="8"/>
  <c r="BA90" i="8" s="1"/>
  <c r="BM89" i="8"/>
  <c r="BK89" i="8"/>
  <c r="BH89" i="8"/>
  <c r="BG89" i="8"/>
  <c r="BD89" i="8"/>
  <c r="BC89" i="8"/>
  <c r="BE89" i="8" s="1"/>
  <c r="AY89" i="8"/>
  <c r="AW89" i="8"/>
  <c r="AZ89" i="8" s="1"/>
  <c r="BM88" i="8"/>
  <c r="BK88" i="8"/>
  <c r="BH88" i="8"/>
  <c r="BG88" i="8"/>
  <c r="BJ88" i="8" s="1"/>
  <c r="BD88" i="8"/>
  <c r="BC88" i="8"/>
  <c r="BF88" i="8" s="1"/>
  <c r="AY88" i="8"/>
  <c r="AW88" i="8"/>
  <c r="BA88" i="8" s="1"/>
  <c r="BM87" i="8"/>
  <c r="BK87" i="8"/>
  <c r="BH87" i="8"/>
  <c r="BG87" i="8"/>
  <c r="BJ87" i="8" s="1"/>
  <c r="BD87" i="8"/>
  <c r="BC87" i="8"/>
  <c r="BF87" i="8" s="1"/>
  <c r="AY87" i="8"/>
  <c r="AW87" i="8"/>
  <c r="BA87" i="8" s="1"/>
  <c r="BM86" i="8"/>
  <c r="BK86" i="8"/>
  <c r="BH86" i="8"/>
  <c r="BG86" i="8"/>
  <c r="BI86" i="8" s="1"/>
  <c r="BD86" i="8"/>
  <c r="BC86" i="8"/>
  <c r="BE86" i="8" s="1"/>
  <c r="AY86" i="8"/>
  <c r="AW86" i="8"/>
  <c r="AZ86" i="8" s="1"/>
  <c r="BM85" i="8"/>
  <c r="BK85" i="8"/>
  <c r="BH85" i="8"/>
  <c r="BG85" i="8"/>
  <c r="BJ85" i="8" s="1"/>
  <c r="BD85" i="8"/>
  <c r="BC85" i="8"/>
  <c r="BF85" i="8" s="1"/>
  <c r="AY85" i="8"/>
  <c r="AW85" i="8"/>
  <c r="BA85" i="8" s="1"/>
  <c r="BM84" i="8"/>
  <c r="BK84" i="8"/>
  <c r="BH84" i="8"/>
  <c r="BG84" i="8"/>
  <c r="BJ84" i="8" s="1"/>
  <c r="BD84" i="8"/>
  <c r="BC84" i="8"/>
  <c r="BF84" i="8" s="1"/>
  <c r="AY84" i="8"/>
  <c r="AW84" i="8"/>
  <c r="BA84" i="8" s="1"/>
  <c r="BM83" i="8"/>
  <c r="BK83" i="8"/>
  <c r="BH83" i="8"/>
  <c r="BG83" i="8"/>
  <c r="BI83" i="8" s="1"/>
  <c r="BD83" i="8"/>
  <c r="BC83" i="8"/>
  <c r="BE83" i="8" s="1"/>
  <c r="AY83" i="8"/>
  <c r="AW83" i="8"/>
  <c r="AZ83" i="8" s="1"/>
  <c r="BM82" i="8"/>
  <c r="BK82" i="8"/>
  <c r="BH82" i="8"/>
  <c r="BG82" i="8"/>
  <c r="BJ82" i="8" s="1"/>
  <c r="BD82" i="8"/>
  <c r="BC82" i="8"/>
  <c r="BF82" i="8" s="1"/>
  <c r="AY82" i="8"/>
  <c r="AW82" i="8"/>
  <c r="BA82" i="8" s="1"/>
  <c r="BM81" i="8"/>
  <c r="BK81" i="8"/>
  <c r="BH81" i="8"/>
  <c r="BG81" i="8"/>
  <c r="BI81" i="8" s="1"/>
  <c r="BD81" i="8"/>
  <c r="BC81" i="8"/>
  <c r="BE81" i="8" s="1"/>
  <c r="AY81" i="8"/>
  <c r="AW81" i="8"/>
  <c r="AZ81" i="8" s="1"/>
  <c r="BM80" i="8"/>
  <c r="BK80" i="8"/>
  <c r="BH80" i="8"/>
  <c r="BG80" i="8"/>
  <c r="BJ80" i="8" s="1"/>
  <c r="BD80" i="8"/>
  <c r="BC80" i="8"/>
  <c r="BF80" i="8" s="1"/>
  <c r="AY80" i="8"/>
  <c r="AW80" i="8"/>
  <c r="BA80" i="8" s="1"/>
  <c r="BM79" i="8"/>
  <c r="BK79" i="8"/>
  <c r="BH79" i="8"/>
  <c r="BG79" i="8"/>
  <c r="BJ79" i="8" s="1"/>
  <c r="BD79" i="8"/>
  <c r="BC79" i="8"/>
  <c r="BF79" i="8" s="1"/>
  <c r="AY79" i="8"/>
  <c r="AW79" i="8"/>
  <c r="BA79" i="8" s="1"/>
  <c r="BM78" i="8"/>
  <c r="BK78" i="8"/>
  <c r="BH78" i="8"/>
  <c r="BG78" i="8"/>
  <c r="BJ78" i="8" s="1"/>
  <c r="BD78" i="8"/>
  <c r="BC78" i="8"/>
  <c r="BF78" i="8" s="1"/>
  <c r="AY78" i="8"/>
  <c r="AW78" i="8"/>
  <c r="BA78" i="8" s="1"/>
  <c r="BM77" i="8"/>
  <c r="BK77" i="8"/>
  <c r="BH77" i="8"/>
  <c r="BG77" i="8"/>
  <c r="BI77" i="8" s="1"/>
  <c r="BD77" i="8"/>
  <c r="BC77" i="8"/>
  <c r="BE77" i="8" s="1"/>
  <c r="AY77" i="8"/>
  <c r="AW77" i="8"/>
  <c r="AZ77" i="8" s="1"/>
  <c r="BM76" i="8"/>
  <c r="BK76" i="8"/>
  <c r="BH76" i="8"/>
  <c r="BG76" i="8"/>
  <c r="BJ76" i="8" s="1"/>
  <c r="BD76" i="8"/>
  <c r="BC76" i="8"/>
  <c r="BF76" i="8" s="1"/>
  <c r="AY76" i="8"/>
  <c r="AW76" i="8"/>
  <c r="BA76" i="8" s="1"/>
  <c r="BM75" i="8"/>
  <c r="BK75" i="8"/>
  <c r="BH75" i="8"/>
  <c r="BG75" i="8"/>
  <c r="BJ75" i="8" s="1"/>
  <c r="BD75" i="8"/>
  <c r="BC75" i="8"/>
  <c r="BF75" i="8" s="1"/>
  <c r="AY75" i="8"/>
  <c r="AW75" i="8"/>
  <c r="BA75" i="8" s="1"/>
  <c r="BM74" i="8"/>
  <c r="BK74" i="8"/>
  <c r="BH74" i="8"/>
  <c r="BG74" i="8"/>
  <c r="BJ74" i="8" s="1"/>
  <c r="BD74" i="8"/>
  <c r="BC74" i="8"/>
  <c r="BF74" i="8" s="1"/>
  <c r="AY74" i="8"/>
  <c r="AW74" i="8"/>
  <c r="BA74" i="8" s="1"/>
  <c r="BM73" i="8"/>
  <c r="BK73" i="8"/>
  <c r="BH73" i="8"/>
  <c r="BG73" i="8"/>
  <c r="BJ73" i="8" s="1"/>
  <c r="BD73" i="8"/>
  <c r="BC73" i="8"/>
  <c r="BF73" i="8" s="1"/>
  <c r="AY73" i="8"/>
  <c r="AW73" i="8"/>
  <c r="BA73" i="8" s="1"/>
  <c r="BM72" i="8"/>
  <c r="BK72" i="8"/>
  <c r="BH72" i="8"/>
  <c r="BG72" i="8"/>
  <c r="BJ72" i="8" s="1"/>
  <c r="BD72" i="8"/>
  <c r="BC72" i="8"/>
  <c r="BF72" i="8" s="1"/>
  <c r="AY72" i="8"/>
  <c r="AW72" i="8"/>
  <c r="BA72" i="8" s="1"/>
  <c r="BM71" i="8"/>
  <c r="BK71" i="8"/>
  <c r="BH71" i="8"/>
  <c r="BG71" i="8"/>
  <c r="BJ71" i="8" s="1"/>
  <c r="BD71" i="8"/>
  <c r="BC71" i="8"/>
  <c r="BF71" i="8" s="1"/>
  <c r="AY71" i="8"/>
  <c r="AW71" i="8"/>
  <c r="BA71" i="8" s="1"/>
  <c r="BM70" i="8"/>
  <c r="BK70" i="8"/>
  <c r="BH70" i="8"/>
  <c r="BG70" i="8"/>
  <c r="BJ70" i="8" s="1"/>
  <c r="BD70" i="8"/>
  <c r="BC70" i="8"/>
  <c r="BF70" i="8" s="1"/>
  <c r="AY70" i="8"/>
  <c r="AW70" i="8"/>
  <c r="BA70" i="8" s="1"/>
  <c r="BM69" i="8"/>
  <c r="BK69" i="8"/>
  <c r="BH69" i="8"/>
  <c r="BG69" i="8"/>
  <c r="BJ69" i="8" s="1"/>
  <c r="BD69" i="8"/>
  <c r="BC69" i="8"/>
  <c r="BF69" i="8" s="1"/>
  <c r="AY69" i="8"/>
  <c r="AW69" i="8"/>
  <c r="BA69" i="8" s="1"/>
  <c r="BM68" i="8"/>
  <c r="BK68" i="8"/>
  <c r="BH68" i="8"/>
  <c r="BG68" i="8"/>
  <c r="BJ68" i="8" s="1"/>
  <c r="BD68" i="8"/>
  <c r="BC68" i="8"/>
  <c r="BF68" i="8" s="1"/>
  <c r="AY68" i="8"/>
  <c r="AW68" i="8"/>
  <c r="BA68" i="8" s="1"/>
  <c r="BM67" i="8"/>
  <c r="BK67" i="8"/>
  <c r="BH67" i="8"/>
  <c r="BG67" i="8"/>
  <c r="BJ67" i="8" s="1"/>
  <c r="BD67" i="8"/>
  <c r="BC67" i="8"/>
  <c r="BF67" i="8" s="1"/>
  <c r="AY67" i="8"/>
  <c r="BA67" i="8"/>
  <c r="AK66" i="8"/>
  <c r="AJ66" i="8"/>
  <c r="AI66" i="8"/>
  <c r="AH66" i="8"/>
  <c r="AG66" i="8"/>
  <c r="AE66" i="8"/>
  <c r="V66" i="8"/>
  <c r="U66" i="8"/>
  <c r="T66" i="8"/>
  <c r="S66" i="8"/>
  <c r="R66" i="8"/>
  <c r="Q66" i="8"/>
  <c r="P66" i="8"/>
  <c r="O66" i="8"/>
  <c r="N66" i="8"/>
  <c r="M66" i="8"/>
  <c r="K66" i="8"/>
  <c r="J66" i="8"/>
  <c r="I66" i="8"/>
  <c r="G66" i="8"/>
  <c r="F66" i="8"/>
  <c r="E66" i="8"/>
  <c r="D66" i="8"/>
  <c r="C66" i="8"/>
  <c r="B66" i="8"/>
  <c r="AZ66" i="8" s="1"/>
  <c r="BM65" i="8"/>
  <c r="BH65" i="8"/>
  <c r="BJ65" i="8"/>
  <c r="BD65" i="8"/>
  <c r="BF65" i="8"/>
  <c r="AY65" i="8"/>
  <c r="BM63" i="8"/>
  <c r="BH63" i="8"/>
  <c r="BJ63" i="8"/>
  <c r="BD63" i="8"/>
  <c r="BF63" i="8"/>
  <c r="AY63" i="8"/>
  <c r="BA63" i="8"/>
  <c r="BM62" i="8"/>
  <c r="BH62" i="8"/>
  <c r="BD62" i="8"/>
  <c r="AY62" i="8"/>
  <c r="BA62" i="8"/>
  <c r="BM61" i="8"/>
  <c r="BH61" i="8"/>
  <c r="BI61" i="8"/>
  <c r="BD61" i="8"/>
  <c r="BE61" i="8"/>
  <c r="AY61" i="8"/>
  <c r="BM60" i="8"/>
  <c r="BH60" i="8"/>
  <c r="BJ60" i="8"/>
  <c r="BD60" i="8"/>
  <c r="BF60" i="8"/>
  <c r="AY60" i="8"/>
  <c r="BM59" i="8"/>
  <c r="BH59" i="8"/>
  <c r="BJ59" i="8"/>
  <c r="BD59" i="8"/>
  <c r="BE59" i="8"/>
  <c r="AY59" i="8"/>
  <c r="AZ59" i="8"/>
  <c r="BM58" i="8"/>
  <c r="BH58" i="8"/>
  <c r="BD58" i="8"/>
  <c r="AY58" i="8"/>
  <c r="BA58" i="8"/>
  <c r="BM57" i="8"/>
  <c r="BH57" i="8"/>
  <c r="BI57" i="8"/>
  <c r="BD57" i="8"/>
  <c r="BE57" i="8"/>
  <c r="AY57" i="8"/>
  <c r="BM56" i="8"/>
  <c r="BH56" i="8"/>
  <c r="BJ56" i="8"/>
  <c r="BD56" i="8"/>
  <c r="BF56" i="8"/>
  <c r="AY56" i="8"/>
  <c r="BA56" i="8"/>
  <c r="BM55" i="8"/>
  <c r="BH55" i="8"/>
  <c r="BJ55" i="8"/>
  <c r="BD55" i="8"/>
  <c r="BF55" i="8"/>
  <c r="AY55" i="8"/>
  <c r="BA55" i="8"/>
  <c r="BM54" i="8"/>
  <c r="BH54" i="8"/>
  <c r="BJ54" i="8"/>
  <c r="BD54" i="8"/>
  <c r="BE54" i="8"/>
  <c r="AY54" i="8"/>
  <c r="BA54" i="8"/>
  <c r="BM53" i="8"/>
  <c r="BH53" i="8"/>
  <c r="BJ53" i="8"/>
  <c r="BD53" i="8"/>
  <c r="BE53" i="8"/>
  <c r="AY53" i="8"/>
  <c r="BM52" i="8"/>
  <c r="BH52" i="8"/>
  <c r="BJ52" i="8"/>
  <c r="BD52" i="8"/>
  <c r="BE52" i="8"/>
  <c r="AY52" i="8"/>
  <c r="AZ52" i="8"/>
  <c r="BM51" i="8"/>
  <c r="BH51" i="8"/>
  <c r="BJ51" i="8"/>
  <c r="BD51" i="8"/>
  <c r="BF51" i="8"/>
  <c r="AY51" i="8"/>
  <c r="BA51" i="8"/>
  <c r="BM50" i="8"/>
  <c r="BH50" i="8"/>
  <c r="BI50" i="8"/>
  <c r="BD50" i="8"/>
  <c r="BF50" i="8"/>
  <c r="AY50" i="8"/>
  <c r="BA50" i="8"/>
  <c r="BM49" i="8"/>
  <c r="BH49" i="8"/>
  <c r="BI49" i="8"/>
  <c r="BD49" i="8"/>
  <c r="AY49" i="8"/>
  <c r="BA49" i="8"/>
  <c r="BM48" i="8"/>
  <c r="BH48" i="8"/>
  <c r="BJ48" i="8"/>
  <c r="BD48" i="8"/>
  <c r="BF48" i="8"/>
  <c r="AY48" i="8"/>
  <c r="AZ48" i="8"/>
  <c r="BM47" i="8"/>
  <c r="BH47" i="8"/>
  <c r="BJ47" i="8"/>
  <c r="BD47" i="8"/>
  <c r="BE47" i="8"/>
  <c r="AY47" i="8"/>
  <c r="BM46" i="8"/>
  <c r="BH46" i="8"/>
  <c r="BD46" i="8"/>
  <c r="BE46" i="8"/>
  <c r="AY46" i="8"/>
  <c r="BA46" i="8"/>
  <c r="BM45" i="8"/>
  <c r="BH45" i="8"/>
  <c r="BJ45" i="8"/>
  <c r="BD45" i="8"/>
  <c r="BE45" i="8"/>
  <c r="AY45" i="8"/>
  <c r="AZ45" i="8"/>
  <c r="BM44" i="8"/>
  <c r="BH44" i="8"/>
  <c r="BI44" i="8"/>
  <c r="BD44" i="8"/>
  <c r="BE44" i="8"/>
  <c r="AY44" i="8"/>
  <c r="AZ44" i="8"/>
  <c r="BM43" i="8"/>
  <c r="BH43" i="8"/>
  <c r="BD43" i="8"/>
  <c r="BF43" i="8"/>
  <c r="AY43" i="8"/>
  <c r="BA43" i="8"/>
  <c r="BM42" i="8"/>
  <c r="BH42" i="8"/>
  <c r="BD42" i="8"/>
  <c r="BF42" i="8"/>
  <c r="AY42" i="8"/>
  <c r="BA42" i="8"/>
  <c r="BM41" i="8"/>
  <c r="BH41" i="8"/>
  <c r="BI41" i="8"/>
  <c r="BD41" i="8"/>
  <c r="BE41" i="8"/>
  <c r="AY41" i="8"/>
  <c r="BA41" i="8"/>
  <c r="BM40" i="8"/>
  <c r="BH40" i="8"/>
  <c r="BJ40" i="8"/>
  <c r="BD40" i="8"/>
  <c r="BF40" i="8"/>
  <c r="AY40" i="8"/>
  <c r="AZ40" i="8"/>
  <c r="BM39" i="8"/>
  <c r="BH39" i="8"/>
  <c r="BJ39" i="8"/>
  <c r="BD39" i="8"/>
  <c r="AY39" i="8"/>
  <c r="BA39" i="8"/>
  <c r="BM38" i="8"/>
  <c r="BH38" i="8"/>
  <c r="BJ38" i="8"/>
  <c r="BD38" i="8"/>
  <c r="AY38" i="8"/>
  <c r="AQ37" i="8"/>
  <c r="AO37" i="8"/>
  <c r="AN37" i="8"/>
  <c r="AL37" i="8"/>
  <c r="AK37" i="8"/>
  <c r="AJ37" i="8"/>
  <c r="AI37" i="8"/>
  <c r="AH37" i="8"/>
  <c r="AG37" i="8"/>
  <c r="AE37" i="8"/>
  <c r="AD37" i="8"/>
  <c r="AC37" i="8"/>
  <c r="AB37" i="8"/>
  <c r="AA37" i="8"/>
  <c r="Z37" i="8"/>
  <c r="X37" i="8"/>
  <c r="V37" i="8"/>
  <c r="U37" i="8"/>
  <c r="T37" i="8"/>
  <c r="S37" i="8"/>
  <c r="R37" i="8"/>
  <c r="Q37" i="8"/>
  <c r="P37" i="8"/>
  <c r="O37" i="8"/>
  <c r="N37" i="8"/>
  <c r="M37" i="8"/>
  <c r="L37" i="8"/>
  <c r="K37" i="8"/>
  <c r="J37" i="8"/>
  <c r="I37" i="8"/>
  <c r="BF37" i="8" s="1"/>
  <c r="H37" i="8"/>
  <c r="G37" i="8"/>
  <c r="F37" i="8"/>
  <c r="E37" i="8"/>
  <c r="D37" i="8"/>
  <c r="C37" i="8"/>
  <c r="B37" i="8"/>
  <c r="BA37" i="8" s="1"/>
  <c r="BM36" i="8"/>
  <c r="BK36" i="8"/>
  <c r="BH36" i="8"/>
  <c r="BG36" i="8"/>
  <c r="BD36" i="8"/>
  <c r="BC36" i="8"/>
  <c r="BF36" i="8" s="1"/>
  <c r="AY36" i="8"/>
  <c r="AW36" i="8"/>
  <c r="BM35" i="8"/>
  <c r="BK35" i="8"/>
  <c r="BH35" i="8"/>
  <c r="BG35" i="8"/>
  <c r="BD35" i="8"/>
  <c r="BC35" i="8"/>
  <c r="BE35" i="8" s="1"/>
  <c r="AY35" i="8"/>
  <c r="AW35" i="8"/>
  <c r="BM34" i="8"/>
  <c r="BK34" i="8"/>
  <c r="BH34" i="8"/>
  <c r="BG34" i="8"/>
  <c r="BD34" i="8"/>
  <c r="BC34" i="8"/>
  <c r="BE34" i="8" s="1"/>
  <c r="AY34" i="8"/>
  <c r="AW34" i="8"/>
  <c r="BM33" i="8"/>
  <c r="BK33" i="8"/>
  <c r="BH33" i="8"/>
  <c r="BG33" i="8"/>
  <c r="BD33" i="8"/>
  <c r="BC33" i="8"/>
  <c r="BF33" i="8" s="1"/>
  <c r="AY33" i="8"/>
  <c r="AW33" i="8"/>
  <c r="BM32" i="8"/>
  <c r="BK32" i="8"/>
  <c r="BH32" i="8"/>
  <c r="BG32" i="8"/>
  <c r="BD32" i="8"/>
  <c r="BC32" i="8"/>
  <c r="BF32" i="8" s="1"/>
  <c r="AY32" i="8"/>
  <c r="AW32" i="8"/>
  <c r="BM31" i="8"/>
  <c r="BK31" i="8"/>
  <c r="BH31" i="8"/>
  <c r="BG31" i="8"/>
  <c r="BF31" i="8"/>
  <c r="BM30" i="8"/>
  <c r="BK30" i="8"/>
  <c r="BH30" i="8"/>
  <c r="BG30" i="8"/>
  <c r="BD30" i="8"/>
  <c r="BC30" i="8"/>
  <c r="BE30" i="8" s="1"/>
  <c r="AY30" i="8"/>
  <c r="AW30" i="8"/>
  <c r="BM29" i="8"/>
  <c r="BK29" i="8"/>
  <c r="BH29" i="8"/>
  <c r="BG29" i="8"/>
  <c r="BD29" i="8"/>
  <c r="BC29" i="8"/>
  <c r="BF29" i="8" s="1"/>
  <c r="AY29" i="8"/>
  <c r="AW29" i="8"/>
  <c r="BM28" i="8"/>
  <c r="BK28" i="8"/>
  <c r="BH28" i="8"/>
  <c r="BG28" i="8"/>
  <c r="BJ28" i="8" s="1"/>
  <c r="BD28" i="8"/>
  <c r="BC28" i="8"/>
  <c r="BF28" i="8" s="1"/>
  <c r="AY28" i="8"/>
  <c r="AW28" i="8"/>
  <c r="AZ28" i="8" s="1"/>
  <c r="BM27" i="8"/>
  <c r="BK27" i="8"/>
  <c r="BH27" i="8"/>
  <c r="BG27" i="8"/>
  <c r="BI27" i="8" s="1"/>
  <c r="BD27" i="8"/>
  <c r="BC27" i="8"/>
  <c r="BF27" i="8" s="1"/>
  <c r="AY27" i="8"/>
  <c r="AW27" i="8"/>
  <c r="BA27" i="8" s="1"/>
  <c r="BM26" i="8"/>
  <c r="BK26" i="8"/>
  <c r="BH26" i="8"/>
  <c r="BG26" i="8"/>
  <c r="BD26" i="8"/>
  <c r="BC26" i="8"/>
  <c r="BF26" i="8" s="1"/>
  <c r="AY26" i="8"/>
  <c r="AW26" i="8"/>
  <c r="BA26" i="8" s="1"/>
  <c r="BM25" i="8"/>
  <c r="BK25" i="8"/>
  <c r="BH25" i="8"/>
  <c r="BG25" i="8"/>
  <c r="BI25" i="8" s="1"/>
  <c r="BD25" i="8"/>
  <c r="BC25" i="8"/>
  <c r="AY25" i="8"/>
  <c r="AW25" i="8"/>
  <c r="BA25" i="8" s="1"/>
  <c r="BM24" i="8"/>
  <c r="BK24" i="8"/>
  <c r="BH24" i="8"/>
  <c r="BG24" i="8"/>
  <c r="BJ24" i="8" s="1"/>
  <c r="BD24" i="8"/>
  <c r="BC24" i="8"/>
  <c r="BF24" i="8" s="1"/>
  <c r="AY24" i="8"/>
  <c r="AW24" i="8"/>
  <c r="A24" i="8"/>
  <c r="A25" i="8" s="1"/>
  <c r="A26" i="8" s="1"/>
  <c r="A27" i="8" s="1"/>
  <c r="A28" i="8" s="1"/>
  <c r="A29" i="8" s="1"/>
  <c r="A30" i="8" s="1"/>
  <c r="A31" i="8" s="1"/>
  <c r="A32" i="8" s="1"/>
  <c r="A33" i="8" s="1"/>
  <c r="A34" i="8" s="1"/>
  <c r="A35" i="8" s="1"/>
  <c r="A36" i="8" s="1"/>
  <c r="BM23" i="8"/>
  <c r="BK23" i="8"/>
  <c r="BH23" i="8"/>
  <c r="BG23" i="8"/>
  <c r="BJ23" i="8" s="1"/>
  <c r="BD23" i="8"/>
  <c r="BC23" i="8"/>
  <c r="BF23" i="8" s="1"/>
  <c r="AY23" i="8"/>
  <c r="AW23" i="8"/>
  <c r="BA23" i="8" s="1"/>
  <c r="BM22" i="8"/>
  <c r="BK22" i="8"/>
  <c r="BH22" i="8"/>
  <c r="BG22" i="8"/>
  <c r="BI22" i="8" s="1"/>
  <c r="BD22" i="8"/>
  <c r="BC22" i="8"/>
  <c r="AY22" i="8"/>
  <c r="AW22" i="8"/>
  <c r="BA22" i="8" s="1"/>
  <c r="BM21" i="8"/>
  <c r="BK21" i="8"/>
  <c r="BH21" i="8"/>
  <c r="BG21" i="8"/>
  <c r="BJ21" i="8" s="1"/>
  <c r="BD21" i="8"/>
  <c r="BC21" i="8"/>
  <c r="BF21" i="8" s="1"/>
  <c r="AY21" i="8"/>
  <c r="AW21" i="8"/>
  <c r="BM20" i="8"/>
  <c r="BK20" i="8"/>
  <c r="BH20" i="8"/>
  <c r="BG20" i="8"/>
  <c r="BJ20" i="8" s="1"/>
  <c r="BD20" i="8"/>
  <c r="BC20" i="8"/>
  <c r="BF20" i="8" s="1"/>
  <c r="AY20" i="8"/>
  <c r="AW20" i="8"/>
  <c r="BA20" i="8" s="1"/>
  <c r="BM19" i="8"/>
  <c r="BK19" i="8"/>
  <c r="BH19" i="8"/>
  <c r="BG19" i="8"/>
  <c r="BJ19" i="8" s="1"/>
  <c r="BD19" i="8"/>
  <c r="BC19" i="8"/>
  <c r="AY19" i="8"/>
  <c r="AW19" i="8"/>
  <c r="BA19" i="8" s="1"/>
  <c r="BM18" i="8"/>
  <c r="BK18" i="8"/>
  <c r="BH18" i="8"/>
  <c r="BG18" i="8"/>
  <c r="BD18" i="8"/>
  <c r="BC18" i="8"/>
  <c r="BE18" i="8" s="1"/>
  <c r="AY18" i="8"/>
  <c r="AW18" i="8"/>
  <c r="BM17" i="8"/>
  <c r="BK17" i="8"/>
  <c r="BH17" i="8"/>
  <c r="BG17" i="8"/>
  <c r="BJ17" i="8" s="1"/>
  <c r="BD17" i="8"/>
  <c r="BC17" i="8"/>
  <c r="BF17" i="8" s="1"/>
  <c r="AY17" i="8"/>
  <c r="AW17" i="8"/>
  <c r="AZ17" i="8" s="1"/>
  <c r="BM16" i="8"/>
  <c r="BK16" i="8"/>
  <c r="BH16" i="8"/>
  <c r="BG16" i="8"/>
  <c r="BJ16" i="8" s="1"/>
  <c r="BD16" i="8"/>
  <c r="BC16" i="8"/>
  <c r="BF16" i="8" s="1"/>
  <c r="AY16" i="8"/>
  <c r="AW16" i="8"/>
  <c r="BA16" i="8" s="1"/>
  <c r="BM15" i="8"/>
  <c r="BK15" i="8"/>
  <c r="BH15" i="8"/>
  <c r="BG15" i="8"/>
  <c r="BD15" i="8"/>
  <c r="BC15" i="8"/>
  <c r="BF15" i="8" s="1"/>
  <c r="AY15" i="8"/>
  <c r="AW15" i="8"/>
  <c r="BA15" i="8" s="1"/>
  <c r="BM14" i="8"/>
  <c r="BK14" i="8"/>
  <c r="BH14" i="8"/>
  <c r="BG14" i="8"/>
  <c r="BI14" i="8" s="1"/>
  <c r="BD14" i="8"/>
  <c r="BC14" i="8"/>
  <c r="AY14" i="8"/>
  <c r="AW14" i="8"/>
  <c r="BA14" i="8" s="1"/>
  <c r="BM13" i="8"/>
  <c r="BK13" i="8"/>
  <c r="BH13" i="8"/>
  <c r="BG13" i="8"/>
  <c r="BJ13" i="8" s="1"/>
  <c r="BD13" i="8"/>
  <c r="BC13" i="8"/>
  <c r="BF13" i="8" s="1"/>
  <c r="AY13" i="8"/>
  <c r="AW13" i="8"/>
  <c r="BM12" i="8"/>
  <c r="BK12" i="8"/>
  <c r="BH12" i="8"/>
  <c r="BG12" i="8"/>
  <c r="BJ12" i="8" s="1"/>
  <c r="BD12" i="8"/>
  <c r="BC12" i="8"/>
  <c r="BE12" i="8" s="1"/>
  <c r="AY12" i="8"/>
  <c r="AW12" i="8"/>
  <c r="AZ12" i="8" s="1"/>
  <c r="BM11" i="8"/>
  <c r="BK11" i="8"/>
  <c r="BH11" i="8"/>
  <c r="BG11" i="8"/>
  <c r="BJ11" i="8" s="1"/>
  <c r="BD11" i="8"/>
  <c r="BC11" i="8"/>
  <c r="AY11" i="8"/>
  <c r="AW11" i="8"/>
  <c r="BA11" i="8" s="1"/>
  <c r="BM10" i="8"/>
  <c r="BK10" i="8"/>
  <c r="BH10" i="8"/>
  <c r="BG10" i="8"/>
  <c r="BD10" i="8"/>
  <c r="BC10" i="8"/>
  <c r="BE10" i="8" s="1"/>
  <c r="AY10" i="8"/>
  <c r="AW10" i="8"/>
  <c r="BM9" i="8"/>
  <c r="BK9" i="8"/>
  <c r="BH9" i="8"/>
  <c r="BG9" i="8"/>
  <c r="BI9" i="8" s="1"/>
  <c r="BD9" i="8"/>
  <c r="BC9" i="8"/>
  <c r="BE9" i="8" s="1"/>
  <c r="AY9" i="8"/>
  <c r="AW9" i="8"/>
  <c r="AZ9" i="8" s="1"/>
  <c r="BM8" i="8"/>
  <c r="BK8" i="8"/>
  <c r="BH8" i="8"/>
  <c r="BG8" i="8"/>
  <c r="BJ8" i="8" s="1"/>
  <c r="BD8" i="8"/>
  <c r="BC8" i="8"/>
  <c r="BF8" i="8" s="1"/>
  <c r="AY8" i="8"/>
  <c r="AW8" i="8"/>
  <c r="BA8" i="8" s="1"/>
  <c r="BM7" i="8"/>
  <c r="BK7" i="8"/>
  <c r="BH7" i="8"/>
  <c r="BG7" i="8"/>
  <c r="BD7" i="8"/>
  <c r="BC7" i="8"/>
  <c r="BF7" i="8" s="1"/>
  <c r="AY7" i="8"/>
  <c r="AW7" i="8"/>
  <c r="BA7" i="8" s="1"/>
  <c r="A7" i="8"/>
  <c r="BM6" i="8"/>
  <c r="BK6" i="8"/>
  <c r="BH6" i="8"/>
  <c r="BG6" i="8"/>
  <c r="BI6" i="8" s="1"/>
  <c r="BD6" i="8"/>
  <c r="BC6" i="8"/>
  <c r="AY6" i="8"/>
  <c r="AW6" i="8"/>
  <c r="BA6" i="8" s="1"/>
  <c r="BO5" i="8"/>
  <c r="BK5" i="8"/>
  <c r="BJ5" i="8"/>
  <c r="BG5" i="8"/>
  <c r="BF5" i="8"/>
  <c r="BC5" i="8"/>
  <c r="BA5" i="8"/>
  <c r="AW5" i="8"/>
  <c r="AQ5" i="8"/>
  <c r="AP5" i="8"/>
  <c r="AO5" i="8"/>
  <c r="AN5" i="8"/>
  <c r="AM5" i="8"/>
  <c r="AL5" i="8"/>
  <c r="AK5" i="8"/>
  <c r="AJ5" i="8"/>
  <c r="AI5" i="8"/>
  <c r="AH5"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A5" i="8"/>
  <c r="A173" i="1"/>
  <c r="B172" i="1"/>
  <c r="AJ68" i="1"/>
  <c r="AK68" i="1" s="1"/>
  <c r="AJ67" i="1"/>
  <c r="AK67" i="1" s="1"/>
  <c r="AK66" i="1"/>
  <c r="AM16" i="1"/>
  <c r="AR50" i="1"/>
  <c r="AQ50" i="1"/>
  <c r="AM50" i="1"/>
  <c r="AK50" i="1"/>
  <c r="AJ50" i="1"/>
  <c r="BD38" i="1"/>
  <c r="AZ38" i="1"/>
  <c r="AJ38" i="1"/>
  <c r="Y38" i="1"/>
  <c r="BD50" i="1" s="1"/>
  <c r="X38" i="1"/>
  <c r="W38" i="1"/>
  <c r="BE38" i="1" s="1"/>
  <c r="V38" i="1"/>
  <c r="AS38" i="1" s="1"/>
  <c r="AK23" i="1"/>
  <c r="AJ23" i="1" s="1"/>
  <c r="AK2" i="1"/>
  <c r="AU66" i="8" l="1"/>
  <c r="AQ23" i="1"/>
  <c r="BM350" i="8"/>
  <c r="AZ382" i="8"/>
  <c r="BP352" i="8"/>
  <c r="BO351" i="8"/>
  <c r="BP351" i="8"/>
  <c r="BA352" i="8"/>
  <c r="AZ352" i="8"/>
  <c r="BP353" i="8"/>
  <c r="BP381" i="8"/>
  <c r="J12" i="1"/>
  <c r="I21" i="11" s="1"/>
  <c r="BF98" i="8"/>
  <c r="BF129" i="8"/>
  <c r="BB109" i="8"/>
  <c r="AY129" i="8"/>
  <c r="A8" i="8"/>
  <c r="A9" i="8" s="1"/>
  <c r="A10" i="8" s="1"/>
  <c r="A11" i="8" s="1"/>
  <c r="A12" i="8" s="1"/>
  <c r="A13" i="8" s="1"/>
  <c r="A14" i="8" s="1"/>
  <c r="A15" i="8" s="1"/>
  <c r="A16" i="8" s="1"/>
  <c r="A17" i="8" s="1"/>
  <c r="A18" i="8" s="1"/>
  <c r="A19" i="8" s="1"/>
  <c r="A20" i="8" s="1"/>
  <c r="A21" i="8" s="1"/>
  <c r="A22" i="8" s="1"/>
  <c r="I29" i="11"/>
  <c r="BB31" i="8"/>
  <c r="BP64" i="8"/>
  <c r="AZ38" i="8"/>
  <c r="BB65" i="8"/>
  <c r="BB64" i="8"/>
  <c r="AZ65" i="8"/>
  <c r="BA65" i="8"/>
  <c r="BB375" i="8"/>
  <c r="J29" i="11"/>
  <c r="K29" i="11" s="1"/>
  <c r="G29" i="11"/>
  <c r="H29" i="11" s="1"/>
  <c r="J18" i="11"/>
  <c r="K18" i="11" s="1"/>
  <c r="G18" i="11"/>
  <c r="H18" i="11" s="1"/>
  <c r="J10" i="1"/>
  <c r="L10" i="1" s="1"/>
  <c r="J20" i="1"/>
  <c r="L20" i="1" s="1"/>
  <c r="AO38" i="1"/>
  <c r="BI75" i="8"/>
  <c r="BI127" i="8"/>
  <c r="BC50" i="1"/>
  <c r="BI38" i="1"/>
  <c r="AZ97" i="8"/>
  <c r="AV50" i="1"/>
  <c r="BO246" i="8"/>
  <c r="BF270" i="8"/>
  <c r="BA308" i="8"/>
  <c r="BE75" i="8"/>
  <c r="BI56" i="8"/>
  <c r="AZ75" i="8"/>
  <c r="BO181" i="8"/>
  <c r="BO258" i="8"/>
  <c r="BO325" i="8"/>
  <c r="BO331" i="8"/>
  <c r="BE51" i="8"/>
  <c r="BF91" i="8"/>
  <c r="BA89" i="8"/>
  <c r="BF313" i="8"/>
  <c r="BO166" i="8"/>
  <c r="BO185" i="8"/>
  <c r="AZ359" i="8"/>
  <c r="BN137" i="8"/>
  <c r="BO138" i="8"/>
  <c r="BN145" i="8"/>
  <c r="BN147" i="8"/>
  <c r="BN155" i="8"/>
  <c r="BO124" i="8"/>
  <c r="BN240" i="8"/>
  <c r="AZ41" i="8"/>
  <c r="BA83" i="8"/>
  <c r="BF86" i="8"/>
  <c r="BA91" i="8"/>
  <c r="BF125" i="8"/>
  <c r="AZ169" i="8"/>
  <c r="AZ300" i="8"/>
  <c r="BE305" i="8"/>
  <c r="AZ339" i="8"/>
  <c r="BF352" i="8"/>
  <c r="AZ11" i="8"/>
  <c r="BA86" i="8"/>
  <c r="AZ112" i="8"/>
  <c r="BN182" i="8"/>
  <c r="BA185" i="8"/>
  <c r="BE212" i="8"/>
  <c r="BJ282" i="8"/>
  <c r="BF290" i="8"/>
  <c r="BN317" i="8"/>
  <c r="BE334" i="8"/>
  <c r="BO339" i="8"/>
  <c r="BO343" i="8"/>
  <c r="BO107" i="8"/>
  <c r="BO93" i="8"/>
  <c r="BO254" i="8"/>
  <c r="BN275" i="8"/>
  <c r="BN305" i="8"/>
  <c r="BJ77" i="8"/>
  <c r="BJ83" i="8"/>
  <c r="BI116" i="8"/>
  <c r="BF135" i="8"/>
  <c r="BO142" i="8"/>
  <c r="BN152" i="8"/>
  <c r="BJ179" i="8"/>
  <c r="BI211" i="8"/>
  <c r="AZ237" i="8"/>
  <c r="AZ262" i="8"/>
  <c r="BE282" i="8"/>
  <c r="BI284" i="8"/>
  <c r="BE286" i="8"/>
  <c r="BF306" i="8"/>
  <c r="AZ334" i="8"/>
  <c r="BN339" i="8"/>
  <c r="AZ373" i="8"/>
  <c r="AM68" i="1"/>
  <c r="BA28" i="8"/>
  <c r="BA52" i="8"/>
  <c r="BO75" i="8"/>
  <c r="BA81" i="8"/>
  <c r="BF83" i="8"/>
  <c r="BJ86" i="8"/>
  <c r="BA93" i="8"/>
  <c r="BJ103" i="8"/>
  <c r="BE112" i="8"/>
  <c r="BN112" i="8"/>
  <c r="BI134" i="8"/>
  <c r="BE158" i="8"/>
  <c r="BN160" i="8"/>
  <c r="BF169" i="8"/>
  <c r="BO169" i="8"/>
  <c r="BO173" i="8"/>
  <c r="BN181" i="8"/>
  <c r="BO201" i="8"/>
  <c r="BI245" i="8"/>
  <c r="BI305" i="8"/>
  <c r="BJ313" i="8"/>
  <c r="BE347" i="8"/>
  <c r="BE371" i="8"/>
  <c r="BA374" i="8"/>
  <c r="BO103" i="8"/>
  <c r="BN8" i="8"/>
  <c r="BO9" i="8"/>
  <c r="BO23" i="8"/>
  <c r="BO79" i="8"/>
  <c r="BN88" i="8"/>
  <c r="BO140" i="8"/>
  <c r="BO184" i="8"/>
  <c r="BO216" i="8"/>
  <c r="BN274" i="8"/>
  <c r="BO297" i="8"/>
  <c r="BO328" i="8"/>
  <c r="BO335" i="8"/>
  <c r="BO336" i="8"/>
  <c r="BO356" i="8"/>
  <c r="BO378" i="8"/>
  <c r="S10" i="14"/>
  <c r="S33" i="14"/>
  <c r="BB6" i="8"/>
  <c r="AZ16" i="8"/>
  <c r="BA48" i="8"/>
  <c r="BF77" i="8"/>
  <c r="AZ79" i="8"/>
  <c r="BE79" i="8"/>
  <c r="BI79" i="8"/>
  <c r="BJ81" i="8"/>
  <c r="BO83" i="8"/>
  <c r="BO85" i="8"/>
  <c r="AZ88" i="8"/>
  <c r="BE88" i="8"/>
  <c r="BI88" i="8"/>
  <c r="BO90" i="8"/>
  <c r="BJ93" i="8"/>
  <c r="BE96" i="8"/>
  <c r="BO96" i="8"/>
  <c r="BF102" i="8"/>
  <c r="BO102" i="8"/>
  <c r="BA108" i="8"/>
  <c r="BE110" i="8"/>
  <c r="BE114" i="8"/>
  <c r="AZ122" i="8"/>
  <c r="BO148" i="8"/>
  <c r="BE159" i="8"/>
  <c r="BE162" i="8"/>
  <c r="BI162" i="8"/>
  <c r="BE165" i="8"/>
  <c r="BO180" i="8"/>
  <c r="BO187" i="8"/>
  <c r="AZ200" i="8"/>
  <c r="BE206" i="8"/>
  <c r="BE220" i="8"/>
  <c r="BO220" i="8"/>
  <c r="BE235" i="8"/>
  <c r="BJ240" i="8"/>
  <c r="BE245" i="8"/>
  <c r="BJ253" i="8"/>
  <c r="BN277" i="8"/>
  <c r="BI279" i="8"/>
  <c r="BO283" i="8"/>
  <c r="AZ305" i="8"/>
  <c r="BA313" i="8"/>
  <c r="BN313" i="8"/>
  <c r="BF330" i="8"/>
  <c r="AZ346" i="8"/>
  <c r="BJ369" i="8"/>
  <c r="BI378" i="8"/>
  <c r="BF12" i="8"/>
  <c r="BO13" i="8"/>
  <c r="BI21" i="8"/>
  <c r="BA40" i="8"/>
  <c r="BF41" i="8"/>
  <c r="BO45" i="8"/>
  <c r="BA77" i="8"/>
  <c r="BF81" i="8"/>
  <c r="BO86" i="8"/>
  <c r="BJ91" i="8"/>
  <c r="BF93" i="8"/>
  <c r="AZ96" i="8"/>
  <c r="AZ110" i="8"/>
  <c r="BJ113" i="8"/>
  <c r="BO127" i="8"/>
  <c r="AZ130" i="8"/>
  <c r="AZ136" i="8"/>
  <c r="BO156" i="8"/>
  <c r="BO157" i="8"/>
  <c r="BI158" i="8"/>
  <c r="BE181" i="8"/>
  <c r="BI182" i="8"/>
  <c r="BO197" i="8"/>
  <c r="AZ206" i="8"/>
  <c r="AZ216" i="8"/>
  <c r="BO230" i="8"/>
  <c r="BJ232" i="8"/>
  <c r="BJ243" i="8"/>
  <c r="BO251" i="8"/>
  <c r="BJ273" i="8"/>
  <c r="BE279" i="8"/>
  <c r="BA293" i="8"/>
  <c r="BO301" i="8"/>
  <c r="BJ307" i="8"/>
  <c r="BF311" i="8"/>
  <c r="BE315" i="8"/>
  <c r="AZ335" i="8"/>
  <c r="BA353" i="8"/>
  <c r="BF359" i="8"/>
  <c r="AZ184" i="8"/>
  <c r="BA184" i="8"/>
  <c r="BJ325" i="8"/>
  <c r="BI325" i="8"/>
  <c r="BF10" i="8"/>
  <c r="BA12" i="8"/>
  <c r="BO16" i="8"/>
  <c r="BO20" i="8"/>
  <c r="BF47" i="8"/>
  <c r="BO48" i="8"/>
  <c r="AZ54" i="8"/>
  <c r="AZ58" i="8"/>
  <c r="BF59" i="8"/>
  <c r="BO60" i="8"/>
  <c r="AZ62" i="8"/>
  <c r="BE63" i="8"/>
  <c r="BF94" i="8"/>
  <c r="BE94" i="8"/>
  <c r="BJ110" i="8"/>
  <c r="BI110" i="8"/>
  <c r="BJ114" i="8"/>
  <c r="BI114" i="8"/>
  <c r="BN154" i="8"/>
  <c r="BO154" i="8"/>
  <c r="BA168" i="8"/>
  <c r="AZ168" i="8"/>
  <c r="BF172" i="8"/>
  <c r="BE172" i="8"/>
  <c r="BO363" i="8"/>
  <c r="BN377" i="8"/>
  <c r="BJ130" i="8"/>
  <c r="BI130" i="8"/>
  <c r="BE246" i="8"/>
  <c r="BF246" i="8"/>
  <c r="BE266" i="8"/>
  <c r="BF266" i="8"/>
  <c r="BI353" i="8"/>
  <c r="BJ353" i="8"/>
  <c r="BE369" i="8"/>
  <c r="BF369" i="8"/>
  <c r="AZ8" i="8"/>
  <c r="AZ27" i="8"/>
  <c r="BE27" i="8"/>
  <c r="BJ44" i="8"/>
  <c r="BI51" i="8"/>
  <c r="BF52" i="8"/>
  <c r="AZ56" i="8"/>
  <c r="BF57" i="8"/>
  <c r="BA59" i="8"/>
  <c r="BF61" i="8"/>
  <c r="AZ63" i="8"/>
  <c r="BF130" i="8"/>
  <c r="BE130" i="8"/>
  <c r="BJ193" i="8"/>
  <c r="BI193" i="8"/>
  <c r="BA212" i="8"/>
  <c r="AZ212" i="8"/>
  <c r="BI249" i="8"/>
  <c r="BJ249" i="8"/>
  <c r="BA265" i="8"/>
  <c r="AZ265" i="8"/>
  <c r="BJ265" i="8"/>
  <c r="BI265" i="8"/>
  <c r="AZ269" i="8"/>
  <c r="BA269" i="8"/>
  <c r="AZ288" i="8"/>
  <c r="BA288" i="8"/>
  <c r="BE298" i="8"/>
  <c r="BF298" i="8"/>
  <c r="BF356" i="8"/>
  <c r="BE356" i="8"/>
  <c r="BF357" i="8"/>
  <c r="BE357" i="8"/>
  <c r="BI365" i="8"/>
  <c r="BJ365" i="8"/>
  <c r="BJ377" i="8"/>
  <c r="BI377" i="8"/>
  <c r="BA126" i="8"/>
  <c r="AZ126" i="8"/>
  <c r="BO144" i="8"/>
  <c r="BN144" i="8"/>
  <c r="BF265" i="8"/>
  <c r="BE265" i="8"/>
  <c r="AZ297" i="8"/>
  <c r="BA297" i="8"/>
  <c r="BA357" i="8"/>
  <c r="AZ357" i="8"/>
  <c r="BO24" i="8"/>
  <c r="BO41" i="8"/>
  <c r="BN44" i="8"/>
  <c r="BO55" i="8"/>
  <c r="BA94" i="8"/>
  <c r="AZ94" i="8"/>
  <c r="BJ94" i="8"/>
  <c r="BI94" i="8"/>
  <c r="BJ112" i="8"/>
  <c r="BI112" i="8"/>
  <c r="BA172" i="8"/>
  <c r="AZ172" i="8"/>
  <c r="BA173" i="8"/>
  <c r="AZ173" i="8"/>
  <c r="BF187" i="8"/>
  <c r="BE187" i="8"/>
  <c r="BF210" i="8"/>
  <c r="BE210" i="8"/>
  <c r="BA242" i="8"/>
  <c r="AZ242" i="8"/>
  <c r="BO372" i="8"/>
  <c r="BN372" i="8"/>
  <c r="BO95" i="8"/>
  <c r="BB100" i="8"/>
  <c r="BO105" i="8"/>
  <c r="BN107" i="8"/>
  <c r="BE108" i="8"/>
  <c r="BF111" i="8"/>
  <c r="BO111" i="8"/>
  <c r="BO116" i="8"/>
  <c r="BO120" i="8"/>
  <c r="BO121" i="8"/>
  <c r="BE134" i="8"/>
  <c r="BN138" i="8"/>
  <c r="BN139" i="8"/>
  <c r="BN146" i="8"/>
  <c r="BO147" i="8"/>
  <c r="BO155" i="8"/>
  <c r="AZ158" i="8"/>
  <c r="BN158" i="8"/>
  <c r="BE168" i="8"/>
  <c r="BJ183" i="8"/>
  <c r="BN190" i="8"/>
  <c r="BJ192" i="8"/>
  <c r="BO232" i="8"/>
  <c r="AZ235" i="8"/>
  <c r="BN238" i="8"/>
  <c r="BF242" i="8"/>
  <c r="AZ245" i="8"/>
  <c r="BJ246" i="8"/>
  <c r="BO261" i="8"/>
  <c r="BO262" i="8"/>
  <c r="BO265" i="8"/>
  <c r="BN282" i="8"/>
  <c r="BO290" i="8"/>
  <c r="BO291" i="8"/>
  <c r="BO302" i="8"/>
  <c r="BO306" i="8"/>
  <c r="BO318" i="8"/>
  <c r="BN334" i="8"/>
  <c r="BO342" i="8"/>
  <c r="BO68" i="8"/>
  <c r="BO69" i="8"/>
  <c r="BO70" i="8"/>
  <c r="BO71" i="8"/>
  <c r="BO72" i="8"/>
  <c r="BO73" i="8"/>
  <c r="BO77" i="8"/>
  <c r="BO81" i="8"/>
  <c r="BE350" i="8"/>
  <c r="BB367" i="8"/>
  <c r="BO357" i="8"/>
  <c r="BO65" i="8"/>
  <c r="BN93" i="8"/>
  <c r="BN127" i="8"/>
  <c r="BO130" i="8"/>
  <c r="BN140" i="8"/>
  <c r="BN142" i="8"/>
  <c r="BN143" i="8"/>
  <c r="BN148" i="8"/>
  <c r="BO152" i="8"/>
  <c r="BN153" i="8"/>
  <c r="BO160" i="8"/>
  <c r="BO177" i="8"/>
  <c r="BN193" i="8"/>
  <c r="BI199" i="8"/>
  <c r="AZ209" i="8"/>
  <c r="BE217" i="8"/>
  <c r="BF225" i="8"/>
  <c r="AZ230" i="8"/>
  <c r="BO240" i="8"/>
  <c r="BO247" i="8"/>
  <c r="BE263" i="8"/>
  <c r="BN263" i="8"/>
  <c r="BF267" i="8"/>
  <c r="BO274" i="8"/>
  <c r="BO279" i="8"/>
  <c r="BO281" i="8"/>
  <c r="BF294" i="8"/>
  <c r="BO295" i="8"/>
  <c r="BO305" i="8"/>
  <c r="BO309" i="8"/>
  <c r="BO310" i="8"/>
  <c r="BO314" i="8"/>
  <c r="BI315" i="8"/>
  <c r="BN321" i="8"/>
  <c r="BI330" i="8"/>
  <c r="BE346" i="8"/>
  <c r="BI355" i="8"/>
  <c r="BI363" i="8"/>
  <c r="BE364" i="8"/>
  <c r="BJ367" i="8"/>
  <c r="R26" i="14"/>
  <c r="S29" i="14"/>
  <c r="BO92" i="8"/>
  <c r="BN92" i="8"/>
  <c r="AZ128" i="8"/>
  <c r="BA128" i="8"/>
  <c r="BF136" i="8"/>
  <c r="BE136" i="8"/>
  <c r="BF138" i="8"/>
  <c r="BE138" i="8"/>
  <c r="BF97" i="8"/>
  <c r="BE97" i="8"/>
  <c r="BJ6" i="8"/>
  <c r="BI8" i="8"/>
  <c r="BJ9" i="8"/>
  <c r="BI16" i="8"/>
  <c r="BN16" i="8"/>
  <c r="BO17" i="8"/>
  <c r="AZ19" i="8"/>
  <c r="BE21" i="8"/>
  <c r="BJ22" i="8"/>
  <c r="BO28" i="8"/>
  <c r="BO40" i="8"/>
  <c r="BF44" i="8"/>
  <c r="BI45" i="8"/>
  <c r="BN47" i="8"/>
  <c r="AZ51" i="8"/>
  <c r="BO51" i="8"/>
  <c r="AZ55" i="8"/>
  <c r="BE55" i="8"/>
  <c r="BI55" i="8"/>
  <c r="BO63" i="8"/>
  <c r="BI65" i="8"/>
  <c r="AY98" i="8"/>
  <c r="BO74" i="8"/>
  <c r="BO76" i="8"/>
  <c r="BO78" i="8"/>
  <c r="BO80" i="8"/>
  <c r="BO82" i="8"/>
  <c r="BO84" i="8"/>
  <c r="AZ85" i="8"/>
  <c r="BE85" i="8"/>
  <c r="BI85" i="8"/>
  <c r="BN85" i="8"/>
  <c r="BO87" i="8"/>
  <c r="BJ96" i="8"/>
  <c r="BI96" i="8"/>
  <c r="BF122" i="8"/>
  <c r="BE122" i="8"/>
  <c r="BI126" i="8"/>
  <c r="BJ126" i="8"/>
  <c r="BA132" i="8"/>
  <c r="AZ132" i="8"/>
  <c r="BF140" i="8"/>
  <c r="BE140" i="8"/>
  <c r="BE8" i="8"/>
  <c r="BF9" i="8"/>
  <c r="BN9" i="8"/>
  <c r="AZ15" i="8"/>
  <c r="BE16" i="8"/>
  <c r="BF18" i="8"/>
  <c r="BN18" i="8"/>
  <c r="BN21" i="8"/>
  <c r="BJ27" i="8"/>
  <c r="BE28" i="8"/>
  <c r="BI28" i="8"/>
  <c r="BF35" i="8"/>
  <c r="BA38" i="8"/>
  <c r="BE40" i="8"/>
  <c r="BI40" i="8"/>
  <c r="AZ43" i="8"/>
  <c r="BE43" i="8"/>
  <c r="BA44" i="8"/>
  <c r="BO44" i="8"/>
  <c r="AZ46" i="8"/>
  <c r="BF46" i="8"/>
  <c r="BI47" i="8"/>
  <c r="BN48" i="8"/>
  <c r="BI53" i="8"/>
  <c r="BF54" i="8"/>
  <c r="BJ57" i="8"/>
  <c r="BI63" i="8"/>
  <c r="BE65" i="8"/>
  <c r="BI74" i="8"/>
  <c r="AZ76" i="8"/>
  <c r="BE76" i="8"/>
  <c r="BI76" i="8"/>
  <c r="AZ78" i="8"/>
  <c r="BE78" i="8"/>
  <c r="BI78" i="8"/>
  <c r="AZ80" i="8"/>
  <c r="BE80" i="8"/>
  <c r="BI80" i="8"/>
  <c r="AZ82" i="8"/>
  <c r="BE82" i="8"/>
  <c r="BI82" i="8"/>
  <c r="AZ84" i="8"/>
  <c r="BE84" i="8"/>
  <c r="BI84" i="8"/>
  <c r="BN84" i="8"/>
  <c r="AZ87" i="8"/>
  <c r="BE87" i="8"/>
  <c r="BI87" i="8"/>
  <c r="BF89" i="8"/>
  <c r="BJ97" i="8"/>
  <c r="BI97" i="8"/>
  <c r="BN101" i="8"/>
  <c r="BO101" i="8"/>
  <c r="BI108" i="8"/>
  <c r="BJ108" i="8"/>
  <c r="BJ120" i="8"/>
  <c r="BI120" i="8"/>
  <c r="BJ136" i="8"/>
  <c r="BI136" i="8"/>
  <c r="BF142" i="8"/>
  <c r="BE142" i="8"/>
  <c r="BO38" i="8"/>
  <c r="BJ89" i="8"/>
  <c r="BI89" i="8"/>
  <c r="BE115" i="8"/>
  <c r="BF115" i="8"/>
  <c r="BF126" i="8"/>
  <c r="BE126" i="8"/>
  <c r="BF131" i="8"/>
  <c r="BE131" i="8"/>
  <c r="BJ247" i="8"/>
  <c r="BI247" i="8"/>
  <c r="BE257" i="8"/>
  <c r="BF257" i="8"/>
  <c r="BE258" i="8"/>
  <c r="BF258" i="8"/>
  <c r="BJ263" i="8"/>
  <c r="BI263" i="8"/>
  <c r="BO89" i="8"/>
  <c r="AZ90" i="8"/>
  <c r="BE90" i="8"/>
  <c r="BI90" i="8"/>
  <c r="AZ92" i="8"/>
  <c r="BE92" i="8"/>
  <c r="BI92" i="8"/>
  <c r="AZ95" i="8"/>
  <c r="BE95" i="8"/>
  <c r="BI95" i="8"/>
  <c r="BO97" i="8"/>
  <c r="BI98" i="8"/>
  <c r="BE98" i="8"/>
  <c r="BA100" i="8"/>
  <c r="BE100" i="8"/>
  <c r="BA102" i="8"/>
  <c r="AZ106" i="8"/>
  <c r="BE106" i="8"/>
  <c r="BI106" i="8"/>
  <c r="BF113" i="8"/>
  <c r="AZ114" i="8"/>
  <c r="AZ116" i="8"/>
  <c r="BE116" i="8"/>
  <c r="BJ117" i="8"/>
  <c r="BI122" i="8"/>
  <c r="BE133" i="8"/>
  <c r="AZ134" i="8"/>
  <c r="BO134" i="8"/>
  <c r="BE137" i="8"/>
  <c r="BI138" i="8"/>
  <c r="BE139" i="8"/>
  <c r="BI140" i="8"/>
  <c r="BO141" i="8"/>
  <c r="BI142" i="8"/>
  <c r="BE143" i="8"/>
  <c r="BI144" i="8"/>
  <c r="BO145" i="8"/>
  <c r="BF149" i="8"/>
  <c r="BO149" i="8"/>
  <c r="BN150" i="8"/>
  <c r="BO151" i="8"/>
  <c r="BI152" i="8"/>
  <c r="BO153" i="8"/>
  <c r="BN157" i="8"/>
  <c r="BI163" i="8"/>
  <c r="BE164" i="8"/>
  <c r="BJ164" i="8"/>
  <c r="BA175" i="8"/>
  <c r="BF176" i="8"/>
  <c r="BO176" i="8"/>
  <c r="BE182" i="8"/>
  <c r="BE183" i="8"/>
  <c r="BN185" i="8"/>
  <c r="BA186" i="8"/>
  <c r="BF191" i="8"/>
  <c r="BO191" i="8"/>
  <c r="BN194" i="8"/>
  <c r="AZ195" i="8"/>
  <c r="BN200" i="8"/>
  <c r="BN202" i="8"/>
  <c r="BI203" i="8"/>
  <c r="BE204" i="8"/>
  <c r="BE208" i="8"/>
  <c r="BI209" i="8"/>
  <c r="BE221" i="8"/>
  <c r="BJ226" i="8"/>
  <c r="BN230" i="8"/>
  <c r="AZ231" i="8"/>
  <c r="BN232" i="8"/>
  <c r="BA233" i="8"/>
  <c r="BF234" i="8"/>
  <c r="AZ238" i="8"/>
  <c r="BO238" i="8"/>
  <c r="BF241" i="8"/>
  <c r="BF243" i="8"/>
  <c r="BF249" i="8"/>
  <c r="BE250" i="8"/>
  <c r="BF250" i="8"/>
  <c r="BF253" i="8"/>
  <c r="BE254" i="8"/>
  <c r="BF254" i="8"/>
  <c r="BN270" i="8"/>
  <c r="BO270" i="8"/>
  <c r="BO88" i="8"/>
  <c r="BN89" i="8"/>
  <c r="BO91" i="8"/>
  <c r="BO94" i="8"/>
  <c r="BN97" i="8"/>
  <c r="BO119" i="8"/>
  <c r="BE144" i="8"/>
  <c r="BE152" i="8"/>
  <c r="BO158" i="8"/>
  <c r="BO159" i="8"/>
  <c r="BE166" i="8"/>
  <c r="BI166" i="8"/>
  <c r="BN166" i="8"/>
  <c r="AZ167" i="8"/>
  <c r="BA171" i="8"/>
  <c r="BF173" i="8"/>
  <c r="BI175" i="8"/>
  <c r="BN177" i="8"/>
  <c r="BI178" i="8"/>
  <c r="BE189" i="8"/>
  <c r="BA191" i="8"/>
  <c r="AZ193" i="8"/>
  <c r="AZ196" i="8"/>
  <c r="AZ204" i="8"/>
  <c r="BI207" i="8"/>
  <c r="AZ214" i="8"/>
  <c r="BE216" i="8"/>
  <c r="BF226" i="8"/>
  <c r="BO226" i="8"/>
  <c r="BJ228" i="8"/>
  <c r="BJ231" i="8"/>
  <c r="AZ234" i="8"/>
  <c r="BJ236" i="8"/>
  <c r="BE237" i="8"/>
  <c r="BJ238" i="8"/>
  <c r="BA241" i="8"/>
  <c r="AZ243" i="8"/>
  <c r="BF247" i="8"/>
  <c r="BE247" i="8"/>
  <c r="BA249" i="8"/>
  <c r="BA253" i="8"/>
  <c r="BI257" i="8"/>
  <c r="BJ257" i="8"/>
  <c r="BA258" i="8"/>
  <c r="AZ258" i="8"/>
  <c r="BI260" i="8"/>
  <c r="BJ260" i="8"/>
  <c r="BB103" i="8"/>
  <c r="BN125" i="8"/>
  <c r="BN126" i="8"/>
  <c r="BN136" i="8"/>
  <c r="BO186" i="8"/>
  <c r="BF192" i="8"/>
  <c r="BO195" i="8"/>
  <c r="BN196" i="8"/>
  <c r="BN210" i="8"/>
  <c r="BN214" i="8"/>
  <c r="BP226" i="8"/>
  <c r="BO228" i="8"/>
  <c r="BE269" i="8"/>
  <c r="BF269" i="8"/>
  <c r="BE277" i="8"/>
  <c r="BF277" i="8"/>
  <c r="BN244" i="8"/>
  <c r="BO249" i="8"/>
  <c r="BN251" i="8"/>
  <c r="BO253" i="8"/>
  <c r="BN258" i="8"/>
  <c r="BJ259" i="8"/>
  <c r="BN262" i="8"/>
  <c r="AZ270" i="8"/>
  <c r="BF276" i="8"/>
  <c r="BO276" i="8"/>
  <c r="BN278" i="8"/>
  <c r="AZ279" i="8"/>
  <c r="BN280" i="8"/>
  <c r="BA283" i="8"/>
  <c r="BE291" i="8"/>
  <c r="BI291" i="8"/>
  <c r="BN291" i="8"/>
  <c r="AZ292" i="8"/>
  <c r="BN297" i="8"/>
  <c r="BJ301" i="8"/>
  <c r="AZ309" i="8"/>
  <c r="BE309" i="8"/>
  <c r="BI309" i="8"/>
  <c r="BN309" i="8"/>
  <c r="BN315" i="8"/>
  <c r="AZ317" i="8"/>
  <c r="BE317" i="8"/>
  <c r="BJ319" i="8"/>
  <c r="AZ319" i="8"/>
  <c r="BA320" i="8"/>
  <c r="BI321" i="8"/>
  <c r="BN322" i="8"/>
  <c r="BA324" i="8"/>
  <c r="BE328" i="8"/>
  <c r="BI328" i="8"/>
  <c r="BN328" i="8"/>
  <c r="BE332" i="8"/>
  <c r="BI332" i="8"/>
  <c r="BI336" i="8"/>
  <c r="BN342" i="8"/>
  <c r="BI354" i="8"/>
  <c r="BN355" i="8"/>
  <c r="BE360" i="8"/>
  <c r="BJ361" i="8"/>
  <c r="BO365" i="8"/>
  <c r="BA366" i="8"/>
  <c r="BJ368" i="8"/>
  <c r="BJ376" i="8"/>
  <c r="BE377" i="8"/>
  <c r="S30" i="14"/>
  <c r="BN254" i="8"/>
  <c r="BO282" i="8"/>
  <c r="BI283" i="8"/>
  <c r="BJ287" i="8"/>
  <c r="BA291" i="8"/>
  <c r="BF293" i="8"/>
  <c r="AZ296" i="8"/>
  <c r="BN301" i="8"/>
  <c r="BF310" i="8"/>
  <c r="BJ311" i="8"/>
  <c r="BN314" i="8"/>
  <c r="BF318" i="8"/>
  <c r="AZ321" i="8"/>
  <c r="BE321" i="8"/>
  <c r="BF322" i="8"/>
  <c r="BJ324" i="8"/>
  <c r="AZ326" i="8"/>
  <c r="BE326" i="8"/>
  <c r="BI326" i="8"/>
  <c r="BN331" i="8"/>
  <c r="BA332" i="8"/>
  <c r="BF335" i="8"/>
  <c r="BI337" i="8"/>
  <c r="BN343" i="8"/>
  <c r="BI344" i="8"/>
  <c r="BN346" i="8"/>
  <c r="BE348" i="8"/>
  <c r="BI348" i="8"/>
  <c r="BF351" i="8"/>
  <c r="BO355" i="8"/>
  <c r="BN356" i="8"/>
  <c r="AZ358" i="8"/>
  <c r="BI362" i="8"/>
  <c r="BN363" i="8"/>
  <c r="BN365" i="8"/>
  <c r="BI366" i="8"/>
  <c r="BF368" i="8"/>
  <c r="BN368" i="8"/>
  <c r="BF370" i="8"/>
  <c r="BN374" i="8"/>
  <c r="AZ377" i="8"/>
  <c r="BN378" i="8"/>
  <c r="AZ379" i="8"/>
  <c r="BE379" i="8"/>
  <c r="BI379" i="8"/>
  <c r="R14" i="14"/>
  <c r="BN298" i="8"/>
  <c r="BN311" i="8"/>
  <c r="BO334" i="8"/>
  <c r="R22" i="14"/>
  <c r="S25" i="14"/>
  <c r="R34" i="14"/>
  <c r="R36" i="14"/>
  <c r="R28" i="14"/>
  <c r="BO61" i="8"/>
  <c r="BB9" i="8"/>
  <c r="BN55" i="8"/>
  <c r="BB14" i="8"/>
  <c r="BN28" i="8"/>
  <c r="BO49" i="8"/>
  <c r="BO47" i="8"/>
  <c r="BI66" i="8"/>
  <c r="S9" i="14"/>
  <c r="R13" i="14"/>
  <c r="R16" i="14"/>
  <c r="R18" i="14"/>
  <c r="R20" i="14"/>
  <c r="R12" i="14"/>
  <c r="S15" i="14"/>
  <c r="S17" i="14"/>
  <c r="S23" i="14"/>
  <c r="S31" i="14"/>
  <c r="BB40" i="8"/>
  <c r="BN40" i="8"/>
  <c r="BF229" i="8"/>
  <c r="BE229" i="8"/>
  <c r="BJ235" i="8"/>
  <c r="BI235" i="8"/>
  <c r="BI242" i="8"/>
  <c r="BJ242" i="8"/>
  <c r="BA246" i="8"/>
  <c r="AZ246" i="8"/>
  <c r="BI248" i="8"/>
  <c r="BJ248" i="8"/>
  <c r="BE262" i="8"/>
  <c r="BF262" i="8"/>
  <c r="BI269" i="8"/>
  <c r="BJ269" i="8"/>
  <c r="BO277" i="8"/>
  <c r="AZ287" i="8"/>
  <c r="BN293" i="8"/>
  <c r="BO293" i="8"/>
  <c r="BE297" i="8"/>
  <c r="BF297" i="8"/>
  <c r="BE301" i="8"/>
  <c r="BF301" i="8"/>
  <c r="BA302" i="8"/>
  <c r="AZ302" i="8"/>
  <c r="BI303" i="8"/>
  <c r="BJ303" i="8"/>
  <c r="BA304" i="8"/>
  <c r="AZ304" i="8"/>
  <c r="BE323" i="8"/>
  <c r="BF323" i="8"/>
  <c r="BE336" i="8"/>
  <c r="BF336" i="8"/>
  <c r="BO338" i="8"/>
  <c r="BN338" i="8"/>
  <c r="BJ340" i="8"/>
  <c r="BI340" i="8"/>
  <c r="AZ341" i="8"/>
  <c r="BA341" i="8"/>
  <c r="AZ342" i="8"/>
  <c r="BA342" i="8"/>
  <c r="BO347" i="8"/>
  <c r="BN347" i="8"/>
  <c r="BO381" i="8"/>
  <c r="BE99" i="8"/>
  <c r="BF99" i="8"/>
  <c r="BA118" i="8"/>
  <c r="AZ118" i="8"/>
  <c r="BI123" i="8"/>
  <c r="BJ123" i="8"/>
  <c r="BF127" i="8"/>
  <c r="BE127" i="8"/>
  <c r="BJ148" i="8"/>
  <c r="BI148" i="8"/>
  <c r="BJ154" i="8"/>
  <c r="BI154" i="8"/>
  <c r="BF170" i="8"/>
  <c r="BE170" i="8"/>
  <c r="BF177" i="8"/>
  <c r="BE177" i="8"/>
  <c r="BA198" i="8"/>
  <c r="AZ198" i="8"/>
  <c r="BA215" i="8"/>
  <c r="AZ215" i="8"/>
  <c r="BB255" i="8"/>
  <c r="BB226" i="8"/>
  <c r="BF227" i="8"/>
  <c r="BE227" i="8"/>
  <c r="AY256" i="8"/>
  <c r="BB268" i="8"/>
  <c r="BJ271" i="8"/>
  <c r="BI271" i="8"/>
  <c r="BI272" i="8"/>
  <c r="BJ272" i="8"/>
  <c r="BF275" i="8"/>
  <c r="BE275" i="8"/>
  <c r="BF285" i="8"/>
  <c r="BE285" i="8"/>
  <c r="BE287" i="8"/>
  <c r="BF287" i="8"/>
  <c r="BJ295" i="8"/>
  <c r="BI295" i="8"/>
  <c r="BI320" i="8"/>
  <c r="BJ320" i="8"/>
  <c r="BF331" i="8"/>
  <c r="BE331" i="8"/>
  <c r="BF338" i="8"/>
  <c r="BE338" i="8"/>
  <c r="BO340" i="8"/>
  <c r="BN340" i="8"/>
  <c r="BO352" i="8"/>
  <c r="BN352" i="8"/>
  <c r="BE355" i="8"/>
  <c r="BF355" i="8"/>
  <c r="BF381" i="8"/>
  <c r="BE381" i="8"/>
  <c r="BN10" i="8"/>
  <c r="BO12" i="8"/>
  <c r="BB50" i="8"/>
  <c r="BO59" i="8"/>
  <c r="BN65" i="8"/>
  <c r="BD98" i="8"/>
  <c r="BM98" i="8"/>
  <c r="BO98" i="8" s="1"/>
  <c r="BN83" i="8"/>
  <c r="BJ102" i="8"/>
  <c r="BI102" i="8"/>
  <c r="BJ104" i="8"/>
  <c r="BI104" i="8"/>
  <c r="BI105" i="8"/>
  <c r="BJ105" i="8"/>
  <c r="BI109" i="8"/>
  <c r="BJ109" i="8"/>
  <c r="BO115" i="8"/>
  <c r="BE117" i="8"/>
  <c r="BF117" i="8"/>
  <c r="BO125" i="8"/>
  <c r="BO126" i="8"/>
  <c r="BF147" i="8"/>
  <c r="BE147" i="8"/>
  <c r="BF151" i="8"/>
  <c r="BE151" i="8"/>
  <c r="BO170" i="8"/>
  <c r="BN170" i="8"/>
  <c r="BN173" i="8"/>
  <c r="AZ179" i="8"/>
  <c r="BA179" i="8"/>
  <c r="BF180" i="8"/>
  <c r="BE180" i="8"/>
  <c r="BN184" i="8"/>
  <c r="BA194" i="8"/>
  <c r="AZ194" i="8"/>
  <c r="BJ205" i="8"/>
  <c r="BI205" i="8"/>
  <c r="BB22" i="8"/>
  <c r="BO10" i="8"/>
  <c r="BE13" i="8"/>
  <c r="BI13" i="8"/>
  <c r="BN13" i="8"/>
  <c r="BO15" i="8"/>
  <c r="BE17" i="8"/>
  <c r="BI17" i="8"/>
  <c r="BN17" i="8"/>
  <c r="AZ20" i="8"/>
  <c r="BE20" i="8"/>
  <c r="BI20" i="8"/>
  <c r="BO21" i="8"/>
  <c r="AZ23" i="8"/>
  <c r="BE23" i="8"/>
  <c r="BI23" i="8"/>
  <c r="BE24" i="8"/>
  <c r="BI24" i="8"/>
  <c r="BN24" i="8"/>
  <c r="BJ25" i="8"/>
  <c r="BO27" i="8"/>
  <c r="BF30" i="8"/>
  <c r="BO33" i="8"/>
  <c r="BI39" i="8"/>
  <c r="BN41" i="8"/>
  <c r="AZ42" i="8"/>
  <c r="BF45" i="8"/>
  <c r="BI48" i="8"/>
  <c r="AZ50" i="8"/>
  <c r="BE50" i="8"/>
  <c r="BN53" i="8"/>
  <c r="BE60" i="8"/>
  <c r="BI60" i="8"/>
  <c r="BN60" i="8"/>
  <c r="AZ67" i="8"/>
  <c r="BE67" i="8"/>
  <c r="BI67" i="8"/>
  <c r="BN67" i="8"/>
  <c r="AZ68" i="8"/>
  <c r="BE68" i="8"/>
  <c r="BI68" i="8"/>
  <c r="BN68" i="8"/>
  <c r="AZ69" i="8"/>
  <c r="BE69" i="8"/>
  <c r="BI69" i="8"/>
  <c r="BN69" i="8"/>
  <c r="AZ70" i="8"/>
  <c r="BE70" i="8"/>
  <c r="BI70" i="8"/>
  <c r="BN70" i="8"/>
  <c r="AZ71" i="8"/>
  <c r="BE71" i="8"/>
  <c r="BI71" i="8"/>
  <c r="BN71" i="8"/>
  <c r="AZ72" i="8"/>
  <c r="BE72" i="8"/>
  <c r="BI72" i="8"/>
  <c r="BN72" i="8"/>
  <c r="AZ73" i="8"/>
  <c r="BE73" i="8"/>
  <c r="BI73" i="8"/>
  <c r="BN73" i="8"/>
  <c r="AZ74" i="8"/>
  <c r="BE74" i="8"/>
  <c r="BN74" i="8"/>
  <c r="BN75" i="8"/>
  <c r="BN76" i="8"/>
  <c r="BN77" i="8"/>
  <c r="BN78" i="8"/>
  <c r="BN79" i="8"/>
  <c r="BN80" i="8"/>
  <c r="BN81" i="8"/>
  <c r="BN82" i="8"/>
  <c r="BN86" i="8"/>
  <c r="BN90" i="8"/>
  <c r="BN94" i="8"/>
  <c r="BN96" i="8"/>
  <c r="BA98" i="8"/>
  <c r="AZ98" i="8"/>
  <c r="BI99" i="8"/>
  <c r="BJ99" i="8"/>
  <c r="BA104" i="8"/>
  <c r="BN116" i="8"/>
  <c r="BF118" i="8"/>
  <c r="BE118" i="8"/>
  <c r="BE119" i="8"/>
  <c r="BF119" i="8"/>
  <c r="BF120" i="8"/>
  <c r="BE120" i="8"/>
  <c r="BE123" i="8"/>
  <c r="BF123" i="8"/>
  <c r="BA124" i="8"/>
  <c r="BA127" i="8"/>
  <c r="AZ127" i="8"/>
  <c r="BI128" i="8"/>
  <c r="BJ128" i="8"/>
  <c r="BF132" i="8"/>
  <c r="BO132" i="8"/>
  <c r="BN132" i="8"/>
  <c r="BO135" i="8"/>
  <c r="BN135" i="8"/>
  <c r="BA146" i="8"/>
  <c r="AZ146" i="8"/>
  <c r="BJ146" i="8"/>
  <c r="BI146" i="8"/>
  <c r="BO146" i="8"/>
  <c r="BF148" i="8"/>
  <c r="BE148" i="8"/>
  <c r="BA150" i="8"/>
  <c r="AZ150" i="8"/>
  <c r="BJ150" i="8"/>
  <c r="BI150" i="8"/>
  <c r="BO150" i="8"/>
  <c r="BF154" i="8"/>
  <c r="BE154" i="8"/>
  <c r="BA156" i="8"/>
  <c r="AZ156" i="8"/>
  <c r="BJ156" i="8"/>
  <c r="BI156" i="8"/>
  <c r="BN156" i="8"/>
  <c r="BN159" i="8"/>
  <c r="BF160" i="8"/>
  <c r="BE160" i="8"/>
  <c r="BO165" i="8"/>
  <c r="BN165" i="8"/>
  <c r="BO168" i="8"/>
  <c r="BJ170" i="8"/>
  <c r="BI170" i="8"/>
  <c r="BO172" i="8"/>
  <c r="BJ174" i="8"/>
  <c r="BI174" i="8"/>
  <c r="BA176" i="8"/>
  <c r="BA177" i="8"/>
  <c r="AZ177" i="8"/>
  <c r="BF178" i="8"/>
  <c r="BE178" i="8"/>
  <c r="BJ185" i="8"/>
  <c r="BF190" i="8"/>
  <c r="BE190" i="8"/>
  <c r="BJ195" i="8"/>
  <c r="BI195" i="8"/>
  <c r="BN195" i="8"/>
  <c r="BF196" i="8"/>
  <c r="BE196" i="8"/>
  <c r="BN198" i="8"/>
  <c r="BJ201" i="8"/>
  <c r="BI201" i="8"/>
  <c r="BA202" i="8"/>
  <c r="AZ202" i="8"/>
  <c r="BO213" i="8"/>
  <c r="BF214" i="8"/>
  <c r="BE214" i="8"/>
  <c r="BO217" i="8"/>
  <c r="BN217" i="8"/>
  <c r="BN218" i="8"/>
  <c r="AZ224" i="8"/>
  <c r="BA224" i="8"/>
  <c r="BA227" i="8"/>
  <c r="AZ227" i="8"/>
  <c r="BJ227" i="8"/>
  <c r="BI227" i="8"/>
  <c r="BE230" i="8"/>
  <c r="BF230" i="8"/>
  <c r="BF231" i="8"/>
  <c r="BJ233" i="8"/>
  <c r="BN234" i="8"/>
  <c r="BO234" i="8"/>
  <c r="BO239" i="8"/>
  <c r="BN239" i="8"/>
  <c r="BI244" i="8"/>
  <c r="BJ244" i="8"/>
  <c r="BO244" i="8"/>
  <c r="BE251" i="8"/>
  <c r="BF251" i="8"/>
  <c r="BE259" i="8"/>
  <c r="BF259" i="8"/>
  <c r="BA261" i="8"/>
  <c r="AZ261" i="8"/>
  <c r="BJ261" i="8"/>
  <c r="BI261" i="8"/>
  <c r="BI264" i="8"/>
  <c r="BJ264" i="8"/>
  <c r="BI267" i="8"/>
  <c r="BJ267" i="8"/>
  <c r="BE273" i="8"/>
  <c r="BF273" i="8"/>
  <c r="AZ275" i="8"/>
  <c r="BA275" i="8"/>
  <c r="BO289" i="8"/>
  <c r="BN289" i="8"/>
  <c r="BN290" i="8"/>
  <c r="BE101" i="8"/>
  <c r="BF101" i="8"/>
  <c r="BO104" i="8"/>
  <c r="BN104" i="8"/>
  <c r="BJ118" i="8"/>
  <c r="BI118" i="8"/>
  <c r="BA120" i="8"/>
  <c r="AZ120" i="8"/>
  <c r="BE128" i="8"/>
  <c r="BF128" i="8"/>
  <c r="BO133" i="8"/>
  <c r="BN133" i="8"/>
  <c r="BF146" i="8"/>
  <c r="BE146" i="8"/>
  <c r="BA148" i="8"/>
  <c r="AZ148" i="8"/>
  <c r="BF150" i="8"/>
  <c r="BE150" i="8"/>
  <c r="BA154" i="8"/>
  <c r="AZ154" i="8"/>
  <c r="BF156" i="8"/>
  <c r="BE156" i="8"/>
  <c r="BA160" i="8"/>
  <c r="AZ160" i="8"/>
  <c r="BJ160" i="8"/>
  <c r="BI160" i="8"/>
  <c r="BA163" i="8"/>
  <c r="AZ163" i="8"/>
  <c r="BF174" i="8"/>
  <c r="BE174" i="8"/>
  <c r="BA190" i="8"/>
  <c r="AZ190" i="8"/>
  <c r="BJ197" i="8"/>
  <c r="BI197" i="8"/>
  <c r="BO205" i="8"/>
  <c r="BN205" i="8"/>
  <c r="BA208" i="8"/>
  <c r="AZ208" i="8"/>
  <c r="BJ215" i="8"/>
  <c r="BI215" i="8"/>
  <c r="BO221" i="8"/>
  <c r="BN221" i="8"/>
  <c r="BI230" i="8"/>
  <c r="BJ230" i="8"/>
  <c r="BJ237" i="8"/>
  <c r="BI237" i="8"/>
  <c r="BI251" i="8"/>
  <c r="BJ251" i="8"/>
  <c r="BO255" i="8"/>
  <c r="BN255" i="8"/>
  <c r="AZ273" i="8"/>
  <c r="BA273" i="8"/>
  <c r="BE278" i="8"/>
  <c r="BF278" i="8"/>
  <c r="BF281" i="8"/>
  <c r="BE281" i="8"/>
  <c r="AZ284" i="8"/>
  <c r="BA284" i="8"/>
  <c r="BN303" i="8"/>
  <c r="BO303" i="8"/>
  <c r="BB321" i="8"/>
  <c r="BB320" i="8"/>
  <c r="AZ337" i="8"/>
  <c r="BA337" i="8"/>
  <c r="BJ350" i="8"/>
  <c r="BI350" i="8"/>
  <c r="BA354" i="8"/>
  <c r="AZ354" i="8"/>
  <c r="BA361" i="8"/>
  <c r="AZ361" i="8"/>
  <c r="BN364" i="8"/>
  <c r="BO364" i="8"/>
  <c r="BE367" i="8"/>
  <c r="BF367" i="8"/>
  <c r="BO18" i="8"/>
  <c r="BO26" i="8"/>
  <c r="BO42" i="8"/>
  <c r="BO43" i="8"/>
  <c r="BN51" i="8"/>
  <c r="BO52" i="8"/>
  <c r="BH98" i="8"/>
  <c r="BN87" i="8"/>
  <c r="BN91" i="8"/>
  <c r="BN95" i="8"/>
  <c r="BE107" i="8"/>
  <c r="BF107" i="8"/>
  <c r="BI121" i="8"/>
  <c r="BJ121" i="8"/>
  <c r="BJ124" i="8"/>
  <c r="BI124" i="8"/>
  <c r="BA138" i="8"/>
  <c r="AZ138" i="8"/>
  <c r="BA140" i="8"/>
  <c r="AZ140" i="8"/>
  <c r="BA142" i="8"/>
  <c r="AZ142" i="8"/>
  <c r="BA144" i="8"/>
  <c r="AZ144" i="8"/>
  <c r="BF153" i="8"/>
  <c r="BE153" i="8"/>
  <c r="BN169" i="8"/>
  <c r="BO174" i="8"/>
  <c r="BF186" i="8"/>
  <c r="BE186" i="8"/>
  <c r="BB225" i="8"/>
  <c r="AZ7" i="8"/>
  <c r="BA9" i="8"/>
  <c r="BI12" i="8"/>
  <c r="BJ14" i="8"/>
  <c r="BA17" i="8"/>
  <c r="AZ26" i="8"/>
  <c r="BF34" i="8"/>
  <c r="BJ41" i="8"/>
  <c r="BA45" i="8"/>
  <c r="BE48" i="8"/>
  <c r="BN49" i="8"/>
  <c r="BI52" i="8"/>
  <c r="BI54" i="8"/>
  <c r="BO56" i="8"/>
  <c r="BI59" i="8"/>
  <c r="BJ61" i="8"/>
  <c r="BA66" i="8"/>
  <c r="BO67" i="8"/>
  <c r="BJ100" i="8"/>
  <c r="BF104" i="8"/>
  <c r="BE104" i="8"/>
  <c r="BE105" i="8"/>
  <c r="BF105" i="8"/>
  <c r="BI107" i="8"/>
  <c r="BJ107" i="8"/>
  <c r="BN121" i="8"/>
  <c r="BF124" i="8"/>
  <c r="BE124" i="8"/>
  <c r="BJ132" i="8"/>
  <c r="BI132" i="8"/>
  <c r="BO136" i="8"/>
  <c r="BF141" i="8"/>
  <c r="BE141" i="8"/>
  <c r="BF145" i="8"/>
  <c r="BE145" i="8"/>
  <c r="BA152" i="8"/>
  <c r="AZ152" i="8"/>
  <c r="BF155" i="8"/>
  <c r="BE155" i="8"/>
  <c r="BF157" i="8"/>
  <c r="BI161" i="8"/>
  <c r="BJ161" i="8"/>
  <c r="AZ161" i="8"/>
  <c r="BJ167" i="8"/>
  <c r="BI167" i="8"/>
  <c r="BJ171" i="8"/>
  <c r="BI171" i="8"/>
  <c r="BA180" i="8"/>
  <c r="AZ180" i="8"/>
  <c r="BA181" i="8"/>
  <c r="AZ181" i="8"/>
  <c r="BF185" i="8"/>
  <c r="BJ186" i="8"/>
  <c r="BI186" i="8"/>
  <c r="BN187" i="8"/>
  <c r="BA188" i="8"/>
  <c r="BO189" i="8"/>
  <c r="BN189" i="8"/>
  <c r="AY224" i="8"/>
  <c r="BF194" i="8"/>
  <c r="BE194" i="8"/>
  <c r="BA207" i="8"/>
  <c r="AZ207" i="8"/>
  <c r="BN208" i="8"/>
  <c r="BA210" i="8"/>
  <c r="AZ210" i="8"/>
  <c r="BJ213" i="8"/>
  <c r="BI213" i="8"/>
  <c r="BO215" i="8"/>
  <c r="BN215" i="8"/>
  <c r="BA225" i="8"/>
  <c r="AZ225" i="8"/>
  <c r="BJ225" i="8"/>
  <c r="BA229" i="8"/>
  <c r="AZ229" i="8"/>
  <c r="BJ229" i="8"/>
  <c r="BI229" i="8"/>
  <c r="BF233" i="8"/>
  <c r="BI234" i="8"/>
  <c r="BJ234" i="8"/>
  <c r="BE238" i="8"/>
  <c r="BF238" i="8"/>
  <c r="BA239" i="8"/>
  <c r="AZ239" i="8"/>
  <c r="BJ239" i="8"/>
  <c r="BI239" i="8"/>
  <c r="BI241" i="8"/>
  <c r="BJ241" i="8"/>
  <c r="BF255" i="8"/>
  <c r="BE255" i="8"/>
  <c r="BA257" i="8"/>
  <c r="AZ257" i="8"/>
  <c r="BO271" i="8"/>
  <c r="BN271" i="8"/>
  <c r="BA289" i="8"/>
  <c r="AZ289" i="8"/>
  <c r="BJ289" i="8"/>
  <c r="BI289" i="8"/>
  <c r="BA290" i="8"/>
  <c r="AZ290" i="8"/>
  <c r="BI293" i="8"/>
  <c r="BJ293" i="8"/>
  <c r="BI297" i="8"/>
  <c r="BJ297" i="8"/>
  <c r="BF299" i="8"/>
  <c r="BE299" i="8"/>
  <c r="BI300" i="8"/>
  <c r="BJ300" i="8"/>
  <c r="AZ301" i="8"/>
  <c r="BA301" i="8"/>
  <c r="BD129" i="8"/>
  <c r="BO106" i="8"/>
  <c r="BO108" i="8"/>
  <c r="BB113" i="8"/>
  <c r="BO122" i="8"/>
  <c r="BA129" i="8"/>
  <c r="BN130" i="8"/>
  <c r="BN134" i="8"/>
  <c r="BO137" i="8"/>
  <c r="BO139" i="8"/>
  <c r="BO143" i="8"/>
  <c r="BN164" i="8"/>
  <c r="BO188" i="8"/>
  <c r="BO207" i="8"/>
  <c r="BO211" i="8"/>
  <c r="BH256" i="8"/>
  <c r="BN226" i="8"/>
  <c r="BN228" i="8"/>
  <c r="BO231" i="8"/>
  <c r="BN236" i="8"/>
  <c r="BO236" i="8"/>
  <c r="BA247" i="8"/>
  <c r="AZ247" i="8"/>
  <c r="BA250" i="8"/>
  <c r="AZ250" i="8"/>
  <c r="BN250" i="8"/>
  <c r="BO250" i="8"/>
  <c r="BI252" i="8"/>
  <c r="BJ252" i="8"/>
  <c r="BJ255" i="8"/>
  <c r="BI255" i="8"/>
  <c r="BP258" i="8"/>
  <c r="BE274" i="8"/>
  <c r="BF274" i="8"/>
  <c r="BN276" i="8"/>
  <c r="BA280" i="8"/>
  <c r="AZ280" i="8"/>
  <c r="BJ280" i="8"/>
  <c r="BI280" i="8"/>
  <c r="BA285" i="8"/>
  <c r="AZ285" i="8"/>
  <c r="BB288" i="8"/>
  <c r="BN294" i="8"/>
  <c r="BF295" i="8"/>
  <c r="BE295" i="8"/>
  <c r="BI296" i="8"/>
  <c r="BJ296" i="8"/>
  <c r="BO299" i="8"/>
  <c r="BE314" i="8"/>
  <c r="BF314" i="8"/>
  <c r="BI317" i="8"/>
  <c r="BJ317" i="8"/>
  <c r="AZ345" i="8"/>
  <c r="BA345" i="8"/>
  <c r="BI345" i="8"/>
  <c r="BJ345" i="8"/>
  <c r="AZ349" i="8"/>
  <c r="BA349" i="8"/>
  <c r="BI349" i="8"/>
  <c r="BJ349" i="8"/>
  <c r="AZ365" i="8"/>
  <c r="BA365" i="8"/>
  <c r="AZ367" i="8"/>
  <c r="BA367" i="8"/>
  <c r="AZ378" i="8"/>
  <c r="BA378" i="8"/>
  <c r="BO99" i="8"/>
  <c r="BP99" i="8" s="1"/>
  <c r="BB107" i="8"/>
  <c r="BN103" i="8"/>
  <c r="BN105" i="8"/>
  <c r="BN108" i="8"/>
  <c r="BO112" i="8"/>
  <c r="BO123" i="8"/>
  <c r="BD192" i="8"/>
  <c r="BO164" i="8"/>
  <c r="BO182" i="8"/>
  <c r="BN188" i="8"/>
  <c r="BN191" i="8"/>
  <c r="BN204" i="8"/>
  <c r="BN206" i="8"/>
  <c r="BN207" i="8"/>
  <c r="BO209" i="8"/>
  <c r="BN212" i="8"/>
  <c r="BF239" i="8"/>
  <c r="BE239" i="8"/>
  <c r="BN242" i="8"/>
  <c r="BO242" i="8"/>
  <c r="BB252" i="8"/>
  <c r="AZ256" i="8"/>
  <c r="BA256" i="8"/>
  <c r="BJ256" i="8"/>
  <c r="BI256" i="8"/>
  <c r="BF261" i="8"/>
  <c r="BE261" i="8"/>
  <c r="BA266" i="8"/>
  <c r="AZ266" i="8"/>
  <c r="BN266" i="8"/>
  <c r="BO266" i="8"/>
  <c r="BI268" i="8"/>
  <c r="BJ268" i="8"/>
  <c r="BF271" i="8"/>
  <c r="BE271" i="8"/>
  <c r="BO286" i="8"/>
  <c r="BN286" i="8"/>
  <c r="BF289" i="8"/>
  <c r="BE289" i="8"/>
  <c r="BJ299" i="8"/>
  <c r="BI299" i="8"/>
  <c r="BN302" i="8"/>
  <c r="BE303" i="8"/>
  <c r="BF303" i="8"/>
  <c r="BN306" i="8"/>
  <c r="BE307" i="8"/>
  <c r="BF307" i="8"/>
  <c r="BI308" i="8"/>
  <c r="BJ308" i="8"/>
  <c r="AZ316" i="8"/>
  <c r="BA316" i="8"/>
  <c r="BI316" i="8"/>
  <c r="BJ316" i="8"/>
  <c r="BJ323" i="8"/>
  <c r="BI323" i="8"/>
  <c r="BF325" i="8"/>
  <c r="BE325" i="8"/>
  <c r="BE327" i="8"/>
  <c r="BF327" i="8"/>
  <c r="BE342" i="8"/>
  <c r="BF342" i="8"/>
  <c r="BJ358" i="8"/>
  <c r="BI358" i="8"/>
  <c r="BO360" i="8"/>
  <c r="BN360" i="8"/>
  <c r="BA363" i="8"/>
  <c r="AZ363" i="8"/>
  <c r="BA368" i="8"/>
  <c r="AZ368" i="8"/>
  <c r="BN371" i="8"/>
  <c r="BO371" i="8"/>
  <c r="BF372" i="8"/>
  <c r="BE372" i="8"/>
  <c r="BI373" i="8"/>
  <c r="BJ373" i="8"/>
  <c r="BN246" i="8"/>
  <c r="BP278" i="8"/>
  <c r="BO269" i="8"/>
  <c r="BO273" i="8"/>
  <c r="BO278" i="8"/>
  <c r="BB308" i="8"/>
  <c r="BB292" i="8"/>
  <c r="BI304" i="8"/>
  <c r="BJ304" i="8"/>
  <c r="BA314" i="8"/>
  <c r="AZ314" i="8"/>
  <c r="BO322" i="8"/>
  <c r="BA325" i="8"/>
  <c r="AZ325" i="8"/>
  <c r="BE329" i="8"/>
  <c r="BF329" i="8"/>
  <c r="BA333" i="8"/>
  <c r="AZ333" i="8"/>
  <c r="BA338" i="8"/>
  <c r="AZ338" i="8"/>
  <c r="BJ338" i="8"/>
  <c r="BI338" i="8"/>
  <c r="BF343" i="8"/>
  <c r="BE343" i="8"/>
  <c r="BP359" i="8"/>
  <c r="BA355" i="8"/>
  <c r="AZ355" i="8"/>
  <c r="BP356" i="8"/>
  <c r="BI357" i="8"/>
  <c r="BJ357" i="8"/>
  <c r="BN359" i="8"/>
  <c r="BO359" i="8"/>
  <c r="BA362" i="8"/>
  <c r="AZ362" i="8"/>
  <c r="BE363" i="8"/>
  <c r="BF363" i="8"/>
  <c r="BN369" i="8"/>
  <c r="BO369" i="8"/>
  <c r="BA381" i="8"/>
  <c r="AZ381" i="8"/>
  <c r="BJ381" i="8"/>
  <c r="BI381" i="8"/>
  <c r="BB297" i="8"/>
  <c r="BB305" i="8"/>
  <c r="BN310" i="8"/>
  <c r="AZ312" i="8"/>
  <c r="BA312" i="8"/>
  <c r="BI312" i="8"/>
  <c r="BJ312" i="8"/>
  <c r="BP333" i="8"/>
  <c r="BP331" i="8"/>
  <c r="BP334" i="8"/>
  <c r="BF340" i="8"/>
  <c r="BE340" i="8"/>
  <c r="BJ359" i="8"/>
  <c r="BI359" i="8"/>
  <c r="BF361" i="8"/>
  <c r="BE361" i="8"/>
  <c r="BA372" i="8"/>
  <c r="AZ372" i="8"/>
  <c r="BI372" i="8"/>
  <c r="BJ372" i="8"/>
  <c r="BI374" i="8"/>
  <c r="BJ374" i="8"/>
  <c r="BI375" i="8"/>
  <c r="BJ375" i="8"/>
  <c r="BA376" i="8"/>
  <c r="AZ376" i="8"/>
  <c r="BO307" i="8"/>
  <c r="BO311" i="8"/>
  <c r="BO315" i="8"/>
  <c r="BO317" i="8"/>
  <c r="BB349" i="8"/>
  <c r="BO326" i="8"/>
  <c r="BN329" i="8"/>
  <c r="BO346" i="8"/>
  <c r="BO367" i="8"/>
  <c r="BO368" i="8"/>
  <c r="BO373" i="8"/>
  <c r="BO379" i="8"/>
  <c r="BN380" i="8"/>
  <c r="BO313" i="8"/>
  <c r="BN318" i="8"/>
  <c r="BI319" i="8"/>
  <c r="BH350" i="8"/>
  <c r="BO321" i="8"/>
  <c r="BO327" i="8"/>
  <c r="BO329" i="8"/>
  <c r="BO332" i="8"/>
  <c r="BN335" i="8"/>
  <c r="BO366" i="8"/>
  <c r="BN367" i="8"/>
  <c r="BO370" i="8"/>
  <c r="BO377" i="8"/>
  <c r="BO380" i="8"/>
  <c r="H11" i="9"/>
  <c r="G11" i="1" s="1"/>
  <c r="A38" i="8"/>
  <c r="A37" i="8"/>
  <c r="BA13" i="8"/>
  <c r="AZ13" i="8"/>
  <c r="BA105" i="8"/>
  <c r="AZ105" i="8"/>
  <c r="BP6" i="8"/>
  <c r="BO6" i="8"/>
  <c r="BN6" i="8"/>
  <c r="BF14" i="8"/>
  <c r="BE14" i="8"/>
  <c r="BJ30" i="8"/>
  <c r="BI30" i="8"/>
  <c r="BJ32" i="8"/>
  <c r="BI32" i="8"/>
  <c r="BJ33" i="8"/>
  <c r="BI33" i="8"/>
  <c r="BJ137" i="8"/>
  <c r="BI137" i="8"/>
  <c r="BJ143" i="8"/>
  <c r="BI143" i="8"/>
  <c r="BO178" i="8"/>
  <c r="BN178" i="8"/>
  <c r="BP27" i="8"/>
  <c r="BO22" i="8"/>
  <c r="BN22" i="8"/>
  <c r="BA24" i="8"/>
  <c r="AZ24" i="8"/>
  <c r="BB25" i="8"/>
  <c r="BN27" i="8"/>
  <c r="BF39" i="8"/>
  <c r="BE39" i="8"/>
  <c r="BJ43" i="8"/>
  <c r="BI43" i="8"/>
  <c r="BF58" i="8"/>
  <c r="BE58" i="8"/>
  <c r="BE103" i="8"/>
  <c r="BF103" i="8"/>
  <c r="BO110" i="8"/>
  <c r="BN110" i="8"/>
  <c r="BI115" i="8"/>
  <c r="BJ115" i="8"/>
  <c r="BA131" i="8"/>
  <c r="AZ131" i="8"/>
  <c r="BA133" i="8"/>
  <c r="AZ133" i="8"/>
  <c r="BA135" i="8"/>
  <c r="AZ135" i="8"/>
  <c r="BJ141" i="8"/>
  <c r="BI141" i="8"/>
  <c r="BN174" i="8"/>
  <c r="BJ254" i="8"/>
  <c r="BI254" i="8"/>
  <c r="BO25" i="8"/>
  <c r="BN25" i="8"/>
  <c r="BO50" i="8"/>
  <c r="BN50" i="8"/>
  <c r="BI111" i="8"/>
  <c r="BJ111" i="8"/>
  <c r="BJ7" i="8"/>
  <c r="BI7" i="8"/>
  <c r="BO11" i="8"/>
  <c r="BN11" i="8"/>
  <c r="BE38" i="8"/>
  <c r="BF38" i="8"/>
  <c r="BA47" i="8"/>
  <c r="AZ47" i="8"/>
  <c r="BN99" i="8"/>
  <c r="BB19" i="8"/>
  <c r="BP19" i="8"/>
  <c r="BP11" i="8"/>
  <c r="BO8" i="8"/>
  <c r="BP18" i="8"/>
  <c r="BF25" i="8"/>
  <c r="BE25" i="8"/>
  <c r="BP26" i="8"/>
  <c r="BA29" i="8"/>
  <c r="AZ29" i="8"/>
  <c r="BJ34" i="8"/>
  <c r="BI34" i="8"/>
  <c r="BD66" i="8"/>
  <c r="BB44" i="8"/>
  <c r="BB43" i="8"/>
  <c r="BB42" i="8"/>
  <c r="BP107" i="8"/>
  <c r="BN109" i="8"/>
  <c r="BO109" i="8"/>
  <c r="BN124" i="8"/>
  <c r="BE129" i="8"/>
  <c r="BO131" i="8"/>
  <c r="BM161" i="8"/>
  <c r="BN131" i="8"/>
  <c r="BE232" i="8"/>
  <c r="BF232" i="8"/>
  <c r="BF62" i="8"/>
  <c r="BE62" i="8"/>
  <c r="BJ10" i="8"/>
  <c r="BI10" i="8"/>
  <c r="A174" i="1"/>
  <c r="B173" i="1"/>
  <c r="BF6" i="8"/>
  <c r="BE6" i="8"/>
  <c r="BP29" i="8"/>
  <c r="BF11" i="8"/>
  <c r="BE11" i="8"/>
  <c r="BB17" i="8"/>
  <c r="BA21" i="8"/>
  <c r="AZ21" i="8"/>
  <c r="BA30" i="8"/>
  <c r="AZ30" i="8"/>
  <c r="BH66" i="8"/>
  <c r="BP45" i="8"/>
  <c r="BJ46" i="8"/>
  <c r="BI46" i="8"/>
  <c r="BA57" i="8"/>
  <c r="AZ57" i="8"/>
  <c r="BN57" i="8"/>
  <c r="BO57" i="8"/>
  <c r="BA61" i="8"/>
  <c r="AZ61" i="8"/>
  <c r="BF66" i="8"/>
  <c r="BE66" i="8"/>
  <c r="BO114" i="8"/>
  <c r="BN114" i="8"/>
  <c r="BI119" i="8"/>
  <c r="BJ119" i="8"/>
  <c r="BP128" i="8"/>
  <c r="BM129" i="8"/>
  <c r="BA211" i="8"/>
  <c r="AZ211" i="8"/>
  <c r="BE236" i="8"/>
  <c r="BF236" i="8"/>
  <c r="BO243" i="8"/>
  <c r="BN243" i="8"/>
  <c r="BF19" i="8"/>
  <c r="BE19" i="8"/>
  <c r="BA35" i="8"/>
  <c r="AZ35" i="8"/>
  <c r="BB121" i="8"/>
  <c r="BB105" i="8"/>
  <c r="BI125" i="8"/>
  <c r="BJ125" i="8"/>
  <c r="BJ139" i="8"/>
  <c r="BI139" i="8"/>
  <c r="BO296" i="8"/>
  <c r="BN296" i="8"/>
  <c r="BP306" i="8"/>
  <c r="BB18" i="8"/>
  <c r="BB10" i="8"/>
  <c r="BP7" i="8"/>
  <c r="BA10" i="8"/>
  <c r="AZ10" i="8"/>
  <c r="BJ15" i="8"/>
  <c r="BI15" i="8"/>
  <c r="BO19" i="8"/>
  <c r="BN19" i="8"/>
  <c r="BF22" i="8"/>
  <c r="BE22" i="8"/>
  <c r="BA32" i="8"/>
  <c r="AZ32" i="8"/>
  <c r="BA33" i="8"/>
  <c r="AZ33" i="8"/>
  <c r="BJ35" i="8"/>
  <c r="BI35" i="8"/>
  <c r="BJ36" i="8"/>
  <c r="BI36" i="8"/>
  <c r="BB51" i="8"/>
  <c r="AZ53" i="8"/>
  <c r="BA53" i="8"/>
  <c r="BI101" i="8"/>
  <c r="BJ101" i="8"/>
  <c r="BN113" i="8"/>
  <c r="BO113" i="8"/>
  <c r="BA123" i="8"/>
  <c r="AZ123" i="8"/>
  <c r="BM192" i="8"/>
  <c r="BO162" i="8"/>
  <c r="BP162" i="8" s="1"/>
  <c r="BA192" i="8"/>
  <c r="AZ192" i="8"/>
  <c r="BF215" i="8"/>
  <c r="BE215" i="8"/>
  <c r="BO223" i="8"/>
  <c r="BN223" i="8"/>
  <c r="BO14" i="8"/>
  <c r="BN14" i="8"/>
  <c r="BJ18" i="8"/>
  <c r="BI18" i="8"/>
  <c r="BB28" i="8"/>
  <c r="BA34" i="8"/>
  <c r="AZ34" i="8"/>
  <c r="BM66" i="8"/>
  <c r="BP59" i="8"/>
  <c r="BP65" i="8"/>
  <c r="BP56" i="8"/>
  <c r="BP48" i="8"/>
  <c r="BP40" i="8"/>
  <c r="BN38" i="8"/>
  <c r="BP63" i="8"/>
  <c r="BP55" i="8"/>
  <c r="BP47" i="8"/>
  <c r="BP39" i="8"/>
  <c r="BP60" i="8"/>
  <c r="BP58" i="8"/>
  <c r="BP52" i="8"/>
  <c r="BP46" i="8"/>
  <c r="BP62" i="8"/>
  <c r="BP53" i="8"/>
  <c r="BP42" i="8"/>
  <c r="BP41" i="8"/>
  <c r="BP51" i="8"/>
  <c r="BP61" i="8"/>
  <c r="BP57" i="8"/>
  <c r="BP54" i="8"/>
  <c r="BP50" i="8"/>
  <c r="BP49" i="8"/>
  <c r="BP44" i="8"/>
  <c r="BP38" i="8"/>
  <c r="BI42" i="8"/>
  <c r="BJ42" i="8"/>
  <c r="BP43" i="8"/>
  <c r="BF49" i="8"/>
  <c r="BE49" i="8"/>
  <c r="AZ60" i="8"/>
  <c r="BA60" i="8"/>
  <c r="BO118" i="8"/>
  <c r="BN118" i="8"/>
  <c r="BN162" i="8"/>
  <c r="BA197" i="8"/>
  <c r="AZ197" i="8"/>
  <c r="BJ200" i="8"/>
  <c r="BI200" i="8"/>
  <c r="BB117" i="8"/>
  <c r="BP15" i="8"/>
  <c r="BA18" i="8"/>
  <c r="AZ18" i="8"/>
  <c r="BJ31" i="8"/>
  <c r="BI31" i="8"/>
  <c r="BA36" i="8"/>
  <c r="AZ36" i="8"/>
  <c r="BO39" i="8"/>
  <c r="BN39" i="8"/>
  <c r="BE121" i="8"/>
  <c r="BF121" i="8"/>
  <c r="BP10" i="8"/>
  <c r="BJ26" i="8"/>
  <c r="BI26" i="8"/>
  <c r="BJ29" i="8"/>
  <c r="BI29" i="8"/>
  <c r="BB60" i="8"/>
  <c r="BP127" i="8"/>
  <c r="BP124" i="8"/>
  <c r="BP120" i="8"/>
  <c r="BP116" i="8"/>
  <c r="BP112" i="8"/>
  <c r="BP108" i="8"/>
  <c r="BP104" i="8"/>
  <c r="BP100" i="8"/>
  <c r="BO100" i="8"/>
  <c r="BP122" i="8"/>
  <c r="BP118" i="8"/>
  <c r="BP114" i="8"/>
  <c r="BP110" i="8"/>
  <c r="BP106" i="8"/>
  <c r="BP102" i="8"/>
  <c r="BP119" i="8"/>
  <c r="BP115" i="8"/>
  <c r="BP111" i="8"/>
  <c r="BP101" i="8"/>
  <c r="BP125" i="8"/>
  <c r="BP126" i="8"/>
  <c r="BP105" i="8"/>
  <c r="BP123" i="8"/>
  <c r="BP117" i="8"/>
  <c r="BP113" i="8"/>
  <c r="BP109" i="8"/>
  <c r="BP121" i="8"/>
  <c r="BP103" i="8"/>
  <c r="BN100" i="8"/>
  <c r="BN117" i="8"/>
  <c r="BO117" i="8"/>
  <c r="BA159" i="8"/>
  <c r="AZ159" i="8"/>
  <c r="BJ276" i="8"/>
  <c r="BI276" i="8"/>
  <c r="BA323" i="8"/>
  <c r="AZ323" i="8"/>
  <c r="BB324" i="8"/>
  <c r="BB12" i="8"/>
  <c r="BP13" i="8"/>
  <c r="BB20" i="8"/>
  <c r="BP21" i="8"/>
  <c r="BB23" i="8"/>
  <c r="BP24" i="8"/>
  <c r="BB41" i="8"/>
  <c r="BB52" i="8"/>
  <c r="BN54" i="8"/>
  <c r="BB57" i="8"/>
  <c r="BB61" i="8"/>
  <c r="BN61" i="8"/>
  <c r="BJ62" i="8"/>
  <c r="BI62" i="8"/>
  <c r="BJ66" i="8"/>
  <c r="BB123" i="8"/>
  <c r="BN123" i="8"/>
  <c r="BA125" i="8"/>
  <c r="AZ125" i="8"/>
  <c r="BB126" i="8"/>
  <c r="BA137" i="8"/>
  <c r="AZ137" i="8"/>
  <c r="BA139" i="8"/>
  <c r="AZ139" i="8"/>
  <c r="BJ145" i="8"/>
  <c r="BI145" i="8"/>
  <c r="BJ147" i="8"/>
  <c r="BI147" i="8"/>
  <c r="BJ165" i="8"/>
  <c r="BI165" i="8"/>
  <c r="BJ191" i="8"/>
  <c r="BI191" i="8"/>
  <c r="BA281" i="8"/>
  <c r="AZ281" i="8"/>
  <c r="BA278" i="8"/>
  <c r="AZ278" i="8"/>
  <c r="BB7" i="8"/>
  <c r="BP8" i="8"/>
  <c r="BB15" i="8"/>
  <c r="BP16" i="8"/>
  <c r="BB26" i="8"/>
  <c r="BB53" i="8"/>
  <c r="BO54" i="8"/>
  <c r="BB56" i="8"/>
  <c r="BJ58" i="8"/>
  <c r="BI58" i="8"/>
  <c r="BA101" i="8"/>
  <c r="AZ101" i="8"/>
  <c r="BN106" i="8"/>
  <c r="BA111" i="8"/>
  <c r="AZ111" i="8"/>
  <c r="BA115" i="8"/>
  <c r="AZ115" i="8"/>
  <c r="BA119" i="8"/>
  <c r="AZ119" i="8"/>
  <c r="BD161" i="8"/>
  <c r="BA141" i="8"/>
  <c r="AZ141" i="8"/>
  <c r="BA143" i="8"/>
  <c r="AZ143" i="8"/>
  <c r="BJ149" i="8"/>
  <c r="BI149" i="8"/>
  <c r="BJ151" i="8"/>
  <c r="BI151" i="8"/>
  <c r="BF161" i="8"/>
  <c r="BE161" i="8"/>
  <c r="BJ168" i="8"/>
  <c r="BI168" i="8"/>
  <c r="BJ189" i="8"/>
  <c r="BI189" i="8"/>
  <c r="BA199" i="8"/>
  <c r="AZ199" i="8"/>
  <c r="BO199" i="8"/>
  <c r="BN199" i="8"/>
  <c r="BJ202" i="8"/>
  <c r="BI202" i="8"/>
  <c r="BA213" i="8"/>
  <c r="AZ213" i="8"/>
  <c r="BP254" i="8"/>
  <c r="BP246" i="8"/>
  <c r="BP242" i="8"/>
  <c r="BP238" i="8"/>
  <c r="BP234" i="8"/>
  <c r="BP230" i="8"/>
  <c r="BO227" i="8"/>
  <c r="BP250" i="8"/>
  <c r="BN227" i="8"/>
  <c r="BE240" i="8"/>
  <c r="BF240" i="8"/>
  <c r="BN247" i="8"/>
  <c r="BA254" i="8"/>
  <c r="AZ254" i="8"/>
  <c r="BJ274" i="8"/>
  <c r="BI274" i="8"/>
  <c r="BA107" i="8"/>
  <c r="AZ107" i="8"/>
  <c r="BB125" i="8"/>
  <c r="AY161" i="8"/>
  <c r="BA145" i="8"/>
  <c r="AZ145" i="8"/>
  <c r="BA147" i="8"/>
  <c r="AZ147" i="8"/>
  <c r="BJ153" i="8"/>
  <c r="BI153" i="8"/>
  <c r="BJ155" i="8"/>
  <c r="BI155" i="8"/>
  <c r="BH192" i="8"/>
  <c r="BA165" i="8"/>
  <c r="AZ165" i="8"/>
  <c r="BJ172" i="8"/>
  <c r="BI172" i="8"/>
  <c r="BO183" i="8"/>
  <c r="BN183" i="8"/>
  <c r="AZ187" i="8"/>
  <c r="BA187" i="8"/>
  <c r="BF205" i="8"/>
  <c r="BE205" i="8"/>
  <c r="BJ210" i="8"/>
  <c r="BI210" i="8"/>
  <c r="BE244" i="8"/>
  <c r="BF244" i="8"/>
  <c r="BN12" i="8"/>
  <c r="BB13" i="8"/>
  <c r="BP14" i="8"/>
  <c r="BN20" i="8"/>
  <c r="BB21" i="8"/>
  <c r="BP22" i="8"/>
  <c r="BN23" i="8"/>
  <c r="BB24" i="8"/>
  <c r="BP25" i="8"/>
  <c r="BO29" i="8"/>
  <c r="BN31" i="8"/>
  <c r="BN32" i="8"/>
  <c r="BN36" i="8"/>
  <c r="BN42" i="8"/>
  <c r="BN46" i="8"/>
  <c r="BN52" i="8"/>
  <c r="BO53" i="8"/>
  <c r="BO62" i="8"/>
  <c r="BN62" i="8"/>
  <c r="BN63" i="8"/>
  <c r="BJ98" i="8"/>
  <c r="BB101" i="8"/>
  <c r="BN102" i="8"/>
  <c r="BB111" i="8"/>
  <c r="BN111" i="8"/>
  <c r="BB115" i="8"/>
  <c r="BN115" i="8"/>
  <c r="BB119" i="8"/>
  <c r="BN119" i="8"/>
  <c r="BN120" i="8"/>
  <c r="BN141" i="8"/>
  <c r="BA149" i="8"/>
  <c r="AZ149" i="8"/>
  <c r="BA151" i="8"/>
  <c r="AZ151" i="8"/>
  <c r="BJ157" i="8"/>
  <c r="BI157" i="8"/>
  <c r="BA162" i="8"/>
  <c r="BB162" i="8" s="1"/>
  <c r="AZ162" i="8"/>
  <c r="BA170" i="8"/>
  <c r="AZ170" i="8"/>
  <c r="BJ176" i="8"/>
  <c r="BI176" i="8"/>
  <c r="BF188" i="8"/>
  <c r="BE188" i="8"/>
  <c r="BH224" i="8"/>
  <c r="BJ196" i="8"/>
  <c r="BI196" i="8"/>
  <c r="BA201" i="8"/>
  <c r="AZ201" i="8"/>
  <c r="BN209" i="8"/>
  <c r="BF213" i="8"/>
  <c r="BE213" i="8"/>
  <c r="BN231" i="8"/>
  <c r="BJ266" i="8"/>
  <c r="BI266" i="8"/>
  <c r="BO267" i="8"/>
  <c r="BN267" i="8"/>
  <c r="BP270" i="8"/>
  <c r="AZ6" i="8"/>
  <c r="BE7" i="8"/>
  <c r="BN7" i="8"/>
  <c r="BB8" i="8"/>
  <c r="BP9" i="8"/>
  <c r="BI11" i="8"/>
  <c r="AZ14" i="8"/>
  <c r="BE15" i="8"/>
  <c r="BN15" i="8"/>
  <c r="BB16" i="8"/>
  <c r="BP17" i="8"/>
  <c r="BI19" i="8"/>
  <c r="AZ22" i="8"/>
  <c r="AZ25" i="8"/>
  <c r="BE26" i="8"/>
  <c r="BN26" i="8"/>
  <c r="BB27" i="8"/>
  <c r="BP28" i="8"/>
  <c r="BE29" i="8"/>
  <c r="BN29" i="8"/>
  <c r="BO30" i="8"/>
  <c r="BO31" i="8"/>
  <c r="BE32" i="8"/>
  <c r="BO32" i="8"/>
  <c r="BE33" i="8"/>
  <c r="BN33" i="8"/>
  <c r="BN34" i="8"/>
  <c r="BO35" i="8"/>
  <c r="BE36" i="8"/>
  <c r="BO36" i="8"/>
  <c r="BB58" i="8"/>
  <c r="AY66" i="8"/>
  <c r="BB63" i="8"/>
  <c r="BB55" i="8"/>
  <c r="BB47" i="8"/>
  <c r="BB39" i="8"/>
  <c r="BB62" i="8"/>
  <c r="BB54" i="8"/>
  <c r="BB46" i="8"/>
  <c r="BB38" i="8"/>
  <c r="BB59" i="8"/>
  <c r="BI38" i="8"/>
  <c r="AZ39" i="8"/>
  <c r="BB45" i="8"/>
  <c r="BO46" i="8"/>
  <c r="BB48" i="8"/>
  <c r="AZ49" i="8"/>
  <c r="BJ49" i="8"/>
  <c r="BF53" i="8"/>
  <c r="BE56" i="8"/>
  <c r="BN56" i="8"/>
  <c r="BO58" i="8"/>
  <c r="BN58" i="8"/>
  <c r="BN59" i="8"/>
  <c r="BH129" i="8"/>
  <c r="BA103" i="8"/>
  <c r="AZ103" i="8"/>
  <c r="BA121" i="8"/>
  <c r="AZ121" i="8"/>
  <c r="BN128" i="8"/>
  <c r="BO128" i="8"/>
  <c r="BJ131" i="8"/>
  <c r="BI131" i="8"/>
  <c r="BA153" i="8"/>
  <c r="AZ153" i="8"/>
  <c r="BA155" i="8"/>
  <c r="AZ155" i="8"/>
  <c r="AY192" i="8"/>
  <c r="BF163" i="8"/>
  <c r="BE163" i="8"/>
  <c r="BA164" i="8"/>
  <c r="AZ164" i="8"/>
  <c r="BA174" i="8"/>
  <c r="AZ174" i="8"/>
  <c r="BJ180" i="8"/>
  <c r="BI180" i="8"/>
  <c r="BJ204" i="8"/>
  <c r="BI204" i="8"/>
  <c r="BE228" i="8"/>
  <c r="BF228" i="8"/>
  <c r="BO235" i="8"/>
  <c r="BN235" i="8"/>
  <c r="BE248" i="8"/>
  <c r="BF248" i="8"/>
  <c r="BA259" i="8"/>
  <c r="AZ259" i="8"/>
  <c r="BB260" i="8"/>
  <c r="BA274" i="8"/>
  <c r="AZ274" i="8"/>
  <c r="BO7" i="8"/>
  <c r="BB11" i="8"/>
  <c r="BP12" i="8"/>
  <c r="BP20" i="8"/>
  <c r="BP23" i="8"/>
  <c r="BO34" i="8"/>
  <c r="BE42" i="8"/>
  <c r="BN43" i="8"/>
  <c r="BN45" i="8"/>
  <c r="BB49" i="8"/>
  <c r="BJ50" i="8"/>
  <c r="BA99" i="8"/>
  <c r="BB99" i="8" s="1"/>
  <c r="AZ99" i="8"/>
  <c r="BA113" i="8"/>
  <c r="AZ113" i="8"/>
  <c r="BA117" i="8"/>
  <c r="AZ117" i="8"/>
  <c r="BN122" i="8"/>
  <c r="BB128" i="8"/>
  <c r="BJ133" i="8"/>
  <c r="BI133" i="8"/>
  <c r="BJ135" i="8"/>
  <c r="BI135" i="8"/>
  <c r="BN149" i="8"/>
  <c r="BN151" i="8"/>
  <c r="BA157" i="8"/>
  <c r="AZ157" i="8"/>
  <c r="BJ159" i="8"/>
  <c r="BI159" i="8"/>
  <c r="BJ188" i="8"/>
  <c r="BI188" i="8"/>
  <c r="BJ198" i="8"/>
  <c r="BI198" i="8"/>
  <c r="BA203" i="8"/>
  <c r="AZ203" i="8"/>
  <c r="BO203" i="8"/>
  <c r="BN203" i="8"/>
  <c r="BB104" i="8"/>
  <c r="BB108" i="8"/>
  <c r="BB112" i="8"/>
  <c r="BB116" i="8"/>
  <c r="BB120" i="8"/>
  <c r="BB124" i="8"/>
  <c r="AZ189" i="8"/>
  <c r="BA189" i="8"/>
  <c r="BF195" i="8"/>
  <c r="BE195" i="8"/>
  <c r="BF209" i="8"/>
  <c r="BE209" i="8"/>
  <c r="BJ214" i="8"/>
  <c r="BI214" i="8"/>
  <c r="BJ219" i="8"/>
  <c r="BI219" i="8"/>
  <c r="BA223" i="8"/>
  <c r="AZ223" i="8"/>
  <c r="BA226" i="8"/>
  <c r="BB245" i="8"/>
  <c r="BB241" i="8"/>
  <c r="BB237" i="8"/>
  <c r="BB233" i="8"/>
  <c r="BB229" i="8"/>
  <c r="BB230" i="8"/>
  <c r="BB238" i="8"/>
  <c r="BB246" i="8"/>
  <c r="BP275" i="8"/>
  <c r="BO285" i="8"/>
  <c r="BN285" i="8"/>
  <c r="BP317" i="8"/>
  <c r="BP313" i="8"/>
  <c r="BP309" i="8"/>
  <c r="BP305" i="8"/>
  <c r="BP301" i="8"/>
  <c r="BP297" i="8"/>
  <c r="BP293" i="8"/>
  <c r="BP289" i="8"/>
  <c r="BP316" i="8"/>
  <c r="BP312" i="8"/>
  <c r="BP308" i="8"/>
  <c r="BP304" i="8"/>
  <c r="BO288" i="8"/>
  <c r="BP315" i="8"/>
  <c r="BP311" i="8"/>
  <c r="BP307" i="8"/>
  <c r="BP303" i="8"/>
  <c r="BP299" i="8"/>
  <c r="BP295" i="8"/>
  <c r="BP291" i="8"/>
  <c r="BN288" i="8"/>
  <c r="BP294" i="8"/>
  <c r="BP290" i="8"/>
  <c r="BP318" i="8"/>
  <c r="BP310" i="8"/>
  <c r="BP300" i="8"/>
  <c r="BP296" i="8"/>
  <c r="BM319" i="8"/>
  <c r="BP314" i="8"/>
  <c r="BP298" i="8"/>
  <c r="BP292" i="8"/>
  <c r="BP302" i="8"/>
  <c r="BJ290" i="8"/>
  <c r="BI290" i="8"/>
  <c r="AZ295" i="8"/>
  <c r="BA295" i="8"/>
  <c r="BA318" i="8"/>
  <c r="AZ318" i="8"/>
  <c r="BJ129" i="8"/>
  <c r="BI129" i="8"/>
  <c r="BO163" i="8"/>
  <c r="BN163" i="8"/>
  <c r="BA166" i="8"/>
  <c r="AZ166" i="8"/>
  <c r="BF184" i="8"/>
  <c r="BE184" i="8"/>
  <c r="BM224" i="8"/>
  <c r="BO193" i="8"/>
  <c r="BJ194" i="8"/>
  <c r="BI194" i="8"/>
  <c r="BF199" i="8"/>
  <c r="BE199" i="8"/>
  <c r="BF203" i="8"/>
  <c r="BE203" i="8"/>
  <c r="BJ208" i="8"/>
  <c r="BI208" i="8"/>
  <c r="BN213" i="8"/>
  <c r="BJ220" i="8"/>
  <c r="BI220" i="8"/>
  <c r="BP266" i="8"/>
  <c r="BO263" i="8"/>
  <c r="BA276" i="8"/>
  <c r="AZ276" i="8"/>
  <c r="BA286" i="8"/>
  <c r="AZ286" i="8"/>
  <c r="BP288" i="8"/>
  <c r="BO308" i="8"/>
  <c r="BN308" i="8"/>
  <c r="BA310" i="8"/>
  <c r="AZ310" i="8"/>
  <c r="BO316" i="8"/>
  <c r="BN316" i="8"/>
  <c r="BA178" i="8"/>
  <c r="AZ178" i="8"/>
  <c r="BA182" i="8"/>
  <c r="AZ182" i="8"/>
  <c r="BF193" i="8"/>
  <c r="BE193" i="8"/>
  <c r="BF207" i="8"/>
  <c r="BE207" i="8"/>
  <c r="BJ212" i="8"/>
  <c r="BI212" i="8"/>
  <c r="BO219" i="8"/>
  <c r="BN219" i="8"/>
  <c r="BO252" i="8"/>
  <c r="BN252" i="8"/>
  <c r="BB261" i="8"/>
  <c r="BB264" i="8"/>
  <c r="BB265" i="8"/>
  <c r="BO272" i="8"/>
  <c r="BN272" i="8"/>
  <c r="BN284" i="8"/>
  <c r="BO284" i="8"/>
  <c r="BB338" i="8"/>
  <c r="BB102" i="8"/>
  <c r="BB106" i="8"/>
  <c r="BB110" i="8"/>
  <c r="BB114" i="8"/>
  <c r="BB118" i="8"/>
  <c r="BB122" i="8"/>
  <c r="BB127" i="8"/>
  <c r="BO167" i="8"/>
  <c r="BN167" i="8"/>
  <c r="BJ169" i="8"/>
  <c r="BI169" i="8"/>
  <c r="BO171" i="8"/>
  <c r="BN171" i="8"/>
  <c r="BJ173" i="8"/>
  <c r="BI173" i="8"/>
  <c r="BO175" i="8"/>
  <c r="BN175" i="8"/>
  <c r="BJ177" i="8"/>
  <c r="BI177" i="8"/>
  <c r="BO179" i="8"/>
  <c r="BN179" i="8"/>
  <c r="BJ181" i="8"/>
  <c r="BI181" i="8"/>
  <c r="BN186" i="8"/>
  <c r="BJ187" i="8"/>
  <c r="BI187" i="8"/>
  <c r="BJ190" i="8"/>
  <c r="BI190" i="8"/>
  <c r="BN197" i="8"/>
  <c r="BN201" i="8"/>
  <c r="BJ206" i="8"/>
  <c r="BI206" i="8"/>
  <c r="BN211" i="8"/>
  <c r="BA219" i="8"/>
  <c r="AZ219" i="8"/>
  <c r="BJ223" i="8"/>
  <c r="BI223" i="8"/>
  <c r="BB234" i="8"/>
  <c r="BB242" i="8"/>
  <c r="BA251" i="8"/>
  <c r="AZ251" i="8"/>
  <c r="AY287" i="8"/>
  <c r="BA267" i="8"/>
  <c r="AZ267" i="8"/>
  <c r="BA271" i="8"/>
  <c r="AZ271" i="8"/>
  <c r="BB272" i="8"/>
  <c r="BF362" i="8"/>
  <c r="BE362" i="8"/>
  <c r="BH161" i="8"/>
  <c r="BF167" i="8"/>
  <c r="BE167" i="8"/>
  <c r="BF171" i="8"/>
  <c r="BE171" i="8"/>
  <c r="BF175" i="8"/>
  <c r="BE175" i="8"/>
  <c r="BF179" i="8"/>
  <c r="BE179" i="8"/>
  <c r="BF197" i="8"/>
  <c r="BE197" i="8"/>
  <c r="BF201" i="8"/>
  <c r="BE201" i="8"/>
  <c r="AZ205" i="8"/>
  <c r="BF211" i="8"/>
  <c r="BE211" i="8"/>
  <c r="BJ216" i="8"/>
  <c r="BI216" i="8"/>
  <c r="BF218" i="8"/>
  <c r="BE218" i="8"/>
  <c r="BJ224" i="8"/>
  <c r="BI224" i="8"/>
  <c r="BF260" i="8"/>
  <c r="BE260" i="8"/>
  <c r="BJ281" i="8"/>
  <c r="BI281" i="8"/>
  <c r="BF324" i="8"/>
  <c r="BE324" i="8"/>
  <c r="BJ335" i="8"/>
  <c r="BI335" i="8"/>
  <c r="BI286" i="8"/>
  <c r="BJ286" i="8"/>
  <c r="BO292" i="8"/>
  <c r="BN292" i="8"/>
  <c r="BJ329" i="8"/>
  <c r="BI329" i="8"/>
  <c r="BF339" i="8"/>
  <c r="BE339" i="8"/>
  <c r="BJ347" i="8"/>
  <c r="BI347" i="8"/>
  <c r="BE198" i="8"/>
  <c r="BE200" i="8"/>
  <c r="BE202" i="8"/>
  <c r="BA218" i="8"/>
  <c r="AZ218" i="8"/>
  <c r="BO218" i="8"/>
  <c r="BB247" i="8"/>
  <c r="BB243" i="8"/>
  <c r="BB239" i="8"/>
  <c r="BB235" i="8"/>
  <c r="BB231" i="8"/>
  <c r="BB227" i="8"/>
  <c r="BB254" i="8"/>
  <c r="BB250" i="8"/>
  <c r="BH287" i="8"/>
  <c r="BO260" i="8"/>
  <c r="BN260" i="8"/>
  <c r="BF268" i="8"/>
  <c r="BE268" i="8"/>
  <c r="BP277" i="8"/>
  <c r="BB282" i="8"/>
  <c r="BP285" i="8"/>
  <c r="BB304" i="8"/>
  <c r="BB301" i="8"/>
  <c r="BE302" i="8"/>
  <c r="BF302" i="8"/>
  <c r="AZ303" i="8"/>
  <c r="BA303" i="8"/>
  <c r="BI327" i="8"/>
  <c r="BJ327" i="8"/>
  <c r="BO344" i="8"/>
  <c r="BN344" i="8"/>
  <c r="BP370" i="8"/>
  <c r="BF373" i="8"/>
  <c r="BE373" i="8"/>
  <c r="BN373" i="8"/>
  <c r="BI192" i="8"/>
  <c r="BD224" i="8"/>
  <c r="BJ217" i="8"/>
  <c r="BI217" i="8"/>
  <c r="BJ221" i="8"/>
  <c r="BI221" i="8"/>
  <c r="BB249" i="8"/>
  <c r="BF252" i="8"/>
  <c r="BE252" i="8"/>
  <c r="BJ258" i="8"/>
  <c r="BI258" i="8"/>
  <c r="BP262" i="8"/>
  <c r="BO264" i="8"/>
  <c r="BN264" i="8"/>
  <c r="BB269" i="8"/>
  <c r="BF272" i="8"/>
  <c r="BE272" i="8"/>
  <c r="BJ277" i="8"/>
  <c r="BI277" i="8"/>
  <c r="BB284" i="8"/>
  <c r="BA307" i="8"/>
  <c r="AZ307" i="8"/>
  <c r="BF312" i="8"/>
  <c r="BE312" i="8"/>
  <c r="BJ351" i="8"/>
  <c r="BI351" i="8"/>
  <c r="BJ360" i="8"/>
  <c r="BI360" i="8"/>
  <c r="BA220" i="8"/>
  <c r="AZ220" i="8"/>
  <c r="BF224" i="8"/>
  <c r="BE224" i="8"/>
  <c r="BA228" i="8"/>
  <c r="AZ228" i="8"/>
  <c r="BA232" i="8"/>
  <c r="AZ232" i="8"/>
  <c r="BA236" i="8"/>
  <c r="AZ236" i="8"/>
  <c r="BA240" i="8"/>
  <c r="AZ240" i="8"/>
  <c r="BA244" i="8"/>
  <c r="AZ244" i="8"/>
  <c r="BA248" i="8"/>
  <c r="AZ248" i="8"/>
  <c r="BJ250" i="8"/>
  <c r="BI250" i="8"/>
  <c r="BM287" i="8"/>
  <c r="BA263" i="8"/>
  <c r="AZ263" i="8"/>
  <c r="BJ270" i="8"/>
  <c r="BI270" i="8"/>
  <c r="BP274" i="8"/>
  <c r="BJ275" i="8"/>
  <c r="BI275" i="8"/>
  <c r="BP276" i="8"/>
  <c r="BE284" i="8"/>
  <c r="BF284" i="8"/>
  <c r="BF288" i="8"/>
  <c r="BE288" i="8"/>
  <c r="AY319" i="8"/>
  <c r="BO323" i="8"/>
  <c r="BN323" i="8"/>
  <c r="BA330" i="8"/>
  <c r="AZ330" i="8"/>
  <c r="BF349" i="8"/>
  <c r="BE349" i="8"/>
  <c r="BH382" i="8"/>
  <c r="BO361" i="8"/>
  <c r="BN361" i="8"/>
  <c r="BP379" i="8"/>
  <c r="BN168" i="8"/>
  <c r="BN172" i="8"/>
  <c r="BN176" i="8"/>
  <c r="BN180" i="8"/>
  <c r="BO190" i="8"/>
  <c r="BO194" i="8"/>
  <c r="BO196" i="8"/>
  <c r="BO198" i="8"/>
  <c r="BO200" i="8"/>
  <c r="BO202" i="8"/>
  <c r="BO204" i="8"/>
  <c r="BO206" i="8"/>
  <c r="BO208" i="8"/>
  <c r="BO210" i="8"/>
  <c r="BO212" i="8"/>
  <c r="BO214" i="8"/>
  <c r="BN216" i="8"/>
  <c r="BJ218" i="8"/>
  <c r="BI218" i="8"/>
  <c r="BN220" i="8"/>
  <c r="BA255" i="8"/>
  <c r="AZ255" i="8"/>
  <c r="BN259" i="8"/>
  <c r="BF264" i="8"/>
  <c r="BE264" i="8"/>
  <c r="BA277" i="8"/>
  <c r="AZ277" i="8"/>
  <c r="BP286" i="8"/>
  <c r="AZ299" i="8"/>
  <c r="BA299" i="8"/>
  <c r="BJ322" i="8"/>
  <c r="BI322" i="8"/>
  <c r="BA183" i="8"/>
  <c r="BI184" i="8"/>
  <c r="BA217" i="8"/>
  <c r="AZ217" i="8"/>
  <c r="BE219" i="8"/>
  <c r="BA221" i="8"/>
  <c r="AZ221" i="8"/>
  <c r="BE223" i="8"/>
  <c r="BD256" i="8"/>
  <c r="BP253" i="8"/>
  <c r="BP249" i="8"/>
  <c r="BP245" i="8"/>
  <c r="BP241" i="8"/>
  <c r="BP237" i="8"/>
  <c r="BP233" i="8"/>
  <c r="BP229" i="8"/>
  <c r="BP225" i="8"/>
  <c r="BO225" i="8"/>
  <c r="BP252" i="8"/>
  <c r="BP248" i="8"/>
  <c r="BP244" i="8"/>
  <c r="BP240" i="8"/>
  <c r="BP236" i="8"/>
  <c r="BP232" i="8"/>
  <c r="BP228" i="8"/>
  <c r="BN225" i="8"/>
  <c r="BM256" i="8"/>
  <c r="BP255" i="8"/>
  <c r="BP251" i="8"/>
  <c r="BP247" i="8"/>
  <c r="BP243" i="8"/>
  <c r="BP239" i="8"/>
  <c r="BP235" i="8"/>
  <c r="BP231" i="8"/>
  <c r="BP227" i="8"/>
  <c r="BB228" i="8"/>
  <c r="BO229" i="8"/>
  <c r="BN229" i="8"/>
  <c r="BB232" i="8"/>
  <c r="BO233" i="8"/>
  <c r="BN233" i="8"/>
  <c r="BB236" i="8"/>
  <c r="BO237" i="8"/>
  <c r="BN237" i="8"/>
  <c r="BB240" i="8"/>
  <c r="BO241" i="8"/>
  <c r="BN241" i="8"/>
  <c r="BB244" i="8"/>
  <c r="BO245" i="8"/>
  <c r="BN245" i="8"/>
  <c r="BB248" i="8"/>
  <c r="BO248" i="8"/>
  <c r="BN248" i="8"/>
  <c r="BB253" i="8"/>
  <c r="BB275" i="8"/>
  <c r="BB271" i="8"/>
  <c r="BB267" i="8"/>
  <c r="BB263" i="8"/>
  <c r="BB259" i="8"/>
  <c r="BB286" i="8"/>
  <c r="BB280" i="8"/>
  <c r="BB278" i="8"/>
  <c r="BB274" i="8"/>
  <c r="BB270" i="8"/>
  <c r="BB266" i="8"/>
  <c r="BB262" i="8"/>
  <c r="BB258" i="8"/>
  <c r="BO259" i="8"/>
  <c r="BJ262" i="8"/>
  <c r="BI262" i="8"/>
  <c r="BO268" i="8"/>
  <c r="BN268" i="8"/>
  <c r="BB273" i="8"/>
  <c r="BI278" i="8"/>
  <c r="BJ278" i="8"/>
  <c r="BA282" i="8"/>
  <c r="AZ282" i="8"/>
  <c r="BJ294" i="8"/>
  <c r="BI294" i="8"/>
  <c r="BJ310" i="8"/>
  <c r="BI310" i="8"/>
  <c r="BJ318" i="8"/>
  <c r="BI318" i="8"/>
  <c r="BO330" i="8"/>
  <c r="BN330" i="8"/>
  <c r="I12" i="1"/>
  <c r="K12" i="1" s="1"/>
  <c r="H12" i="9"/>
  <c r="G12" i="1" s="1"/>
  <c r="BP259" i="8"/>
  <c r="BP263" i="8"/>
  <c r="BP267" i="8"/>
  <c r="BP271" i="8"/>
  <c r="BB283" i="8"/>
  <c r="BI287" i="8"/>
  <c r="BD319" i="8"/>
  <c r="BF292" i="8"/>
  <c r="BE292" i="8"/>
  <c r="BB296" i="8"/>
  <c r="BJ298" i="8"/>
  <c r="BI298" i="8"/>
  <c r="BO300" i="8"/>
  <c r="BN300" i="8"/>
  <c r="BJ306" i="8"/>
  <c r="BI306" i="8"/>
  <c r="BF308" i="8"/>
  <c r="BE308" i="8"/>
  <c r="BB313" i="8"/>
  <c r="BA315" i="8"/>
  <c r="AZ315" i="8"/>
  <c r="BB316" i="8"/>
  <c r="BB342" i="8"/>
  <c r="BJ334" i="8"/>
  <c r="BI334" i="8"/>
  <c r="BJ341" i="8"/>
  <c r="BI341" i="8"/>
  <c r="BJ343" i="8"/>
  <c r="BI343" i="8"/>
  <c r="BF344" i="8"/>
  <c r="BE344" i="8"/>
  <c r="BO348" i="8"/>
  <c r="BN348" i="8"/>
  <c r="BO358" i="8"/>
  <c r="BN358" i="8"/>
  <c r="BA360" i="8"/>
  <c r="AZ360" i="8"/>
  <c r="BD287" i="8"/>
  <c r="BP284" i="8"/>
  <c r="BP283" i="8"/>
  <c r="BP279" i="8"/>
  <c r="BF296" i="8"/>
  <c r="BE296" i="8"/>
  <c r="BB300" i="8"/>
  <c r="BJ302" i="8"/>
  <c r="BI302" i="8"/>
  <c r="BO304" i="8"/>
  <c r="BN304" i="8"/>
  <c r="BF316" i="8"/>
  <c r="BE316" i="8"/>
  <c r="BP346" i="8"/>
  <c r="BP349" i="8"/>
  <c r="BP345" i="8"/>
  <c r="BP348" i="8"/>
  <c r="BP344" i="8"/>
  <c r="BP340" i="8"/>
  <c r="BP336" i="8"/>
  <c r="BP332" i="8"/>
  <c r="BP328" i="8"/>
  <c r="BP341" i="8"/>
  <c r="BP321" i="8"/>
  <c r="BP347" i="8"/>
  <c r="BP343" i="8"/>
  <c r="BP325" i="8"/>
  <c r="BP338" i="8"/>
  <c r="BP324" i="8"/>
  <c r="BP320" i="8"/>
  <c r="BP337" i="8"/>
  <c r="BO320" i="8"/>
  <c r="BP339" i="8"/>
  <c r="BP330" i="8"/>
  <c r="BP323" i="8"/>
  <c r="BN320" i="8"/>
  <c r="BB325" i="8"/>
  <c r="BP326" i="8"/>
  <c r="BF333" i="8"/>
  <c r="BE333" i="8"/>
  <c r="BP342" i="8"/>
  <c r="BA347" i="8"/>
  <c r="AZ347" i="8"/>
  <c r="BA371" i="8"/>
  <c r="AZ371" i="8"/>
  <c r="BF382" i="8"/>
  <c r="BE382" i="8"/>
  <c r="BN249" i="8"/>
  <c r="BN253" i="8"/>
  <c r="BN257" i="8"/>
  <c r="BP260" i="8"/>
  <c r="BN261" i="8"/>
  <c r="BP264" i="8"/>
  <c r="BN265" i="8"/>
  <c r="BP268" i="8"/>
  <c r="BN269" i="8"/>
  <c r="BP272" i="8"/>
  <c r="BN273" i="8"/>
  <c r="BB279" i="8"/>
  <c r="BN281" i="8"/>
  <c r="BN283" i="8"/>
  <c r="BH319" i="8"/>
  <c r="BN295" i="8"/>
  <c r="BF300" i="8"/>
  <c r="BE300" i="8"/>
  <c r="BN307" i="8"/>
  <c r="BJ314" i="8"/>
  <c r="BI314" i="8"/>
  <c r="BA327" i="8"/>
  <c r="AZ327" i="8"/>
  <c r="BA329" i="8"/>
  <c r="AZ329" i="8"/>
  <c r="BA343" i="8"/>
  <c r="AZ343" i="8"/>
  <c r="BO353" i="8"/>
  <c r="BP363" i="8"/>
  <c r="BP360" i="8"/>
  <c r="BP371" i="8"/>
  <c r="BP372" i="8"/>
  <c r="BP355" i="8"/>
  <c r="BP364" i="8"/>
  <c r="BF376" i="8"/>
  <c r="BE376" i="8"/>
  <c r="BA380" i="8"/>
  <c r="AZ380" i="8"/>
  <c r="BA382" i="8"/>
  <c r="BB251" i="8"/>
  <c r="AZ252" i="8"/>
  <c r="BE256" i="8"/>
  <c r="BO257" i="8"/>
  <c r="AZ260" i="8"/>
  <c r="AZ264" i="8"/>
  <c r="AZ268" i="8"/>
  <c r="AZ272" i="8"/>
  <c r="BB276" i="8"/>
  <c r="BO280" i="8"/>
  <c r="BP282" i="8"/>
  <c r="BE283" i="8"/>
  <c r="BI285" i="8"/>
  <c r="BB315" i="8"/>
  <c r="BB311" i="8"/>
  <c r="BB307" i="8"/>
  <c r="BB303" i="8"/>
  <c r="BB299" i="8"/>
  <c r="BB295" i="8"/>
  <c r="BB291" i="8"/>
  <c r="BB318" i="8"/>
  <c r="BB314" i="8"/>
  <c r="BB310" i="8"/>
  <c r="BB306" i="8"/>
  <c r="BB302" i="8"/>
  <c r="BB298" i="8"/>
  <c r="BB294" i="8"/>
  <c r="BB290" i="8"/>
  <c r="BJ288" i="8"/>
  <c r="BB289" i="8"/>
  <c r="AZ294" i="8"/>
  <c r="BO294" i="8"/>
  <c r="BN299" i="8"/>
  <c r="BF304" i="8"/>
  <c r="BE304" i="8"/>
  <c r="BB309" i="8"/>
  <c r="BA311" i="8"/>
  <c r="AZ311" i="8"/>
  <c r="BO312" i="8"/>
  <c r="BN312" i="8"/>
  <c r="BF319" i="8"/>
  <c r="BE319" i="8"/>
  <c r="BF320" i="8"/>
  <c r="BE320" i="8"/>
  <c r="AZ322" i="8"/>
  <c r="BP327" i="8"/>
  <c r="BN332" i="8"/>
  <c r="BJ333" i="8"/>
  <c r="BI333" i="8"/>
  <c r="BP335" i="8"/>
  <c r="BB345" i="8"/>
  <c r="BO345" i="8"/>
  <c r="BN345" i="8"/>
  <c r="BN353" i="8"/>
  <c r="BA369" i="8"/>
  <c r="AZ369" i="8"/>
  <c r="BB285" i="8"/>
  <c r="BB281" i="8"/>
  <c r="BB277" i="8"/>
  <c r="BP257" i="8"/>
  <c r="BP261" i="8"/>
  <c r="BP265" i="8"/>
  <c r="BP269" i="8"/>
  <c r="BP273" i="8"/>
  <c r="BO275" i="8"/>
  <c r="BN279" i="8"/>
  <c r="BF280" i="8"/>
  <c r="BP280" i="8"/>
  <c r="BP281" i="8"/>
  <c r="BJ292" i="8"/>
  <c r="BB293" i="8"/>
  <c r="AZ298" i="8"/>
  <c r="BO298" i="8"/>
  <c r="AZ306" i="8"/>
  <c r="BB312" i="8"/>
  <c r="BB317" i="8"/>
  <c r="BD350" i="8"/>
  <c r="BP322" i="8"/>
  <c r="BO324" i="8"/>
  <c r="BN324" i="8"/>
  <c r="BA328" i="8"/>
  <c r="AZ328" i="8"/>
  <c r="BP329" i="8"/>
  <c r="AZ336" i="8"/>
  <c r="BA336" i="8"/>
  <c r="BJ342" i="8"/>
  <c r="BI342" i="8"/>
  <c r="BF345" i="8"/>
  <c r="BE345" i="8"/>
  <c r="BJ346" i="8"/>
  <c r="BI346" i="8"/>
  <c r="BO349" i="8"/>
  <c r="BN349" i="8"/>
  <c r="BB366" i="8"/>
  <c r="BF353" i="8"/>
  <c r="BE353" i="8"/>
  <c r="BB362" i="8"/>
  <c r="BE365" i="8"/>
  <c r="BB326" i="8"/>
  <c r="BB337" i="8"/>
  <c r="BO337" i="8"/>
  <c r="BN337" i="8"/>
  <c r="AY382" i="8"/>
  <c r="BB373" i="8"/>
  <c r="BB365" i="8"/>
  <c r="BB361" i="8"/>
  <c r="BB357" i="8"/>
  <c r="BB353" i="8"/>
  <c r="BB372" i="8"/>
  <c r="BB371" i="8"/>
  <c r="BB370" i="8"/>
  <c r="BB364" i="8"/>
  <c r="BB360" i="8"/>
  <c r="BB356" i="8"/>
  <c r="BB352" i="8"/>
  <c r="BB380" i="8"/>
  <c r="BB369" i="8"/>
  <c r="BB381" i="8"/>
  <c r="BB379" i="8"/>
  <c r="BB378" i="8"/>
  <c r="BB368" i="8"/>
  <c r="BB363" i="8"/>
  <c r="BB359" i="8"/>
  <c r="BB355" i="8"/>
  <c r="BJ356" i="8"/>
  <c r="BI356" i="8"/>
  <c r="BB358" i="8"/>
  <c r="BO375" i="8"/>
  <c r="BN375" i="8"/>
  <c r="BB377" i="8"/>
  <c r="BJ382" i="8"/>
  <c r="BI382" i="8"/>
  <c r="BB322" i="8"/>
  <c r="BN325" i="8"/>
  <c r="BB327" i="8"/>
  <c r="BJ331" i="8"/>
  <c r="BI331" i="8"/>
  <c r="BF337" i="8"/>
  <c r="BE337" i="8"/>
  <c r="BF358" i="8"/>
  <c r="BE358" i="8"/>
  <c r="BJ370" i="8"/>
  <c r="BI370" i="8"/>
  <c r="S27" i="14"/>
  <c r="R27" i="14"/>
  <c r="S35" i="14"/>
  <c r="R35" i="14"/>
  <c r="BB348" i="8"/>
  <c r="BB344" i="8"/>
  <c r="BB340" i="8"/>
  <c r="BB336" i="8"/>
  <c r="BB347" i="8"/>
  <c r="BB343" i="8"/>
  <c r="BB339" i="8"/>
  <c r="BB335" i="8"/>
  <c r="AY350" i="8"/>
  <c r="BB328" i="8"/>
  <c r="BB334" i="8"/>
  <c r="BJ339" i="8"/>
  <c r="BI339" i="8"/>
  <c r="BB346" i="8"/>
  <c r="BP365" i="8"/>
  <c r="BO354" i="8"/>
  <c r="BN354" i="8"/>
  <c r="BA356" i="8"/>
  <c r="AZ356" i="8"/>
  <c r="BJ364" i="8"/>
  <c r="BI364" i="8"/>
  <c r="BB323" i="8"/>
  <c r="BN326" i="8"/>
  <c r="BN327" i="8"/>
  <c r="BB329" i="8"/>
  <c r="BB330" i="8"/>
  <c r="AZ331" i="8"/>
  <c r="BB332" i="8"/>
  <c r="BN336" i="8"/>
  <c r="BA340" i="8"/>
  <c r="BB341" i="8"/>
  <c r="BO341" i="8"/>
  <c r="BN341" i="8"/>
  <c r="BJ352" i="8"/>
  <c r="BI352" i="8"/>
  <c r="BB354" i="8"/>
  <c r="BN357" i="8"/>
  <c r="BF366" i="8"/>
  <c r="BE366" i="8"/>
  <c r="BB374" i="8"/>
  <c r="BO374" i="8"/>
  <c r="BO376" i="8"/>
  <c r="BN376" i="8"/>
  <c r="R24" i="14"/>
  <c r="BB331" i="8"/>
  <c r="BB333" i="8"/>
  <c r="BO333" i="8"/>
  <c r="BN333" i="8"/>
  <c r="BF341" i="8"/>
  <c r="BE341" i="8"/>
  <c r="BA344" i="8"/>
  <c r="AZ344" i="8"/>
  <c r="BA348" i="8"/>
  <c r="AZ348" i="8"/>
  <c r="BD382" i="8"/>
  <c r="BF354" i="8"/>
  <c r="BE354" i="8"/>
  <c r="BO362" i="8"/>
  <c r="BN362" i="8"/>
  <c r="BA364" i="8"/>
  <c r="AZ364" i="8"/>
  <c r="BA370" i="8"/>
  <c r="AZ370" i="8"/>
  <c r="BJ371" i="8"/>
  <c r="BI371" i="8"/>
  <c r="BE374" i="8"/>
  <c r="BF374" i="8"/>
  <c r="BB376" i="8"/>
  <c r="BJ380" i="8"/>
  <c r="R21" i="14"/>
  <c r="BN366" i="8"/>
  <c r="BP374" i="8"/>
  <c r="AZ350" i="8"/>
  <c r="BP357" i="8"/>
  <c r="BP361" i="8"/>
  <c r="S11" i="14"/>
  <c r="R11" i="14"/>
  <c r="R32" i="14"/>
  <c r="BM382" i="8"/>
  <c r="BP377" i="8"/>
  <c r="BP373" i="8"/>
  <c r="BP369" i="8"/>
  <c r="BP366" i="8"/>
  <c r="BP375" i="8"/>
  <c r="BP376" i="8"/>
  <c r="BN351" i="8"/>
  <c r="BP354" i="8"/>
  <c r="BP358" i="8"/>
  <c r="BP362" i="8"/>
  <c r="BN370" i="8"/>
  <c r="BF378" i="8"/>
  <c r="BP378" i="8"/>
  <c r="BN379" i="8"/>
  <c r="BP380" i="8"/>
  <c r="BN381" i="8"/>
  <c r="R8" i="14"/>
  <c r="S19" i="14"/>
  <c r="R19" i="14"/>
  <c r="R37" i="14"/>
  <c r="BP367" i="8"/>
  <c r="BP368" i="8"/>
  <c r="BF380" i="8"/>
  <c r="BN35" i="8"/>
  <c r="BJ37" i="8"/>
  <c r="BB32" i="8"/>
  <c r="BP33" i="8"/>
  <c r="BB36" i="8"/>
  <c r="BN30" i="8"/>
  <c r="H17" i="9"/>
  <c r="G17" i="1" s="1"/>
  <c r="AY37" i="8"/>
  <c r="BE37" i="8"/>
  <c r="BD37" i="8"/>
  <c r="BH37" i="8"/>
  <c r="G10" i="9"/>
  <c r="G13" i="9"/>
  <c r="G19" i="9"/>
  <c r="H10" i="9"/>
  <c r="G10" i="1" s="1"/>
  <c r="E4" i="23"/>
  <c r="H20" i="9"/>
  <c r="G20" i="1" s="1"/>
  <c r="I13" i="1"/>
  <c r="K13" i="1" s="1"/>
  <c r="I7" i="1"/>
  <c r="K7" i="1" s="1"/>
  <c r="AX50" i="1"/>
  <c r="AW50" i="1"/>
  <c r="AY50" i="1"/>
  <c r="BA38" i="1"/>
  <c r="AZ50" i="1"/>
  <c r="BA50" i="1"/>
  <c r="BI37" i="8"/>
  <c r="BB29" i="8"/>
  <c r="BP30" i="8"/>
  <c r="BB33" i="8"/>
  <c r="BP34" i="8"/>
  <c r="BP32" i="8"/>
  <c r="BB35" i="8"/>
  <c r="BP36" i="8"/>
  <c r="AZ37" i="8"/>
  <c r="BM37" i="8"/>
  <c r="BB30" i="8"/>
  <c r="BP31" i="8"/>
  <c r="BB34" i="8"/>
  <c r="BP35" i="8"/>
  <c r="L21" i="1" l="1"/>
  <c r="H4" i="23"/>
  <c r="AY383" i="8"/>
  <c r="BH383" i="8"/>
  <c r="J21" i="11"/>
  <c r="K21" i="11" s="1"/>
  <c r="L29" i="11"/>
  <c r="BP89" i="8"/>
  <c r="I18" i="11"/>
  <c r="L18" i="11"/>
  <c r="J20" i="11"/>
  <c r="G20" i="11"/>
  <c r="H20" i="11" s="1"/>
  <c r="G21" i="11"/>
  <c r="H21" i="11" s="1"/>
  <c r="BB222" i="8"/>
  <c r="BB166" i="8"/>
  <c r="BP222" i="8"/>
  <c r="BB163" i="8"/>
  <c r="BB165" i="8"/>
  <c r="BB174" i="8"/>
  <c r="BB167" i="8"/>
  <c r="BB180" i="8"/>
  <c r="BB181" i="8"/>
  <c r="BB186" i="8"/>
  <c r="BP177" i="8"/>
  <c r="BN98" i="8"/>
  <c r="BP190" i="8"/>
  <c r="BP168" i="8"/>
  <c r="BP174" i="8"/>
  <c r="BB169" i="8"/>
  <c r="BB189" i="8"/>
  <c r="BB178" i="8"/>
  <c r="BB190" i="8"/>
  <c r="BB176" i="8"/>
  <c r="BB173" i="8"/>
  <c r="BB187" i="8"/>
  <c r="BB182" i="8"/>
  <c r="BB184" i="8"/>
  <c r="BB175" i="8"/>
  <c r="BB172" i="8"/>
  <c r="BP164" i="8"/>
  <c r="BP171" i="8"/>
  <c r="BB219" i="8"/>
  <c r="BB191" i="8"/>
  <c r="BB177" i="8"/>
  <c r="BB170" i="8"/>
  <c r="BB185" i="8"/>
  <c r="BB188" i="8"/>
  <c r="BB171" i="8"/>
  <c r="BB168" i="8"/>
  <c r="BB179" i="8"/>
  <c r="BB155" i="8"/>
  <c r="BO161" i="8"/>
  <c r="BN161" i="8"/>
  <c r="BB203" i="8"/>
  <c r="BB208" i="8"/>
  <c r="BB183" i="8"/>
  <c r="BP172" i="8"/>
  <c r="BP178" i="8"/>
  <c r="BP175" i="8"/>
  <c r="BO129" i="8"/>
  <c r="BN129" i="8"/>
  <c r="BB197" i="8"/>
  <c r="BP188" i="8"/>
  <c r="BP180" i="8"/>
  <c r="BP185" i="8"/>
  <c r="BO382" i="8"/>
  <c r="BN382" i="8"/>
  <c r="BP182" i="8"/>
  <c r="BB140" i="8"/>
  <c r="BB138" i="8"/>
  <c r="BO224" i="8"/>
  <c r="BN224" i="8"/>
  <c r="BP189" i="8"/>
  <c r="BP186" i="8"/>
  <c r="BB164" i="8"/>
  <c r="BP176" i="8"/>
  <c r="BD383" i="8"/>
  <c r="BB149" i="8"/>
  <c r="BB70" i="8"/>
  <c r="BP181" i="8"/>
  <c r="BP191" i="8"/>
  <c r="BP183" i="8"/>
  <c r="BO66" i="8"/>
  <c r="BN66" i="8"/>
  <c r="BP187" i="8"/>
  <c r="BP169" i="8"/>
  <c r="BB92" i="8"/>
  <c r="BB86" i="8"/>
  <c r="BB83" i="8"/>
  <c r="BO287" i="8"/>
  <c r="BN287" i="8"/>
  <c r="BO319" i="8"/>
  <c r="BN319" i="8"/>
  <c r="BP173" i="8"/>
  <c r="BP165" i="8"/>
  <c r="BP166" i="8"/>
  <c r="BP163" i="8"/>
  <c r="BO192" i="8"/>
  <c r="BN192" i="8"/>
  <c r="BB200" i="8"/>
  <c r="BP179" i="8"/>
  <c r="BB81" i="8"/>
  <c r="BO350" i="8"/>
  <c r="BN350" i="8"/>
  <c r="BO256" i="8"/>
  <c r="BN256" i="8"/>
  <c r="BP184" i="8"/>
  <c r="BP170" i="8"/>
  <c r="BP167" i="8"/>
  <c r="A175" i="1"/>
  <c r="B174" i="1"/>
  <c r="A39" i="8"/>
  <c r="BB213" i="8"/>
  <c r="BB195" i="8"/>
  <c r="BB78" i="8"/>
  <c r="BB156" i="8"/>
  <c r="BB139" i="8"/>
  <c r="BB211" i="8"/>
  <c r="BB94" i="8"/>
  <c r="BB76" i="8"/>
  <c r="BB154" i="8"/>
  <c r="BB131" i="8"/>
  <c r="BB221" i="8"/>
  <c r="BB205" i="8"/>
  <c r="BP138" i="8"/>
  <c r="BB84" i="8"/>
  <c r="BB68" i="8"/>
  <c r="BB148" i="8"/>
  <c r="BB132" i="8"/>
  <c r="BB147" i="8"/>
  <c r="BB79" i="8"/>
  <c r="BB146" i="8"/>
  <c r="BB130" i="8"/>
  <c r="BB157" i="8"/>
  <c r="BB141" i="8"/>
  <c r="BB85" i="8"/>
  <c r="BB89" i="8"/>
  <c r="BB212" i="8"/>
  <c r="BP208" i="8"/>
  <c r="BP146" i="8"/>
  <c r="BP200" i="8"/>
  <c r="BB160" i="8"/>
  <c r="BB152" i="8"/>
  <c r="BB144" i="8"/>
  <c r="BB136" i="8"/>
  <c r="BP81" i="8"/>
  <c r="BB153" i="8"/>
  <c r="BB145" i="8"/>
  <c r="BB137" i="8"/>
  <c r="BB196" i="8"/>
  <c r="BB71" i="8"/>
  <c r="BB77" i="8"/>
  <c r="BB218" i="8"/>
  <c r="BB216" i="8"/>
  <c r="BB210" i="8"/>
  <c r="BB75" i="8"/>
  <c r="BB217" i="8"/>
  <c r="BB209" i="8"/>
  <c r="BB201" i="8"/>
  <c r="BB193" i="8"/>
  <c r="BP130" i="8"/>
  <c r="BB90" i="8"/>
  <c r="BB82" i="8"/>
  <c r="BB74" i="8"/>
  <c r="BB215" i="8"/>
  <c r="BB207" i="8"/>
  <c r="BB199" i="8"/>
  <c r="BP154" i="8"/>
  <c r="BB96" i="8"/>
  <c r="BB88" i="8"/>
  <c r="BB80" i="8"/>
  <c r="BB72" i="8"/>
  <c r="BP216" i="8"/>
  <c r="BB158" i="8"/>
  <c r="BB150" i="8"/>
  <c r="BB142" i="8"/>
  <c r="BB134" i="8"/>
  <c r="BP73" i="8"/>
  <c r="BB159" i="8"/>
  <c r="BB151" i="8"/>
  <c r="BB143" i="8"/>
  <c r="BB135" i="8"/>
  <c r="BB95" i="8"/>
  <c r="BB194" i="8"/>
  <c r="BB69" i="8"/>
  <c r="BB202" i="8"/>
  <c r="BB214" i="8"/>
  <c r="BB67" i="8"/>
  <c r="BB223" i="8"/>
  <c r="BB133" i="8"/>
  <c r="BB87" i="8"/>
  <c r="BB93" i="8"/>
  <c r="BB204" i="8"/>
  <c r="BB206" i="8"/>
  <c r="BB220" i="8"/>
  <c r="BB198" i="8"/>
  <c r="BP97" i="8"/>
  <c r="BB91" i="8"/>
  <c r="BB73" i="8"/>
  <c r="BB97" i="8"/>
  <c r="F13" i="9"/>
  <c r="M13" i="9" s="1"/>
  <c r="G4" i="23"/>
  <c r="K4" i="23" s="1"/>
  <c r="E19" i="1" s="1"/>
  <c r="D19" i="1" s="1"/>
  <c r="BN37" i="8"/>
  <c r="BM383" i="8"/>
  <c r="BO37" i="8"/>
  <c r="BP153" i="8"/>
  <c r="BP145" i="8"/>
  <c r="BP137" i="8"/>
  <c r="BP159" i="8"/>
  <c r="BP151" i="8"/>
  <c r="BP143" i="8"/>
  <c r="BP135" i="8"/>
  <c r="BP157" i="8"/>
  <c r="BP149" i="8"/>
  <c r="BP141" i="8"/>
  <c r="BP133" i="8"/>
  <c r="BP155" i="8"/>
  <c r="BP147" i="8"/>
  <c r="BP139" i="8"/>
  <c r="BP131" i="8"/>
  <c r="BP223" i="8"/>
  <c r="BP207" i="8"/>
  <c r="BP94" i="8"/>
  <c r="BP78" i="8"/>
  <c r="BP70" i="8"/>
  <c r="BP160" i="8"/>
  <c r="BP152" i="8"/>
  <c r="BP144" i="8"/>
  <c r="BP136" i="8"/>
  <c r="BP214" i="8"/>
  <c r="BP206" i="8"/>
  <c r="BP198" i="8"/>
  <c r="BP95" i="8"/>
  <c r="BP87" i="8"/>
  <c r="BP79" i="8"/>
  <c r="BP71" i="8"/>
  <c r="BP221" i="8"/>
  <c r="BP213" i="8"/>
  <c r="BP205" i="8"/>
  <c r="BP197" i="8"/>
  <c r="BP92" i="8"/>
  <c r="BP84" i="8"/>
  <c r="BP76" i="8"/>
  <c r="BP68" i="8"/>
  <c r="BP215" i="8"/>
  <c r="BP199" i="8"/>
  <c r="BP86" i="8"/>
  <c r="BP158" i="8"/>
  <c r="BP150" i="8"/>
  <c r="BP142" i="8"/>
  <c r="BP134" i="8"/>
  <c r="BP220" i="8"/>
  <c r="BP212" i="8"/>
  <c r="BP204" i="8"/>
  <c r="BP196" i="8"/>
  <c r="BP93" i="8"/>
  <c r="BP85" i="8"/>
  <c r="BP77" i="8"/>
  <c r="BP69" i="8"/>
  <c r="BP219" i="8"/>
  <c r="BP211" i="8"/>
  <c r="BP203" i="8"/>
  <c r="BP195" i="8"/>
  <c r="BP90" i="8"/>
  <c r="BP82" i="8"/>
  <c r="BP74" i="8"/>
  <c r="BP156" i="8"/>
  <c r="BP148" i="8"/>
  <c r="BP140" i="8"/>
  <c r="BP132" i="8"/>
  <c r="BP218" i="8"/>
  <c r="BP210" i="8"/>
  <c r="BP202" i="8"/>
  <c r="BP194" i="8"/>
  <c r="BP91" i="8"/>
  <c r="BP83" i="8"/>
  <c r="BP75" i="8"/>
  <c r="BP67" i="8"/>
  <c r="BP217" i="8"/>
  <c r="BP209" i="8"/>
  <c r="BP201" i="8"/>
  <c r="BP193" i="8"/>
  <c r="BP96" i="8"/>
  <c r="BP88" i="8"/>
  <c r="BP80" i="8"/>
  <c r="BP72" i="8"/>
  <c r="E16" i="1" l="1"/>
  <c r="D4" i="23"/>
  <c r="D25" i="23" s="1"/>
  <c r="M20" i="11"/>
  <c r="K20" i="11"/>
  <c r="J13" i="1"/>
  <c r="L13" i="1" s="1"/>
  <c r="A40" i="8"/>
  <c r="A176" i="1"/>
  <c r="B175" i="1"/>
  <c r="AS50" i="1"/>
  <c r="H8" i="9"/>
  <c r="G8" i="1" s="1"/>
  <c r="BN383" i="8"/>
  <c r="BO383" i="8"/>
  <c r="D16" i="1" l="1"/>
  <c r="R46" i="1"/>
  <c r="BE8" i="1"/>
  <c r="R42" i="1"/>
  <c r="R43" i="1"/>
  <c r="AW8" i="1"/>
  <c r="L20" i="11"/>
  <c r="I20" i="11"/>
  <c r="J4" i="23"/>
  <c r="B176" i="1"/>
  <c r="A177" i="1"/>
  <c r="A41" i="8"/>
  <c r="I8" i="1"/>
  <c r="K8" i="1" s="1"/>
  <c r="D6" i="1" l="1"/>
  <c r="E6" i="9" s="1"/>
  <c r="F16" i="1"/>
  <c r="F6" i="1" s="1"/>
  <c r="J30" i="11"/>
  <c r="K30" i="11" s="1"/>
  <c r="F26" i="11"/>
  <c r="G30" i="11"/>
  <c r="H30" i="11" s="1"/>
  <c r="A42" i="8"/>
  <c r="A178" i="1"/>
  <c r="B177" i="1"/>
  <c r="G31" i="23"/>
  <c r="F19" i="9"/>
  <c r="M19" i="9" s="1"/>
  <c r="AR8" i="1"/>
  <c r="L6" i="9" l="1"/>
  <c r="R41" i="1"/>
  <c r="F28" i="11"/>
  <c r="J19" i="1"/>
  <c r="L19" i="1" s="1"/>
  <c r="B178" i="1"/>
  <c r="A179" i="1"/>
  <c r="A43" i="8"/>
  <c r="F16" i="9"/>
  <c r="M16" i="9" s="1"/>
  <c r="G30" i="23"/>
  <c r="I6" i="1" l="1"/>
  <c r="K6" i="1" s="1"/>
  <c r="L26" i="11"/>
  <c r="I26" i="11"/>
  <c r="J16" i="1"/>
  <c r="L16" i="1" s="1"/>
  <c r="A44" i="8"/>
  <c r="A45" i="8" s="1"/>
  <c r="A46" i="8" s="1"/>
  <c r="A47" i="8" s="1"/>
  <c r="A48" i="8" s="1"/>
  <c r="A49" i="8" s="1"/>
  <c r="A50" i="8" s="1"/>
  <c r="A51" i="8" s="1"/>
  <c r="A52" i="8" s="1"/>
  <c r="A53" i="8" s="1"/>
  <c r="A54" i="8" s="1"/>
  <c r="A55" i="8" s="1"/>
  <c r="A56" i="8" s="1"/>
  <c r="A57" i="8" s="1"/>
  <c r="A58" i="8" s="1"/>
  <c r="A59" i="8" s="1"/>
  <c r="A60" i="8" s="1"/>
  <c r="A61" i="8" s="1"/>
  <c r="A62" i="8" s="1"/>
  <c r="A63" i="8" s="1"/>
  <c r="K383" i="8" s="1"/>
  <c r="A180" i="1"/>
  <c r="B179" i="1"/>
  <c r="L18" i="1" l="1"/>
  <c r="L28" i="11"/>
  <c r="D383" i="8"/>
  <c r="B383" i="8"/>
  <c r="K384" i="8"/>
  <c r="I28" i="11"/>
  <c r="T383" i="8"/>
  <c r="T384" i="8" s="1"/>
  <c r="AI383" i="8"/>
  <c r="AI384" i="8" s="1"/>
  <c r="Z66" i="8"/>
  <c r="Z383" i="8" s="1"/>
  <c r="Z384" i="8" s="1"/>
  <c r="AE383" i="8"/>
  <c r="AE384" i="8" s="1"/>
  <c r="L383" i="8"/>
  <c r="L384" i="8" s="1"/>
  <c r="V383" i="8"/>
  <c r="V384" i="8" s="1"/>
  <c r="P383" i="8"/>
  <c r="P384" i="8" s="1"/>
  <c r="C383" i="8"/>
  <c r="C384" i="8" s="1"/>
  <c r="S383" i="8"/>
  <c r="S384" i="8" s="1"/>
  <c r="AG383" i="8"/>
  <c r="AG384" i="8" s="1"/>
  <c r="X383" i="8"/>
  <c r="X384" i="8" s="1"/>
  <c r="AH383" i="8"/>
  <c r="AH384" i="8" s="1"/>
  <c r="F383" i="8"/>
  <c r="D14" i="21" s="1"/>
  <c r="D15" i="21" s="1"/>
  <c r="M383" i="8"/>
  <c r="M384" i="8" s="1"/>
  <c r="W383" i="8"/>
  <c r="W384" i="8" s="1"/>
  <c r="U383" i="8"/>
  <c r="U384" i="8" s="1"/>
  <c r="R383" i="8"/>
  <c r="R384" i="8" s="1"/>
  <c r="AF383" i="8"/>
  <c r="AF384" i="8" s="1"/>
  <c r="N383" i="8"/>
  <c r="Y383" i="8"/>
  <c r="Y384" i="8" s="1"/>
  <c r="AK383" i="8"/>
  <c r="AK384" i="8" s="1"/>
  <c r="J383" i="8"/>
  <c r="J384" i="8" s="1"/>
  <c r="A181" i="1"/>
  <c r="B180" i="1"/>
  <c r="Q383" i="8"/>
  <c r="Q384" i="8" s="1"/>
  <c r="AJ383" i="8"/>
  <c r="AJ384" i="8" s="1"/>
  <c r="I383" i="8"/>
  <c r="AO383" i="8"/>
  <c r="AO384" i="8" s="1"/>
  <c r="AN383" i="8"/>
  <c r="AN384" i="8" s="1"/>
  <c r="AA66" i="8"/>
  <c r="AA383" i="8" s="1"/>
  <c r="AA384" i="8" s="1"/>
  <c r="G383" i="8"/>
  <c r="G384" i="8" s="1"/>
  <c r="H383" i="8"/>
  <c r="H384" i="8" s="1"/>
  <c r="O383" i="8"/>
  <c r="O384" i="8" s="1"/>
  <c r="E383" i="8"/>
  <c r="E384" i="8" s="1"/>
  <c r="BO384" i="8" s="1"/>
  <c r="B14" i="21" l="1"/>
  <c r="B15" i="21" s="1"/>
  <c r="AZ383" i="8"/>
  <c r="C14" i="21"/>
  <c r="C15" i="21" s="1"/>
  <c r="F14" i="21"/>
  <c r="F15" i="21" s="1"/>
  <c r="BI383" i="8"/>
  <c r="F384" i="8"/>
  <c r="BJ383" i="8"/>
  <c r="BA383" i="8"/>
  <c r="B384" i="8"/>
  <c r="AZ384" i="8" s="1"/>
  <c r="E14" i="21"/>
  <c r="E15" i="21" s="1"/>
  <c r="I384" i="8"/>
  <c r="BF383" i="8"/>
  <c r="BE383" i="8"/>
  <c r="G14" i="21"/>
  <c r="G15" i="21" s="1"/>
  <c r="N384" i="8"/>
  <c r="A182" i="1"/>
  <c r="B181" i="1"/>
  <c r="BI384" i="8"/>
  <c r="BJ384" i="8"/>
  <c r="BA384" i="8" l="1"/>
  <c r="BF384" i="8"/>
  <c r="BE384" i="8"/>
  <c r="A183" i="1"/>
  <c r="B182" i="1"/>
  <c r="A184" i="1" l="1"/>
  <c r="B183" i="1"/>
  <c r="B184" i="1" l="1"/>
  <c r="A185" i="1"/>
  <c r="A186" i="1" l="1"/>
  <c r="B185" i="1"/>
  <c r="B186" i="1" l="1"/>
  <c r="A187" i="1"/>
  <c r="A188" i="1" l="1"/>
  <c r="B187" i="1"/>
  <c r="A189" i="1" l="1"/>
  <c r="B188" i="1"/>
  <c r="A190" i="1" l="1"/>
  <c r="B189" i="1"/>
  <c r="A191" i="1" l="1"/>
  <c r="B190" i="1"/>
  <c r="A192" i="1" l="1"/>
  <c r="B191" i="1"/>
  <c r="B192" i="1" l="1"/>
  <c r="A193" i="1"/>
  <c r="A194" i="1" l="1"/>
  <c r="B193" i="1"/>
  <c r="A195" i="1" l="1"/>
  <c r="B194" i="1"/>
  <c r="A196" i="1" l="1"/>
  <c r="B195" i="1"/>
  <c r="A197" i="1" l="1"/>
  <c r="B196" i="1"/>
  <c r="A198" i="1" l="1"/>
  <c r="B197" i="1"/>
  <c r="B198" i="1" l="1"/>
  <c r="A199" i="1"/>
  <c r="A200" i="1" l="1"/>
  <c r="B199" i="1"/>
  <c r="B200" i="1" l="1"/>
  <c r="A201" i="1"/>
  <c r="A202" i="1" l="1"/>
  <c r="B201" i="1"/>
  <c r="B202" i="1" l="1"/>
  <c r="A203" i="1"/>
  <c r="A204" i="1" l="1"/>
  <c r="B203" i="1"/>
  <c r="A205" i="1" l="1"/>
  <c r="B204" i="1"/>
  <c r="A206" i="1" l="1"/>
  <c r="B205" i="1"/>
  <c r="A207" i="1" l="1"/>
  <c r="B206" i="1"/>
  <c r="A208" i="1" l="1"/>
  <c r="B207" i="1"/>
  <c r="B208" i="1" l="1"/>
  <c r="A209" i="1"/>
  <c r="A210" i="1" l="1"/>
  <c r="B209" i="1"/>
  <c r="B210" i="1" l="1"/>
  <c r="A211" i="1"/>
  <c r="A212" i="1" l="1"/>
  <c r="B211" i="1"/>
  <c r="A213" i="1" l="1"/>
  <c r="B212" i="1"/>
  <c r="A214" i="1" l="1"/>
  <c r="B213" i="1"/>
  <c r="A215" i="1" l="1"/>
  <c r="B214" i="1"/>
  <c r="A216" i="1" l="1"/>
  <c r="B215" i="1"/>
  <c r="A217" i="1" l="1"/>
  <c r="B216" i="1"/>
  <c r="A218" i="1" l="1"/>
  <c r="B217" i="1"/>
  <c r="B218" i="1" l="1"/>
  <c r="A219" i="1"/>
  <c r="A220" i="1" l="1"/>
  <c r="B219" i="1"/>
  <c r="A221" i="1" l="1"/>
  <c r="B220" i="1"/>
  <c r="A222" i="1" l="1"/>
  <c r="B221" i="1"/>
  <c r="A223" i="1" l="1"/>
  <c r="B222" i="1"/>
  <c r="A224" i="1" l="1"/>
  <c r="B223" i="1"/>
  <c r="A225" i="1" l="1"/>
  <c r="B224" i="1"/>
  <c r="A226" i="1" l="1"/>
  <c r="B225" i="1"/>
  <c r="A227" i="1" l="1"/>
  <c r="B226" i="1"/>
  <c r="A228" i="1" l="1"/>
  <c r="B227" i="1"/>
  <c r="A229" i="1" l="1"/>
  <c r="B228" i="1"/>
  <c r="A230" i="1" l="1"/>
  <c r="B229" i="1"/>
  <c r="B230" i="1" l="1"/>
  <c r="A231" i="1"/>
  <c r="A232" i="1" l="1"/>
  <c r="B231" i="1"/>
  <c r="A233" i="1" l="1"/>
  <c r="B232" i="1"/>
  <c r="A234" i="1" l="1"/>
  <c r="B233" i="1"/>
  <c r="A235" i="1" l="1"/>
  <c r="B234" i="1"/>
  <c r="A236" i="1" l="1"/>
  <c r="B235" i="1"/>
  <c r="A237" i="1" l="1"/>
  <c r="B236" i="1"/>
  <c r="A238" i="1" l="1"/>
  <c r="B237" i="1"/>
  <c r="A239" i="1" l="1"/>
  <c r="B238" i="1"/>
  <c r="A240" i="1" l="1"/>
  <c r="B239" i="1"/>
  <c r="A241" i="1" l="1"/>
  <c r="B240" i="1"/>
  <c r="A242" i="1" l="1"/>
  <c r="B241" i="1"/>
  <c r="A243" i="1" l="1"/>
  <c r="B242" i="1"/>
  <c r="A244" i="1" l="1"/>
  <c r="B243" i="1"/>
  <c r="A245" i="1" l="1"/>
  <c r="B244" i="1"/>
  <c r="A246" i="1" l="1"/>
  <c r="B245" i="1"/>
  <c r="A247" i="1" l="1"/>
  <c r="B246" i="1"/>
  <c r="A248" i="1" l="1"/>
  <c r="B247" i="1"/>
  <c r="A249" i="1" l="1"/>
  <c r="B248" i="1"/>
  <c r="A250" i="1" l="1"/>
  <c r="B249" i="1"/>
  <c r="B250" i="1" l="1"/>
  <c r="A251" i="1"/>
  <c r="A252" i="1" l="1"/>
  <c r="B251" i="1"/>
  <c r="A253" i="1" l="1"/>
  <c r="B252" i="1"/>
  <c r="A254" i="1" l="1"/>
  <c r="B253" i="1"/>
  <c r="B254" i="1" l="1"/>
  <c r="A255" i="1"/>
  <c r="A256" i="1" l="1"/>
  <c r="B255" i="1"/>
  <c r="A257" i="1" l="1"/>
  <c r="B256" i="1"/>
  <c r="A258" i="1" l="1"/>
  <c r="B257" i="1"/>
  <c r="A259" i="1" l="1"/>
  <c r="B258" i="1"/>
  <c r="A260" i="1" l="1"/>
  <c r="B259" i="1"/>
  <c r="A261" i="1" l="1"/>
  <c r="B260" i="1"/>
  <c r="A262" i="1" l="1"/>
  <c r="B261" i="1"/>
  <c r="B262" i="1" l="1"/>
  <c r="A263" i="1"/>
  <c r="A264" i="1" l="1"/>
  <c r="B263" i="1"/>
  <c r="A265" i="1" l="1"/>
  <c r="B264" i="1"/>
  <c r="A266" i="1" l="1"/>
  <c r="B265" i="1"/>
  <c r="A267" i="1" l="1"/>
  <c r="B266" i="1"/>
  <c r="A268" i="1" l="1"/>
  <c r="B267" i="1"/>
  <c r="A269" i="1" l="1"/>
  <c r="B268" i="1"/>
  <c r="A270" i="1" l="1"/>
  <c r="B269" i="1"/>
  <c r="A271" i="1" l="1"/>
  <c r="B270" i="1"/>
  <c r="A272" i="1" l="1"/>
  <c r="B271" i="1"/>
  <c r="A273" i="1" l="1"/>
  <c r="B272" i="1"/>
  <c r="A274" i="1" l="1"/>
  <c r="B273" i="1"/>
  <c r="A275" i="1" l="1"/>
  <c r="B274" i="1"/>
  <c r="A276" i="1" l="1"/>
  <c r="B275" i="1"/>
  <c r="A277" i="1" l="1"/>
  <c r="B276" i="1"/>
  <c r="A278" i="1" l="1"/>
  <c r="B277" i="1"/>
  <c r="A279" i="1" l="1"/>
  <c r="B278" i="1"/>
  <c r="A280" i="1" l="1"/>
  <c r="B279" i="1"/>
  <c r="A281" i="1" l="1"/>
  <c r="B280" i="1"/>
  <c r="A282" i="1" l="1"/>
  <c r="B281" i="1"/>
  <c r="B282" i="1" l="1"/>
  <c r="A283" i="1"/>
  <c r="A284" i="1" l="1"/>
  <c r="B283" i="1"/>
  <c r="A285" i="1" l="1"/>
  <c r="B284" i="1"/>
  <c r="A286" i="1" l="1"/>
  <c r="B285" i="1"/>
  <c r="A287" i="1" l="1"/>
  <c r="B286" i="1"/>
  <c r="A288" i="1" l="1"/>
  <c r="B287" i="1"/>
  <c r="A289" i="1" l="1"/>
  <c r="B288" i="1"/>
  <c r="A290" i="1" l="1"/>
  <c r="B289" i="1"/>
  <c r="A291" i="1" l="1"/>
  <c r="B290" i="1"/>
  <c r="A292" i="1" l="1"/>
  <c r="B291" i="1"/>
  <c r="A293" i="1" l="1"/>
  <c r="B292" i="1"/>
  <c r="A294" i="1" l="1"/>
  <c r="B293" i="1"/>
  <c r="A295" i="1" l="1"/>
  <c r="B294" i="1"/>
  <c r="A296" i="1" l="1"/>
  <c r="B295" i="1"/>
  <c r="A297" i="1" l="1"/>
  <c r="B296" i="1"/>
  <c r="A298" i="1" l="1"/>
  <c r="B297" i="1"/>
  <c r="A299" i="1" l="1"/>
  <c r="B298" i="1"/>
  <c r="A300" i="1" l="1"/>
  <c r="B299" i="1"/>
  <c r="A301" i="1" l="1"/>
  <c r="B300" i="1"/>
  <c r="A302" i="1" l="1"/>
  <c r="B301" i="1"/>
  <c r="A303" i="1" l="1"/>
  <c r="B302" i="1"/>
  <c r="A304" i="1" l="1"/>
  <c r="B303" i="1"/>
  <c r="A305" i="1" l="1"/>
  <c r="B304" i="1"/>
  <c r="A306" i="1" l="1"/>
  <c r="B305" i="1"/>
  <c r="A307" i="1" l="1"/>
  <c r="B306" i="1"/>
  <c r="A308" i="1" l="1"/>
  <c r="B307" i="1"/>
  <c r="A309" i="1" l="1"/>
  <c r="B308" i="1"/>
  <c r="A310" i="1" l="1"/>
  <c r="B309" i="1"/>
  <c r="A311" i="1" l="1"/>
  <c r="B310" i="1"/>
  <c r="A312" i="1" l="1"/>
  <c r="B311" i="1"/>
  <c r="A313" i="1" l="1"/>
  <c r="B312" i="1"/>
  <c r="A314" i="1" l="1"/>
  <c r="B313" i="1"/>
  <c r="B314" i="1" l="1"/>
  <c r="A315" i="1"/>
  <c r="A316" i="1" l="1"/>
  <c r="B315" i="1"/>
  <c r="A317" i="1" l="1"/>
  <c r="B316" i="1"/>
  <c r="A318" i="1" l="1"/>
  <c r="B317" i="1"/>
  <c r="A319" i="1" l="1"/>
  <c r="B318" i="1"/>
  <c r="A320" i="1" l="1"/>
  <c r="B319" i="1"/>
  <c r="A321" i="1" l="1"/>
  <c r="B320" i="1"/>
  <c r="A322" i="1" l="1"/>
  <c r="B321" i="1"/>
  <c r="A323" i="1" l="1"/>
  <c r="B322" i="1"/>
  <c r="A324" i="1" l="1"/>
  <c r="B323" i="1"/>
  <c r="A325" i="1" l="1"/>
  <c r="B324" i="1"/>
  <c r="A326" i="1" l="1"/>
  <c r="B325" i="1"/>
  <c r="B326" i="1" l="1"/>
  <c r="A327" i="1"/>
  <c r="A328" i="1" l="1"/>
  <c r="B327" i="1"/>
  <c r="A329" i="1" l="1"/>
  <c r="B328" i="1"/>
  <c r="A330" i="1" l="1"/>
  <c r="B329" i="1"/>
  <c r="A331" i="1" l="1"/>
  <c r="B330" i="1"/>
  <c r="A332" i="1" l="1"/>
  <c r="B331" i="1"/>
  <c r="A333" i="1" l="1"/>
  <c r="B332" i="1"/>
  <c r="A334" i="1" l="1"/>
  <c r="B333" i="1"/>
  <c r="A335" i="1" l="1"/>
  <c r="B334" i="1"/>
  <c r="A336" i="1" l="1"/>
  <c r="B335" i="1"/>
  <c r="A337" i="1" l="1"/>
  <c r="B336" i="1"/>
  <c r="A338" i="1" l="1"/>
  <c r="B337" i="1"/>
  <c r="A339" i="1" l="1"/>
  <c r="B338" i="1"/>
  <c r="A340" i="1" l="1"/>
  <c r="B339" i="1"/>
  <c r="A341" i="1" l="1"/>
  <c r="B340" i="1"/>
  <c r="A342" i="1" l="1"/>
  <c r="B341" i="1"/>
  <c r="A343" i="1" l="1"/>
  <c r="B342" i="1"/>
  <c r="A344" i="1" l="1"/>
  <c r="B343" i="1"/>
  <c r="A345" i="1" l="1"/>
  <c r="B344" i="1"/>
  <c r="A346" i="1" l="1"/>
  <c r="B345" i="1"/>
  <c r="B346" i="1" l="1"/>
  <c r="A347" i="1"/>
  <c r="A348" i="1" l="1"/>
  <c r="B347" i="1"/>
  <c r="A349" i="1" l="1"/>
  <c r="B348" i="1"/>
  <c r="A350" i="1" l="1"/>
  <c r="B349" i="1"/>
  <c r="B350" i="1" l="1"/>
  <c r="A351" i="1"/>
  <c r="A352" i="1" l="1"/>
  <c r="B351" i="1"/>
  <c r="A353" i="1" l="1"/>
  <c r="B352" i="1"/>
  <c r="A354" i="1" l="1"/>
  <c r="B353" i="1"/>
  <c r="A355" i="1" l="1"/>
  <c r="B354" i="1"/>
  <c r="A356" i="1" l="1"/>
  <c r="B355" i="1"/>
  <c r="A357" i="1" l="1"/>
  <c r="B356" i="1"/>
  <c r="A358" i="1" l="1"/>
  <c r="B357" i="1"/>
  <c r="A359" i="1" l="1"/>
  <c r="B358" i="1"/>
  <c r="A360" i="1" l="1"/>
  <c r="B359" i="1"/>
  <c r="A361" i="1" l="1"/>
  <c r="B360" i="1"/>
  <c r="A362" i="1" l="1"/>
  <c r="B361" i="1"/>
  <c r="A363" i="1" l="1"/>
  <c r="B362" i="1"/>
  <c r="A364" i="1" l="1"/>
  <c r="B363" i="1"/>
  <c r="A365" i="1" l="1"/>
  <c r="B364" i="1"/>
  <c r="A366" i="1" l="1"/>
  <c r="B365" i="1"/>
  <c r="A367" i="1" l="1"/>
  <c r="B366" i="1"/>
  <c r="A368" i="1" l="1"/>
  <c r="B367" i="1"/>
  <c r="A369" i="1" l="1"/>
  <c r="B368" i="1"/>
  <c r="A370" i="1" l="1"/>
  <c r="B369" i="1"/>
  <c r="A371" i="1" l="1"/>
  <c r="B370" i="1"/>
  <c r="A372" i="1" l="1"/>
  <c r="B371" i="1"/>
  <c r="A373" i="1" l="1"/>
  <c r="B372" i="1"/>
  <c r="A374" i="1" l="1"/>
  <c r="B373" i="1"/>
  <c r="A375" i="1" l="1"/>
  <c r="B374" i="1"/>
  <c r="A376" i="1" l="1"/>
  <c r="B375" i="1"/>
  <c r="A377" i="1" l="1"/>
  <c r="B376" i="1"/>
  <c r="A378" i="1" l="1"/>
  <c r="B377" i="1"/>
  <c r="B378" i="1" l="1"/>
  <c r="A379" i="1"/>
  <c r="A380" i="1" l="1"/>
  <c r="B379" i="1"/>
  <c r="A381" i="1" l="1"/>
  <c r="B380" i="1"/>
  <c r="A382" i="1" l="1"/>
  <c r="B381" i="1"/>
  <c r="B382" i="1" l="1"/>
  <c r="A383" i="1"/>
  <c r="A384" i="1" l="1"/>
  <c r="B383" i="1"/>
  <c r="A385" i="1" l="1"/>
  <c r="B384" i="1"/>
  <c r="A386" i="1" l="1"/>
  <c r="B385" i="1"/>
  <c r="A387" i="1" l="1"/>
  <c r="B386" i="1"/>
  <c r="A388" i="1" l="1"/>
  <c r="B387" i="1"/>
  <c r="A389" i="1" l="1"/>
  <c r="B388" i="1"/>
  <c r="A390" i="1" l="1"/>
  <c r="B389" i="1"/>
  <c r="A391" i="1" l="1"/>
  <c r="B390" i="1"/>
  <c r="A392" i="1" l="1"/>
  <c r="B391" i="1"/>
  <c r="A393" i="1" l="1"/>
  <c r="B392" i="1"/>
  <c r="A394" i="1" l="1"/>
  <c r="B393" i="1"/>
  <c r="A395" i="1" l="1"/>
  <c r="B394" i="1"/>
  <c r="A396" i="1" l="1"/>
  <c r="B395" i="1"/>
  <c r="A397" i="1" l="1"/>
  <c r="B396" i="1"/>
  <c r="A398" i="1" l="1"/>
  <c r="B397" i="1"/>
  <c r="A399" i="1" l="1"/>
  <c r="B398" i="1"/>
  <c r="A400" i="1" l="1"/>
  <c r="B399" i="1"/>
  <c r="A401" i="1" l="1"/>
  <c r="B400" i="1"/>
  <c r="A402" i="1" l="1"/>
  <c r="B401" i="1"/>
  <c r="A403" i="1" l="1"/>
  <c r="B402" i="1"/>
  <c r="A404" i="1" l="1"/>
  <c r="B403" i="1"/>
  <c r="A405" i="1" l="1"/>
  <c r="B404" i="1"/>
  <c r="A406" i="1" l="1"/>
  <c r="B405" i="1"/>
  <c r="A407" i="1" l="1"/>
  <c r="B406" i="1"/>
  <c r="A408" i="1" l="1"/>
  <c r="B407" i="1"/>
  <c r="A409" i="1" l="1"/>
  <c r="B408" i="1"/>
  <c r="A410" i="1" l="1"/>
  <c r="B409" i="1"/>
  <c r="B410" i="1" l="1"/>
  <c r="A411" i="1"/>
  <c r="A412" i="1" l="1"/>
  <c r="B411" i="1"/>
  <c r="A413" i="1" l="1"/>
  <c r="B412" i="1"/>
  <c r="A414" i="1" l="1"/>
  <c r="B413" i="1"/>
  <c r="A415" i="1" l="1"/>
  <c r="B414" i="1"/>
  <c r="A416" i="1" l="1"/>
  <c r="B415" i="1"/>
  <c r="A417" i="1" l="1"/>
  <c r="B416" i="1"/>
  <c r="A418" i="1" l="1"/>
  <c r="B417" i="1"/>
  <c r="A419" i="1" l="1"/>
  <c r="B418" i="1"/>
  <c r="A420" i="1" l="1"/>
  <c r="B419" i="1"/>
  <c r="A421" i="1" l="1"/>
  <c r="B420" i="1"/>
  <c r="A422" i="1" l="1"/>
  <c r="B421" i="1"/>
  <c r="B422" i="1" l="1"/>
  <c r="A423" i="1"/>
  <c r="A424" i="1" l="1"/>
  <c r="B423" i="1"/>
  <c r="A425" i="1" l="1"/>
  <c r="B424" i="1"/>
  <c r="A426" i="1" l="1"/>
  <c r="B425" i="1"/>
  <c r="A427" i="1" l="1"/>
  <c r="B426" i="1"/>
  <c r="A428" i="1" l="1"/>
  <c r="B427" i="1"/>
  <c r="A429" i="1" l="1"/>
  <c r="B428" i="1"/>
  <c r="A430" i="1" l="1"/>
  <c r="B429" i="1"/>
  <c r="A431" i="1" l="1"/>
  <c r="B430" i="1"/>
  <c r="A432" i="1" l="1"/>
  <c r="B431" i="1"/>
  <c r="A433" i="1" l="1"/>
  <c r="B432" i="1"/>
  <c r="A434" i="1" l="1"/>
  <c r="B433" i="1"/>
  <c r="B434" i="1" l="1"/>
  <c r="A435" i="1"/>
  <c r="A436" i="1" l="1"/>
  <c r="B435" i="1"/>
  <c r="A437" i="1" l="1"/>
  <c r="B436" i="1"/>
  <c r="A438" i="1" l="1"/>
  <c r="B437" i="1"/>
  <c r="A439" i="1" l="1"/>
  <c r="B438" i="1"/>
  <c r="A440" i="1" l="1"/>
  <c r="B439" i="1"/>
  <c r="A441" i="1" l="1"/>
  <c r="B440" i="1"/>
  <c r="A442" i="1" l="1"/>
  <c r="B441" i="1"/>
  <c r="B442" i="1" l="1"/>
  <c r="A443" i="1"/>
  <c r="A444" i="1" l="1"/>
  <c r="B443" i="1"/>
  <c r="A445" i="1" l="1"/>
  <c r="B444" i="1"/>
  <c r="A446" i="1" l="1"/>
  <c r="B445" i="1"/>
  <c r="B446" i="1" l="1"/>
  <c r="A447" i="1"/>
  <c r="A448" i="1" l="1"/>
  <c r="B447" i="1"/>
  <c r="A449" i="1" l="1"/>
  <c r="B448" i="1"/>
  <c r="A450" i="1" l="1"/>
  <c r="B449" i="1"/>
  <c r="A451" i="1" l="1"/>
  <c r="B450" i="1"/>
  <c r="A452" i="1" l="1"/>
  <c r="B451" i="1"/>
  <c r="A453" i="1" l="1"/>
  <c r="B452" i="1"/>
  <c r="A454" i="1" l="1"/>
  <c r="B453" i="1"/>
  <c r="A455" i="1" l="1"/>
  <c r="B454" i="1"/>
  <c r="A456" i="1" l="1"/>
  <c r="B455" i="1"/>
  <c r="A457" i="1" l="1"/>
  <c r="B456" i="1"/>
  <c r="A458" i="1" l="1"/>
  <c r="B457" i="1"/>
  <c r="A459" i="1" l="1"/>
  <c r="B458" i="1"/>
  <c r="A460" i="1" l="1"/>
  <c r="B459" i="1"/>
  <c r="A461" i="1" l="1"/>
  <c r="B460" i="1"/>
  <c r="A462" i="1" l="1"/>
  <c r="B461" i="1"/>
  <c r="A463" i="1" l="1"/>
  <c r="B462" i="1"/>
  <c r="A464" i="1" l="1"/>
  <c r="B463" i="1"/>
  <c r="A465" i="1" l="1"/>
  <c r="B464" i="1"/>
  <c r="A466" i="1" l="1"/>
  <c r="B465" i="1"/>
  <c r="A467" i="1" l="1"/>
  <c r="B466" i="1"/>
  <c r="A468" i="1" l="1"/>
  <c r="B467" i="1"/>
  <c r="A469" i="1" l="1"/>
  <c r="B468" i="1"/>
  <c r="A470" i="1" l="1"/>
  <c r="B469" i="1"/>
  <c r="A471" i="1" l="1"/>
  <c r="B470" i="1"/>
  <c r="A472" i="1" l="1"/>
  <c r="B471" i="1"/>
  <c r="A473" i="1" l="1"/>
  <c r="B472" i="1"/>
  <c r="A474" i="1" l="1"/>
  <c r="B473" i="1"/>
  <c r="B474" i="1" l="1"/>
  <c r="A475" i="1"/>
  <c r="A476" i="1" l="1"/>
  <c r="B475" i="1"/>
  <c r="A477" i="1" l="1"/>
  <c r="B476" i="1"/>
  <c r="A478" i="1" l="1"/>
  <c r="B477" i="1"/>
  <c r="A479" i="1" l="1"/>
  <c r="B478" i="1"/>
  <c r="A480" i="1" l="1"/>
  <c r="B479" i="1"/>
  <c r="A481" i="1" l="1"/>
  <c r="B480" i="1"/>
  <c r="A482" i="1" l="1"/>
  <c r="B482" i="1" s="1"/>
  <c r="B481" i="1"/>
  <c r="J31" i="11" l="1"/>
  <c r="K31" i="11" s="1"/>
  <c r="G31" i="11"/>
  <c r="H31" i="11" s="1"/>
  <c r="G9" i="1"/>
  <c r="AK8" i="1" l="1"/>
  <c r="AN50" i="1" l="1"/>
  <c r="D47" i="11"/>
  <c r="D26" i="11"/>
  <c r="E26" i="11" s="1"/>
  <c r="AV8" i="1"/>
  <c r="K25" i="23"/>
  <c r="E31" i="23"/>
  <c r="J25" i="23"/>
  <c r="E19" i="9"/>
  <c r="H19" i="9" l="1"/>
  <c r="G19" i="1" s="1"/>
  <c r="L19" i="9"/>
  <c r="L16" i="9" s="1"/>
  <c r="AQ8" i="1"/>
  <c r="D28" i="11"/>
  <c r="E28" i="11" s="1"/>
  <c r="E30" i="23"/>
  <c r="E16" i="9"/>
  <c r="H16" i="9" s="1"/>
  <c r="G16" i="1" s="1"/>
  <c r="AJ8" i="1" l="1"/>
  <c r="I19" i="1"/>
  <c r="K19" i="1" s="1"/>
  <c r="I16" i="1"/>
  <c r="K16" i="1" s="1"/>
  <c r="J28" i="11" l="1"/>
  <c r="K28" i="11" s="1"/>
  <c r="J26" i="11"/>
  <c r="K26" i="11" s="1"/>
  <c r="G28" i="11"/>
  <c r="H28" i="11" s="1"/>
  <c r="G26" i="11"/>
  <c r="H26" i="11" s="1"/>
  <c r="H6" i="9"/>
  <c r="G6" i="1" s="1"/>
  <c r="E6" i="1" l="1"/>
  <c r="F6" i="9" s="1"/>
  <c r="M6" i="9" s="1"/>
  <c r="J6" i="1" s="1"/>
  <c r="L6" i="1" s="1"/>
  <c r="G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CCR-BKTNG-PC</author>
    <author>CCR_BKTNG</author>
    <author>Author</author>
  </authors>
  <commentList>
    <comment ref="AL5" authorId="0" shapeId="0" xr:uid="{00000000-0006-0000-0000-000001000000}">
      <text>
        <r>
          <rPr>
            <b/>
            <sz val="9"/>
            <color indexed="81"/>
            <rFont val="Tahoma"/>
            <family val="2"/>
          </rPr>
          <t>Ngày cuối tháng nhớ sửa lại theo потери</t>
        </r>
      </text>
    </comment>
    <comment ref="J7" authorId="1" shapeId="0" xr:uid="{6B0A13F8-FD1C-4393-9193-BDDC70BBBDB6}">
      <text>
        <r>
          <rPr>
            <b/>
            <sz val="9"/>
            <color indexed="81"/>
            <rFont val="Tahoma"/>
            <family val="2"/>
          </rPr>
          <t>CCR_BKTNG:</t>
        </r>
        <r>
          <rPr>
            <sz val="9"/>
            <color indexed="81"/>
            <rFont val="Tahoma"/>
            <family val="2"/>
          </rPr>
          <t xml:space="preserve">
Nhập cuối tháng
=detail E98</t>
        </r>
      </text>
    </comment>
    <comment ref="J17" authorId="1" shapeId="0" xr:uid="{B702CCCB-79EA-4BAD-ABBE-7E9DD9B60030}">
      <text>
        <r>
          <rPr>
            <b/>
            <sz val="9"/>
            <color indexed="81"/>
            <rFont val="Tahoma"/>
            <family val="2"/>
          </rPr>
          <t>CCR_BKTNG:</t>
        </r>
        <r>
          <rPr>
            <sz val="9"/>
            <color indexed="81"/>
            <rFont val="Tahoma"/>
            <family val="2"/>
          </rPr>
          <t xml:space="preserve">
Nhập cuối tháng
=detail L98</t>
        </r>
      </text>
    </comment>
    <comment ref="J18" authorId="1" shapeId="0" xr:uid="{1D8B0D77-6581-4237-807B-7BCA0E6CAEF6}">
      <text>
        <r>
          <rPr>
            <b/>
            <sz val="9"/>
            <color indexed="81"/>
            <rFont val="Tahoma"/>
            <family val="2"/>
          </rPr>
          <t>CCR_BKTNG:</t>
        </r>
        <r>
          <rPr>
            <sz val="9"/>
            <color indexed="81"/>
            <rFont val="Tahoma"/>
            <family val="2"/>
          </rPr>
          <t xml:space="preserve">
Nhập cuối tháng
=J16+J17</t>
        </r>
      </text>
    </comment>
    <comment ref="J21" authorId="1" shapeId="0" xr:uid="{43494C0C-95C4-43BA-BF4D-04FFE1F3A6B0}">
      <text>
        <r>
          <rPr>
            <b/>
            <sz val="9"/>
            <color indexed="81"/>
            <rFont val="Tahoma"/>
            <family val="2"/>
          </rPr>
          <t>CCR_BKTNG:</t>
        </r>
        <r>
          <rPr>
            <sz val="9"/>
            <color indexed="81"/>
            <rFont val="Tahoma"/>
            <family val="2"/>
          </rPr>
          <t xml:space="preserve">
Nhập cuối tháng
=J17+J20
</t>
        </r>
      </text>
    </comment>
    <comment ref="J42" authorId="1" shapeId="0" xr:uid="{C67B4028-418C-491C-BFA7-D4D13BA5F982}">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D44" authorId="2" shapeId="0" xr:uid="{3A2C0C84-76B3-4F96-8A2C-0676CBCD9904}">
      <text>
        <r>
          <rPr>
            <b/>
            <sz val="9"/>
            <color indexed="81"/>
            <rFont val="Tahoma"/>
            <family val="2"/>
          </rPr>
          <t>Author:</t>
        </r>
        <r>
          <rPr>
            <sz val="9"/>
            <color indexed="81"/>
            <rFont val="Tahoma"/>
            <family val="2"/>
          </rPr>
          <t xml:space="preserve">
Рзатр=&lt;152
Thực hiện xả về 70 bar</t>
        </r>
      </text>
    </comment>
    <comment ref="D45" authorId="2" shapeId="0" xr:uid="{40055FBC-D645-4F49-87EF-0E160349CE2E}">
      <text>
        <r>
          <rPr>
            <b/>
            <sz val="9"/>
            <color indexed="81"/>
            <rFont val="Tahoma"/>
            <family val="2"/>
          </rPr>
          <t>Author:</t>
        </r>
        <r>
          <rPr>
            <sz val="9"/>
            <color indexed="81"/>
            <rFont val="Tahoma"/>
            <family val="2"/>
          </rPr>
          <t xml:space="preserve">
Рзатр=&lt;320
Thực hiện xả về 70 bar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CCR-BKTNG-PC</author>
  </authors>
  <commentList>
    <comment ref="E4" authorId="0" shapeId="0" xr:uid="{00000000-0006-0000-0100-000001000000}">
      <text>
        <r>
          <rPr>
            <b/>
            <sz val="9"/>
            <color indexed="81"/>
            <rFont val="Tahoma"/>
            <family val="2"/>
          </rPr>
          <t>CCR-BKTNG-PC:</t>
        </r>
        <r>
          <rPr>
            <sz val="9"/>
            <color indexed="81"/>
            <rFont val="Tahoma"/>
            <family val="2"/>
          </rPr>
          <t xml:space="preserve">
MMBTU=ROUND(</t>
        </r>
        <r>
          <rPr>
            <sz val="8"/>
            <color indexed="81"/>
            <rFont val="Tahoma"/>
            <family val="2"/>
          </rPr>
          <t xml:space="preserve">Cột </t>
        </r>
        <r>
          <rPr>
            <sz val="9"/>
            <color indexed="81"/>
            <rFont val="Tahoma"/>
            <family val="2"/>
          </rPr>
          <t>D</t>
        </r>
        <r>
          <rPr>
            <sz val="6"/>
            <color indexed="81"/>
            <rFont val="Tahoma"/>
            <family val="2"/>
          </rPr>
          <t xml:space="preserve"> </t>
        </r>
        <r>
          <rPr>
            <sz val="9"/>
            <color indexed="81"/>
            <rFont val="Tahoma"/>
            <family val="2"/>
          </rPr>
          <t xml:space="preserve"> * Giá trị BTU condensat thang đó do ban HDDK gửi / 10^6,0)</t>
        </r>
      </text>
    </comment>
    <comment ref="Y150" authorId="0" shapeId="0" xr:uid="{00000000-0006-0000-0100-000002000000}">
      <text>
        <r>
          <rPr>
            <b/>
            <sz val="9"/>
            <color indexed="81"/>
            <rFont val="Tahoma"/>
            <family val="2"/>
          </rPr>
          <t>Bộ Đo ĐH lỗi lấy trung bình cộng từ 16/05 đến 20/05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HONGSON</author>
  </authors>
  <commentList>
    <comment ref="C3" authorId="0" shapeId="0" xr:uid="{00000000-0006-0000-0300-000001000000}">
      <text>
        <r>
          <rPr>
            <b/>
            <sz val="8"/>
            <color indexed="81"/>
            <rFont val="Tahoma"/>
            <family val="2"/>
          </rPr>
          <t>Lấy trên bộ do Gas DH</t>
        </r>
        <r>
          <rPr>
            <sz val="8"/>
            <color indexed="81"/>
            <rFont val="Tahoma"/>
            <family val="2"/>
          </rPr>
          <t xml:space="preserve">
</t>
        </r>
      </text>
    </comment>
    <comment ref="D3" authorId="0" shapeId="0" xr:uid="{00000000-0006-0000-0300-000002000000}">
      <text>
        <r>
          <rPr>
            <b/>
            <sz val="8"/>
            <color indexed="81"/>
            <rFont val="Tahoma"/>
            <family val="2"/>
          </rPr>
          <t>Theo Công thức HD mục 4.3</t>
        </r>
      </text>
    </comment>
    <comment ref="H3" authorId="0" shapeId="0" xr:uid="{00000000-0006-0000-0300-000003000000}">
      <text>
        <r>
          <rPr>
            <b/>
            <sz val="8"/>
            <color indexed="81"/>
            <rFont val="Tahoma"/>
            <family val="2"/>
          </rPr>
          <t>Hợp đồng mục 4.4</t>
        </r>
        <r>
          <rPr>
            <sz val="8"/>
            <color indexed="81"/>
            <rFont val="Tahoma"/>
            <family val="2"/>
          </rPr>
          <t xml:space="preserve">
nhưng không ảnh hưởng thông số tính toán</t>
        </r>
      </text>
    </comment>
    <comment ref="I3" authorId="0" shapeId="0" xr:uid="{00000000-0006-0000-0300-000004000000}">
      <text>
        <r>
          <rPr>
            <b/>
            <sz val="8"/>
            <color indexed="81"/>
            <rFont val="Tahoma"/>
            <family val="2"/>
          </rPr>
          <t>Lấy trên bộ đo Gas Metering BK-TNG</t>
        </r>
        <r>
          <rPr>
            <sz val="8"/>
            <color indexed="81"/>
            <rFont val="Tahoma"/>
            <family val="2"/>
          </rPr>
          <t xml:space="preserve">
</t>
        </r>
      </text>
    </comment>
    <comment ref="K3" authorId="0" shapeId="0" xr:uid="{00000000-0006-0000-0300-000005000000}">
      <text>
        <r>
          <rPr>
            <b/>
            <sz val="8"/>
            <color indexed="81"/>
            <rFont val="Tahoma"/>
            <family val="2"/>
          </rPr>
          <t xml:space="preserve">Theo công thức HD mục 4.3
</t>
        </r>
        <r>
          <rPr>
            <sz val="8"/>
            <color indexed="81"/>
            <rFont val="Tahoma"/>
            <family val="2"/>
          </rPr>
          <t xml:space="preserve">
</t>
        </r>
      </text>
    </comment>
    <comment ref="L3" authorId="0" shapeId="0" xr:uid="{00000000-0006-0000-0300-000006000000}">
      <text>
        <r>
          <rPr>
            <b/>
            <sz val="8"/>
            <color indexed="81"/>
            <rFont val="Tahoma"/>
            <family val="2"/>
          </rPr>
          <t>Hợp đồng mục 4.3</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CCR-BKTNG-PC</author>
    <author>Author</author>
    <author>CCR_BKTNG</author>
  </authors>
  <commentList>
    <comment ref="C6" authorId="0" shapeId="0" xr:uid="{00000000-0006-0000-0600-000001000000}">
      <text>
        <r>
          <rPr>
            <b/>
            <sz val="9"/>
            <color indexed="81"/>
            <rFont val="Tahoma"/>
            <family val="2"/>
          </rPr>
          <t>Bộ hiển thị độ mở Choke trên Scada để tham khảo</t>
        </r>
        <r>
          <rPr>
            <sz val="9"/>
            <color indexed="81"/>
            <rFont val="Tahoma"/>
            <family val="2"/>
          </rPr>
          <t xml:space="preserve">
</t>
        </r>
      </text>
    </comment>
    <comment ref="A8" authorId="0" shapeId="0" xr:uid="{00000000-0006-0000-0600-000002000000}">
      <text>
        <r>
          <rPr>
            <b/>
            <sz val="9"/>
            <color indexed="81"/>
            <rFont val="Tahoma"/>
            <family val="2"/>
          </rPr>
          <t xml:space="preserve">Sửa ngày đầu tháng
</t>
        </r>
      </text>
    </comment>
    <comment ref="A20" authorId="0" shapeId="0" xr:uid="{00000000-0006-0000-0600-000003000000}">
      <text>
        <r>
          <rPr>
            <b/>
            <sz val="9"/>
            <color indexed="81"/>
            <rFont val="Tahoma"/>
            <family val="2"/>
          </rPr>
          <t xml:space="preserve">Sửa ngày đầu tháng
</t>
        </r>
      </text>
    </comment>
    <comment ref="A24" authorId="0" shapeId="0" xr:uid="{00000000-0006-0000-0600-000004000000}">
      <text>
        <r>
          <rPr>
            <b/>
            <sz val="9"/>
            <color indexed="81"/>
            <rFont val="Tahoma"/>
            <family val="2"/>
          </rPr>
          <t xml:space="preserve">Sửa ngày đầu tháng
</t>
        </r>
      </text>
    </comment>
    <comment ref="A28" authorId="0" shapeId="0" xr:uid="{00000000-0006-0000-0600-000005000000}">
      <text>
        <r>
          <rPr>
            <b/>
            <sz val="9"/>
            <color indexed="81"/>
            <rFont val="Tahoma"/>
            <family val="2"/>
          </rPr>
          <t xml:space="preserve">Sửa ngày đầu tháng
</t>
        </r>
      </text>
    </comment>
    <comment ref="A32" authorId="0" shapeId="0" xr:uid="{00000000-0006-0000-0600-000006000000}">
      <text>
        <r>
          <rPr>
            <b/>
            <sz val="9"/>
            <color indexed="81"/>
            <rFont val="Tahoma"/>
            <family val="2"/>
          </rPr>
          <t xml:space="preserve">Sửa ngày đầu tháng
</t>
        </r>
      </text>
    </comment>
    <comment ref="A36" authorId="0" shapeId="0" xr:uid="{00000000-0006-0000-0600-000007000000}">
      <text>
        <r>
          <rPr>
            <b/>
            <sz val="9"/>
            <color indexed="81"/>
            <rFont val="Tahoma"/>
            <family val="2"/>
          </rPr>
          <t xml:space="preserve">Sửa ngày đầu tháng
</t>
        </r>
      </text>
    </comment>
    <comment ref="A38" authorId="0" shapeId="0" xr:uid="{00000000-0006-0000-0600-000008000000}">
      <text>
        <r>
          <rPr>
            <b/>
            <sz val="9"/>
            <color indexed="81"/>
            <rFont val="Tahoma"/>
            <family val="2"/>
          </rPr>
          <t xml:space="preserve">Sửa ngày đầu tháng
</t>
        </r>
      </text>
    </comment>
    <comment ref="A42" authorId="0" shapeId="0" xr:uid="{00000000-0006-0000-0600-000009000000}">
      <text>
        <r>
          <rPr>
            <b/>
            <sz val="9"/>
            <color indexed="81"/>
            <rFont val="Tahoma"/>
            <family val="2"/>
          </rPr>
          <t xml:space="preserve">Sửa ngày đầu tháng
</t>
        </r>
      </text>
    </comment>
    <comment ref="A46" authorId="0" shapeId="0" xr:uid="{00000000-0006-0000-0600-00000A000000}">
      <text>
        <r>
          <rPr>
            <b/>
            <sz val="9"/>
            <color indexed="81"/>
            <rFont val="Tahoma"/>
            <family val="2"/>
          </rPr>
          <t xml:space="preserve">Sửa ngày đầu tháng
</t>
        </r>
      </text>
    </comment>
    <comment ref="E1783" authorId="1" shapeId="0" xr:uid="{911558FA-9054-4B72-8686-B5A055FFC963}">
      <text>
        <r>
          <rPr>
            <b/>
            <sz val="9"/>
            <color indexed="81"/>
            <rFont val="Tahoma"/>
            <family val="2"/>
          </rPr>
          <t>Author:</t>
        </r>
        <r>
          <rPr>
            <sz val="9"/>
            <color indexed="81"/>
            <rFont val="Tahoma"/>
            <family val="2"/>
          </rPr>
          <t xml:space="preserve">
Рзатр=&lt;152
Thực hiện xả về 70 bar</t>
        </r>
      </text>
    </comment>
    <comment ref="E1784" authorId="1" shapeId="0" xr:uid="{17655ED3-4769-44C7-B031-3B086834322C}">
      <text>
        <r>
          <rPr>
            <b/>
            <sz val="9"/>
            <color indexed="81"/>
            <rFont val="Tahoma"/>
            <family val="2"/>
          </rPr>
          <t>Author:</t>
        </r>
        <r>
          <rPr>
            <sz val="9"/>
            <color indexed="81"/>
            <rFont val="Tahoma"/>
            <family val="2"/>
          </rPr>
          <t xml:space="preserve">
Рзатр=&lt;320
Thực hiện xả về 70 bar</t>
        </r>
      </text>
    </comment>
    <comment ref="E1789" authorId="1" shapeId="0" xr:uid="{EC8FB120-D9FB-4D91-987B-704E6F22111D}">
      <text>
        <r>
          <rPr>
            <b/>
            <sz val="9"/>
            <color indexed="81"/>
            <rFont val="Tahoma"/>
            <family val="2"/>
          </rPr>
          <t>Author:</t>
        </r>
        <r>
          <rPr>
            <sz val="9"/>
            <color indexed="81"/>
            <rFont val="Tahoma"/>
            <family val="2"/>
          </rPr>
          <t xml:space="preserve">
Рзатр=&lt;152
Thực hiện xả về 70 bar</t>
        </r>
      </text>
    </comment>
    <comment ref="E1790" authorId="1" shapeId="0" xr:uid="{3FCA45A1-57C8-4212-B981-5A43AAA9A63F}">
      <text>
        <r>
          <rPr>
            <b/>
            <sz val="9"/>
            <color indexed="81"/>
            <rFont val="Tahoma"/>
            <family val="2"/>
          </rPr>
          <t>Author:</t>
        </r>
        <r>
          <rPr>
            <sz val="9"/>
            <color indexed="81"/>
            <rFont val="Tahoma"/>
            <family val="2"/>
          </rPr>
          <t xml:space="preserve">
Рзатр=&lt;320
Thực hiện xả về 70 bar</t>
        </r>
      </text>
    </comment>
    <comment ref="E1795" authorId="1" shapeId="0" xr:uid="{99A8AE2A-562C-4E43-BEC0-4D57BE1D5ADD}">
      <text>
        <r>
          <rPr>
            <b/>
            <sz val="9"/>
            <color indexed="81"/>
            <rFont val="Tahoma"/>
            <family val="2"/>
          </rPr>
          <t>Author:</t>
        </r>
        <r>
          <rPr>
            <sz val="9"/>
            <color indexed="81"/>
            <rFont val="Tahoma"/>
            <family val="2"/>
          </rPr>
          <t xml:space="preserve">
Рзатр=&lt;152
Thực hiện xả về 70 bar</t>
        </r>
      </text>
    </comment>
    <comment ref="E1796" authorId="1" shapeId="0" xr:uid="{029A3366-7988-4E5D-B5EF-310F91B7E48F}">
      <text>
        <r>
          <rPr>
            <b/>
            <sz val="9"/>
            <color indexed="81"/>
            <rFont val="Tahoma"/>
            <family val="2"/>
          </rPr>
          <t>Author:</t>
        </r>
        <r>
          <rPr>
            <sz val="9"/>
            <color indexed="81"/>
            <rFont val="Tahoma"/>
            <family val="2"/>
          </rPr>
          <t xml:space="preserve">
Рзатр=&lt;320
Thực hiện xả về 70 bar</t>
        </r>
      </text>
    </comment>
    <comment ref="E1801" authorId="1" shapeId="0" xr:uid="{3A42EC6E-6E44-4674-BA06-265CBADAE50B}">
      <text>
        <r>
          <rPr>
            <b/>
            <sz val="9"/>
            <color indexed="81"/>
            <rFont val="Tahoma"/>
            <family val="2"/>
          </rPr>
          <t>Author:</t>
        </r>
        <r>
          <rPr>
            <sz val="9"/>
            <color indexed="81"/>
            <rFont val="Tahoma"/>
            <family val="2"/>
          </rPr>
          <t xml:space="preserve">
Рзатр=&lt;152
Thực hiện xả về 70 bar</t>
        </r>
      </text>
    </comment>
    <comment ref="E1802" authorId="1" shapeId="0" xr:uid="{41D8D7DC-D264-4466-A946-4ABC9F703F67}">
      <text>
        <r>
          <rPr>
            <b/>
            <sz val="9"/>
            <color indexed="81"/>
            <rFont val="Tahoma"/>
            <family val="2"/>
          </rPr>
          <t>Author:</t>
        </r>
        <r>
          <rPr>
            <sz val="9"/>
            <color indexed="81"/>
            <rFont val="Tahoma"/>
            <family val="2"/>
          </rPr>
          <t xml:space="preserve">
Рзатр=&lt;320
Thực hiện xả về 70 bar</t>
        </r>
      </text>
    </comment>
    <comment ref="E1807" authorId="1" shapeId="0" xr:uid="{B060A95E-7D9E-462D-B238-1065CC02A8A9}">
      <text>
        <r>
          <rPr>
            <b/>
            <sz val="9"/>
            <color indexed="81"/>
            <rFont val="Tahoma"/>
            <family val="2"/>
          </rPr>
          <t>Author:</t>
        </r>
        <r>
          <rPr>
            <sz val="9"/>
            <color indexed="81"/>
            <rFont val="Tahoma"/>
            <family val="2"/>
          </rPr>
          <t xml:space="preserve">
Рзатр=&lt;152
Thực hiện xả về 70 bar</t>
        </r>
      </text>
    </comment>
    <comment ref="E1808" authorId="1" shapeId="0" xr:uid="{888EE90A-C433-4DE8-ACC7-28C7873143A2}">
      <text>
        <r>
          <rPr>
            <b/>
            <sz val="9"/>
            <color indexed="81"/>
            <rFont val="Tahoma"/>
            <family val="2"/>
          </rPr>
          <t>Author:</t>
        </r>
        <r>
          <rPr>
            <sz val="9"/>
            <color indexed="81"/>
            <rFont val="Tahoma"/>
            <family val="2"/>
          </rPr>
          <t xml:space="preserve">
Рзатр=&lt;320
Thực hiện xả về 70 bar</t>
        </r>
      </text>
    </comment>
    <comment ref="E1813" authorId="1" shapeId="0" xr:uid="{F4F57FC5-181C-40E6-B5E2-CD17BCF53C56}">
      <text>
        <r>
          <rPr>
            <b/>
            <sz val="9"/>
            <color indexed="81"/>
            <rFont val="Tahoma"/>
            <family val="2"/>
          </rPr>
          <t>Author:</t>
        </r>
        <r>
          <rPr>
            <sz val="9"/>
            <color indexed="81"/>
            <rFont val="Tahoma"/>
            <family val="2"/>
          </rPr>
          <t xml:space="preserve">
Рзатр=&lt;152
Thực hiện xả về 70 bar</t>
        </r>
      </text>
    </comment>
    <comment ref="E1814" authorId="1" shapeId="0" xr:uid="{5E834F1F-2904-46CF-AB86-978845B4F80D}">
      <text>
        <r>
          <rPr>
            <b/>
            <sz val="9"/>
            <color indexed="81"/>
            <rFont val="Tahoma"/>
            <family val="2"/>
          </rPr>
          <t>Author:</t>
        </r>
        <r>
          <rPr>
            <sz val="9"/>
            <color indexed="81"/>
            <rFont val="Tahoma"/>
            <family val="2"/>
          </rPr>
          <t xml:space="preserve">
Рзатр=&lt;320
Thực hiện xả về 70 bar</t>
        </r>
      </text>
    </comment>
    <comment ref="E1819" authorId="1" shapeId="0" xr:uid="{003485DB-6EA0-4255-BC96-E050031DEB3A}">
      <text>
        <r>
          <rPr>
            <b/>
            <sz val="9"/>
            <color indexed="81"/>
            <rFont val="Tahoma"/>
            <family val="2"/>
          </rPr>
          <t>Author:</t>
        </r>
        <r>
          <rPr>
            <sz val="9"/>
            <color indexed="81"/>
            <rFont val="Tahoma"/>
            <family val="2"/>
          </rPr>
          <t xml:space="preserve">
Рзатр=&lt;152
Thực hiện xả về 70 bar</t>
        </r>
      </text>
    </comment>
    <comment ref="E1820" authorId="1" shapeId="0" xr:uid="{45EC6F9E-E9BD-48FF-9BF4-0CB891D9AD79}">
      <text>
        <r>
          <rPr>
            <b/>
            <sz val="9"/>
            <color indexed="81"/>
            <rFont val="Tahoma"/>
            <family val="2"/>
          </rPr>
          <t>Author:</t>
        </r>
        <r>
          <rPr>
            <sz val="9"/>
            <color indexed="81"/>
            <rFont val="Tahoma"/>
            <family val="2"/>
          </rPr>
          <t xml:space="preserve">
Рзатр=&lt;320
Thực hiện xả về 70 bar</t>
        </r>
      </text>
    </comment>
    <comment ref="E1825" authorId="1" shapeId="0" xr:uid="{394C30A6-2CB4-4CBA-997C-1176A6F06D38}">
      <text>
        <r>
          <rPr>
            <b/>
            <sz val="9"/>
            <color indexed="81"/>
            <rFont val="Tahoma"/>
            <family val="2"/>
          </rPr>
          <t>Author:</t>
        </r>
        <r>
          <rPr>
            <sz val="9"/>
            <color indexed="81"/>
            <rFont val="Tahoma"/>
            <family val="2"/>
          </rPr>
          <t xml:space="preserve">
Рзатр=&lt;152
Thực hiện xả về 70 bar</t>
        </r>
      </text>
    </comment>
    <comment ref="E1826" authorId="1" shapeId="0" xr:uid="{85973F72-00C7-4E9F-B47C-7DA8A08DFA41}">
      <text>
        <r>
          <rPr>
            <b/>
            <sz val="9"/>
            <color indexed="81"/>
            <rFont val="Tahoma"/>
            <family val="2"/>
          </rPr>
          <t>Author:</t>
        </r>
        <r>
          <rPr>
            <sz val="9"/>
            <color indexed="81"/>
            <rFont val="Tahoma"/>
            <family val="2"/>
          </rPr>
          <t xml:space="preserve">
Рзатр=&lt;320
Thực hiện xả về 70 bar</t>
        </r>
      </text>
    </comment>
    <comment ref="E1831" authorId="1" shapeId="0" xr:uid="{36AA2AD2-43DE-4E33-B917-BB8F50164AA4}">
      <text>
        <r>
          <rPr>
            <b/>
            <sz val="9"/>
            <color indexed="81"/>
            <rFont val="Tahoma"/>
            <family val="2"/>
          </rPr>
          <t>Author:</t>
        </r>
        <r>
          <rPr>
            <sz val="9"/>
            <color indexed="81"/>
            <rFont val="Tahoma"/>
            <family val="2"/>
          </rPr>
          <t xml:space="preserve">
Рзатр=&lt;152
Thực hiện xả về 70 bar</t>
        </r>
      </text>
    </comment>
    <comment ref="E1832" authorId="1" shapeId="0" xr:uid="{BE39F3F7-D481-4F2E-B643-1487C4E7D890}">
      <text>
        <r>
          <rPr>
            <b/>
            <sz val="9"/>
            <color indexed="81"/>
            <rFont val="Tahoma"/>
            <family val="2"/>
          </rPr>
          <t>Author:</t>
        </r>
        <r>
          <rPr>
            <sz val="9"/>
            <color indexed="81"/>
            <rFont val="Tahoma"/>
            <family val="2"/>
          </rPr>
          <t xml:space="preserve">
Рзатр=&lt;320
Thực hiện xả về 70 bar</t>
        </r>
      </text>
    </comment>
    <comment ref="E1837" authorId="1" shapeId="0" xr:uid="{C442349F-F101-452E-ACFE-1EAE34A6FF14}">
      <text>
        <r>
          <rPr>
            <b/>
            <sz val="9"/>
            <color indexed="81"/>
            <rFont val="Tahoma"/>
            <family val="2"/>
          </rPr>
          <t>Author:</t>
        </r>
        <r>
          <rPr>
            <sz val="9"/>
            <color indexed="81"/>
            <rFont val="Tahoma"/>
            <family val="2"/>
          </rPr>
          <t xml:space="preserve">
Рзатр=&lt;152
Thực hiện xả về 70 bar</t>
        </r>
      </text>
    </comment>
    <comment ref="E1838" authorId="1" shapeId="0" xr:uid="{2EEC3161-E707-4DC9-AFAD-69E99789A740}">
      <text>
        <r>
          <rPr>
            <b/>
            <sz val="9"/>
            <color indexed="81"/>
            <rFont val="Tahoma"/>
            <family val="2"/>
          </rPr>
          <t>Author:</t>
        </r>
        <r>
          <rPr>
            <sz val="9"/>
            <color indexed="81"/>
            <rFont val="Tahoma"/>
            <family val="2"/>
          </rPr>
          <t xml:space="preserve">
Рзатр=&lt;320
Thực hiện xả về 70 bar</t>
        </r>
      </text>
    </comment>
    <comment ref="E1843" authorId="1" shapeId="0" xr:uid="{78F08AAF-B6C2-409B-BB26-839EF7F6037F}">
      <text>
        <r>
          <rPr>
            <b/>
            <sz val="9"/>
            <color indexed="81"/>
            <rFont val="Tahoma"/>
            <family val="2"/>
          </rPr>
          <t>Author:</t>
        </r>
        <r>
          <rPr>
            <sz val="9"/>
            <color indexed="81"/>
            <rFont val="Tahoma"/>
            <family val="2"/>
          </rPr>
          <t xml:space="preserve">
Рзатр=&lt;152
Thực hiện xả về 70 bar</t>
        </r>
      </text>
    </comment>
    <comment ref="E1844" authorId="1" shapeId="0" xr:uid="{AA8C1BDB-9035-42BA-AB33-47385ED5989C}">
      <text>
        <r>
          <rPr>
            <b/>
            <sz val="9"/>
            <color indexed="81"/>
            <rFont val="Tahoma"/>
            <family val="2"/>
          </rPr>
          <t>Author:</t>
        </r>
        <r>
          <rPr>
            <sz val="9"/>
            <color indexed="81"/>
            <rFont val="Tahoma"/>
            <family val="2"/>
          </rPr>
          <t xml:space="preserve">
Рзатр=&lt;320
Thực hiện xả về 70 bar</t>
        </r>
      </text>
    </comment>
    <comment ref="E1849" authorId="1" shapeId="0" xr:uid="{B79D2402-917A-439F-A199-B84C46AA3EB3}">
      <text>
        <r>
          <rPr>
            <b/>
            <sz val="9"/>
            <color indexed="81"/>
            <rFont val="Tahoma"/>
            <family val="2"/>
          </rPr>
          <t>Author:</t>
        </r>
        <r>
          <rPr>
            <sz val="9"/>
            <color indexed="81"/>
            <rFont val="Tahoma"/>
            <family val="2"/>
          </rPr>
          <t xml:space="preserve">
Рзатр=&lt;152
Thực hiện xả về 70 bar</t>
        </r>
      </text>
    </comment>
    <comment ref="E1850" authorId="1" shapeId="0" xr:uid="{66F5D910-849A-451C-B29F-196BDD527E28}">
      <text>
        <r>
          <rPr>
            <b/>
            <sz val="9"/>
            <color indexed="81"/>
            <rFont val="Tahoma"/>
            <family val="2"/>
          </rPr>
          <t>Author:</t>
        </r>
        <r>
          <rPr>
            <sz val="9"/>
            <color indexed="81"/>
            <rFont val="Tahoma"/>
            <family val="2"/>
          </rPr>
          <t xml:space="preserve">
Рзатр=&lt;320
Thực hiện xả về 70 bar</t>
        </r>
      </text>
    </comment>
    <comment ref="E1855" authorId="1" shapeId="0" xr:uid="{FE9B4D49-84E4-41D2-A824-979DDC1DEBB4}">
      <text>
        <r>
          <rPr>
            <b/>
            <sz val="9"/>
            <color indexed="81"/>
            <rFont val="Tahoma"/>
            <family val="2"/>
          </rPr>
          <t>Author:</t>
        </r>
        <r>
          <rPr>
            <sz val="9"/>
            <color indexed="81"/>
            <rFont val="Tahoma"/>
            <family val="2"/>
          </rPr>
          <t xml:space="preserve">
Рзатр=&lt;152
Thực hiện xả về 70 bar</t>
        </r>
      </text>
    </comment>
    <comment ref="E1856" authorId="1" shapeId="0" xr:uid="{B3E56D4E-C878-4347-B2E7-3C8778E065DC}">
      <text>
        <r>
          <rPr>
            <b/>
            <sz val="9"/>
            <color indexed="81"/>
            <rFont val="Tahoma"/>
            <family val="2"/>
          </rPr>
          <t>Author:</t>
        </r>
        <r>
          <rPr>
            <sz val="9"/>
            <color indexed="81"/>
            <rFont val="Tahoma"/>
            <family val="2"/>
          </rPr>
          <t xml:space="preserve">
Рзатр=&lt;320
Thực hiện xả về 70 bar</t>
        </r>
      </text>
    </comment>
    <comment ref="E1861" authorId="1" shapeId="0" xr:uid="{43C701A9-E09F-4FB7-AF87-20765F109450}">
      <text>
        <r>
          <rPr>
            <b/>
            <sz val="9"/>
            <color indexed="81"/>
            <rFont val="Tahoma"/>
            <family val="2"/>
          </rPr>
          <t>Author:</t>
        </r>
        <r>
          <rPr>
            <sz val="9"/>
            <color indexed="81"/>
            <rFont val="Tahoma"/>
            <family val="2"/>
          </rPr>
          <t xml:space="preserve">
Рзатр=&lt;152
Thực hiện xả về 70 bar</t>
        </r>
      </text>
    </comment>
    <comment ref="E1862" authorId="1" shapeId="0" xr:uid="{AFBF34B6-991B-4D75-9B8C-384AE97F66C8}">
      <text>
        <r>
          <rPr>
            <b/>
            <sz val="9"/>
            <color indexed="81"/>
            <rFont val="Tahoma"/>
            <family val="2"/>
          </rPr>
          <t>Author:</t>
        </r>
        <r>
          <rPr>
            <sz val="9"/>
            <color indexed="81"/>
            <rFont val="Tahoma"/>
            <family val="2"/>
          </rPr>
          <t xml:space="preserve">
Рзатр=&lt;320
Thực hiện xả về 70 bar</t>
        </r>
      </text>
    </comment>
    <comment ref="E1867" authorId="1" shapeId="0" xr:uid="{77F117BE-DB3C-48B5-8C8D-F94349E57A5A}">
      <text>
        <r>
          <rPr>
            <b/>
            <sz val="9"/>
            <color indexed="81"/>
            <rFont val="Tahoma"/>
            <family val="2"/>
          </rPr>
          <t>Author:</t>
        </r>
        <r>
          <rPr>
            <sz val="9"/>
            <color indexed="81"/>
            <rFont val="Tahoma"/>
            <family val="2"/>
          </rPr>
          <t xml:space="preserve">
Рзатр=&lt;152
Thực hiện xả về 70 bar</t>
        </r>
      </text>
    </comment>
    <comment ref="E1868" authorId="1" shapeId="0" xr:uid="{63F7B5F6-54A4-4886-8D67-344BCFF08EE5}">
      <text>
        <r>
          <rPr>
            <b/>
            <sz val="9"/>
            <color indexed="81"/>
            <rFont val="Tahoma"/>
            <family val="2"/>
          </rPr>
          <t>Author:</t>
        </r>
        <r>
          <rPr>
            <sz val="9"/>
            <color indexed="81"/>
            <rFont val="Tahoma"/>
            <family val="2"/>
          </rPr>
          <t xml:space="preserve">
Рзатр=&lt;320
Thực hiện xả về 70 bar</t>
        </r>
      </text>
    </comment>
    <comment ref="E1873" authorId="1" shapeId="0" xr:uid="{523F5374-0067-4268-8231-CF9FC2DC35B0}">
      <text>
        <r>
          <rPr>
            <b/>
            <sz val="9"/>
            <color indexed="81"/>
            <rFont val="Tahoma"/>
            <family val="2"/>
          </rPr>
          <t>Author:</t>
        </r>
        <r>
          <rPr>
            <sz val="9"/>
            <color indexed="81"/>
            <rFont val="Tahoma"/>
            <family val="2"/>
          </rPr>
          <t xml:space="preserve">
Рзатр=&lt;152
Thực hiện xả về 70 bar</t>
        </r>
      </text>
    </comment>
    <comment ref="E1874" authorId="1" shapeId="0" xr:uid="{D6E4DAEA-30AF-4062-9246-563C64BB0292}">
      <text>
        <r>
          <rPr>
            <b/>
            <sz val="9"/>
            <color indexed="81"/>
            <rFont val="Tahoma"/>
            <family val="2"/>
          </rPr>
          <t>Author:</t>
        </r>
        <r>
          <rPr>
            <sz val="9"/>
            <color indexed="81"/>
            <rFont val="Tahoma"/>
            <family val="2"/>
          </rPr>
          <t xml:space="preserve">
Рзатр=&lt;320
Thực hiện xả về 70 bar</t>
        </r>
      </text>
    </comment>
    <comment ref="E1879" authorId="1" shapeId="0" xr:uid="{5FF12061-AAB4-42A7-B3A7-D7E85D268C90}">
      <text>
        <r>
          <rPr>
            <b/>
            <sz val="9"/>
            <color indexed="81"/>
            <rFont val="Tahoma"/>
            <family val="2"/>
          </rPr>
          <t>Author:</t>
        </r>
        <r>
          <rPr>
            <sz val="9"/>
            <color indexed="81"/>
            <rFont val="Tahoma"/>
            <family val="2"/>
          </rPr>
          <t xml:space="preserve">
Рзатр=&lt;152
Thực hiện xả về 70 bar</t>
        </r>
      </text>
    </comment>
    <comment ref="E1880" authorId="1" shapeId="0" xr:uid="{3D7EEA66-F124-4B2A-A273-5C0AE9B7F9BC}">
      <text>
        <r>
          <rPr>
            <b/>
            <sz val="9"/>
            <color indexed="81"/>
            <rFont val="Tahoma"/>
            <family val="2"/>
          </rPr>
          <t>Author:</t>
        </r>
        <r>
          <rPr>
            <sz val="9"/>
            <color indexed="81"/>
            <rFont val="Tahoma"/>
            <family val="2"/>
          </rPr>
          <t xml:space="preserve">
Рзатр=&lt;320
Thực hiện xả về 70 bar</t>
        </r>
      </text>
    </comment>
    <comment ref="E1885" authorId="1" shapeId="0" xr:uid="{502CDFB8-C123-4422-80E3-240141F6E9F1}">
      <text>
        <r>
          <rPr>
            <b/>
            <sz val="9"/>
            <color indexed="81"/>
            <rFont val="Tahoma"/>
            <family val="2"/>
          </rPr>
          <t>Author:</t>
        </r>
        <r>
          <rPr>
            <sz val="9"/>
            <color indexed="81"/>
            <rFont val="Tahoma"/>
            <family val="2"/>
          </rPr>
          <t xml:space="preserve">
Рзатр=&lt;152
Thực hiện xả về 70 bar</t>
        </r>
      </text>
    </comment>
    <comment ref="E1886" authorId="1" shapeId="0" xr:uid="{7CE7D2CE-4C51-42E4-A0A9-EE97E01CCDCC}">
      <text>
        <r>
          <rPr>
            <b/>
            <sz val="9"/>
            <color indexed="81"/>
            <rFont val="Tahoma"/>
            <family val="2"/>
          </rPr>
          <t>Author:</t>
        </r>
        <r>
          <rPr>
            <sz val="9"/>
            <color indexed="81"/>
            <rFont val="Tahoma"/>
            <family val="2"/>
          </rPr>
          <t xml:space="preserve">
Рзатр=&lt;320
Thực hiện xả về 70 bar</t>
        </r>
      </text>
    </comment>
    <comment ref="E1891" authorId="1" shapeId="0" xr:uid="{1D0F72E5-7ED6-44A9-BF25-178929E00418}">
      <text>
        <r>
          <rPr>
            <b/>
            <sz val="9"/>
            <color indexed="81"/>
            <rFont val="Tahoma"/>
            <family val="2"/>
          </rPr>
          <t>Author:</t>
        </r>
        <r>
          <rPr>
            <sz val="9"/>
            <color indexed="81"/>
            <rFont val="Tahoma"/>
            <family val="2"/>
          </rPr>
          <t xml:space="preserve">
Рзатр=&lt;152
Thực hiện xả về 70 bar</t>
        </r>
      </text>
    </comment>
    <comment ref="E1892" authorId="1" shapeId="0" xr:uid="{3EE156C6-E120-4658-A88D-7207DEB31164}">
      <text>
        <r>
          <rPr>
            <b/>
            <sz val="9"/>
            <color indexed="81"/>
            <rFont val="Tahoma"/>
            <family val="2"/>
          </rPr>
          <t>Author:</t>
        </r>
        <r>
          <rPr>
            <sz val="9"/>
            <color indexed="81"/>
            <rFont val="Tahoma"/>
            <family val="2"/>
          </rPr>
          <t xml:space="preserve">
Рзатр=&lt;320
Thực hiện xả về 70 bar</t>
        </r>
      </text>
    </comment>
    <comment ref="E1897" authorId="1" shapeId="0" xr:uid="{09BF6770-64AE-4489-ABA2-763CB8D13FB9}">
      <text>
        <r>
          <rPr>
            <b/>
            <sz val="9"/>
            <color indexed="81"/>
            <rFont val="Tahoma"/>
            <family val="2"/>
          </rPr>
          <t>Author:</t>
        </r>
        <r>
          <rPr>
            <sz val="9"/>
            <color indexed="81"/>
            <rFont val="Tahoma"/>
            <family val="2"/>
          </rPr>
          <t xml:space="preserve">
Рзатр=&lt;152
Thực hiện xả về 70 bar</t>
        </r>
      </text>
    </comment>
    <comment ref="E1898" authorId="1" shapeId="0" xr:uid="{AA89B31D-B86B-4B1F-8ABB-F2DE9F189426}">
      <text>
        <r>
          <rPr>
            <b/>
            <sz val="9"/>
            <color indexed="81"/>
            <rFont val="Tahoma"/>
            <family val="2"/>
          </rPr>
          <t>Author:</t>
        </r>
        <r>
          <rPr>
            <sz val="9"/>
            <color indexed="81"/>
            <rFont val="Tahoma"/>
            <family val="2"/>
          </rPr>
          <t xml:space="preserve">
Рзатр=&lt;320
Thực hiện xả về 70 bar</t>
        </r>
      </text>
    </comment>
    <comment ref="E1903" authorId="1" shapeId="0" xr:uid="{6A08C262-DADF-4BE0-8D29-AE4719B62B6C}">
      <text>
        <r>
          <rPr>
            <b/>
            <sz val="9"/>
            <color indexed="81"/>
            <rFont val="Tahoma"/>
            <family val="2"/>
          </rPr>
          <t>Author:</t>
        </r>
        <r>
          <rPr>
            <sz val="9"/>
            <color indexed="81"/>
            <rFont val="Tahoma"/>
            <family val="2"/>
          </rPr>
          <t xml:space="preserve">
Рзатр=&lt;152
Thực hiện xả về 70 bar</t>
        </r>
      </text>
    </comment>
    <comment ref="E1904" authorId="1" shapeId="0" xr:uid="{50990A0A-4C9E-40F2-91E0-81C1303D9A6D}">
      <text>
        <r>
          <rPr>
            <b/>
            <sz val="9"/>
            <color indexed="81"/>
            <rFont val="Tahoma"/>
            <family val="2"/>
          </rPr>
          <t>Author:</t>
        </r>
        <r>
          <rPr>
            <sz val="9"/>
            <color indexed="81"/>
            <rFont val="Tahoma"/>
            <family val="2"/>
          </rPr>
          <t xml:space="preserve">
Рзатр=&lt;320
Thực hiện xả về 70 bar</t>
        </r>
      </text>
    </comment>
    <comment ref="E1909" authorId="1" shapeId="0" xr:uid="{AD5F4DA9-EE50-44B6-804E-CB9DCDFC3FCB}">
      <text>
        <r>
          <rPr>
            <b/>
            <sz val="9"/>
            <color indexed="81"/>
            <rFont val="Tahoma"/>
            <family val="2"/>
          </rPr>
          <t>Author:</t>
        </r>
        <r>
          <rPr>
            <sz val="9"/>
            <color indexed="81"/>
            <rFont val="Tahoma"/>
            <family val="2"/>
          </rPr>
          <t xml:space="preserve">
Рзатр=&lt;152
Thực hiện xả về 70 bar</t>
        </r>
      </text>
    </comment>
    <comment ref="E1910" authorId="1" shapeId="0" xr:uid="{244A3810-8DE7-40D9-940E-260FDB07400A}">
      <text>
        <r>
          <rPr>
            <b/>
            <sz val="9"/>
            <color indexed="81"/>
            <rFont val="Tahoma"/>
            <family val="2"/>
          </rPr>
          <t>Author:</t>
        </r>
        <r>
          <rPr>
            <sz val="9"/>
            <color indexed="81"/>
            <rFont val="Tahoma"/>
            <family val="2"/>
          </rPr>
          <t xml:space="preserve">
Рзатр=&lt;320
Thực hiện xả về 70 bar</t>
        </r>
      </text>
    </comment>
    <comment ref="E1915" authorId="1" shapeId="0" xr:uid="{7AE80DC0-51F3-4C06-B761-05F21D361B23}">
      <text>
        <r>
          <rPr>
            <b/>
            <sz val="9"/>
            <color indexed="81"/>
            <rFont val="Tahoma"/>
            <family val="2"/>
          </rPr>
          <t>Author:</t>
        </r>
        <r>
          <rPr>
            <sz val="9"/>
            <color indexed="81"/>
            <rFont val="Tahoma"/>
            <family val="2"/>
          </rPr>
          <t xml:space="preserve">
Рзатр=&lt;152
Thực hiện xả về 70 bar</t>
        </r>
      </text>
    </comment>
    <comment ref="E1916" authorId="1" shapeId="0" xr:uid="{7C612196-B98E-4BC9-A2A0-F4932BAA99AA}">
      <text>
        <r>
          <rPr>
            <b/>
            <sz val="9"/>
            <color indexed="81"/>
            <rFont val="Tahoma"/>
            <family val="2"/>
          </rPr>
          <t>Author:</t>
        </r>
        <r>
          <rPr>
            <sz val="9"/>
            <color indexed="81"/>
            <rFont val="Tahoma"/>
            <family val="2"/>
          </rPr>
          <t xml:space="preserve">
Рзатр=&lt;320
Thực hiện xả về 70 bar</t>
        </r>
      </text>
    </comment>
    <comment ref="E1921" authorId="1" shapeId="0" xr:uid="{538164C8-DF57-49F3-88AF-6772A240DC63}">
      <text>
        <r>
          <rPr>
            <b/>
            <sz val="9"/>
            <color indexed="81"/>
            <rFont val="Tahoma"/>
            <family val="2"/>
          </rPr>
          <t>Author:</t>
        </r>
        <r>
          <rPr>
            <sz val="9"/>
            <color indexed="81"/>
            <rFont val="Tahoma"/>
            <family val="2"/>
          </rPr>
          <t xml:space="preserve">
Рзатр=&lt;152
Thực hiện xả về 70 bar</t>
        </r>
      </text>
    </comment>
    <comment ref="E1922" authorId="1" shapeId="0" xr:uid="{1FE51E58-E704-4B5C-A83D-8514F9E45C4C}">
      <text>
        <r>
          <rPr>
            <b/>
            <sz val="9"/>
            <color indexed="81"/>
            <rFont val="Tahoma"/>
            <family val="2"/>
          </rPr>
          <t>Author:</t>
        </r>
        <r>
          <rPr>
            <sz val="9"/>
            <color indexed="81"/>
            <rFont val="Tahoma"/>
            <family val="2"/>
          </rPr>
          <t xml:space="preserve">
Рзатр=&lt;320
Thực hiện xả về 70 bar</t>
        </r>
      </text>
    </comment>
    <comment ref="E1927" authorId="1" shapeId="0" xr:uid="{08C242ED-03F6-471F-8B9B-278F9B2B68B6}">
      <text>
        <r>
          <rPr>
            <b/>
            <sz val="9"/>
            <color indexed="81"/>
            <rFont val="Tahoma"/>
            <family val="2"/>
          </rPr>
          <t>Author:</t>
        </r>
        <r>
          <rPr>
            <sz val="9"/>
            <color indexed="81"/>
            <rFont val="Tahoma"/>
            <family val="2"/>
          </rPr>
          <t xml:space="preserve">
Рзатр=&lt;152
Thực hiện xả về 70 bar</t>
        </r>
      </text>
    </comment>
    <comment ref="E1928" authorId="1" shapeId="0" xr:uid="{781FBDDE-3355-4E66-81C8-06212EE98471}">
      <text>
        <r>
          <rPr>
            <b/>
            <sz val="9"/>
            <color indexed="81"/>
            <rFont val="Tahoma"/>
            <family val="2"/>
          </rPr>
          <t>Author:</t>
        </r>
        <r>
          <rPr>
            <sz val="9"/>
            <color indexed="81"/>
            <rFont val="Tahoma"/>
            <family val="2"/>
          </rPr>
          <t xml:space="preserve">
Рзатр=&lt;320
Thực hiện xả về 70 bar</t>
        </r>
      </text>
    </comment>
    <comment ref="E1933" authorId="1" shapeId="0" xr:uid="{B2257AE8-C86F-44BC-A624-57EEFC820EB2}">
      <text>
        <r>
          <rPr>
            <b/>
            <sz val="9"/>
            <color indexed="81"/>
            <rFont val="Tahoma"/>
            <family val="2"/>
          </rPr>
          <t>Author:</t>
        </r>
        <r>
          <rPr>
            <sz val="9"/>
            <color indexed="81"/>
            <rFont val="Tahoma"/>
            <family val="2"/>
          </rPr>
          <t xml:space="preserve">
Рзатр=&lt;152
Thực hiện xả về 70 bar</t>
        </r>
      </text>
    </comment>
    <comment ref="E1934" authorId="1" shapeId="0" xr:uid="{FFBF9E8C-2679-4DC6-B8DE-6AE282460145}">
      <text>
        <r>
          <rPr>
            <b/>
            <sz val="9"/>
            <color indexed="81"/>
            <rFont val="Tahoma"/>
            <family val="2"/>
          </rPr>
          <t>Author:</t>
        </r>
        <r>
          <rPr>
            <sz val="9"/>
            <color indexed="81"/>
            <rFont val="Tahoma"/>
            <family val="2"/>
          </rPr>
          <t xml:space="preserve">
Рзатр=&lt;320
Thực hiện xả về 70 bar</t>
        </r>
      </text>
    </comment>
    <comment ref="E1939" authorId="1" shapeId="0" xr:uid="{10E97080-59A3-49E1-AA9E-CC5C42F749F1}">
      <text>
        <r>
          <rPr>
            <b/>
            <sz val="9"/>
            <color indexed="81"/>
            <rFont val="Tahoma"/>
            <family val="2"/>
          </rPr>
          <t>Author:</t>
        </r>
        <r>
          <rPr>
            <sz val="9"/>
            <color indexed="81"/>
            <rFont val="Tahoma"/>
            <family val="2"/>
          </rPr>
          <t xml:space="preserve">
Рзатр=&lt;152
Thực hiện xả về 70 bar</t>
        </r>
      </text>
    </comment>
    <comment ref="E1940" authorId="1" shapeId="0" xr:uid="{184F6E08-F52E-4085-952C-62BE731ABCE7}">
      <text>
        <r>
          <rPr>
            <b/>
            <sz val="9"/>
            <color indexed="81"/>
            <rFont val="Tahoma"/>
            <family val="2"/>
          </rPr>
          <t>Author:</t>
        </r>
        <r>
          <rPr>
            <sz val="9"/>
            <color indexed="81"/>
            <rFont val="Tahoma"/>
            <family val="2"/>
          </rPr>
          <t xml:space="preserve">
Рзатр=&lt;320
Thực hiện xả về 70 bar</t>
        </r>
      </text>
    </comment>
    <comment ref="E1945" authorId="1" shapeId="0" xr:uid="{B03758F6-9BF1-41B8-8CE8-53715A59DEE9}">
      <text>
        <r>
          <rPr>
            <b/>
            <sz val="9"/>
            <color indexed="81"/>
            <rFont val="Tahoma"/>
            <family val="2"/>
          </rPr>
          <t>Author:</t>
        </r>
        <r>
          <rPr>
            <sz val="9"/>
            <color indexed="81"/>
            <rFont val="Tahoma"/>
            <family val="2"/>
          </rPr>
          <t xml:space="preserve">
Рзатр=&lt;152
Thực hiện xả về 70 bar</t>
        </r>
      </text>
    </comment>
    <comment ref="E1946" authorId="1" shapeId="0" xr:uid="{00FC43D3-A8BC-4CCD-B5DE-051094312335}">
      <text>
        <r>
          <rPr>
            <b/>
            <sz val="9"/>
            <color indexed="81"/>
            <rFont val="Tahoma"/>
            <family val="2"/>
          </rPr>
          <t>Author:</t>
        </r>
        <r>
          <rPr>
            <sz val="9"/>
            <color indexed="81"/>
            <rFont val="Tahoma"/>
            <family val="2"/>
          </rPr>
          <t xml:space="preserve">
Рзатр=&lt;320
Thực hiện xả về 70 bar</t>
        </r>
      </text>
    </comment>
    <comment ref="E1951" authorId="1" shapeId="0" xr:uid="{7EFB0E93-8994-4B90-9FE8-3CBA7455CF70}">
      <text>
        <r>
          <rPr>
            <b/>
            <sz val="9"/>
            <color indexed="81"/>
            <rFont val="Tahoma"/>
            <family val="2"/>
          </rPr>
          <t>Author:</t>
        </r>
        <r>
          <rPr>
            <sz val="9"/>
            <color indexed="81"/>
            <rFont val="Tahoma"/>
            <family val="2"/>
          </rPr>
          <t xml:space="preserve">
Рзатр=&lt;152
Thực hiện xả về 70 bar</t>
        </r>
      </text>
    </comment>
    <comment ref="E1952" authorId="1" shapeId="0" xr:uid="{5D65AE43-692A-4AD0-8864-29DF68A1B064}">
      <text>
        <r>
          <rPr>
            <b/>
            <sz val="9"/>
            <color indexed="81"/>
            <rFont val="Tahoma"/>
            <family val="2"/>
          </rPr>
          <t>Author:</t>
        </r>
        <r>
          <rPr>
            <sz val="9"/>
            <color indexed="81"/>
            <rFont val="Tahoma"/>
            <family val="2"/>
          </rPr>
          <t xml:space="preserve">
Рзатр=&lt;320
Thực hiện xả về 70 bar</t>
        </r>
      </text>
    </comment>
    <comment ref="E1957" authorId="1" shapeId="0" xr:uid="{43E0072F-D17E-45B7-821F-EB54783111AA}">
      <text>
        <r>
          <rPr>
            <b/>
            <sz val="9"/>
            <color indexed="81"/>
            <rFont val="Tahoma"/>
            <family val="2"/>
          </rPr>
          <t>Author:</t>
        </r>
        <r>
          <rPr>
            <sz val="9"/>
            <color indexed="81"/>
            <rFont val="Tahoma"/>
            <family val="2"/>
          </rPr>
          <t xml:space="preserve">
Рзатр=&lt;152
Thực hiện xả về 70 bar</t>
        </r>
      </text>
    </comment>
    <comment ref="E1958" authorId="1" shapeId="0" xr:uid="{1CA33A4A-8DBC-4412-AAF0-F5F26126AD80}">
      <text>
        <r>
          <rPr>
            <b/>
            <sz val="9"/>
            <color indexed="81"/>
            <rFont val="Tahoma"/>
            <family val="2"/>
          </rPr>
          <t>Author:</t>
        </r>
        <r>
          <rPr>
            <sz val="9"/>
            <color indexed="81"/>
            <rFont val="Tahoma"/>
            <family val="2"/>
          </rPr>
          <t xml:space="preserve">
Рзатр=&lt;320
Thực hiện xả về 70 bar</t>
        </r>
      </text>
    </comment>
    <comment ref="E1963" authorId="1" shapeId="0" xr:uid="{D7C3779E-5D95-48E7-B5B5-0493EA3AEB12}">
      <text>
        <r>
          <rPr>
            <b/>
            <sz val="9"/>
            <color indexed="81"/>
            <rFont val="Tahoma"/>
            <family val="2"/>
          </rPr>
          <t>Author:</t>
        </r>
        <r>
          <rPr>
            <sz val="9"/>
            <color indexed="81"/>
            <rFont val="Tahoma"/>
            <family val="2"/>
          </rPr>
          <t xml:space="preserve">
Рзатр=&lt;152
Thực hiện xả về 70 bar</t>
        </r>
      </text>
    </comment>
    <comment ref="E1964" authorId="1" shapeId="0" xr:uid="{EFB9BDF2-1721-40BF-B5B3-1E717F69A5F5}">
      <text>
        <r>
          <rPr>
            <b/>
            <sz val="9"/>
            <color indexed="81"/>
            <rFont val="Tahoma"/>
            <family val="2"/>
          </rPr>
          <t>Author:</t>
        </r>
        <r>
          <rPr>
            <sz val="9"/>
            <color indexed="81"/>
            <rFont val="Tahoma"/>
            <family val="2"/>
          </rPr>
          <t xml:space="preserve">
Рзатр=&lt;320
Thực hiện xả về 70 bar</t>
        </r>
      </text>
    </comment>
    <comment ref="E1969" authorId="1" shapeId="0" xr:uid="{417DC791-4789-4A05-BC78-A1EE6B11628D}">
      <text>
        <r>
          <rPr>
            <b/>
            <sz val="9"/>
            <color indexed="81"/>
            <rFont val="Tahoma"/>
            <family val="2"/>
          </rPr>
          <t>Author:</t>
        </r>
        <r>
          <rPr>
            <sz val="9"/>
            <color indexed="81"/>
            <rFont val="Tahoma"/>
            <family val="2"/>
          </rPr>
          <t xml:space="preserve">
Рзатр=&lt;152
Thực hiện xả về 70 bar</t>
        </r>
      </text>
    </comment>
    <comment ref="E1970" authorId="1" shapeId="0" xr:uid="{BA1C8B31-91CC-44E0-A6C2-28C302BB5AD4}">
      <text>
        <r>
          <rPr>
            <b/>
            <sz val="9"/>
            <color indexed="81"/>
            <rFont val="Tahoma"/>
            <family val="2"/>
          </rPr>
          <t>Author:</t>
        </r>
        <r>
          <rPr>
            <sz val="9"/>
            <color indexed="81"/>
            <rFont val="Tahoma"/>
            <family val="2"/>
          </rPr>
          <t xml:space="preserve">
Рзатр=&lt;320
Thực hiện xả về 70 bar</t>
        </r>
      </text>
    </comment>
    <comment ref="E1975" authorId="1" shapeId="0" xr:uid="{EA05AD50-9965-404C-9FD3-D0AF1A4840C8}">
      <text>
        <r>
          <rPr>
            <b/>
            <sz val="9"/>
            <color indexed="81"/>
            <rFont val="Tahoma"/>
            <family val="2"/>
          </rPr>
          <t>Author:</t>
        </r>
        <r>
          <rPr>
            <sz val="9"/>
            <color indexed="81"/>
            <rFont val="Tahoma"/>
            <family val="2"/>
          </rPr>
          <t xml:space="preserve">
Рзатр=&lt;152
Thực hiện xả về 70 bar</t>
        </r>
      </text>
    </comment>
    <comment ref="E1976" authorId="1" shapeId="0" xr:uid="{2837D94C-DD78-416C-A149-D3D6C5D55EA5}">
      <text>
        <r>
          <rPr>
            <b/>
            <sz val="9"/>
            <color indexed="81"/>
            <rFont val="Tahoma"/>
            <family val="2"/>
          </rPr>
          <t>Author:</t>
        </r>
        <r>
          <rPr>
            <sz val="9"/>
            <color indexed="81"/>
            <rFont val="Tahoma"/>
            <family val="2"/>
          </rPr>
          <t xml:space="preserve">
Рзатр=&lt;320
Thực hiện xả về 70 bar</t>
        </r>
      </text>
    </comment>
    <comment ref="E1981" authorId="1" shapeId="0" xr:uid="{2A10BD57-7FF9-4371-85EB-67292B6192BF}">
      <text>
        <r>
          <rPr>
            <b/>
            <sz val="9"/>
            <color indexed="81"/>
            <rFont val="Tahoma"/>
            <family val="2"/>
          </rPr>
          <t>Author:</t>
        </r>
        <r>
          <rPr>
            <sz val="9"/>
            <color indexed="81"/>
            <rFont val="Tahoma"/>
            <family val="2"/>
          </rPr>
          <t xml:space="preserve">
Рзатр=&lt;152
Thực hiện xả về 70 bar</t>
        </r>
      </text>
    </comment>
    <comment ref="E1982" authorId="1" shapeId="0" xr:uid="{DA964AF2-5FDD-47FB-8B54-F2D7F1E5A937}">
      <text>
        <r>
          <rPr>
            <b/>
            <sz val="9"/>
            <color indexed="81"/>
            <rFont val="Tahoma"/>
            <family val="2"/>
          </rPr>
          <t>Author:</t>
        </r>
        <r>
          <rPr>
            <sz val="9"/>
            <color indexed="81"/>
            <rFont val="Tahoma"/>
            <family val="2"/>
          </rPr>
          <t xml:space="preserve">
Рзатр=&lt;320
Thực hiện xả về 70 bar</t>
        </r>
      </text>
    </comment>
    <comment ref="E1987" authorId="1" shapeId="0" xr:uid="{0D552CA0-C866-451B-945D-B4CD919AC849}">
      <text>
        <r>
          <rPr>
            <b/>
            <sz val="9"/>
            <color indexed="81"/>
            <rFont val="Tahoma"/>
            <family val="2"/>
          </rPr>
          <t>Author:</t>
        </r>
        <r>
          <rPr>
            <sz val="9"/>
            <color indexed="81"/>
            <rFont val="Tahoma"/>
            <family val="2"/>
          </rPr>
          <t xml:space="preserve">
Рзатр=&lt;152
Thực hiện xả về 70 bar</t>
        </r>
      </text>
    </comment>
    <comment ref="E1988" authorId="1" shapeId="0" xr:uid="{23FF9678-3D94-44D9-9A24-12AEAF4EF11D}">
      <text>
        <r>
          <rPr>
            <b/>
            <sz val="9"/>
            <color indexed="81"/>
            <rFont val="Tahoma"/>
            <family val="2"/>
          </rPr>
          <t>Author:</t>
        </r>
        <r>
          <rPr>
            <sz val="9"/>
            <color indexed="81"/>
            <rFont val="Tahoma"/>
            <family val="2"/>
          </rPr>
          <t xml:space="preserve">
Рзатр=&lt;320
Thực hiện xả về 70 bar</t>
        </r>
      </text>
    </comment>
    <comment ref="E1993" authorId="1" shapeId="0" xr:uid="{3C995C2C-AE3E-480B-97A2-A0E0C9C6C7A5}">
      <text>
        <r>
          <rPr>
            <b/>
            <sz val="9"/>
            <color indexed="81"/>
            <rFont val="Tahoma"/>
            <family val="2"/>
          </rPr>
          <t>Author:</t>
        </r>
        <r>
          <rPr>
            <sz val="9"/>
            <color indexed="81"/>
            <rFont val="Tahoma"/>
            <family val="2"/>
          </rPr>
          <t xml:space="preserve">
Рзатр=&lt;152
Thực hiện xả về 70 bar</t>
        </r>
      </text>
    </comment>
    <comment ref="E1994" authorId="1" shapeId="0" xr:uid="{83150FD5-DFD2-4BA9-8462-51E687307F5E}">
      <text>
        <r>
          <rPr>
            <b/>
            <sz val="9"/>
            <color indexed="81"/>
            <rFont val="Tahoma"/>
            <family val="2"/>
          </rPr>
          <t>Author:</t>
        </r>
        <r>
          <rPr>
            <sz val="9"/>
            <color indexed="81"/>
            <rFont val="Tahoma"/>
            <family val="2"/>
          </rPr>
          <t xml:space="preserve">
Рзатр=&lt;320
Thực hiện xả về 70 bar</t>
        </r>
      </text>
    </comment>
    <comment ref="E1999" authorId="1" shapeId="0" xr:uid="{6871B9BC-7FBF-467D-BAC6-BEE062B9CBCB}">
      <text>
        <r>
          <rPr>
            <b/>
            <sz val="9"/>
            <color indexed="81"/>
            <rFont val="Tahoma"/>
            <family val="2"/>
          </rPr>
          <t>Author:</t>
        </r>
        <r>
          <rPr>
            <sz val="9"/>
            <color indexed="81"/>
            <rFont val="Tahoma"/>
            <family val="2"/>
          </rPr>
          <t xml:space="preserve">
Рзатр=&lt;152
Thực hiện xả về 70 bar</t>
        </r>
      </text>
    </comment>
    <comment ref="E2000" authorId="1" shapeId="0" xr:uid="{EC4BFA3D-BDD4-4949-A80B-D78C2BB90CD1}">
      <text>
        <r>
          <rPr>
            <b/>
            <sz val="9"/>
            <color indexed="81"/>
            <rFont val="Tahoma"/>
            <family val="2"/>
          </rPr>
          <t>Author:</t>
        </r>
        <r>
          <rPr>
            <sz val="9"/>
            <color indexed="81"/>
            <rFont val="Tahoma"/>
            <family val="2"/>
          </rPr>
          <t xml:space="preserve">
Рзатр=&lt;320
Thực hiện xả về 70 bar</t>
        </r>
      </text>
    </comment>
    <comment ref="E2005" authorId="1" shapeId="0" xr:uid="{99580010-7D18-47D5-BB92-AD62E7AAFEA8}">
      <text>
        <r>
          <rPr>
            <b/>
            <sz val="9"/>
            <color indexed="81"/>
            <rFont val="Tahoma"/>
            <family val="2"/>
          </rPr>
          <t>Author:</t>
        </r>
        <r>
          <rPr>
            <sz val="9"/>
            <color indexed="81"/>
            <rFont val="Tahoma"/>
            <family val="2"/>
          </rPr>
          <t xml:space="preserve">
Рзатр=&lt;152
Thực hiện xả về 70 bar</t>
        </r>
      </text>
    </comment>
    <comment ref="E2006" authorId="1" shapeId="0" xr:uid="{7540F2F3-C65B-4F01-9652-4FBE4214EAEF}">
      <text>
        <r>
          <rPr>
            <b/>
            <sz val="9"/>
            <color indexed="81"/>
            <rFont val="Tahoma"/>
            <family val="2"/>
          </rPr>
          <t>Author:</t>
        </r>
        <r>
          <rPr>
            <sz val="9"/>
            <color indexed="81"/>
            <rFont val="Tahoma"/>
            <family val="2"/>
          </rPr>
          <t xml:space="preserve">
Рзатр=&lt;320
Thực hiện xả về 70 bar</t>
        </r>
      </text>
    </comment>
    <comment ref="E2011" authorId="1" shapeId="0" xr:uid="{9E58059F-5C6E-408E-B54F-0692DB575B39}">
      <text>
        <r>
          <rPr>
            <b/>
            <sz val="9"/>
            <color indexed="81"/>
            <rFont val="Tahoma"/>
            <family val="2"/>
          </rPr>
          <t>Author:</t>
        </r>
        <r>
          <rPr>
            <sz val="9"/>
            <color indexed="81"/>
            <rFont val="Tahoma"/>
            <family val="2"/>
          </rPr>
          <t xml:space="preserve">
Рзатр=&lt;152
Thực hiện xả về 70 bar</t>
        </r>
      </text>
    </comment>
    <comment ref="E2012" authorId="1" shapeId="0" xr:uid="{3899F110-14C7-45AD-920A-5E1DD56C5F32}">
      <text>
        <r>
          <rPr>
            <b/>
            <sz val="9"/>
            <color indexed="81"/>
            <rFont val="Tahoma"/>
            <family val="2"/>
          </rPr>
          <t>Author:</t>
        </r>
        <r>
          <rPr>
            <sz val="9"/>
            <color indexed="81"/>
            <rFont val="Tahoma"/>
            <family val="2"/>
          </rPr>
          <t xml:space="preserve">
Рзатр=&lt;320
Thực hiện xả về 70 bar</t>
        </r>
      </text>
    </comment>
    <comment ref="E2017" authorId="1" shapeId="0" xr:uid="{9F9E5E9E-3636-4E05-AE43-615E647031A0}">
      <text>
        <r>
          <rPr>
            <b/>
            <sz val="9"/>
            <color indexed="81"/>
            <rFont val="Tahoma"/>
            <family val="2"/>
          </rPr>
          <t>Author:</t>
        </r>
        <r>
          <rPr>
            <sz val="9"/>
            <color indexed="81"/>
            <rFont val="Tahoma"/>
            <family val="2"/>
          </rPr>
          <t xml:space="preserve">
Рзатр=&lt;152
Thực hiện xả về 70 bar</t>
        </r>
      </text>
    </comment>
    <comment ref="E2018" authorId="1" shapeId="0" xr:uid="{BDB8465E-3F26-4041-B590-C17505987965}">
      <text>
        <r>
          <rPr>
            <b/>
            <sz val="9"/>
            <color indexed="81"/>
            <rFont val="Tahoma"/>
            <family val="2"/>
          </rPr>
          <t>Author:</t>
        </r>
        <r>
          <rPr>
            <sz val="9"/>
            <color indexed="81"/>
            <rFont val="Tahoma"/>
            <family val="2"/>
          </rPr>
          <t xml:space="preserve">
Рзатр=&lt;320
Thực hiện xả về 70 bar</t>
        </r>
      </text>
    </comment>
    <comment ref="E2023" authorId="1" shapeId="0" xr:uid="{41C3ECA4-DD26-4047-BFC6-15A75E7F2E3C}">
      <text>
        <r>
          <rPr>
            <b/>
            <sz val="9"/>
            <color indexed="81"/>
            <rFont val="Tahoma"/>
            <family val="2"/>
          </rPr>
          <t>Author:</t>
        </r>
        <r>
          <rPr>
            <sz val="9"/>
            <color indexed="81"/>
            <rFont val="Tahoma"/>
            <family val="2"/>
          </rPr>
          <t xml:space="preserve">
Рзатр=&lt;152
Thực hiện xả về 70 bar</t>
        </r>
      </text>
    </comment>
    <comment ref="E2024" authorId="1" shapeId="0" xr:uid="{AC1DA819-8407-4B99-9D37-B0D04048BFF7}">
      <text>
        <r>
          <rPr>
            <b/>
            <sz val="9"/>
            <color indexed="81"/>
            <rFont val="Tahoma"/>
            <family val="2"/>
          </rPr>
          <t>Author:</t>
        </r>
        <r>
          <rPr>
            <sz val="9"/>
            <color indexed="81"/>
            <rFont val="Tahoma"/>
            <family val="2"/>
          </rPr>
          <t xml:space="preserve">
Рзатр=&lt;320
Thực hiện xả về 70 bar</t>
        </r>
      </text>
    </comment>
    <comment ref="E2029" authorId="1" shapeId="0" xr:uid="{BC51C477-55EC-4107-9EDC-41E88CF2D9DF}">
      <text>
        <r>
          <rPr>
            <b/>
            <sz val="9"/>
            <color indexed="81"/>
            <rFont val="Tahoma"/>
            <family val="2"/>
          </rPr>
          <t>Author:</t>
        </r>
        <r>
          <rPr>
            <sz val="9"/>
            <color indexed="81"/>
            <rFont val="Tahoma"/>
            <family val="2"/>
          </rPr>
          <t xml:space="preserve">
Рзатр=&lt;152
Thực hiện xả về 70 bar</t>
        </r>
      </text>
    </comment>
    <comment ref="E2030" authorId="1" shapeId="0" xr:uid="{116D43EE-B9FB-4958-BCA4-C941E7F8CB6F}">
      <text>
        <r>
          <rPr>
            <b/>
            <sz val="9"/>
            <color indexed="81"/>
            <rFont val="Tahoma"/>
            <family val="2"/>
          </rPr>
          <t>Author:</t>
        </r>
        <r>
          <rPr>
            <sz val="9"/>
            <color indexed="81"/>
            <rFont val="Tahoma"/>
            <family val="2"/>
          </rPr>
          <t xml:space="preserve">
Рзатр=&lt;320
Thực hiện xả về 70 bar</t>
        </r>
      </text>
    </comment>
    <comment ref="E2035" authorId="1" shapeId="0" xr:uid="{3CFDA0B3-CEAD-4DB3-8FB5-1A4E7650E7B0}">
      <text>
        <r>
          <rPr>
            <b/>
            <sz val="9"/>
            <color indexed="81"/>
            <rFont val="Tahoma"/>
            <family val="2"/>
          </rPr>
          <t>Author:</t>
        </r>
        <r>
          <rPr>
            <sz val="9"/>
            <color indexed="81"/>
            <rFont val="Tahoma"/>
            <family val="2"/>
          </rPr>
          <t xml:space="preserve">
Рзатр=&lt;152
Thực hiện xả về 70 bar</t>
        </r>
      </text>
    </comment>
    <comment ref="E2036" authorId="1" shapeId="0" xr:uid="{9D080F29-E10F-4CF8-B529-4219558A08E1}">
      <text>
        <r>
          <rPr>
            <b/>
            <sz val="9"/>
            <color indexed="81"/>
            <rFont val="Tahoma"/>
            <family val="2"/>
          </rPr>
          <t>Author:</t>
        </r>
        <r>
          <rPr>
            <sz val="9"/>
            <color indexed="81"/>
            <rFont val="Tahoma"/>
            <family val="2"/>
          </rPr>
          <t xml:space="preserve">
Рзатр=&lt;320
Thực hiện xả về 70 bar</t>
        </r>
      </text>
    </comment>
    <comment ref="E2041" authorId="1" shapeId="0" xr:uid="{A91734D0-AFA2-4BDA-8DE5-791E3B2699B2}">
      <text>
        <r>
          <rPr>
            <b/>
            <sz val="9"/>
            <color indexed="81"/>
            <rFont val="Tahoma"/>
            <family val="2"/>
          </rPr>
          <t>Author:</t>
        </r>
        <r>
          <rPr>
            <sz val="9"/>
            <color indexed="81"/>
            <rFont val="Tahoma"/>
            <family val="2"/>
          </rPr>
          <t xml:space="preserve">
Рзатр=&lt;152
Thực hiện xả về 70 bar</t>
        </r>
      </text>
    </comment>
    <comment ref="E2042" authorId="1" shapeId="0" xr:uid="{A686DB44-1A12-4764-8CB7-694B0CAF4E8E}">
      <text>
        <r>
          <rPr>
            <b/>
            <sz val="9"/>
            <color indexed="81"/>
            <rFont val="Tahoma"/>
            <family val="2"/>
          </rPr>
          <t>Author:</t>
        </r>
        <r>
          <rPr>
            <sz val="9"/>
            <color indexed="81"/>
            <rFont val="Tahoma"/>
            <family val="2"/>
          </rPr>
          <t xml:space="preserve">
Рзатр=&lt;320
Thực hiện xả về 70 bar</t>
        </r>
      </text>
    </comment>
    <comment ref="E2047" authorId="1" shapeId="0" xr:uid="{2431B84F-A2BA-4BF0-A0C3-2AD160DA0695}">
      <text>
        <r>
          <rPr>
            <b/>
            <sz val="9"/>
            <color indexed="81"/>
            <rFont val="Tahoma"/>
            <family val="2"/>
          </rPr>
          <t>Author:</t>
        </r>
        <r>
          <rPr>
            <sz val="9"/>
            <color indexed="81"/>
            <rFont val="Tahoma"/>
            <family val="2"/>
          </rPr>
          <t xml:space="preserve">
Рзатр=&lt;152
Thực hiện xả về 70 bar</t>
        </r>
      </text>
    </comment>
    <comment ref="E2048" authorId="1" shapeId="0" xr:uid="{299ED641-0C5C-4BA2-8B95-B162E5FDD82C}">
      <text>
        <r>
          <rPr>
            <b/>
            <sz val="9"/>
            <color indexed="81"/>
            <rFont val="Tahoma"/>
            <family val="2"/>
          </rPr>
          <t>Author:</t>
        </r>
        <r>
          <rPr>
            <sz val="9"/>
            <color indexed="81"/>
            <rFont val="Tahoma"/>
            <family val="2"/>
          </rPr>
          <t xml:space="preserve">
Рзатр=&lt;320
Thực hiện xả về 70 bar</t>
        </r>
      </text>
    </comment>
    <comment ref="E2053" authorId="1" shapeId="0" xr:uid="{2F7B76B9-0254-408A-B50B-E7A142EF5D36}">
      <text>
        <r>
          <rPr>
            <b/>
            <sz val="9"/>
            <color indexed="81"/>
            <rFont val="Tahoma"/>
            <family val="2"/>
          </rPr>
          <t>Author:</t>
        </r>
        <r>
          <rPr>
            <sz val="9"/>
            <color indexed="81"/>
            <rFont val="Tahoma"/>
            <family val="2"/>
          </rPr>
          <t xml:space="preserve">
Рзатр=&lt;152
Thực hiện xả về 70 bar</t>
        </r>
      </text>
    </comment>
    <comment ref="E2054" authorId="1" shapeId="0" xr:uid="{06FA5258-8B76-4A12-9D4D-C8331DE71522}">
      <text>
        <r>
          <rPr>
            <b/>
            <sz val="9"/>
            <color indexed="81"/>
            <rFont val="Tahoma"/>
            <family val="2"/>
          </rPr>
          <t>Author:</t>
        </r>
        <r>
          <rPr>
            <sz val="9"/>
            <color indexed="81"/>
            <rFont val="Tahoma"/>
            <family val="2"/>
          </rPr>
          <t xml:space="preserve">
Рзатр=&lt;320
Thực hiện xả về 70 bar</t>
        </r>
      </text>
    </comment>
    <comment ref="E2059" authorId="1" shapeId="0" xr:uid="{51DAACEA-0D6E-41B8-9166-6BACB62B01D4}">
      <text>
        <r>
          <rPr>
            <b/>
            <sz val="9"/>
            <color indexed="81"/>
            <rFont val="Tahoma"/>
            <family val="2"/>
          </rPr>
          <t>Author:</t>
        </r>
        <r>
          <rPr>
            <sz val="9"/>
            <color indexed="81"/>
            <rFont val="Tahoma"/>
            <family val="2"/>
          </rPr>
          <t xml:space="preserve">
Рзатр=&lt;152
Thực hiện xả về 70 bar</t>
        </r>
      </text>
    </comment>
    <comment ref="E2060" authorId="1" shapeId="0" xr:uid="{DDDFDFBB-12DF-448E-B43E-5831B7A4BD18}">
      <text>
        <r>
          <rPr>
            <b/>
            <sz val="9"/>
            <color indexed="81"/>
            <rFont val="Tahoma"/>
            <family val="2"/>
          </rPr>
          <t>Author:</t>
        </r>
        <r>
          <rPr>
            <sz val="9"/>
            <color indexed="81"/>
            <rFont val="Tahoma"/>
            <family val="2"/>
          </rPr>
          <t xml:space="preserve">
Рзатр=&lt;320
Thực hiện xả về 70 bar</t>
        </r>
      </text>
    </comment>
    <comment ref="E2065" authorId="1" shapeId="0" xr:uid="{B8B49CA8-8A52-4089-B223-548DFF1FC689}">
      <text>
        <r>
          <rPr>
            <b/>
            <sz val="9"/>
            <color indexed="81"/>
            <rFont val="Tahoma"/>
            <family val="2"/>
          </rPr>
          <t>Author:</t>
        </r>
        <r>
          <rPr>
            <sz val="9"/>
            <color indexed="81"/>
            <rFont val="Tahoma"/>
            <family val="2"/>
          </rPr>
          <t xml:space="preserve">
Рзатр=&lt;152
Thực hiện xả về 70 bar</t>
        </r>
      </text>
    </comment>
    <comment ref="E2066" authorId="1" shapeId="0" xr:uid="{99B7E8BF-9B1E-4DAA-B080-886052C162D0}">
      <text>
        <r>
          <rPr>
            <b/>
            <sz val="9"/>
            <color indexed="81"/>
            <rFont val="Tahoma"/>
            <family val="2"/>
          </rPr>
          <t>Author:</t>
        </r>
        <r>
          <rPr>
            <sz val="9"/>
            <color indexed="81"/>
            <rFont val="Tahoma"/>
            <family val="2"/>
          </rPr>
          <t xml:space="preserve">
Рзатр=&lt;320
Thực hiện xả về 70 bar</t>
        </r>
      </text>
    </comment>
    <comment ref="E2071" authorId="1" shapeId="0" xr:uid="{3F384E94-8F26-46A9-BA86-BF8DC306F591}">
      <text>
        <r>
          <rPr>
            <b/>
            <sz val="9"/>
            <color indexed="81"/>
            <rFont val="Tahoma"/>
            <family val="2"/>
          </rPr>
          <t>Author:</t>
        </r>
        <r>
          <rPr>
            <sz val="9"/>
            <color indexed="81"/>
            <rFont val="Tahoma"/>
            <family val="2"/>
          </rPr>
          <t xml:space="preserve">
Рзатр=&lt;152
Thực hiện xả về 70 bar</t>
        </r>
      </text>
    </comment>
    <comment ref="E2072" authorId="1" shapeId="0" xr:uid="{05D5D2EC-78AF-466A-B93B-F95AC3BA7629}">
      <text>
        <r>
          <rPr>
            <b/>
            <sz val="9"/>
            <color indexed="81"/>
            <rFont val="Tahoma"/>
            <family val="2"/>
          </rPr>
          <t>Author:</t>
        </r>
        <r>
          <rPr>
            <sz val="9"/>
            <color indexed="81"/>
            <rFont val="Tahoma"/>
            <family val="2"/>
          </rPr>
          <t xml:space="preserve">
Рзатр=&lt;320
Thực hiện xả về 70 bar</t>
        </r>
      </text>
    </comment>
    <comment ref="E2077" authorId="1" shapeId="0" xr:uid="{26CBA3B2-5E7C-45E8-A1B0-F0CABB31815E}">
      <text>
        <r>
          <rPr>
            <b/>
            <sz val="9"/>
            <color indexed="81"/>
            <rFont val="Tahoma"/>
            <family val="2"/>
          </rPr>
          <t>Author:</t>
        </r>
        <r>
          <rPr>
            <sz val="9"/>
            <color indexed="81"/>
            <rFont val="Tahoma"/>
            <family val="2"/>
          </rPr>
          <t xml:space="preserve">
Рзатр=&lt;152
Thực hiện xả về 70 bar</t>
        </r>
      </text>
    </comment>
    <comment ref="E2078" authorId="1" shapeId="0" xr:uid="{EC420143-4860-4E7E-8773-E1C425F19B30}">
      <text>
        <r>
          <rPr>
            <b/>
            <sz val="9"/>
            <color indexed="81"/>
            <rFont val="Tahoma"/>
            <family val="2"/>
          </rPr>
          <t>Author:</t>
        </r>
        <r>
          <rPr>
            <sz val="9"/>
            <color indexed="81"/>
            <rFont val="Tahoma"/>
            <family val="2"/>
          </rPr>
          <t xml:space="preserve">
Рзатр=&lt;320
Thực hiện xả về 70 bar</t>
        </r>
      </text>
    </comment>
    <comment ref="E2083" authorId="1" shapeId="0" xr:uid="{23ACFC5F-E24C-4849-849B-EA8E2300EDE6}">
      <text>
        <r>
          <rPr>
            <b/>
            <sz val="9"/>
            <color indexed="81"/>
            <rFont val="Tahoma"/>
            <family val="2"/>
          </rPr>
          <t>Author:</t>
        </r>
        <r>
          <rPr>
            <sz val="9"/>
            <color indexed="81"/>
            <rFont val="Tahoma"/>
            <family val="2"/>
          </rPr>
          <t xml:space="preserve">
Рзатр=&lt;152
Thực hiện xả về 70 bar</t>
        </r>
      </text>
    </comment>
    <comment ref="E2084" authorId="1" shapeId="0" xr:uid="{BFE205C5-C8CB-4BE6-89DD-BC7F399830C8}">
      <text>
        <r>
          <rPr>
            <b/>
            <sz val="9"/>
            <color indexed="81"/>
            <rFont val="Tahoma"/>
            <family val="2"/>
          </rPr>
          <t>Author:</t>
        </r>
        <r>
          <rPr>
            <sz val="9"/>
            <color indexed="81"/>
            <rFont val="Tahoma"/>
            <family val="2"/>
          </rPr>
          <t xml:space="preserve">
Рзатр=&lt;320
Thực hiện xả về 70 bar</t>
        </r>
      </text>
    </comment>
    <comment ref="E2089" authorId="1" shapeId="0" xr:uid="{71876DEF-2814-45D8-9C6A-F38C6F06BDB7}">
      <text>
        <r>
          <rPr>
            <b/>
            <sz val="9"/>
            <color indexed="81"/>
            <rFont val="Tahoma"/>
            <family val="2"/>
          </rPr>
          <t>Author:</t>
        </r>
        <r>
          <rPr>
            <sz val="9"/>
            <color indexed="81"/>
            <rFont val="Tahoma"/>
            <family val="2"/>
          </rPr>
          <t xml:space="preserve">
Рзатр=&lt;152
Thực hiện xả về 70 bar</t>
        </r>
      </text>
    </comment>
    <comment ref="E2090" authorId="1" shapeId="0" xr:uid="{45E3A26F-264E-4FBB-ACE3-7CFA8366B3CC}">
      <text>
        <r>
          <rPr>
            <b/>
            <sz val="9"/>
            <color indexed="81"/>
            <rFont val="Tahoma"/>
            <family val="2"/>
          </rPr>
          <t>Author:</t>
        </r>
        <r>
          <rPr>
            <sz val="9"/>
            <color indexed="81"/>
            <rFont val="Tahoma"/>
            <family val="2"/>
          </rPr>
          <t xml:space="preserve">
Рзатр=&lt;320
Thực hiện xả về 70 bar</t>
        </r>
      </text>
    </comment>
    <comment ref="E2095" authorId="1" shapeId="0" xr:uid="{0A0046C0-32E9-4121-8599-D69074DAA759}">
      <text>
        <r>
          <rPr>
            <b/>
            <sz val="9"/>
            <color indexed="81"/>
            <rFont val="Tahoma"/>
            <family val="2"/>
          </rPr>
          <t>Author:</t>
        </r>
        <r>
          <rPr>
            <sz val="9"/>
            <color indexed="81"/>
            <rFont val="Tahoma"/>
            <family val="2"/>
          </rPr>
          <t xml:space="preserve">
Рзатр=&lt;152
Thực hiện xả về 70 bar</t>
        </r>
      </text>
    </comment>
    <comment ref="E2096" authorId="1" shapeId="0" xr:uid="{358DF823-28F5-4035-BC6C-34FA5CB055C2}">
      <text>
        <r>
          <rPr>
            <b/>
            <sz val="9"/>
            <color indexed="81"/>
            <rFont val="Tahoma"/>
            <family val="2"/>
          </rPr>
          <t>Author:</t>
        </r>
        <r>
          <rPr>
            <sz val="9"/>
            <color indexed="81"/>
            <rFont val="Tahoma"/>
            <family val="2"/>
          </rPr>
          <t xml:space="preserve">
Рзатр=&lt;320
Thực hiện xả về 70 bar</t>
        </r>
      </text>
    </comment>
    <comment ref="E2101" authorId="1" shapeId="0" xr:uid="{F3F64DF6-40F7-481B-9A5A-4B9F5F280D79}">
      <text>
        <r>
          <rPr>
            <b/>
            <sz val="9"/>
            <color indexed="81"/>
            <rFont val="Tahoma"/>
            <family val="2"/>
          </rPr>
          <t>Author:</t>
        </r>
        <r>
          <rPr>
            <sz val="9"/>
            <color indexed="81"/>
            <rFont val="Tahoma"/>
            <family val="2"/>
          </rPr>
          <t xml:space="preserve">
Рзатр=&lt;152
Thực hiện xả về 70 bar</t>
        </r>
      </text>
    </comment>
    <comment ref="E2102" authorId="1" shapeId="0" xr:uid="{5A7A54B8-2083-4C05-BE8C-0C6FE41683A6}">
      <text>
        <r>
          <rPr>
            <b/>
            <sz val="9"/>
            <color indexed="81"/>
            <rFont val="Tahoma"/>
            <family val="2"/>
          </rPr>
          <t>Author:</t>
        </r>
        <r>
          <rPr>
            <sz val="9"/>
            <color indexed="81"/>
            <rFont val="Tahoma"/>
            <family val="2"/>
          </rPr>
          <t xml:space="preserve">
Рзатр=&lt;320
Thực hiện xả về 70 bar</t>
        </r>
      </text>
    </comment>
    <comment ref="E2107" authorId="1" shapeId="0" xr:uid="{6D5FC7AB-8BE0-4264-8E85-AD04DBB942A7}">
      <text>
        <r>
          <rPr>
            <b/>
            <sz val="9"/>
            <color indexed="81"/>
            <rFont val="Tahoma"/>
            <family val="2"/>
          </rPr>
          <t>Author:</t>
        </r>
        <r>
          <rPr>
            <sz val="9"/>
            <color indexed="81"/>
            <rFont val="Tahoma"/>
            <family val="2"/>
          </rPr>
          <t xml:space="preserve">
Рзатр=&lt;152
Thực hiện xả về 70 bar</t>
        </r>
      </text>
    </comment>
    <comment ref="E2108" authorId="1" shapeId="0" xr:uid="{818991E3-21D5-4DF3-AC99-9E037CD900B1}">
      <text>
        <r>
          <rPr>
            <b/>
            <sz val="9"/>
            <color indexed="81"/>
            <rFont val="Tahoma"/>
            <family val="2"/>
          </rPr>
          <t>Author:</t>
        </r>
        <r>
          <rPr>
            <sz val="9"/>
            <color indexed="81"/>
            <rFont val="Tahoma"/>
            <family val="2"/>
          </rPr>
          <t xml:space="preserve">
Рзатр=&lt;320
Thực hiện xả về 70 bar</t>
        </r>
      </text>
    </comment>
    <comment ref="E2113" authorId="1" shapeId="0" xr:uid="{5FD69E9D-0C0C-4482-B4AB-103D12109455}">
      <text>
        <r>
          <rPr>
            <b/>
            <sz val="9"/>
            <color indexed="81"/>
            <rFont val="Tahoma"/>
            <family val="2"/>
          </rPr>
          <t>Author:</t>
        </r>
        <r>
          <rPr>
            <sz val="9"/>
            <color indexed="81"/>
            <rFont val="Tahoma"/>
            <family val="2"/>
          </rPr>
          <t xml:space="preserve">
Рзатр=&lt;152
Thực hiện xả về 70 bar</t>
        </r>
      </text>
    </comment>
    <comment ref="E2114" authorId="1" shapeId="0" xr:uid="{1983C5B2-B516-4343-BCBC-C250923CE985}">
      <text>
        <r>
          <rPr>
            <b/>
            <sz val="9"/>
            <color indexed="81"/>
            <rFont val="Tahoma"/>
            <family val="2"/>
          </rPr>
          <t>Author:</t>
        </r>
        <r>
          <rPr>
            <sz val="9"/>
            <color indexed="81"/>
            <rFont val="Tahoma"/>
            <family val="2"/>
          </rPr>
          <t xml:space="preserve">
Рзатр=&lt;320
Thực hiện xả về 70 bar</t>
        </r>
      </text>
    </comment>
    <comment ref="E2119" authorId="1" shapeId="0" xr:uid="{323EBFFF-D7AA-4110-BA02-FC8884D7CB8F}">
      <text>
        <r>
          <rPr>
            <b/>
            <sz val="9"/>
            <color indexed="81"/>
            <rFont val="Tahoma"/>
            <family val="2"/>
          </rPr>
          <t>Author:</t>
        </r>
        <r>
          <rPr>
            <sz val="9"/>
            <color indexed="81"/>
            <rFont val="Tahoma"/>
            <family val="2"/>
          </rPr>
          <t xml:space="preserve">
Рзатр=&lt;152
Thực hiện xả về 70 bar</t>
        </r>
      </text>
    </comment>
    <comment ref="E2120" authorId="1" shapeId="0" xr:uid="{BA74C0EC-4B84-44AC-A122-BFE8A7995C85}">
      <text>
        <r>
          <rPr>
            <b/>
            <sz val="9"/>
            <color indexed="81"/>
            <rFont val="Tahoma"/>
            <family val="2"/>
          </rPr>
          <t>Author:</t>
        </r>
        <r>
          <rPr>
            <sz val="9"/>
            <color indexed="81"/>
            <rFont val="Tahoma"/>
            <family val="2"/>
          </rPr>
          <t xml:space="preserve">
Рзатр=&lt;320
Thực hiện xả về 70 bar</t>
        </r>
      </text>
    </comment>
    <comment ref="E2125" authorId="1" shapeId="0" xr:uid="{649699BC-6DDF-4DDB-B641-A51FA09218D7}">
      <text>
        <r>
          <rPr>
            <b/>
            <sz val="9"/>
            <color indexed="81"/>
            <rFont val="Tahoma"/>
            <family val="2"/>
          </rPr>
          <t>Author:</t>
        </r>
        <r>
          <rPr>
            <sz val="9"/>
            <color indexed="81"/>
            <rFont val="Tahoma"/>
            <family val="2"/>
          </rPr>
          <t xml:space="preserve">
Рзатр=&lt;152
Thực hiện xả về 70 bar</t>
        </r>
      </text>
    </comment>
    <comment ref="E2126" authorId="1" shapeId="0" xr:uid="{6B5B51D5-189F-4A46-90FB-D705C091FF9D}">
      <text>
        <r>
          <rPr>
            <b/>
            <sz val="9"/>
            <color indexed="81"/>
            <rFont val="Tahoma"/>
            <family val="2"/>
          </rPr>
          <t>Author:</t>
        </r>
        <r>
          <rPr>
            <sz val="9"/>
            <color indexed="81"/>
            <rFont val="Tahoma"/>
            <family val="2"/>
          </rPr>
          <t xml:space="preserve">
Рзатр=&lt;320
Thực hiện xả về 70 bar</t>
        </r>
      </text>
    </comment>
    <comment ref="E2131" authorId="1" shapeId="0" xr:uid="{F3FAC306-AD36-4FC4-80B3-96B82AE87243}">
      <text>
        <r>
          <rPr>
            <b/>
            <sz val="9"/>
            <color indexed="81"/>
            <rFont val="Tahoma"/>
            <family val="2"/>
          </rPr>
          <t>Author:</t>
        </r>
        <r>
          <rPr>
            <sz val="9"/>
            <color indexed="81"/>
            <rFont val="Tahoma"/>
            <family val="2"/>
          </rPr>
          <t xml:space="preserve">
Рзатр=&lt;152
Thực hiện xả về 70 bar</t>
        </r>
      </text>
    </comment>
    <comment ref="E2132" authorId="1" shapeId="0" xr:uid="{3B246F58-9FFB-4B86-B037-1300EBA28629}">
      <text>
        <r>
          <rPr>
            <b/>
            <sz val="9"/>
            <color indexed="81"/>
            <rFont val="Tahoma"/>
            <family val="2"/>
          </rPr>
          <t>Author:</t>
        </r>
        <r>
          <rPr>
            <sz val="9"/>
            <color indexed="81"/>
            <rFont val="Tahoma"/>
            <family val="2"/>
          </rPr>
          <t xml:space="preserve">
Рзатр=&lt;320
Thực hiện xả về 70 bar</t>
        </r>
      </text>
    </comment>
    <comment ref="E2137" authorId="1" shapeId="0" xr:uid="{AA58D148-C99E-4B9D-B893-9E811F28D4E3}">
      <text>
        <r>
          <rPr>
            <b/>
            <sz val="9"/>
            <color indexed="81"/>
            <rFont val="Tahoma"/>
            <family val="2"/>
          </rPr>
          <t>Author:</t>
        </r>
        <r>
          <rPr>
            <sz val="9"/>
            <color indexed="81"/>
            <rFont val="Tahoma"/>
            <family val="2"/>
          </rPr>
          <t xml:space="preserve">
Рзатр=&lt;152
Thực hiện xả về 70 bar</t>
        </r>
      </text>
    </comment>
    <comment ref="E2138" authorId="1" shapeId="0" xr:uid="{3DC15B77-BB49-47BC-96D8-F48B6CAC7561}">
      <text>
        <r>
          <rPr>
            <b/>
            <sz val="9"/>
            <color indexed="81"/>
            <rFont val="Tahoma"/>
            <family val="2"/>
          </rPr>
          <t>Author:</t>
        </r>
        <r>
          <rPr>
            <sz val="9"/>
            <color indexed="81"/>
            <rFont val="Tahoma"/>
            <family val="2"/>
          </rPr>
          <t xml:space="preserve">
Рзатр=&lt;320
Thực hiện xả về 70 bar</t>
        </r>
      </text>
    </comment>
    <comment ref="E2143" authorId="1" shapeId="0" xr:uid="{A22DA787-26CC-49B8-8CFC-C995A1D5DF25}">
      <text>
        <r>
          <rPr>
            <b/>
            <sz val="9"/>
            <color indexed="81"/>
            <rFont val="Tahoma"/>
            <family val="2"/>
          </rPr>
          <t>Author:</t>
        </r>
        <r>
          <rPr>
            <sz val="9"/>
            <color indexed="81"/>
            <rFont val="Tahoma"/>
            <family val="2"/>
          </rPr>
          <t xml:space="preserve">
Рзатр=&lt;152
Thực hiện xả về 70 bar</t>
        </r>
      </text>
    </comment>
    <comment ref="E2144" authorId="1" shapeId="0" xr:uid="{4BD5562E-DA36-4CF5-B9C4-BCD6886A860D}">
      <text>
        <r>
          <rPr>
            <b/>
            <sz val="9"/>
            <color indexed="81"/>
            <rFont val="Tahoma"/>
            <family val="2"/>
          </rPr>
          <t>Author:</t>
        </r>
        <r>
          <rPr>
            <sz val="9"/>
            <color indexed="81"/>
            <rFont val="Tahoma"/>
            <family val="2"/>
          </rPr>
          <t xml:space="preserve">
Рзатр=&lt;320
Thực hiện xả về 70 bar</t>
        </r>
      </text>
    </comment>
    <comment ref="E2149" authorId="1" shapeId="0" xr:uid="{30FC6B0F-42B2-4AA4-8E17-D7F38071DDD1}">
      <text>
        <r>
          <rPr>
            <b/>
            <sz val="9"/>
            <color indexed="81"/>
            <rFont val="Tahoma"/>
            <family val="2"/>
          </rPr>
          <t>Author:</t>
        </r>
        <r>
          <rPr>
            <sz val="9"/>
            <color indexed="81"/>
            <rFont val="Tahoma"/>
            <family val="2"/>
          </rPr>
          <t xml:space="preserve">
Рзатр=&lt;152
Thực hiện xả về 70 bar</t>
        </r>
      </text>
    </comment>
    <comment ref="E2150" authorId="1" shapeId="0" xr:uid="{F04D5320-1CC4-48C5-9105-F7DEE0D8D17C}">
      <text>
        <r>
          <rPr>
            <b/>
            <sz val="9"/>
            <color indexed="81"/>
            <rFont val="Tahoma"/>
            <family val="2"/>
          </rPr>
          <t>Author:</t>
        </r>
        <r>
          <rPr>
            <sz val="9"/>
            <color indexed="81"/>
            <rFont val="Tahoma"/>
            <family val="2"/>
          </rPr>
          <t xml:space="preserve">
Рзатр=&lt;320
Thực hiện xả về 70 bar</t>
        </r>
      </text>
    </comment>
    <comment ref="E2155" authorId="1" shapeId="0" xr:uid="{0412FEA2-7E00-4FC6-8502-346A4DBDC43E}">
      <text>
        <r>
          <rPr>
            <b/>
            <sz val="9"/>
            <color indexed="81"/>
            <rFont val="Tahoma"/>
            <family val="2"/>
          </rPr>
          <t>Author:</t>
        </r>
        <r>
          <rPr>
            <sz val="9"/>
            <color indexed="81"/>
            <rFont val="Tahoma"/>
            <family val="2"/>
          </rPr>
          <t xml:space="preserve">
Рзатр=&lt;152
Thực hiện xả về 70 bar</t>
        </r>
      </text>
    </comment>
    <comment ref="E2156" authorId="1" shapeId="0" xr:uid="{2DD99923-E812-41B1-B5FD-13382BF0C218}">
      <text>
        <r>
          <rPr>
            <b/>
            <sz val="9"/>
            <color indexed="81"/>
            <rFont val="Tahoma"/>
            <family val="2"/>
          </rPr>
          <t>Author:</t>
        </r>
        <r>
          <rPr>
            <sz val="9"/>
            <color indexed="81"/>
            <rFont val="Tahoma"/>
            <family val="2"/>
          </rPr>
          <t xml:space="preserve">
Рзатр=&lt;320
Thực hiện xả về 70 bar</t>
        </r>
      </text>
    </comment>
    <comment ref="E2161" authorId="1" shapeId="0" xr:uid="{3B5C0E08-EB78-4E1B-9E40-EC8FF47CF220}">
      <text>
        <r>
          <rPr>
            <b/>
            <sz val="9"/>
            <color indexed="81"/>
            <rFont val="Tahoma"/>
            <family val="2"/>
          </rPr>
          <t>Author:</t>
        </r>
        <r>
          <rPr>
            <sz val="9"/>
            <color indexed="81"/>
            <rFont val="Tahoma"/>
            <family val="2"/>
          </rPr>
          <t xml:space="preserve">
Рзатр=&lt;152
Thực hiện xả về 70 bar</t>
        </r>
      </text>
    </comment>
    <comment ref="E2162" authorId="1" shapeId="0" xr:uid="{194D2A1D-5D05-4BB3-B7C0-3555AFA53C70}">
      <text>
        <r>
          <rPr>
            <b/>
            <sz val="9"/>
            <color indexed="81"/>
            <rFont val="Tahoma"/>
            <family val="2"/>
          </rPr>
          <t>Author:</t>
        </r>
        <r>
          <rPr>
            <sz val="9"/>
            <color indexed="81"/>
            <rFont val="Tahoma"/>
            <family val="2"/>
          </rPr>
          <t xml:space="preserve">
Рзатр=&lt;320
Thực hiện xả về 70 bar</t>
        </r>
      </text>
    </comment>
    <comment ref="E2167" authorId="1" shapeId="0" xr:uid="{A8501C61-C82C-49B5-B1B3-75F02EC759E5}">
      <text>
        <r>
          <rPr>
            <b/>
            <sz val="9"/>
            <color indexed="81"/>
            <rFont val="Tahoma"/>
            <family val="2"/>
          </rPr>
          <t>Author:</t>
        </r>
        <r>
          <rPr>
            <sz val="9"/>
            <color indexed="81"/>
            <rFont val="Tahoma"/>
            <family val="2"/>
          </rPr>
          <t xml:space="preserve">
Рзатр=&lt;152
Thực hiện xả về 70 bar</t>
        </r>
      </text>
    </comment>
    <comment ref="E2168" authorId="1" shapeId="0" xr:uid="{D3F2CFA6-0829-468F-9B55-3B9E734315DB}">
      <text>
        <r>
          <rPr>
            <b/>
            <sz val="9"/>
            <color indexed="81"/>
            <rFont val="Tahoma"/>
            <family val="2"/>
          </rPr>
          <t>Author:</t>
        </r>
        <r>
          <rPr>
            <sz val="9"/>
            <color indexed="81"/>
            <rFont val="Tahoma"/>
            <family val="2"/>
          </rPr>
          <t xml:space="preserve">
Рзатр=&lt;320
Thực hiện xả về 70 bar</t>
        </r>
      </text>
    </comment>
    <comment ref="E2173" authorId="1" shapeId="0" xr:uid="{FD901E9F-124A-4D99-894D-B749A6D5A98F}">
      <text>
        <r>
          <rPr>
            <b/>
            <sz val="9"/>
            <color indexed="81"/>
            <rFont val="Tahoma"/>
            <family val="2"/>
          </rPr>
          <t>Author:</t>
        </r>
        <r>
          <rPr>
            <sz val="9"/>
            <color indexed="81"/>
            <rFont val="Tahoma"/>
            <family val="2"/>
          </rPr>
          <t xml:space="preserve">
Рзатр=&lt;152
Thực hiện xả về 70 bar</t>
        </r>
      </text>
    </comment>
    <comment ref="E2174" authorId="1" shapeId="0" xr:uid="{F92F1760-4E93-4DD7-9F08-6D4E2CBA6AE9}">
      <text>
        <r>
          <rPr>
            <b/>
            <sz val="9"/>
            <color indexed="81"/>
            <rFont val="Tahoma"/>
            <family val="2"/>
          </rPr>
          <t>Author:</t>
        </r>
        <r>
          <rPr>
            <sz val="9"/>
            <color indexed="81"/>
            <rFont val="Tahoma"/>
            <family val="2"/>
          </rPr>
          <t xml:space="preserve">
Рзатр=&lt;320
Thực hiện xả về 70 bar</t>
        </r>
      </text>
    </comment>
    <comment ref="E2179" authorId="1" shapeId="0" xr:uid="{4EF6A4D9-493F-46FA-B23F-6E0986479E32}">
      <text>
        <r>
          <rPr>
            <b/>
            <sz val="9"/>
            <color indexed="81"/>
            <rFont val="Tahoma"/>
            <family val="2"/>
          </rPr>
          <t>Author:</t>
        </r>
        <r>
          <rPr>
            <sz val="9"/>
            <color indexed="81"/>
            <rFont val="Tahoma"/>
            <family val="2"/>
          </rPr>
          <t xml:space="preserve">
Рзатр=&lt;152
Thực hiện xả về 70 bar</t>
        </r>
      </text>
    </comment>
    <comment ref="E2180" authorId="1" shapeId="0" xr:uid="{0234322E-996B-4B25-ACC9-630125496097}">
      <text>
        <r>
          <rPr>
            <b/>
            <sz val="9"/>
            <color indexed="81"/>
            <rFont val="Tahoma"/>
            <family val="2"/>
          </rPr>
          <t>Author:</t>
        </r>
        <r>
          <rPr>
            <sz val="9"/>
            <color indexed="81"/>
            <rFont val="Tahoma"/>
            <family val="2"/>
          </rPr>
          <t xml:space="preserve">
Рзатр=&lt;320
Thực hiện xả về 70 bar</t>
        </r>
      </text>
    </comment>
    <comment ref="E2185" authorId="1" shapeId="0" xr:uid="{EDFABD91-E0CB-4BD2-B71C-3572EA3689FE}">
      <text>
        <r>
          <rPr>
            <b/>
            <sz val="9"/>
            <color indexed="81"/>
            <rFont val="Tahoma"/>
            <family val="2"/>
          </rPr>
          <t>Author:</t>
        </r>
        <r>
          <rPr>
            <sz val="9"/>
            <color indexed="81"/>
            <rFont val="Tahoma"/>
            <family val="2"/>
          </rPr>
          <t xml:space="preserve">
Рзатр=&lt;152
Thực hiện xả về 70 bar</t>
        </r>
      </text>
    </comment>
    <comment ref="E2186" authorId="1" shapeId="0" xr:uid="{0D3C9518-863C-4E53-87D2-0A1FD447CC1B}">
      <text>
        <r>
          <rPr>
            <b/>
            <sz val="9"/>
            <color indexed="81"/>
            <rFont val="Tahoma"/>
            <family val="2"/>
          </rPr>
          <t>Author:</t>
        </r>
        <r>
          <rPr>
            <sz val="9"/>
            <color indexed="81"/>
            <rFont val="Tahoma"/>
            <family val="2"/>
          </rPr>
          <t xml:space="preserve">
Рзатр=&lt;320
Thực hiện xả về 70 bar</t>
        </r>
      </text>
    </comment>
    <comment ref="E2191" authorId="1" shapeId="0" xr:uid="{9B82F94C-F867-4F8D-968D-92565A25964C}">
      <text>
        <r>
          <rPr>
            <b/>
            <sz val="9"/>
            <color indexed="81"/>
            <rFont val="Tahoma"/>
            <family val="2"/>
          </rPr>
          <t>Author:</t>
        </r>
        <r>
          <rPr>
            <sz val="9"/>
            <color indexed="81"/>
            <rFont val="Tahoma"/>
            <family val="2"/>
          </rPr>
          <t xml:space="preserve">
Рзатр=&lt;152
Thực hiện xả về 70 bar</t>
        </r>
      </text>
    </comment>
    <comment ref="E2192" authorId="1" shapeId="0" xr:uid="{05E42E1E-E394-433A-9734-FE922047A976}">
      <text>
        <r>
          <rPr>
            <b/>
            <sz val="9"/>
            <color indexed="81"/>
            <rFont val="Tahoma"/>
            <family val="2"/>
          </rPr>
          <t>Author:</t>
        </r>
        <r>
          <rPr>
            <sz val="9"/>
            <color indexed="81"/>
            <rFont val="Tahoma"/>
            <family val="2"/>
          </rPr>
          <t xml:space="preserve">
Рзатр=&lt;320
Thực hiện xả về 70 bar</t>
        </r>
      </text>
    </comment>
    <comment ref="E2197" authorId="1" shapeId="0" xr:uid="{5A1D2CD5-603E-4C22-A758-92E0F4A0F174}">
      <text>
        <r>
          <rPr>
            <b/>
            <sz val="9"/>
            <color indexed="81"/>
            <rFont val="Tahoma"/>
            <family val="2"/>
          </rPr>
          <t>Author:</t>
        </r>
        <r>
          <rPr>
            <sz val="9"/>
            <color indexed="81"/>
            <rFont val="Tahoma"/>
            <family val="2"/>
          </rPr>
          <t xml:space="preserve">
Рзатр=&lt;152
Thực hiện xả về 70 bar</t>
        </r>
      </text>
    </comment>
    <comment ref="E2198" authorId="1" shapeId="0" xr:uid="{FAF2FB8F-D1D6-4D90-9BD9-3916BB3A3D11}">
      <text>
        <r>
          <rPr>
            <b/>
            <sz val="9"/>
            <color indexed="81"/>
            <rFont val="Tahoma"/>
            <family val="2"/>
          </rPr>
          <t>Author:</t>
        </r>
        <r>
          <rPr>
            <sz val="9"/>
            <color indexed="81"/>
            <rFont val="Tahoma"/>
            <family val="2"/>
          </rPr>
          <t xml:space="preserve">
Рзатр=&lt;320
Thực hiện xả về 70 bar</t>
        </r>
      </text>
    </comment>
    <comment ref="E2203" authorId="1" shapeId="0" xr:uid="{E2CD21DB-392F-42E8-B8DF-5C0DA194EAEA}">
      <text>
        <r>
          <rPr>
            <b/>
            <sz val="9"/>
            <color indexed="81"/>
            <rFont val="Tahoma"/>
            <family val="2"/>
          </rPr>
          <t>Author:</t>
        </r>
        <r>
          <rPr>
            <sz val="9"/>
            <color indexed="81"/>
            <rFont val="Tahoma"/>
            <family val="2"/>
          </rPr>
          <t xml:space="preserve">
Рзатр=&lt;152
Thực hiện xả về 70 bar</t>
        </r>
      </text>
    </comment>
    <comment ref="E2204" authorId="1" shapeId="0" xr:uid="{784E9200-B2F9-449F-A72F-39B8CA8F9010}">
      <text>
        <r>
          <rPr>
            <b/>
            <sz val="9"/>
            <color indexed="81"/>
            <rFont val="Tahoma"/>
            <family val="2"/>
          </rPr>
          <t>Author:</t>
        </r>
        <r>
          <rPr>
            <sz val="9"/>
            <color indexed="81"/>
            <rFont val="Tahoma"/>
            <family val="2"/>
          </rPr>
          <t xml:space="preserve">
Рзатр=&lt;320
Thực hiện xả về 70 bar</t>
        </r>
      </text>
    </comment>
    <comment ref="E2209" authorId="1" shapeId="0" xr:uid="{15B1A91A-0ADF-4793-8A5F-C2C7C4332FC6}">
      <text>
        <r>
          <rPr>
            <b/>
            <sz val="9"/>
            <color indexed="81"/>
            <rFont val="Tahoma"/>
            <family val="2"/>
          </rPr>
          <t>Author:</t>
        </r>
        <r>
          <rPr>
            <sz val="9"/>
            <color indexed="81"/>
            <rFont val="Tahoma"/>
            <family val="2"/>
          </rPr>
          <t xml:space="preserve">
Рзатр=&lt;152
Thực hiện xả về 70 bar</t>
        </r>
      </text>
    </comment>
    <comment ref="E2210" authorId="1" shapeId="0" xr:uid="{1114E2F1-BF66-4974-9534-2D74346C3756}">
      <text>
        <r>
          <rPr>
            <b/>
            <sz val="9"/>
            <color indexed="81"/>
            <rFont val="Tahoma"/>
            <family val="2"/>
          </rPr>
          <t>Author:</t>
        </r>
        <r>
          <rPr>
            <sz val="9"/>
            <color indexed="81"/>
            <rFont val="Tahoma"/>
            <family val="2"/>
          </rPr>
          <t xml:space="preserve">
Рзатр=&lt;320
Thực hiện xả về 70 bar</t>
        </r>
      </text>
    </comment>
    <comment ref="E2215" authorId="1" shapeId="0" xr:uid="{7B10B5DD-2BAE-4916-A87B-8155B188475B}">
      <text>
        <r>
          <rPr>
            <b/>
            <sz val="9"/>
            <color indexed="81"/>
            <rFont val="Tahoma"/>
            <family val="2"/>
          </rPr>
          <t>Author:</t>
        </r>
        <r>
          <rPr>
            <sz val="9"/>
            <color indexed="81"/>
            <rFont val="Tahoma"/>
            <family val="2"/>
          </rPr>
          <t xml:space="preserve">
Рзатр=&lt;152
Thực hiện xả về 70 bar</t>
        </r>
      </text>
    </comment>
    <comment ref="E2216" authorId="1" shapeId="0" xr:uid="{EA6D3CE5-E392-413F-B243-B9ADB0413B81}">
      <text>
        <r>
          <rPr>
            <b/>
            <sz val="9"/>
            <color indexed="81"/>
            <rFont val="Tahoma"/>
            <family val="2"/>
          </rPr>
          <t>Author:</t>
        </r>
        <r>
          <rPr>
            <sz val="9"/>
            <color indexed="81"/>
            <rFont val="Tahoma"/>
            <family val="2"/>
          </rPr>
          <t xml:space="preserve">
Рзатр=&lt;320
Thực hiện xả về 70 bar</t>
        </r>
      </text>
    </comment>
    <comment ref="E2221" authorId="1" shapeId="0" xr:uid="{26F6A928-8332-4E5A-AA0A-4EFC9A750FD0}">
      <text>
        <r>
          <rPr>
            <b/>
            <sz val="9"/>
            <color indexed="81"/>
            <rFont val="Tahoma"/>
            <family val="2"/>
          </rPr>
          <t>Author:</t>
        </r>
        <r>
          <rPr>
            <sz val="9"/>
            <color indexed="81"/>
            <rFont val="Tahoma"/>
            <family val="2"/>
          </rPr>
          <t xml:space="preserve">
Рзатр=&lt;152
Thực hiện xả về 70 bar</t>
        </r>
      </text>
    </comment>
    <comment ref="E2222" authorId="1" shapeId="0" xr:uid="{2730C016-DC80-48CE-8AB5-12EB48B3824E}">
      <text>
        <r>
          <rPr>
            <b/>
            <sz val="9"/>
            <color indexed="81"/>
            <rFont val="Tahoma"/>
            <family val="2"/>
          </rPr>
          <t>Author:</t>
        </r>
        <r>
          <rPr>
            <sz val="9"/>
            <color indexed="81"/>
            <rFont val="Tahoma"/>
            <family val="2"/>
          </rPr>
          <t xml:space="preserve">
Рзатр=&lt;320
Thực hiện xả về 70 bar</t>
        </r>
      </text>
    </comment>
    <comment ref="E2227" authorId="1" shapeId="0" xr:uid="{DA79D768-3F7C-496F-A56D-C7C95CF920C4}">
      <text>
        <r>
          <rPr>
            <b/>
            <sz val="9"/>
            <color indexed="81"/>
            <rFont val="Tahoma"/>
            <family val="2"/>
          </rPr>
          <t>Author:</t>
        </r>
        <r>
          <rPr>
            <sz val="9"/>
            <color indexed="81"/>
            <rFont val="Tahoma"/>
            <family val="2"/>
          </rPr>
          <t xml:space="preserve">
Рзатр=&lt;152
Thực hiện xả về 70 bar</t>
        </r>
      </text>
    </comment>
    <comment ref="E2228" authorId="1" shapeId="0" xr:uid="{62D0E0FB-425D-47CA-BBB4-A5E3AC59929F}">
      <text>
        <r>
          <rPr>
            <b/>
            <sz val="9"/>
            <color indexed="81"/>
            <rFont val="Tahoma"/>
            <family val="2"/>
          </rPr>
          <t>Author:</t>
        </r>
        <r>
          <rPr>
            <sz val="9"/>
            <color indexed="81"/>
            <rFont val="Tahoma"/>
            <family val="2"/>
          </rPr>
          <t xml:space="preserve">
Рзатр=&lt;320
Thực hiện xả về 70 bar</t>
        </r>
      </text>
    </comment>
    <comment ref="E2233" authorId="1" shapeId="0" xr:uid="{B7C140D4-6A10-4012-AA7F-A0F7156948D5}">
      <text>
        <r>
          <rPr>
            <b/>
            <sz val="9"/>
            <color indexed="81"/>
            <rFont val="Tahoma"/>
            <family val="2"/>
          </rPr>
          <t>Author:</t>
        </r>
        <r>
          <rPr>
            <sz val="9"/>
            <color indexed="81"/>
            <rFont val="Tahoma"/>
            <family val="2"/>
          </rPr>
          <t xml:space="preserve">
Рзатр=&lt;152
Thực hiện xả về 70 bar</t>
        </r>
      </text>
    </comment>
    <comment ref="E2234" authorId="1" shapeId="0" xr:uid="{C5AADB29-65B8-4CEF-8327-E0B6B7FDCCA3}">
      <text>
        <r>
          <rPr>
            <b/>
            <sz val="9"/>
            <color indexed="81"/>
            <rFont val="Tahoma"/>
            <family val="2"/>
          </rPr>
          <t>Author:</t>
        </r>
        <r>
          <rPr>
            <sz val="9"/>
            <color indexed="81"/>
            <rFont val="Tahoma"/>
            <family val="2"/>
          </rPr>
          <t xml:space="preserve">
Рзатр=&lt;320
Thực hiện xả về 70 bar</t>
        </r>
      </text>
    </comment>
    <comment ref="E2239" authorId="1" shapeId="0" xr:uid="{3A34FEEE-C8C5-4A8B-8A56-101C3687AC4D}">
      <text>
        <r>
          <rPr>
            <b/>
            <sz val="9"/>
            <color indexed="81"/>
            <rFont val="Tahoma"/>
            <family val="2"/>
          </rPr>
          <t>Author:</t>
        </r>
        <r>
          <rPr>
            <sz val="9"/>
            <color indexed="81"/>
            <rFont val="Tahoma"/>
            <family val="2"/>
          </rPr>
          <t xml:space="preserve">
Рзатр=&lt;152
Thực hiện xả về 70 bar</t>
        </r>
      </text>
    </comment>
    <comment ref="E2240" authorId="1" shapeId="0" xr:uid="{38C8A46F-3AEA-4B01-A40C-3446774FA2FC}">
      <text>
        <r>
          <rPr>
            <b/>
            <sz val="9"/>
            <color indexed="81"/>
            <rFont val="Tahoma"/>
            <family val="2"/>
          </rPr>
          <t>Author:</t>
        </r>
        <r>
          <rPr>
            <sz val="9"/>
            <color indexed="81"/>
            <rFont val="Tahoma"/>
            <family val="2"/>
          </rPr>
          <t xml:space="preserve">
Рзатр=&lt;320
Thực hiện xả về 70 bar</t>
        </r>
      </text>
    </comment>
    <comment ref="E2245" authorId="1" shapeId="0" xr:uid="{3EF237C5-53A9-4318-BF06-4C18C599D3E4}">
      <text>
        <r>
          <rPr>
            <b/>
            <sz val="9"/>
            <color indexed="81"/>
            <rFont val="Tahoma"/>
            <family val="2"/>
          </rPr>
          <t>Author:</t>
        </r>
        <r>
          <rPr>
            <sz val="9"/>
            <color indexed="81"/>
            <rFont val="Tahoma"/>
            <family val="2"/>
          </rPr>
          <t xml:space="preserve">
Рзатр=&lt;152
Thực hiện xả về 70 bar</t>
        </r>
      </text>
    </comment>
    <comment ref="E2246" authorId="1" shapeId="0" xr:uid="{0CCDCF3D-1DCC-479D-A33F-DC518C6AE41D}">
      <text>
        <r>
          <rPr>
            <b/>
            <sz val="9"/>
            <color indexed="81"/>
            <rFont val="Tahoma"/>
            <family val="2"/>
          </rPr>
          <t>Author:</t>
        </r>
        <r>
          <rPr>
            <sz val="9"/>
            <color indexed="81"/>
            <rFont val="Tahoma"/>
            <family val="2"/>
          </rPr>
          <t xml:space="preserve">
Рзатр=&lt;320
Thực hiện xả về 70 bar</t>
        </r>
      </text>
    </comment>
    <comment ref="E2251" authorId="1" shapeId="0" xr:uid="{FFA97AD1-767B-4478-99D7-365B59051FC4}">
      <text>
        <r>
          <rPr>
            <b/>
            <sz val="9"/>
            <color indexed="81"/>
            <rFont val="Tahoma"/>
            <family val="2"/>
          </rPr>
          <t>Author:</t>
        </r>
        <r>
          <rPr>
            <sz val="9"/>
            <color indexed="81"/>
            <rFont val="Tahoma"/>
            <family val="2"/>
          </rPr>
          <t xml:space="preserve">
Рзатр=&lt;152
Thực hiện xả về 70 bar</t>
        </r>
      </text>
    </comment>
    <comment ref="E2252" authorId="1" shapeId="0" xr:uid="{445D10A6-0B8F-4989-8CB9-6EAEE4827BB2}">
      <text>
        <r>
          <rPr>
            <b/>
            <sz val="9"/>
            <color indexed="81"/>
            <rFont val="Tahoma"/>
            <family val="2"/>
          </rPr>
          <t>Author:</t>
        </r>
        <r>
          <rPr>
            <sz val="9"/>
            <color indexed="81"/>
            <rFont val="Tahoma"/>
            <family val="2"/>
          </rPr>
          <t xml:space="preserve">
Рзатр=&lt;320
Thực hiện xả về 70 bar</t>
        </r>
      </text>
    </comment>
    <comment ref="E2257" authorId="1" shapeId="0" xr:uid="{3AC646C4-8375-4FBE-A961-B5E6D3F12240}">
      <text>
        <r>
          <rPr>
            <b/>
            <sz val="9"/>
            <color indexed="81"/>
            <rFont val="Tahoma"/>
            <family val="2"/>
          </rPr>
          <t>Author:</t>
        </r>
        <r>
          <rPr>
            <sz val="9"/>
            <color indexed="81"/>
            <rFont val="Tahoma"/>
            <family val="2"/>
          </rPr>
          <t xml:space="preserve">
Рзатр=&lt;152
Thực hiện xả về 70 bar</t>
        </r>
      </text>
    </comment>
    <comment ref="E2258" authorId="1" shapeId="0" xr:uid="{10A8B8F0-E300-4A53-8C65-4C44352EADF8}">
      <text>
        <r>
          <rPr>
            <b/>
            <sz val="9"/>
            <color indexed="81"/>
            <rFont val="Tahoma"/>
            <family val="2"/>
          </rPr>
          <t>Author:</t>
        </r>
        <r>
          <rPr>
            <sz val="9"/>
            <color indexed="81"/>
            <rFont val="Tahoma"/>
            <family val="2"/>
          </rPr>
          <t xml:space="preserve">
Рзатр=&lt;320
Thực hiện xả về 70 bar</t>
        </r>
      </text>
    </comment>
    <comment ref="E2263" authorId="1" shapeId="0" xr:uid="{AF41499E-4DB0-438C-AEF6-77799E8B607E}">
      <text>
        <r>
          <rPr>
            <b/>
            <sz val="9"/>
            <color indexed="81"/>
            <rFont val="Tahoma"/>
            <family val="2"/>
          </rPr>
          <t>Author:</t>
        </r>
        <r>
          <rPr>
            <sz val="9"/>
            <color indexed="81"/>
            <rFont val="Tahoma"/>
            <family val="2"/>
          </rPr>
          <t xml:space="preserve">
Рзатр=&lt;152
Thực hiện xả về 70 bar</t>
        </r>
      </text>
    </comment>
    <comment ref="E2264" authorId="1" shapeId="0" xr:uid="{F7173C10-FE0F-4022-A62A-0B790F241A0F}">
      <text>
        <r>
          <rPr>
            <b/>
            <sz val="9"/>
            <color indexed="81"/>
            <rFont val="Tahoma"/>
            <family val="2"/>
          </rPr>
          <t>Author:</t>
        </r>
        <r>
          <rPr>
            <sz val="9"/>
            <color indexed="81"/>
            <rFont val="Tahoma"/>
            <family val="2"/>
          </rPr>
          <t xml:space="preserve">
Рзатр=&lt;320
Thực hiện xả về 70 bar</t>
        </r>
      </text>
    </comment>
    <comment ref="E2269" authorId="1" shapeId="0" xr:uid="{19D699A7-4FA1-4239-913D-67E756A5B95B}">
      <text>
        <r>
          <rPr>
            <b/>
            <sz val="9"/>
            <color indexed="81"/>
            <rFont val="Tahoma"/>
            <family val="2"/>
          </rPr>
          <t>Author:</t>
        </r>
        <r>
          <rPr>
            <sz val="9"/>
            <color indexed="81"/>
            <rFont val="Tahoma"/>
            <family val="2"/>
          </rPr>
          <t xml:space="preserve">
Рзатр=&lt;152
Thực hiện xả về 70 bar</t>
        </r>
      </text>
    </comment>
    <comment ref="E2270" authorId="1" shapeId="0" xr:uid="{E3736833-045B-4E2F-8E50-36171DF7C18E}">
      <text>
        <r>
          <rPr>
            <b/>
            <sz val="9"/>
            <color indexed="81"/>
            <rFont val="Tahoma"/>
            <family val="2"/>
          </rPr>
          <t>Author:</t>
        </r>
        <r>
          <rPr>
            <sz val="9"/>
            <color indexed="81"/>
            <rFont val="Tahoma"/>
            <family val="2"/>
          </rPr>
          <t xml:space="preserve">
Рзатр=&lt;320
Thực hiện xả về 70 bar</t>
        </r>
      </text>
    </comment>
    <comment ref="E2275" authorId="1" shapeId="0" xr:uid="{8B28866A-0C05-4A76-9805-C8DDD996C802}">
      <text>
        <r>
          <rPr>
            <b/>
            <sz val="9"/>
            <color indexed="81"/>
            <rFont val="Tahoma"/>
            <family val="2"/>
          </rPr>
          <t>Author:</t>
        </r>
        <r>
          <rPr>
            <sz val="9"/>
            <color indexed="81"/>
            <rFont val="Tahoma"/>
            <family val="2"/>
          </rPr>
          <t xml:space="preserve">
Рзатр=&lt;152
Thực hiện xả về 70 bar</t>
        </r>
      </text>
    </comment>
    <comment ref="E2276" authorId="1" shapeId="0" xr:uid="{74990DCD-CB3B-4E9C-926C-1ED4DD6D4860}">
      <text>
        <r>
          <rPr>
            <b/>
            <sz val="9"/>
            <color indexed="81"/>
            <rFont val="Tahoma"/>
            <family val="2"/>
          </rPr>
          <t>Author:</t>
        </r>
        <r>
          <rPr>
            <sz val="9"/>
            <color indexed="81"/>
            <rFont val="Tahoma"/>
            <family val="2"/>
          </rPr>
          <t xml:space="preserve">
Рзатр=&lt;320
Thực hiện xả về 70 bar</t>
        </r>
      </text>
    </comment>
    <comment ref="E2281" authorId="1" shapeId="0" xr:uid="{2CA0EF31-CB5C-4E4F-9CF6-B048102350D7}">
      <text>
        <r>
          <rPr>
            <b/>
            <sz val="9"/>
            <color indexed="81"/>
            <rFont val="Tahoma"/>
            <family val="2"/>
          </rPr>
          <t>Author:</t>
        </r>
        <r>
          <rPr>
            <sz val="9"/>
            <color indexed="81"/>
            <rFont val="Tahoma"/>
            <family val="2"/>
          </rPr>
          <t xml:space="preserve">
Рзатр=&lt;152
Thực hiện xả về 70 bar</t>
        </r>
      </text>
    </comment>
    <comment ref="E2282" authorId="1" shapeId="0" xr:uid="{33C653D8-1985-4AF3-9361-3983795A1CDC}">
      <text>
        <r>
          <rPr>
            <b/>
            <sz val="9"/>
            <color indexed="81"/>
            <rFont val="Tahoma"/>
            <family val="2"/>
          </rPr>
          <t>Author:</t>
        </r>
        <r>
          <rPr>
            <sz val="9"/>
            <color indexed="81"/>
            <rFont val="Tahoma"/>
            <family val="2"/>
          </rPr>
          <t xml:space="preserve">
Рзатр=&lt;320
Thực hiện xả về 70 bar</t>
        </r>
      </text>
    </comment>
    <comment ref="E2287" authorId="1" shapeId="0" xr:uid="{8CC9CECC-4333-4E59-91E0-E7B68A1C7EFF}">
      <text>
        <r>
          <rPr>
            <b/>
            <sz val="9"/>
            <color indexed="81"/>
            <rFont val="Tahoma"/>
            <family val="2"/>
          </rPr>
          <t>Author:</t>
        </r>
        <r>
          <rPr>
            <sz val="9"/>
            <color indexed="81"/>
            <rFont val="Tahoma"/>
            <family val="2"/>
          </rPr>
          <t xml:space="preserve">
Рзатр=&lt;152
Thực hiện xả về 70 bar</t>
        </r>
      </text>
    </comment>
    <comment ref="E2288" authorId="1" shapeId="0" xr:uid="{AFE3666D-812B-4B6A-984E-D2A4C0D74314}">
      <text>
        <r>
          <rPr>
            <b/>
            <sz val="9"/>
            <color indexed="81"/>
            <rFont val="Tahoma"/>
            <family val="2"/>
          </rPr>
          <t>Author:</t>
        </r>
        <r>
          <rPr>
            <sz val="9"/>
            <color indexed="81"/>
            <rFont val="Tahoma"/>
            <family val="2"/>
          </rPr>
          <t xml:space="preserve">
Рзатр=&lt;320
Thực hiện xả về 70 bar</t>
        </r>
      </text>
    </comment>
    <comment ref="E2293" authorId="1" shapeId="0" xr:uid="{0C834D08-4BE9-4FBF-B62A-AD4D80E7D5A0}">
      <text>
        <r>
          <rPr>
            <b/>
            <sz val="9"/>
            <color indexed="81"/>
            <rFont val="Tahoma"/>
            <family val="2"/>
          </rPr>
          <t>Author:</t>
        </r>
        <r>
          <rPr>
            <sz val="9"/>
            <color indexed="81"/>
            <rFont val="Tahoma"/>
            <family val="2"/>
          </rPr>
          <t xml:space="preserve">
Рзатр=&lt;152
Thực hiện xả về 70 bar</t>
        </r>
      </text>
    </comment>
    <comment ref="E2294" authorId="1" shapeId="0" xr:uid="{482F08BA-B825-4128-BD09-5F04B882CB92}">
      <text>
        <r>
          <rPr>
            <b/>
            <sz val="9"/>
            <color indexed="81"/>
            <rFont val="Tahoma"/>
            <family val="2"/>
          </rPr>
          <t>Author:</t>
        </r>
        <r>
          <rPr>
            <sz val="9"/>
            <color indexed="81"/>
            <rFont val="Tahoma"/>
            <family val="2"/>
          </rPr>
          <t xml:space="preserve">
Рзатр=&lt;320
Thực hiện xả về 70 bar</t>
        </r>
      </text>
    </comment>
    <comment ref="E2299" authorId="1" shapeId="0" xr:uid="{7E578227-6849-4E96-8703-1258E05418F5}">
      <text>
        <r>
          <rPr>
            <b/>
            <sz val="9"/>
            <color indexed="81"/>
            <rFont val="Tahoma"/>
            <family val="2"/>
          </rPr>
          <t>Author:</t>
        </r>
        <r>
          <rPr>
            <sz val="9"/>
            <color indexed="81"/>
            <rFont val="Tahoma"/>
            <family val="2"/>
          </rPr>
          <t xml:space="preserve">
Рзатр=&lt;152
Thực hiện xả về 70 bar</t>
        </r>
      </text>
    </comment>
    <comment ref="E2300" authorId="1" shapeId="0" xr:uid="{1E1D3206-788E-469D-AE02-301791ACF9F3}">
      <text>
        <r>
          <rPr>
            <b/>
            <sz val="9"/>
            <color indexed="81"/>
            <rFont val="Tahoma"/>
            <family val="2"/>
          </rPr>
          <t>Author:</t>
        </r>
        <r>
          <rPr>
            <sz val="9"/>
            <color indexed="81"/>
            <rFont val="Tahoma"/>
            <family val="2"/>
          </rPr>
          <t xml:space="preserve">
Рзатр=&lt;320
Thực hiện xả về 70 bar</t>
        </r>
      </text>
    </comment>
    <comment ref="E2305" authorId="1" shapeId="0" xr:uid="{5F9156CB-F205-480F-B529-48AA7D9B2B90}">
      <text>
        <r>
          <rPr>
            <b/>
            <sz val="9"/>
            <color indexed="81"/>
            <rFont val="Tahoma"/>
            <family val="2"/>
          </rPr>
          <t>Author:</t>
        </r>
        <r>
          <rPr>
            <sz val="9"/>
            <color indexed="81"/>
            <rFont val="Tahoma"/>
            <family val="2"/>
          </rPr>
          <t xml:space="preserve">
Рзатр=&lt;152
Thực hiện xả về 70 bar</t>
        </r>
      </text>
    </comment>
    <comment ref="E2306" authorId="1" shapeId="0" xr:uid="{010713C2-E5A8-48D5-A67B-0CA20417AC9B}">
      <text>
        <r>
          <rPr>
            <b/>
            <sz val="9"/>
            <color indexed="81"/>
            <rFont val="Tahoma"/>
            <family val="2"/>
          </rPr>
          <t>Author:</t>
        </r>
        <r>
          <rPr>
            <sz val="9"/>
            <color indexed="81"/>
            <rFont val="Tahoma"/>
            <family val="2"/>
          </rPr>
          <t xml:space="preserve">
Рзатр=&lt;320
Thực hiện xả về 70 bar</t>
        </r>
      </text>
    </comment>
    <comment ref="E2311" authorId="1" shapeId="0" xr:uid="{7F844C03-3F0C-41F1-AA50-5002AE638779}">
      <text>
        <r>
          <rPr>
            <b/>
            <sz val="9"/>
            <color indexed="81"/>
            <rFont val="Tahoma"/>
            <family val="2"/>
          </rPr>
          <t>Author:</t>
        </r>
        <r>
          <rPr>
            <sz val="9"/>
            <color indexed="81"/>
            <rFont val="Tahoma"/>
            <family val="2"/>
          </rPr>
          <t xml:space="preserve">
Рзатр=&lt;152
Thực hiện xả về 70 bar</t>
        </r>
      </text>
    </comment>
    <comment ref="E2312" authorId="1" shapeId="0" xr:uid="{845B662F-3B5F-4A49-B9B1-07F7DF8E2D8B}">
      <text>
        <r>
          <rPr>
            <b/>
            <sz val="9"/>
            <color indexed="81"/>
            <rFont val="Tahoma"/>
            <family val="2"/>
          </rPr>
          <t>Author:</t>
        </r>
        <r>
          <rPr>
            <sz val="9"/>
            <color indexed="81"/>
            <rFont val="Tahoma"/>
            <family val="2"/>
          </rPr>
          <t xml:space="preserve">
Рзатр=&lt;320
Thực hiện xả về 70 bar</t>
        </r>
      </text>
    </comment>
    <comment ref="E2317" authorId="1" shapeId="0" xr:uid="{67DCC54D-7A81-4E04-9ADB-4BF141F76391}">
      <text>
        <r>
          <rPr>
            <b/>
            <sz val="9"/>
            <color indexed="81"/>
            <rFont val="Tahoma"/>
            <family val="2"/>
          </rPr>
          <t>Author:</t>
        </r>
        <r>
          <rPr>
            <sz val="9"/>
            <color indexed="81"/>
            <rFont val="Tahoma"/>
            <family val="2"/>
          </rPr>
          <t xml:space="preserve">
Рзатр=&lt;152
Thực hiện xả về 70 bar</t>
        </r>
      </text>
    </comment>
    <comment ref="E2318" authorId="1" shapeId="0" xr:uid="{F2A04F82-2F93-4654-87D9-7C032C919E39}">
      <text>
        <r>
          <rPr>
            <b/>
            <sz val="9"/>
            <color indexed="81"/>
            <rFont val="Tahoma"/>
            <family val="2"/>
          </rPr>
          <t>Author:</t>
        </r>
        <r>
          <rPr>
            <sz val="9"/>
            <color indexed="81"/>
            <rFont val="Tahoma"/>
            <family val="2"/>
          </rPr>
          <t xml:space="preserve">
Рзатр=&lt;320
Thực hiện xả về 70 bar</t>
        </r>
      </text>
    </comment>
    <comment ref="E2323" authorId="1" shapeId="0" xr:uid="{3995B504-FAF2-4FCC-9C74-0F01C77BBF57}">
      <text>
        <r>
          <rPr>
            <b/>
            <sz val="9"/>
            <color indexed="81"/>
            <rFont val="Tahoma"/>
            <family val="2"/>
          </rPr>
          <t>Author:</t>
        </r>
        <r>
          <rPr>
            <sz val="9"/>
            <color indexed="81"/>
            <rFont val="Tahoma"/>
            <family val="2"/>
          </rPr>
          <t xml:space="preserve">
Рзатр=&lt;152
Thực hiện xả về 70 bar</t>
        </r>
      </text>
    </comment>
    <comment ref="E2324" authorId="1" shapeId="0" xr:uid="{24F11897-4953-4AC5-A564-9E5D35FC2257}">
      <text>
        <r>
          <rPr>
            <b/>
            <sz val="9"/>
            <color indexed="81"/>
            <rFont val="Tahoma"/>
            <family val="2"/>
          </rPr>
          <t>Author:</t>
        </r>
        <r>
          <rPr>
            <sz val="9"/>
            <color indexed="81"/>
            <rFont val="Tahoma"/>
            <family val="2"/>
          </rPr>
          <t xml:space="preserve">
Рзатр=&lt;320
Thực hiện xả về 70 bar</t>
        </r>
      </text>
    </comment>
    <comment ref="E2329" authorId="1" shapeId="0" xr:uid="{72AC2C38-2777-4E68-B24D-2EE11EED15EF}">
      <text>
        <r>
          <rPr>
            <b/>
            <sz val="9"/>
            <color indexed="81"/>
            <rFont val="Tahoma"/>
            <family val="2"/>
          </rPr>
          <t>Author:</t>
        </r>
        <r>
          <rPr>
            <sz val="9"/>
            <color indexed="81"/>
            <rFont val="Tahoma"/>
            <family val="2"/>
          </rPr>
          <t xml:space="preserve">
Рзатр=&lt;152
Thực hiện xả về 70 bar</t>
        </r>
      </text>
    </comment>
    <comment ref="E2330" authorId="1" shapeId="0" xr:uid="{E9B2C8F1-75E0-4690-9494-47511FEF9320}">
      <text>
        <r>
          <rPr>
            <b/>
            <sz val="9"/>
            <color indexed="81"/>
            <rFont val="Tahoma"/>
            <family val="2"/>
          </rPr>
          <t>Author:</t>
        </r>
        <r>
          <rPr>
            <sz val="9"/>
            <color indexed="81"/>
            <rFont val="Tahoma"/>
            <family val="2"/>
          </rPr>
          <t xml:space="preserve">
Рзатр=&lt;320
Thực hiện xả về 70 bar</t>
        </r>
      </text>
    </comment>
    <comment ref="E2335" authorId="1" shapeId="0" xr:uid="{88FB6239-1B57-47F7-88A5-729C8754C78B}">
      <text>
        <r>
          <rPr>
            <b/>
            <sz val="9"/>
            <color indexed="81"/>
            <rFont val="Tahoma"/>
            <family val="2"/>
          </rPr>
          <t>Author:</t>
        </r>
        <r>
          <rPr>
            <sz val="9"/>
            <color indexed="81"/>
            <rFont val="Tahoma"/>
            <family val="2"/>
          </rPr>
          <t xml:space="preserve">
Рзатр=&lt;152
Thực hiện xả về 70 bar</t>
        </r>
      </text>
    </comment>
    <comment ref="E2336" authorId="1" shapeId="0" xr:uid="{EB4FA00F-0361-4E34-B0A5-8F3253BCFFE5}">
      <text>
        <r>
          <rPr>
            <b/>
            <sz val="9"/>
            <color indexed="81"/>
            <rFont val="Tahoma"/>
            <family val="2"/>
          </rPr>
          <t>Author:</t>
        </r>
        <r>
          <rPr>
            <sz val="9"/>
            <color indexed="81"/>
            <rFont val="Tahoma"/>
            <family val="2"/>
          </rPr>
          <t xml:space="preserve">
Рзатр=&lt;320
Thực hiện xả về 70 bar</t>
        </r>
      </text>
    </comment>
    <comment ref="E2341" authorId="1" shapeId="0" xr:uid="{53D81F6E-AA08-4B3F-A3BE-FDAC760CCCA2}">
      <text>
        <r>
          <rPr>
            <b/>
            <sz val="9"/>
            <color indexed="81"/>
            <rFont val="Tahoma"/>
            <family val="2"/>
          </rPr>
          <t>Author:</t>
        </r>
        <r>
          <rPr>
            <sz val="9"/>
            <color indexed="81"/>
            <rFont val="Tahoma"/>
            <family val="2"/>
          </rPr>
          <t xml:space="preserve">
Рзатр=&lt;152
Thực hiện xả về 70 bar</t>
        </r>
      </text>
    </comment>
    <comment ref="E2342" authorId="1" shapeId="0" xr:uid="{B7B6EF5E-F4C9-4554-BE3C-069BAD6B439D}">
      <text>
        <r>
          <rPr>
            <b/>
            <sz val="9"/>
            <color indexed="81"/>
            <rFont val="Tahoma"/>
            <family val="2"/>
          </rPr>
          <t>Author:</t>
        </r>
        <r>
          <rPr>
            <sz val="9"/>
            <color indexed="81"/>
            <rFont val="Tahoma"/>
            <family val="2"/>
          </rPr>
          <t xml:space="preserve">
Рзатр=&lt;320
Thực hiện xả về 70 bar</t>
        </r>
      </text>
    </comment>
    <comment ref="E2347" authorId="1" shapeId="0" xr:uid="{8E673B35-4DB9-4BAD-A866-CBF57189A6E0}">
      <text>
        <r>
          <rPr>
            <b/>
            <sz val="9"/>
            <color indexed="81"/>
            <rFont val="Tahoma"/>
            <family val="2"/>
          </rPr>
          <t>Author:</t>
        </r>
        <r>
          <rPr>
            <sz val="9"/>
            <color indexed="81"/>
            <rFont val="Tahoma"/>
            <family val="2"/>
          </rPr>
          <t xml:space="preserve">
Рзатр=&lt;152
Thực hiện xả về 70 bar</t>
        </r>
      </text>
    </comment>
    <comment ref="E2348" authorId="1" shapeId="0" xr:uid="{F89C902D-D2FC-4803-90E5-A330E66D9E03}">
      <text>
        <r>
          <rPr>
            <b/>
            <sz val="9"/>
            <color indexed="81"/>
            <rFont val="Tahoma"/>
            <family val="2"/>
          </rPr>
          <t>Author:</t>
        </r>
        <r>
          <rPr>
            <sz val="9"/>
            <color indexed="81"/>
            <rFont val="Tahoma"/>
            <family val="2"/>
          </rPr>
          <t xml:space="preserve">
Рзатр=&lt;320
Thực hiện xả về 70 bar</t>
        </r>
      </text>
    </comment>
    <comment ref="E2353" authorId="1" shapeId="0" xr:uid="{DB2B0284-5F8E-4A5D-B428-4F9DA1604864}">
      <text>
        <r>
          <rPr>
            <b/>
            <sz val="9"/>
            <color indexed="81"/>
            <rFont val="Tahoma"/>
            <family val="2"/>
          </rPr>
          <t>Author:</t>
        </r>
        <r>
          <rPr>
            <sz val="9"/>
            <color indexed="81"/>
            <rFont val="Tahoma"/>
            <family val="2"/>
          </rPr>
          <t xml:space="preserve">
Рзатр=&lt;152
Thực hiện xả về 70 bar</t>
        </r>
      </text>
    </comment>
    <comment ref="E2354" authorId="1" shapeId="0" xr:uid="{A2E8C196-0E6B-499A-8596-D749F2F15124}">
      <text>
        <r>
          <rPr>
            <b/>
            <sz val="9"/>
            <color indexed="81"/>
            <rFont val="Tahoma"/>
            <family val="2"/>
          </rPr>
          <t>Author:</t>
        </r>
        <r>
          <rPr>
            <sz val="9"/>
            <color indexed="81"/>
            <rFont val="Tahoma"/>
            <family val="2"/>
          </rPr>
          <t xml:space="preserve">
Рзатр=&lt;320
Thực hiện xả về 70 bar</t>
        </r>
      </text>
    </comment>
    <comment ref="E2359" authorId="1" shapeId="0" xr:uid="{C9498A89-DEB5-4333-A30E-BBD7919F6887}">
      <text>
        <r>
          <rPr>
            <b/>
            <sz val="9"/>
            <color indexed="81"/>
            <rFont val="Tahoma"/>
            <family val="2"/>
          </rPr>
          <t>Author:</t>
        </r>
        <r>
          <rPr>
            <sz val="9"/>
            <color indexed="81"/>
            <rFont val="Tahoma"/>
            <family val="2"/>
          </rPr>
          <t xml:space="preserve">
Рзатр=&lt;152
Thực hiện xả về 70 bar</t>
        </r>
      </text>
    </comment>
    <comment ref="E2360" authorId="1" shapeId="0" xr:uid="{116A7A0D-87CB-43AE-9C2F-AF2E3F9BEAC7}">
      <text>
        <r>
          <rPr>
            <b/>
            <sz val="9"/>
            <color indexed="81"/>
            <rFont val="Tahoma"/>
            <family val="2"/>
          </rPr>
          <t>Author:</t>
        </r>
        <r>
          <rPr>
            <sz val="9"/>
            <color indexed="81"/>
            <rFont val="Tahoma"/>
            <family val="2"/>
          </rPr>
          <t xml:space="preserve">
Рзатр=&lt;320
Thực hiện xả về 70 bar</t>
        </r>
      </text>
    </comment>
    <comment ref="E2365" authorId="1" shapeId="0" xr:uid="{5408D2DE-3787-4101-BB74-E708DC1AD0A9}">
      <text>
        <r>
          <rPr>
            <b/>
            <sz val="9"/>
            <color indexed="81"/>
            <rFont val="Tahoma"/>
            <family val="2"/>
          </rPr>
          <t>Author:</t>
        </r>
        <r>
          <rPr>
            <sz val="9"/>
            <color indexed="81"/>
            <rFont val="Tahoma"/>
            <family val="2"/>
          </rPr>
          <t xml:space="preserve">
Рзатр=&lt;152
Thực hiện xả về 70 bar</t>
        </r>
      </text>
    </comment>
    <comment ref="E2366" authorId="1" shapeId="0" xr:uid="{98A49C06-37EA-417E-BE6C-F90AA4C52069}">
      <text>
        <r>
          <rPr>
            <b/>
            <sz val="9"/>
            <color indexed="81"/>
            <rFont val="Tahoma"/>
            <family val="2"/>
          </rPr>
          <t>Author:</t>
        </r>
        <r>
          <rPr>
            <sz val="9"/>
            <color indexed="81"/>
            <rFont val="Tahoma"/>
            <family val="2"/>
          </rPr>
          <t xml:space="preserve">
Рзатр=&lt;320
Thực hiện xả về 70 bar</t>
        </r>
      </text>
    </comment>
    <comment ref="E2371" authorId="1" shapeId="0" xr:uid="{0FBB1376-8E5A-4047-B885-D7D7687A7C9E}">
      <text>
        <r>
          <rPr>
            <b/>
            <sz val="9"/>
            <color indexed="81"/>
            <rFont val="Tahoma"/>
            <family val="2"/>
          </rPr>
          <t>Author:</t>
        </r>
        <r>
          <rPr>
            <sz val="9"/>
            <color indexed="81"/>
            <rFont val="Tahoma"/>
            <family val="2"/>
          </rPr>
          <t xml:space="preserve">
Рзатр=&lt;152
Thực hiện xả về 70 bar</t>
        </r>
      </text>
    </comment>
    <comment ref="E2372" authorId="1" shapeId="0" xr:uid="{63364083-27CE-4495-8C25-37605A31909D}">
      <text>
        <r>
          <rPr>
            <b/>
            <sz val="9"/>
            <color indexed="81"/>
            <rFont val="Tahoma"/>
            <family val="2"/>
          </rPr>
          <t>Author:</t>
        </r>
        <r>
          <rPr>
            <sz val="9"/>
            <color indexed="81"/>
            <rFont val="Tahoma"/>
            <family val="2"/>
          </rPr>
          <t xml:space="preserve">
Рзатр=&lt;320
Thực hiện xả về 70 bar</t>
        </r>
      </text>
    </comment>
    <comment ref="E2377" authorId="1" shapeId="0" xr:uid="{1679A242-7AC3-4319-A02F-B034CDBB3118}">
      <text>
        <r>
          <rPr>
            <b/>
            <sz val="9"/>
            <color indexed="81"/>
            <rFont val="Tahoma"/>
            <family val="2"/>
          </rPr>
          <t>Author:</t>
        </r>
        <r>
          <rPr>
            <sz val="9"/>
            <color indexed="81"/>
            <rFont val="Tahoma"/>
            <family val="2"/>
          </rPr>
          <t xml:space="preserve">
Рзатр=&lt;152
Thực hiện xả về 70 bar</t>
        </r>
      </text>
    </comment>
    <comment ref="E2378" authorId="1" shapeId="0" xr:uid="{8D8F3917-C3DC-4AED-9543-C9BB39831BB7}">
      <text>
        <r>
          <rPr>
            <b/>
            <sz val="9"/>
            <color indexed="81"/>
            <rFont val="Tahoma"/>
            <family val="2"/>
          </rPr>
          <t>Author:</t>
        </r>
        <r>
          <rPr>
            <sz val="9"/>
            <color indexed="81"/>
            <rFont val="Tahoma"/>
            <family val="2"/>
          </rPr>
          <t xml:space="preserve">
Рзатр=&lt;320
Thực hiện xả về 70 bar</t>
        </r>
      </text>
    </comment>
    <comment ref="E2383" authorId="1" shapeId="0" xr:uid="{90D68471-BE88-46CA-A83F-B0F992A1CBD6}">
      <text>
        <r>
          <rPr>
            <b/>
            <sz val="9"/>
            <color indexed="81"/>
            <rFont val="Tahoma"/>
            <family val="2"/>
          </rPr>
          <t>Author:</t>
        </r>
        <r>
          <rPr>
            <sz val="9"/>
            <color indexed="81"/>
            <rFont val="Tahoma"/>
            <family val="2"/>
          </rPr>
          <t xml:space="preserve">
Рзатр=&lt;152
Thực hiện xả về 70 bar</t>
        </r>
      </text>
    </comment>
    <comment ref="E2384" authorId="1" shapeId="0" xr:uid="{BED7448B-C3BC-4828-A532-A53C98344BFA}">
      <text>
        <r>
          <rPr>
            <b/>
            <sz val="9"/>
            <color indexed="81"/>
            <rFont val="Tahoma"/>
            <family val="2"/>
          </rPr>
          <t>Author:</t>
        </r>
        <r>
          <rPr>
            <sz val="9"/>
            <color indexed="81"/>
            <rFont val="Tahoma"/>
            <family val="2"/>
          </rPr>
          <t xml:space="preserve">
Рзатр=&lt;320
Thực hiện xả về 70 bar</t>
        </r>
      </text>
    </comment>
    <comment ref="E2389" authorId="1" shapeId="0" xr:uid="{F21E8C92-B7AC-4CCB-93E0-AF928792116E}">
      <text>
        <r>
          <rPr>
            <b/>
            <sz val="9"/>
            <color indexed="81"/>
            <rFont val="Tahoma"/>
            <family val="2"/>
          </rPr>
          <t>Author:</t>
        </r>
        <r>
          <rPr>
            <sz val="9"/>
            <color indexed="81"/>
            <rFont val="Tahoma"/>
            <family val="2"/>
          </rPr>
          <t xml:space="preserve">
Рзатр=&lt;152
Thực hiện xả về 70 bar</t>
        </r>
      </text>
    </comment>
    <comment ref="E2390" authorId="1" shapeId="0" xr:uid="{999A1163-32AA-44DE-9013-AC6AEE4880D1}">
      <text>
        <r>
          <rPr>
            <b/>
            <sz val="9"/>
            <color indexed="81"/>
            <rFont val="Tahoma"/>
            <family val="2"/>
          </rPr>
          <t>Author:</t>
        </r>
        <r>
          <rPr>
            <sz val="9"/>
            <color indexed="81"/>
            <rFont val="Tahoma"/>
            <family val="2"/>
          </rPr>
          <t xml:space="preserve">
Рзатр=&lt;320
Thực hiện xả về 70 bar</t>
        </r>
      </text>
    </comment>
    <comment ref="E2395" authorId="1" shapeId="0" xr:uid="{5AF4E735-6352-41AA-B4FE-218D1A17EDEB}">
      <text>
        <r>
          <rPr>
            <b/>
            <sz val="9"/>
            <color indexed="81"/>
            <rFont val="Tahoma"/>
            <family val="2"/>
          </rPr>
          <t>Author:</t>
        </r>
        <r>
          <rPr>
            <sz val="9"/>
            <color indexed="81"/>
            <rFont val="Tahoma"/>
            <family val="2"/>
          </rPr>
          <t xml:space="preserve">
Рзатр=&lt;152
Thực hiện xả về 70 bar</t>
        </r>
      </text>
    </comment>
    <comment ref="E2396" authorId="1" shapeId="0" xr:uid="{F9BDB0E8-AE30-4E94-807E-036813A51E82}">
      <text>
        <r>
          <rPr>
            <b/>
            <sz val="9"/>
            <color indexed="81"/>
            <rFont val="Tahoma"/>
            <family val="2"/>
          </rPr>
          <t>Author:</t>
        </r>
        <r>
          <rPr>
            <sz val="9"/>
            <color indexed="81"/>
            <rFont val="Tahoma"/>
            <family val="2"/>
          </rPr>
          <t xml:space="preserve">
Рзатр=&lt;320
Thực hiện xả về 70 bar</t>
        </r>
      </text>
    </comment>
    <comment ref="E2401" authorId="1" shapeId="0" xr:uid="{8208C054-3589-4E6E-BDE1-D61EA5C27FC5}">
      <text>
        <r>
          <rPr>
            <b/>
            <sz val="9"/>
            <color indexed="81"/>
            <rFont val="Tahoma"/>
            <family val="2"/>
          </rPr>
          <t>Author:</t>
        </r>
        <r>
          <rPr>
            <sz val="9"/>
            <color indexed="81"/>
            <rFont val="Tahoma"/>
            <family val="2"/>
          </rPr>
          <t xml:space="preserve">
Рзатр=&lt;152
Thực hiện xả về 70 bar</t>
        </r>
      </text>
    </comment>
    <comment ref="E2402" authorId="1" shapeId="0" xr:uid="{29A2A577-9C6B-4199-A07D-BEF1141CF5F3}">
      <text>
        <r>
          <rPr>
            <b/>
            <sz val="9"/>
            <color indexed="81"/>
            <rFont val="Tahoma"/>
            <family val="2"/>
          </rPr>
          <t>Author:</t>
        </r>
        <r>
          <rPr>
            <sz val="9"/>
            <color indexed="81"/>
            <rFont val="Tahoma"/>
            <family val="2"/>
          </rPr>
          <t xml:space="preserve">
Рзатр=&lt;320
Thực hiện xả về 70 bar</t>
        </r>
      </text>
    </comment>
    <comment ref="E2407" authorId="1" shapeId="0" xr:uid="{2F0FDA49-869D-46E6-8ECB-A29FAB439266}">
      <text>
        <r>
          <rPr>
            <b/>
            <sz val="9"/>
            <color indexed="81"/>
            <rFont val="Tahoma"/>
            <family val="2"/>
          </rPr>
          <t>Author:</t>
        </r>
        <r>
          <rPr>
            <sz val="9"/>
            <color indexed="81"/>
            <rFont val="Tahoma"/>
            <family val="2"/>
          </rPr>
          <t xml:space="preserve">
Рзатр=&lt;152
Thực hiện xả về 70 bar</t>
        </r>
      </text>
    </comment>
    <comment ref="E2408" authorId="1" shapeId="0" xr:uid="{21139A18-7231-43C1-A6BC-5541BF26DE30}">
      <text>
        <r>
          <rPr>
            <b/>
            <sz val="9"/>
            <color indexed="81"/>
            <rFont val="Tahoma"/>
            <family val="2"/>
          </rPr>
          <t>Author:</t>
        </r>
        <r>
          <rPr>
            <sz val="9"/>
            <color indexed="81"/>
            <rFont val="Tahoma"/>
            <family val="2"/>
          </rPr>
          <t xml:space="preserve">
Рзатр=&lt;320
Thực hiện xả về 70 bar</t>
        </r>
      </text>
    </comment>
    <comment ref="E2413" authorId="1" shapeId="0" xr:uid="{651B239B-1BCA-40C4-865D-D48CFCE46865}">
      <text>
        <r>
          <rPr>
            <b/>
            <sz val="9"/>
            <color indexed="81"/>
            <rFont val="Tahoma"/>
            <family val="2"/>
          </rPr>
          <t>Author:</t>
        </r>
        <r>
          <rPr>
            <sz val="9"/>
            <color indexed="81"/>
            <rFont val="Tahoma"/>
            <family val="2"/>
          </rPr>
          <t xml:space="preserve">
Рзатр=&lt;152
Thực hiện xả về 70 bar</t>
        </r>
      </text>
    </comment>
    <comment ref="E2414" authorId="1" shapeId="0" xr:uid="{B2946D40-1BB7-4C24-9FDA-A536454CC300}">
      <text>
        <r>
          <rPr>
            <b/>
            <sz val="9"/>
            <color indexed="81"/>
            <rFont val="Tahoma"/>
            <family val="2"/>
          </rPr>
          <t>Author:</t>
        </r>
        <r>
          <rPr>
            <sz val="9"/>
            <color indexed="81"/>
            <rFont val="Tahoma"/>
            <family val="2"/>
          </rPr>
          <t xml:space="preserve">
Рзатр=&lt;320
Thực hiện xả về 70 bar</t>
        </r>
      </text>
    </comment>
    <comment ref="E2419" authorId="1" shapeId="0" xr:uid="{D43DC310-A7E7-4616-AF9E-1E6E3DB6E6CF}">
      <text>
        <r>
          <rPr>
            <b/>
            <sz val="9"/>
            <color indexed="81"/>
            <rFont val="Tahoma"/>
            <family val="2"/>
          </rPr>
          <t>Author:</t>
        </r>
        <r>
          <rPr>
            <sz val="9"/>
            <color indexed="81"/>
            <rFont val="Tahoma"/>
            <family val="2"/>
          </rPr>
          <t xml:space="preserve">
Рзатр=&lt;152
Thực hiện xả về 70 bar</t>
        </r>
      </text>
    </comment>
    <comment ref="E2420" authorId="1" shapeId="0" xr:uid="{0FD97190-2AF1-4873-B166-F46CF67EC619}">
      <text>
        <r>
          <rPr>
            <b/>
            <sz val="9"/>
            <color indexed="81"/>
            <rFont val="Tahoma"/>
            <family val="2"/>
          </rPr>
          <t>Author:</t>
        </r>
        <r>
          <rPr>
            <sz val="9"/>
            <color indexed="81"/>
            <rFont val="Tahoma"/>
            <family val="2"/>
          </rPr>
          <t xml:space="preserve">
Рзатр=&lt;320
Thực hiện xả về 70 bar</t>
        </r>
      </text>
    </comment>
    <comment ref="E2425" authorId="1" shapeId="0" xr:uid="{9AD20A40-DF1C-49E4-A1D9-F7381AA4C888}">
      <text>
        <r>
          <rPr>
            <b/>
            <sz val="9"/>
            <color indexed="81"/>
            <rFont val="Tahoma"/>
            <family val="2"/>
          </rPr>
          <t>Author:</t>
        </r>
        <r>
          <rPr>
            <sz val="9"/>
            <color indexed="81"/>
            <rFont val="Tahoma"/>
            <family val="2"/>
          </rPr>
          <t xml:space="preserve">
Рзатр=&lt;152
Thực hiện xả về 70 bar</t>
        </r>
      </text>
    </comment>
    <comment ref="E2426" authorId="1" shapeId="0" xr:uid="{45BB0675-7954-4A76-800A-62B655348BF9}">
      <text>
        <r>
          <rPr>
            <b/>
            <sz val="9"/>
            <color indexed="81"/>
            <rFont val="Tahoma"/>
            <family val="2"/>
          </rPr>
          <t>Author:</t>
        </r>
        <r>
          <rPr>
            <sz val="9"/>
            <color indexed="81"/>
            <rFont val="Tahoma"/>
            <family val="2"/>
          </rPr>
          <t xml:space="preserve">
Рзатр=&lt;320
Thực hiện xả về 70 bar</t>
        </r>
      </text>
    </comment>
    <comment ref="E2431" authorId="1" shapeId="0" xr:uid="{40F3D6F6-80A3-4C22-B948-326BE7AFBE94}">
      <text>
        <r>
          <rPr>
            <b/>
            <sz val="9"/>
            <color indexed="81"/>
            <rFont val="Tahoma"/>
            <family val="2"/>
          </rPr>
          <t>Author:</t>
        </r>
        <r>
          <rPr>
            <sz val="9"/>
            <color indexed="81"/>
            <rFont val="Tahoma"/>
            <family val="2"/>
          </rPr>
          <t xml:space="preserve">
Рзатр=&lt;152
Thực hiện xả về 70 bar</t>
        </r>
      </text>
    </comment>
    <comment ref="E2432" authorId="1" shapeId="0" xr:uid="{6BC4158F-8C09-4837-90C2-6916FFB4302B}">
      <text>
        <r>
          <rPr>
            <b/>
            <sz val="9"/>
            <color indexed="81"/>
            <rFont val="Tahoma"/>
            <family val="2"/>
          </rPr>
          <t>Author:</t>
        </r>
        <r>
          <rPr>
            <sz val="9"/>
            <color indexed="81"/>
            <rFont val="Tahoma"/>
            <family val="2"/>
          </rPr>
          <t xml:space="preserve">
Рзатр=&lt;320
Thực hiện xả về 70 bar</t>
        </r>
      </text>
    </comment>
    <comment ref="E2437" authorId="1" shapeId="0" xr:uid="{A9427AF6-767B-491C-B31E-B02918B19EDA}">
      <text>
        <r>
          <rPr>
            <b/>
            <sz val="9"/>
            <color indexed="81"/>
            <rFont val="Tahoma"/>
            <family val="2"/>
          </rPr>
          <t>Author:</t>
        </r>
        <r>
          <rPr>
            <sz val="9"/>
            <color indexed="81"/>
            <rFont val="Tahoma"/>
            <family val="2"/>
          </rPr>
          <t xml:space="preserve">
Рзатр=&lt;152
Thực hiện xả về 70 bar</t>
        </r>
      </text>
    </comment>
    <comment ref="E2438" authorId="1" shapeId="0" xr:uid="{DE602C72-3771-4EC6-BEC1-13316DADE721}">
      <text>
        <r>
          <rPr>
            <b/>
            <sz val="9"/>
            <color indexed="81"/>
            <rFont val="Tahoma"/>
            <family val="2"/>
          </rPr>
          <t>Author:</t>
        </r>
        <r>
          <rPr>
            <sz val="9"/>
            <color indexed="81"/>
            <rFont val="Tahoma"/>
            <family val="2"/>
          </rPr>
          <t xml:space="preserve">
Рзатр=&lt;320
Thực hiện xả về 70 bar</t>
        </r>
      </text>
    </comment>
    <comment ref="E2443" authorId="1" shapeId="0" xr:uid="{4C68CEA1-6338-41D7-BC66-A349B40FCEC9}">
      <text>
        <r>
          <rPr>
            <b/>
            <sz val="9"/>
            <color indexed="81"/>
            <rFont val="Tahoma"/>
            <family val="2"/>
          </rPr>
          <t>Author:</t>
        </r>
        <r>
          <rPr>
            <sz val="9"/>
            <color indexed="81"/>
            <rFont val="Tahoma"/>
            <family val="2"/>
          </rPr>
          <t xml:space="preserve">
Рзатр=&lt;152
Thực hiện xả về 70 bar</t>
        </r>
      </text>
    </comment>
    <comment ref="E2444" authorId="1" shapeId="0" xr:uid="{CD87B4BA-D3C3-46E6-8A20-30AB57EA6683}">
      <text>
        <r>
          <rPr>
            <b/>
            <sz val="9"/>
            <color indexed="81"/>
            <rFont val="Tahoma"/>
            <family val="2"/>
          </rPr>
          <t>Author:</t>
        </r>
        <r>
          <rPr>
            <sz val="9"/>
            <color indexed="81"/>
            <rFont val="Tahoma"/>
            <family val="2"/>
          </rPr>
          <t xml:space="preserve">
Рзатр=&lt;320
Thực hiện xả về 70 bar</t>
        </r>
      </text>
    </comment>
    <comment ref="E2449" authorId="1" shapeId="0" xr:uid="{89875745-70A2-4F7A-84EC-A245AA664956}">
      <text>
        <r>
          <rPr>
            <b/>
            <sz val="9"/>
            <color indexed="81"/>
            <rFont val="Tahoma"/>
            <family val="2"/>
          </rPr>
          <t>Author:</t>
        </r>
        <r>
          <rPr>
            <sz val="9"/>
            <color indexed="81"/>
            <rFont val="Tahoma"/>
            <family val="2"/>
          </rPr>
          <t xml:space="preserve">
Рзатр=&lt;152
Thực hiện xả về 70 bar</t>
        </r>
      </text>
    </comment>
    <comment ref="E2450" authorId="1" shapeId="0" xr:uid="{C0C81A69-8124-4A5B-9F9D-CD0C8927562D}">
      <text>
        <r>
          <rPr>
            <b/>
            <sz val="9"/>
            <color indexed="81"/>
            <rFont val="Tahoma"/>
            <family val="2"/>
          </rPr>
          <t>Author:</t>
        </r>
        <r>
          <rPr>
            <sz val="9"/>
            <color indexed="81"/>
            <rFont val="Tahoma"/>
            <family val="2"/>
          </rPr>
          <t xml:space="preserve">
Рзатр=&lt;320
Thực hiện xả về 70 bar</t>
        </r>
      </text>
    </comment>
    <comment ref="E2455" authorId="1" shapeId="0" xr:uid="{10E1C7F2-AE15-42CF-AA1C-79CB0FA84BE6}">
      <text>
        <r>
          <rPr>
            <b/>
            <sz val="9"/>
            <color indexed="81"/>
            <rFont val="Tahoma"/>
            <family val="2"/>
          </rPr>
          <t>Author:</t>
        </r>
        <r>
          <rPr>
            <sz val="9"/>
            <color indexed="81"/>
            <rFont val="Tahoma"/>
            <family val="2"/>
          </rPr>
          <t xml:space="preserve">
Рзатр=&lt;152
Thực hiện xả về 70 bar</t>
        </r>
      </text>
    </comment>
    <comment ref="E2456" authorId="1" shapeId="0" xr:uid="{77991B2D-9209-4F2D-8573-A3B241D6D977}">
      <text>
        <r>
          <rPr>
            <b/>
            <sz val="9"/>
            <color indexed="81"/>
            <rFont val="Tahoma"/>
            <family val="2"/>
          </rPr>
          <t>Author:</t>
        </r>
        <r>
          <rPr>
            <sz val="9"/>
            <color indexed="81"/>
            <rFont val="Tahoma"/>
            <family val="2"/>
          </rPr>
          <t xml:space="preserve">
Рзатр=&lt;320
Thực hiện xả về 70 bar</t>
        </r>
      </text>
    </comment>
    <comment ref="E2461" authorId="1" shapeId="0" xr:uid="{E16777E4-76BB-43FB-886D-DAA09C9DC1AF}">
      <text>
        <r>
          <rPr>
            <b/>
            <sz val="9"/>
            <color indexed="81"/>
            <rFont val="Tahoma"/>
            <family val="2"/>
          </rPr>
          <t>Author:</t>
        </r>
        <r>
          <rPr>
            <sz val="9"/>
            <color indexed="81"/>
            <rFont val="Tahoma"/>
            <family val="2"/>
          </rPr>
          <t xml:space="preserve">
Рзатр=&lt;152
Thực hiện xả về 70 bar</t>
        </r>
      </text>
    </comment>
    <comment ref="E2462" authorId="1" shapeId="0" xr:uid="{1D2A65D6-CE40-403F-8B17-F96DEF6CF876}">
      <text>
        <r>
          <rPr>
            <b/>
            <sz val="9"/>
            <color indexed="81"/>
            <rFont val="Tahoma"/>
            <family val="2"/>
          </rPr>
          <t>Author:</t>
        </r>
        <r>
          <rPr>
            <sz val="9"/>
            <color indexed="81"/>
            <rFont val="Tahoma"/>
            <family val="2"/>
          </rPr>
          <t xml:space="preserve">
Рзатр=&lt;320
Thực hiện xả về 70 bar</t>
        </r>
      </text>
    </comment>
    <comment ref="E2467" authorId="1" shapeId="0" xr:uid="{4CEEC466-173F-4C94-B844-C3AD827B8262}">
      <text>
        <r>
          <rPr>
            <b/>
            <sz val="9"/>
            <color indexed="81"/>
            <rFont val="Tahoma"/>
            <family val="2"/>
          </rPr>
          <t>Author:</t>
        </r>
        <r>
          <rPr>
            <sz val="9"/>
            <color indexed="81"/>
            <rFont val="Tahoma"/>
            <family val="2"/>
          </rPr>
          <t xml:space="preserve">
Рзатр=&lt;152
Thực hiện xả về 70 bar</t>
        </r>
      </text>
    </comment>
    <comment ref="E2468" authorId="1" shapeId="0" xr:uid="{34D09975-5365-4D30-A6A8-F044BA32FFA1}">
      <text>
        <r>
          <rPr>
            <b/>
            <sz val="9"/>
            <color indexed="81"/>
            <rFont val="Tahoma"/>
            <family val="2"/>
          </rPr>
          <t>Author:</t>
        </r>
        <r>
          <rPr>
            <sz val="9"/>
            <color indexed="81"/>
            <rFont val="Tahoma"/>
            <family val="2"/>
          </rPr>
          <t xml:space="preserve">
Рзатр=&lt;320
Thực hiện xả về 70 bar</t>
        </r>
      </text>
    </comment>
    <comment ref="E2473" authorId="1" shapeId="0" xr:uid="{B7BABB32-572F-4A10-B988-0BEC3A26039E}">
      <text>
        <r>
          <rPr>
            <b/>
            <sz val="9"/>
            <color indexed="81"/>
            <rFont val="Tahoma"/>
            <family val="2"/>
          </rPr>
          <t>Author:</t>
        </r>
        <r>
          <rPr>
            <sz val="9"/>
            <color indexed="81"/>
            <rFont val="Tahoma"/>
            <family val="2"/>
          </rPr>
          <t xml:space="preserve">
Рзатр=&lt;152
Thực hiện xả về 70 bar</t>
        </r>
      </text>
    </comment>
    <comment ref="E2474" authorId="1" shapeId="0" xr:uid="{4FA7045F-564E-4C79-861A-E113FFF9612A}">
      <text>
        <r>
          <rPr>
            <b/>
            <sz val="9"/>
            <color indexed="81"/>
            <rFont val="Tahoma"/>
            <family val="2"/>
          </rPr>
          <t>Author:</t>
        </r>
        <r>
          <rPr>
            <sz val="9"/>
            <color indexed="81"/>
            <rFont val="Tahoma"/>
            <family val="2"/>
          </rPr>
          <t xml:space="preserve">
Рзатр=&lt;320
Thực hiện xả về 70 bar</t>
        </r>
      </text>
    </comment>
    <comment ref="E2479" authorId="1" shapeId="0" xr:uid="{65BBC78D-5DC3-4B51-9830-F9BFB6F1D0F5}">
      <text>
        <r>
          <rPr>
            <b/>
            <sz val="9"/>
            <color indexed="81"/>
            <rFont val="Tahoma"/>
            <family val="2"/>
          </rPr>
          <t>Author:</t>
        </r>
        <r>
          <rPr>
            <sz val="9"/>
            <color indexed="81"/>
            <rFont val="Tahoma"/>
            <family val="2"/>
          </rPr>
          <t xml:space="preserve">
Рзатр=&lt;152
Thực hiện xả về 70 bar</t>
        </r>
      </text>
    </comment>
    <comment ref="E2480" authorId="1" shapeId="0" xr:uid="{57D7DFFE-EEB1-4046-80B3-CBE441631255}">
      <text>
        <r>
          <rPr>
            <b/>
            <sz val="9"/>
            <color indexed="81"/>
            <rFont val="Tahoma"/>
            <family val="2"/>
          </rPr>
          <t>Author:</t>
        </r>
        <r>
          <rPr>
            <sz val="9"/>
            <color indexed="81"/>
            <rFont val="Tahoma"/>
            <family val="2"/>
          </rPr>
          <t xml:space="preserve">
Рзатр=&lt;320
Thực hiện xả về 70 bar</t>
        </r>
      </text>
    </comment>
    <comment ref="E2485" authorId="1" shapeId="0" xr:uid="{D94DFE54-5CEF-4EF8-B610-2CFFE4E2E849}">
      <text>
        <r>
          <rPr>
            <b/>
            <sz val="9"/>
            <color indexed="81"/>
            <rFont val="Tahoma"/>
            <family val="2"/>
          </rPr>
          <t>Author:</t>
        </r>
        <r>
          <rPr>
            <sz val="9"/>
            <color indexed="81"/>
            <rFont val="Tahoma"/>
            <family val="2"/>
          </rPr>
          <t xml:space="preserve">
Рзатр=&lt;152
Thực hiện xả về 70 bar</t>
        </r>
      </text>
    </comment>
    <comment ref="E2486" authorId="1" shapeId="0" xr:uid="{90C3CEA2-0309-453F-B616-D44174751FE9}">
      <text>
        <r>
          <rPr>
            <b/>
            <sz val="9"/>
            <color indexed="81"/>
            <rFont val="Tahoma"/>
            <family val="2"/>
          </rPr>
          <t>Author:</t>
        </r>
        <r>
          <rPr>
            <sz val="9"/>
            <color indexed="81"/>
            <rFont val="Tahoma"/>
            <family val="2"/>
          </rPr>
          <t xml:space="preserve">
Рзатр=&lt;320
Thực hiện xả về 70 bar</t>
        </r>
      </text>
    </comment>
    <comment ref="E2491" authorId="1" shapeId="0" xr:uid="{2E79DA42-A58B-417D-BB93-00F87F64A927}">
      <text>
        <r>
          <rPr>
            <b/>
            <sz val="9"/>
            <color indexed="81"/>
            <rFont val="Tahoma"/>
            <family val="2"/>
          </rPr>
          <t>Author:</t>
        </r>
        <r>
          <rPr>
            <sz val="9"/>
            <color indexed="81"/>
            <rFont val="Tahoma"/>
            <family val="2"/>
          </rPr>
          <t xml:space="preserve">
Рзатр=&lt;152
Thực hiện xả về 70 bar</t>
        </r>
      </text>
    </comment>
    <comment ref="E2492" authorId="1" shapeId="0" xr:uid="{39E1F32C-34E6-4C0B-8E74-88822B16000E}">
      <text>
        <r>
          <rPr>
            <b/>
            <sz val="9"/>
            <color indexed="81"/>
            <rFont val="Tahoma"/>
            <family val="2"/>
          </rPr>
          <t>Author:</t>
        </r>
        <r>
          <rPr>
            <sz val="9"/>
            <color indexed="81"/>
            <rFont val="Tahoma"/>
            <family val="2"/>
          </rPr>
          <t xml:space="preserve">
Рзатр=&lt;320
Thực hiện xả về 70 bar</t>
        </r>
      </text>
    </comment>
    <comment ref="E2497" authorId="1" shapeId="0" xr:uid="{AC0F9750-F5DF-4C1F-A7CB-8071EB954587}">
      <text>
        <r>
          <rPr>
            <b/>
            <sz val="9"/>
            <color indexed="81"/>
            <rFont val="Tahoma"/>
            <family val="2"/>
          </rPr>
          <t>Author:</t>
        </r>
        <r>
          <rPr>
            <sz val="9"/>
            <color indexed="81"/>
            <rFont val="Tahoma"/>
            <family val="2"/>
          </rPr>
          <t xml:space="preserve">
Рзатр=&lt;152
Thực hiện xả về 70 bar</t>
        </r>
      </text>
    </comment>
    <comment ref="E2498" authorId="1" shapeId="0" xr:uid="{08C13686-38A2-4BF4-A5E6-C5CE9989073B}">
      <text>
        <r>
          <rPr>
            <b/>
            <sz val="9"/>
            <color indexed="81"/>
            <rFont val="Tahoma"/>
            <family val="2"/>
          </rPr>
          <t>Author:</t>
        </r>
        <r>
          <rPr>
            <sz val="9"/>
            <color indexed="81"/>
            <rFont val="Tahoma"/>
            <family val="2"/>
          </rPr>
          <t xml:space="preserve">
Рзатр=&lt;320
Thực hiện xả về 70 bar</t>
        </r>
      </text>
    </comment>
    <comment ref="E2503" authorId="1" shapeId="0" xr:uid="{CE4D205D-F215-4FB7-849E-BD01AAF7F6FB}">
      <text>
        <r>
          <rPr>
            <b/>
            <sz val="9"/>
            <color indexed="81"/>
            <rFont val="Tahoma"/>
            <family val="2"/>
          </rPr>
          <t>Author:</t>
        </r>
        <r>
          <rPr>
            <sz val="9"/>
            <color indexed="81"/>
            <rFont val="Tahoma"/>
            <family val="2"/>
          </rPr>
          <t xml:space="preserve">
Рзатр=&lt;152
Thực hiện xả về 70 bar</t>
        </r>
      </text>
    </comment>
    <comment ref="E2504" authorId="1" shapeId="0" xr:uid="{809B1D24-B761-4716-AFDB-1C8531B6E1CF}">
      <text>
        <r>
          <rPr>
            <b/>
            <sz val="9"/>
            <color indexed="81"/>
            <rFont val="Tahoma"/>
            <family val="2"/>
          </rPr>
          <t>Author:</t>
        </r>
        <r>
          <rPr>
            <sz val="9"/>
            <color indexed="81"/>
            <rFont val="Tahoma"/>
            <family val="2"/>
          </rPr>
          <t xml:space="preserve">
Рзатр=&lt;320
Thực hiện xả về 70 bar</t>
        </r>
      </text>
    </comment>
    <comment ref="E2509" authorId="1" shapeId="0" xr:uid="{B96FD346-D755-4F15-BD9A-A934D7568DAA}">
      <text>
        <r>
          <rPr>
            <b/>
            <sz val="9"/>
            <color indexed="81"/>
            <rFont val="Tahoma"/>
            <family val="2"/>
          </rPr>
          <t>Author:</t>
        </r>
        <r>
          <rPr>
            <sz val="9"/>
            <color indexed="81"/>
            <rFont val="Tahoma"/>
            <family val="2"/>
          </rPr>
          <t xml:space="preserve">
Рзатр=&lt;152
Thực hiện xả về 70 bar</t>
        </r>
      </text>
    </comment>
    <comment ref="E2510" authorId="1" shapeId="0" xr:uid="{5D593BEB-DE7B-4872-9C10-811C70125F3B}">
      <text>
        <r>
          <rPr>
            <b/>
            <sz val="9"/>
            <color indexed="81"/>
            <rFont val="Tahoma"/>
            <family val="2"/>
          </rPr>
          <t>Author:</t>
        </r>
        <r>
          <rPr>
            <sz val="9"/>
            <color indexed="81"/>
            <rFont val="Tahoma"/>
            <family val="2"/>
          </rPr>
          <t xml:space="preserve">
Рзатр=&lt;320
Thực hiện xả về 70 bar</t>
        </r>
      </text>
    </comment>
    <comment ref="E2515" authorId="1" shapeId="0" xr:uid="{8CA92DEE-6665-419E-8977-A2B886771A31}">
      <text>
        <r>
          <rPr>
            <b/>
            <sz val="9"/>
            <color indexed="81"/>
            <rFont val="Tahoma"/>
            <family val="2"/>
          </rPr>
          <t>Author:</t>
        </r>
        <r>
          <rPr>
            <sz val="9"/>
            <color indexed="81"/>
            <rFont val="Tahoma"/>
            <family val="2"/>
          </rPr>
          <t xml:space="preserve">
Рзатр=&lt;152
Thực hiện xả về 70 bar</t>
        </r>
      </text>
    </comment>
    <comment ref="E2516" authorId="1" shapeId="0" xr:uid="{DAB28C47-4A24-4876-A1BE-9F5BB282AD68}">
      <text>
        <r>
          <rPr>
            <b/>
            <sz val="9"/>
            <color indexed="81"/>
            <rFont val="Tahoma"/>
            <family val="2"/>
          </rPr>
          <t>Author:</t>
        </r>
        <r>
          <rPr>
            <sz val="9"/>
            <color indexed="81"/>
            <rFont val="Tahoma"/>
            <family val="2"/>
          </rPr>
          <t xml:space="preserve">
Рзатр=&lt;320
Thực hiện xả về 70 bar</t>
        </r>
      </text>
    </comment>
    <comment ref="E2521" authorId="1" shapeId="0" xr:uid="{0761709B-3FBA-4B77-BEE3-9DB21D1B2569}">
      <text>
        <r>
          <rPr>
            <b/>
            <sz val="9"/>
            <color indexed="81"/>
            <rFont val="Tahoma"/>
            <family val="2"/>
          </rPr>
          <t>Author:</t>
        </r>
        <r>
          <rPr>
            <sz val="9"/>
            <color indexed="81"/>
            <rFont val="Tahoma"/>
            <family val="2"/>
          </rPr>
          <t xml:space="preserve">
Рзатр=&lt;152
Thực hiện xả về 70 bar</t>
        </r>
      </text>
    </comment>
    <comment ref="E2522" authorId="1" shapeId="0" xr:uid="{B189710E-D866-44D1-8627-949A12807F07}">
      <text>
        <r>
          <rPr>
            <b/>
            <sz val="9"/>
            <color indexed="81"/>
            <rFont val="Tahoma"/>
            <family val="2"/>
          </rPr>
          <t>Author:</t>
        </r>
        <r>
          <rPr>
            <sz val="9"/>
            <color indexed="81"/>
            <rFont val="Tahoma"/>
            <family val="2"/>
          </rPr>
          <t xml:space="preserve">
Рзатр=&lt;320
Thực hiện xả về 70 bar</t>
        </r>
      </text>
    </comment>
    <comment ref="E2527" authorId="1" shapeId="0" xr:uid="{8927D231-D1E6-4790-9004-864EB269A96E}">
      <text>
        <r>
          <rPr>
            <b/>
            <sz val="9"/>
            <color indexed="81"/>
            <rFont val="Tahoma"/>
            <family val="2"/>
          </rPr>
          <t>Author:</t>
        </r>
        <r>
          <rPr>
            <sz val="9"/>
            <color indexed="81"/>
            <rFont val="Tahoma"/>
            <family val="2"/>
          </rPr>
          <t xml:space="preserve">
Рзатр=&lt;152
Thực hiện xả về 70 bar</t>
        </r>
      </text>
    </comment>
    <comment ref="E2528" authorId="1" shapeId="0" xr:uid="{567B801C-5345-46AE-B8D8-E7AED3DF11BC}">
      <text>
        <r>
          <rPr>
            <b/>
            <sz val="9"/>
            <color indexed="81"/>
            <rFont val="Tahoma"/>
            <family val="2"/>
          </rPr>
          <t>Author:</t>
        </r>
        <r>
          <rPr>
            <sz val="9"/>
            <color indexed="81"/>
            <rFont val="Tahoma"/>
            <family val="2"/>
          </rPr>
          <t xml:space="preserve">
Рзатр=&lt;320
Thực hiện xả về 70 bar</t>
        </r>
      </text>
    </comment>
    <comment ref="E2533" authorId="1" shapeId="0" xr:uid="{10FE1C79-221F-422C-8A8C-2BA2096FE11A}">
      <text>
        <r>
          <rPr>
            <b/>
            <sz val="9"/>
            <color indexed="81"/>
            <rFont val="Tahoma"/>
            <family val="2"/>
          </rPr>
          <t>Author:</t>
        </r>
        <r>
          <rPr>
            <sz val="9"/>
            <color indexed="81"/>
            <rFont val="Tahoma"/>
            <family val="2"/>
          </rPr>
          <t xml:space="preserve">
Рзатр=&lt;152
Thực hiện xả về 70 bar</t>
        </r>
      </text>
    </comment>
    <comment ref="E2534" authorId="1" shapeId="0" xr:uid="{367CC6C7-AFA9-47C3-A64D-16BD01E24FAF}">
      <text>
        <r>
          <rPr>
            <b/>
            <sz val="9"/>
            <color indexed="81"/>
            <rFont val="Tahoma"/>
            <family val="2"/>
          </rPr>
          <t>Author:</t>
        </r>
        <r>
          <rPr>
            <sz val="9"/>
            <color indexed="81"/>
            <rFont val="Tahoma"/>
            <family val="2"/>
          </rPr>
          <t xml:space="preserve">
Рзатр=&lt;320
Thực hiện xả về 70 bar</t>
        </r>
      </text>
    </comment>
    <comment ref="E2539" authorId="1" shapeId="0" xr:uid="{A43DCA5B-C146-4B77-8F4F-7864DE4B4455}">
      <text>
        <r>
          <rPr>
            <b/>
            <sz val="9"/>
            <color indexed="81"/>
            <rFont val="Tahoma"/>
            <family val="2"/>
          </rPr>
          <t>Author:</t>
        </r>
        <r>
          <rPr>
            <sz val="9"/>
            <color indexed="81"/>
            <rFont val="Tahoma"/>
            <family val="2"/>
          </rPr>
          <t xml:space="preserve">
Рзатр=&lt;152
Thực hiện xả về 70 bar</t>
        </r>
      </text>
    </comment>
    <comment ref="E2540" authorId="1" shapeId="0" xr:uid="{346B375A-A4C7-44AC-AB58-A145C5C327C8}">
      <text>
        <r>
          <rPr>
            <b/>
            <sz val="9"/>
            <color indexed="81"/>
            <rFont val="Tahoma"/>
            <family val="2"/>
          </rPr>
          <t>Author:</t>
        </r>
        <r>
          <rPr>
            <sz val="9"/>
            <color indexed="81"/>
            <rFont val="Tahoma"/>
            <family val="2"/>
          </rPr>
          <t xml:space="preserve">
Рзатр=&lt;320
Thực hiện xả về 70 bar</t>
        </r>
      </text>
    </comment>
    <comment ref="E2545" authorId="1" shapeId="0" xr:uid="{B160C72F-1860-4D03-84F5-941BFFC1AC5B}">
      <text>
        <r>
          <rPr>
            <b/>
            <sz val="9"/>
            <color indexed="81"/>
            <rFont val="Tahoma"/>
            <family val="2"/>
          </rPr>
          <t>Author:</t>
        </r>
        <r>
          <rPr>
            <sz val="9"/>
            <color indexed="81"/>
            <rFont val="Tahoma"/>
            <family val="2"/>
          </rPr>
          <t xml:space="preserve">
Рзатр=&lt;152
Thực hiện xả về 70 bar</t>
        </r>
      </text>
    </comment>
    <comment ref="E2546" authorId="1" shapeId="0" xr:uid="{9408829E-BE56-4C89-BB44-BB29FC25609B}">
      <text>
        <r>
          <rPr>
            <b/>
            <sz val="9"/>
            <color indexed="81"/>
            <rFont val="Tahoma"/>
            <family val="2"/>
          </rPr>
          <t>Author:</t>
        </r>
        <r>
          <rPr>
            <sz val="9"/>
            <color indexed="81"/>
            <rFont val="Tahoma"/>
            <family val="2"/>
          </rPr>
          <t xml:space="preserve">
Рзатр=&lt;320
Thực hiện xả về 70 bar</t>
        </r>
      </text>
    </comment>
    <comment ref="E2551" authorId="1" shapeId="0" xr:uid="{2ADFAE02-DF0E-48FD-9B84-8E69E78DDB50}">
      <text>
        <r>
          <rPr>
            <b/>
            <sz val="9"/>
            <color indexed="81"/>
            <rFont val="Tahoma"/>
            <family val="2"/>
          </rPr>
          <t>Author:</t>
        </r>
        <r>
          <rPr>
            <sz val="9"/>
            <color indexed="81"/>
            <rFont val="Tahoma"/>
            <family val="2"/>
          </rPr>
          <t xml:space="preserve">
Рзатр=&lt;152
Thực hiện xả về 70 bar</t>
        </r>
      </text>
    </comment>
    <comment ref="E2552" authorId="1" shapeId="0" xr:uid="{43DB7C31-3939-427C-8FE4-F7E883756F9C}">
      <text>
        <r>
          <rPr>
            <b/>
            <sz val="9"/>
            <color indexed="81"/>
            <rFont val="Tahoma"/>
            <family val="2"/>
          </rPr>
          <t>Author:</t>
        </r>
        <r>
          <rPr>
            <sz val="9"/>
            <color indexed="81"/>
            <rFont val="Tahoma"/>
            <family val="2"/>
          </rPr>
          <t xml:space="preserve">
Рзатр=&lt;320
Thực hiện xả về 70 bar</t>
        </r>
      </text>
    </comment>
    <comment ref="E2557" authorId="1" shapeId="0" xr:uid="{4D2A9605-C891-4047-8618-99DEC5E9B188}">
      <text>
        <r>
          <rPr>
            <b/>
            <sz val="9"/>
            <color indexed="81"/>
            <rFont val="Tahoma"/>
            <family val="2"/>
          </rPr>
          <t>Author:</t>
        </r>
        <r>
          <rPr>
            <sz val="9"/>
            <color indexed="81"/>
            <rFont val="Tahoma"/>
            <family val="2"/>
          </rPr>
          <t xml:space="preserve">
Рзатр=&lt;152
Thực hiện xả về 70 bar</t>
        </r>
      </text>
    </comment>
    <comment ref="E2558" authorId="1" shapeId="0" xr:uid="{2DF602C2-AB69-4B9B-90CD-98435A47E8F0}">
      <text>
        <r>
          <rPr>
            <b/>
            <sz val="9"/>
            <color indexed="81"/>
            <rFont val="Tahoma"/>
            <family val="2"/>
          </rPr>
          <t>Author:</t>
        </r>
        <r>
          <rPr>
            <sz val="9"/>
            <color indexed="81"/>
            <rFont val="Tahoma"/>
            <family val="2"/>
          </rPr>
          <t xml:space="preserve">
Рзатр=&lt;320
Thực hiện xả về 70 bar</t>
        </r>
      </text>
    </comment>
    <comment ref="E2563" authorId="1" shapeId="0" xr:uid="{B368DB6F-FFFD-48E5-8D51-C385929C2B7B}">
      <text>
        <r>
          <rPr>
            <b/>
            <sz val="9"/>
            <color indexed="81"/>
            <rFont val="Tahoma"/>
            <family val="2"/>
          </rPr>
          <t>Author:</t>
        </r>
        <r>
          <rPr>
            <sz val="9"/>
            <color indexed="81"/>
            <rFont val="Tahoma"/>
            <family val="2"/>
          </rPr>
          <t xml:space="preserve">
Рзатр=&lt;152
Thực hiện xả về 70 bar</t>
        </r>
      </text>
    </comment>
    <comment ref="E2564" authorId="1" shapeId="0" xr:uid="{F68653C7-1F53-40CE-A084-087B4EB05E93}">
      <text>
        <r>
          <rPr>
            <b/>
            <sz val="9"/>
            <color indexed="81"/>
            <rFont val="Tahoma"/>
            <family val="2"/>
          </rPr>
          <t>Author:</t>
        </r>
        <r>
          <rPr>
            <sz val="9"/>
            <color indexed="81"/>
            <rFont val="Tahoma"/>
            <family val="2"/>
          </rPr>
          <t xml:space="preserve">
Рзатр=&lt;320
Thực hiện xả về 70 bar</t>
        </r>
      </text>
    </comment>
    <comment ref="E2569" authorId="1" shapeId="0" xr:uid="{764C650B-AFAB-4053-B0BB-51BAD31CE537}">
      <text>
        <r>
          <rPr>
            <b/>
            <sz val="9"/>
            <color indexed="81"/>
            <rFont val="Tahoma"/>
            <family val="2"/>
          </rPr>
          <t>Author:</t>
        </r>
        <r>
          <rPr>
            <sz val="9"/>
            <color indexed="81"/>
            <rFont val="Tahoma"/>
            <family val="2"/>
          </rPr>
          <t xml:space="preserve">
Рзатр=&lt;152
Thực hiện xả về 70 bar</t>
        </r>
      </text>
    </comment>
    <comment ref="E2570" authorId="1" shapeId="0" xr:uid="{353FF425-57A0-4A42-84F7-0D1D0D9208D0}">
      <text>
        <r>
          <rPr>
            <b/>
            <sz val="9"/>
            <color indexed="81"/>
            <rFont val="Tahoma"/>
            <family val="2"/>
          </rPr>
          <t>Author:</t>
        </r>
        <r>
          <rPr>
            <sz val="9"/>
            <color indexed="81"/>
            <rFont val="Tahoma"/>
            <family val="2"/>
          </rPr>
          <t xml:space="preserve">
Рзатр=&lt;320
Thực hiện xả về 70 bar</t>
        </r>
      </text>
    </comment>
    <comment ref="E2575" authorId="1" shapeId="0" xr:uid="{4A56D339-22BE-41A9-B1C3-2AD692D41B1F}">
      <text>
        <r>
          <rPr>
            <b/>
            <sz val="9"/>
            <color indexed="81"/>
            <rFont val="Tahoma"/>
            <family val="2"/>
          </rPr>
          <t>Author:</t>
        </r>
        <r>
          <rPr>
            <sz val="9"/>
            <color indexed="81"/>
            <rFont val="Tahoma"/>
            <family val="2"/>
          </rPr>
          <t xml:space="preserve">
Рзатр=&lt;152
Thực hiện xả về 70 bar</t>
        </r>
      </text>
    </comment>
    <comment ref="E2576" authorId="1" shapeId="0" xr:uid="{03A15851-81EE-4BA3-90B0-D7535058AE75}">
      <text>
        <r>
          <rPr>
            <b/>
            <sz val="9"/>
            <color indexed="81"/>
            <rFont val="Tahoma"/>
            <family val="2"/>
          </rPr>
          <t>Author:</t>
        </r>
        <r>
          <rPr>
            <sz val="9"/>
            <color indexed="81"/>
            <rFont val="Tahoma"/>
            <family val="2"/>
          </rPr>
          <t xml:space="preserve">
Рзатр=&lt;320
Thực hiện xả về 70 bar</t>
        </r>
      </text>
    </comment>
    <comment ref="E2581" authorId="1" shapeId="0" xr:uid="{CF622323-BAAE-4AC6-9D82-3095691A38B5}">
      <text>
        <r>
          <rPr>
            <b/>
            <sz val="9"/>
            <color indexed="81"/>
            <rFont val="Tahoma"/>
            <family val="2"/>
          </rPr>
          <t>Author:</t>
        </r>
        <r>
          <rPr>
            <sz val="9"/>
            <color indexed="81"/>
            <rFont val="Tahoma"/>
            <family val="2"/>
          </rPr>
          <t xml:space="preserve">
Рзатр=&lt;152
Thực hiện xả về 70 bar</t>
        </r>
      </text>
    </comment>
    <comment ref="E2582" authorId="1" shapeId="0" xr:uid="{D1078EA5-ED08-4F92-B562-71E95BA35DE7}">
      <text>
        <r>
          <rPr>
            <b/>
            <sz val="9"/>
            <color indexed="81"/>
            <rFont val="Tahoma"/>
            <family val="2"/>
          </rPr>
          <t>Author:</t>
        </r>
        <r>
          <rPr>
            <sz val="9"/>
            <color indexed="81"/>
            <rFont val="Tahoma"/>
            <family val="2"/>
          </rPr>
          <t xml:space="preserve">
Рзатр=&lt;320
Thực hiện xả về 70 bar</t>
        </r>
      </text>
    </comment>
    <comment ref="E2587" authorId="1" shapeId="0" xr:uid="{6F95FB5A-0A1B-46D6-8389-306EFD043B68}">
      <text>
        <r>
          <rPr>
            <b/>
            <sz val="9"/>
            <color indexed="81"/>
            <rFont val="Tahoma"/>
            <family val="2"/>
          </rPr>
          <t>Author:</t>
        </r>
        <r>
          <rPr>
            <sz val="9"/>
            <color indexed="81"/>
            <rFont val="Tahoma"/>
            <family val="2"/>
          </rPr>
          <t xml:space="preserve">
Рзатр=&lt;152
Thực hiện xả về 70 bar</t>
        </r>
      </text>
    </comment>
    <comment ref="E2588" authorId="1" shapeId="0" xr:uid="{4D05AB22-78F0-4028-B7BE-F0A74167E783}">
      <text>
        <r>
          <rPr>
            <b/>
            <sz val="9"/>
            <color indexed="81"/>
            <rFont val="Tahoma"/>
            <family val="2"/>
          </rPr>
          <t>Author:</t>
        </r>
        <r>
          <rPr>
            <sz val="9"/>
            <color indexed="81"/>
            <rFont val="Tahoma"/>
            <family val="2"/>
          </rPr>
          <t xml:space="preserve">
Рзатр=&lt;320
Thực hiện xả về 70 bar</t>
        </r>
      </text>
    </comment>
    <comment ref="E2593" authorId="1" shapeId="0" xr:uid="{C880834B-11E6-4E10-9C21-ACD3B4B46CD3}">
      <text>
        <r>
          <rPr>
            <b/>
            <sz val="9"/>
            <color indexed="81"/>
            <rFont val="Tahoma"/>
            <family val="2"/>
          </rPr>
          <t>Author:</t>
        </r>
        <r>
          <rPr>
            <sz val="9"/>
            <color indexed="81"/>
            <rFont val="Tahoma"/>
            <family val="2"/>
          </rPr>
          <t xml:space="preserve">
Рзатр=&lt;152
Thực hiện xả về 70 bar</t>
        </r>
      </text>
    </comment>
    <comment ref="E2594" authorId="1" shapeId="0" xr:uid="{E3F08E6C-8A23-4C81-AECA-5A191C0DE1F1}">
      <text>
        <r>
          <rPr>
            <b/>
            <sz val="9"/>
            <color indexed="81"/>
            <rFont val="Tahoma"/>
            <family val="2"/>
          </rPr>
          <t>Author:</t>
        </r>
        <r>
          <rPr>
            <sz val="9"/>
            <color indexed="81"/>
            <rFont val="Tahoma"/>
            <family val="2"/>
          </rPr>
          <t xml:space="preserve">
Рзатр=&lt;320
Thực hiện xả về 70 bar</t>
        </r>
      </text>
    </comment>
    <comment ref="E2599" authorId="1" shapeId="0" xr:uid="{B222DCD7-EB9E-4BA3-8CB3-EA7FA257C3E6}">
      <text>
        <r>
          <rPr>
            <b/>
            <sz val="9"/>
            <color indexed="81"/>
            <rFont val="Tahoma"/>
            <family val="2"/>
          </rPr>
          <t>Author:</t>
        </r>
        <r>
          <rPr>
            <sz val="9"/>
            <color indexed="81"/>
            <rFont val="Tahoma"/>
            <family val="2"/>
          </rPr>
          <t xml:space="preserve">
Рзатр=&lt;152
Thực hiện xả về 70 bar</t>
        </r>
      </text>
    </comment>
    <comment ref="E2600" authorId="1" shapeId="0" xr:uid="{F9DA9206-3726-407A-A3F0-6C7C3841DBE8}">
      <text>
        <r>
          <rPr>
            <b/>
            <sz val="9"/>
            <color indexed="81"/>
            <rFont val="Tahoma"/>
            <family val="2"/>
          </rPr>
          <t>Author:</t>
        </r>
        <r>
          <rPr>
            <sz val="9"/>
            <color indexed="81"/>
            <rFont val="Tahoma"/>
            <family val="2"/>
          </rPr>
          <t xml:space="preserve">
Рзатр=&lt;320
Thực hiện xả về 70 bar</t>
        </r>
      </text>
    </comment>
    <comment ref="E2605" authorId="1" shapeId="0" xr:uid="{BFAE6030-3ADB-4975-A498-189BEB4A17E9}">
      <text>
        <r>
          <rPr>
            <b/>
            <sz val="9"/>
            <color indexed="81"/>
            <rFont val="Tahoma"/>
            <family val="2"/>
          </rPr>
          <t>Author:</t>
        </r>
        <r>
          <rPr>
            <sz val="9"/>
            <color indexed="81"/>
            <rFont val="Tahoma"/>
            <family val="2"/>
          </rPr>
          <t xml:space="preserve">
Рзатр=&lt;152
Thực hiện xả về 70 bar</t>
        </r>
      </text>
    </comment>
    <comment ref="E2606" authorId="1" shapeId="0" xr:uid="{017763F6-527C-443C-800E-D43FF2830393}">
      <text>
        <r>
          <rPr>
            <b/>
            <sz val="9"/>
            <color indexed="81"/>
            <rFont val="Tahoma"/>
            <family val="2"/>
          </rPr>
          <t>Author:</t>
        </r>
        <r>
          <rPr>
            <sz val="9"/>
            <color indexed="81"/>
            <rFont val="Tahoma"/>
            <family val="2"/>
          </rPr>
          <t xml:space="preserve">
Рзатр=&lt;320
Thực hiện xả về 70 bar</t>
        </r>
      </text>
    </comment>
    <comment ref="E2611" authorId="1" shapeId="0" xr:uid="{D86758C6-0A99-4F52-8386-C8B402D62B90}">
      <text>
        <r>
          <rPr>
            <b/>
            <sz val="9"/>
            <color indexed="81"/>
            <rFont val="Tahoma"/>
            <family val="2"/>
          </rPr>
          <t>Author:</t>
        </r>
        <r>
          <rPr>
            <sz val="9"/>
            <color indexed="81"/>
            <rFont val="Tahoma"/>
            <family val="2"/>
          </rPr>
          <t xml:space="preserve">
Рзатр=&lt;152
Thực hiện xả về 70 bar</t>
        </r>
      </text>
    </comment>
    <comment ref="E2612" authorId="1" shapeId="0" xr:uid="{BC586D6D-1B3E-4E34-9106-DEE23767D55D}">
      <text>
        <r>
          <rPr>
            <b/>
            <sz val="9"/>
            <color indexed="81"/>
            <rFont val="Tahoma"/>
            <family val="2"/>
          </rPr>
          <t>Author:</t>
        </r>
        <r>
          <rPr>
            <sz val="9"/>
            <color indexed="81"/>
            <rFont val="Tahoma"/>
            <family val="2"/>
          </rPr>
          <t xml:space="preserve">
Рзатр=&lt;320
Thực hiện xả về 70 bar</t>
        </r>
      </text>
    </comment>
    <comment ref="E2617" authorId="1" shapeId="0" xr:uid="{9CC80809-BAA4-48A2-8B0B-6F90376F7C41}">
      <text>
        <r>
          <rPr>
            <b/>
            <sz val="9"/>
            <color indexed="81"/>
            <rFont val="Tahoma"/>
            <family val="2"/>
          </rPr>
          <t>Author:</t>
        </r>
        <r>
          <rPr>
            <sz val="9"/>
            <color indexed="81"/>
            <rFont val="Tahoma"/>
            <family val="2"/>
          </rPr>
          <t xml:space="preserve">
Рзатр=&lt;152
Thực hiện xả về 70 bar</t>
        </r>
      </text>
    </comment>
    <comment ref="E2618" authorId="1" shapeId="0" xr:uid="{5C84FEE3-82BF-4D54-88E6-522C8E32F169}">
      <text>
        <r>
          <rPr>
            <b/>
            <sz val="9"/>
            <color indexed="81"/>
            <rFont val="Tahoma"/>
            <family val="2"/>
          </rPr>
          <t>Author:</t>
        </r>
        <r>
          <rPr>
            <sz val="9"/>
            <color indexed="81"/>
            <rFont val="Tahoma"/>
            <family val="2"/>
          </rPr>
          <t xml:space="preserve">
Рзатр=&lt;320
Thực hiện xả về 70 bar</t>
        </r>
      </text>
    </comment>
    <comment ref="E2623" authorId="1" shapeId="0" xr:uid="{028C6AA9-C8BE-43E8-9A56-F79906DFB3F3}">
      <text>
        <r>
          <rPr>
            <b/>
            <sz val="9"/>
            <color indexed="81"/>
            <rFont val="Tahoma"/>
            <family val="2"/>
          </rPr>
          <t>Author:</t>
        </r>
        <r>
          <rPr>
            <sz val="9"/>
            <color indexed="81"/>
            <rFont val="Tahoma"/>
            <family val="2"/>
          </rPr>
          <t xml:space="preserve">
Рзатр=&lt;152
Thực hiện xả về 70 bar</t>
        </r>
      </text>
    </comment>
    <comment ref="E2624" authorId="1" shapeId="0" xr:uid="{B3F11C87-4838-47F3-ADB1-4C66E33AFAF9}">
      <text>
        <r>
          <rPr>
            <b/>
            <sz val="9"/>
            <color indexed="81"/>
            <rFont val="Tahoma"/>
            <family val="2"/>
          </rPr>
          <t>Author:</t>
        </r>
        <r>
          <rPr>
            <sz val="9"/>
            <color indexed="81"/>
            <rFont val="Tahoma"/>
            <family val="2"/>
          </rPr>
          <t xml:space="preserve">
Рзатр=&lt;320
Thực hiện xả về 70 bar</t>
        </r>
      </text>
    </comment>
    <comment ref="E2629" authorId="1" shapeId="0" xr:uid="{0D63EC33-3599-4461-B91D-55ACB8BD5836}">
      <text>
        <r>
          <rPr>
            <b/>
            <sz val="9"/>
            <color indexed="81"/>
            <rFont val="Tahoma"/>
            <family val="2"/>
          </rPr>
          <t>Author:</t>
        </r>
        <r>
          <rPr>
            <sz val="9"/>
            <color indexed="81"/>
            <rFont val="Tahoma"/>
            <family val="2"/>
          </rPr>
          <t xml:space="preserve">
Рзатр=&lt;152
Thực hiện xả về 70 bar</t>
        </r>
      </text>
    </comment>
    <comment ref="E2630" authorId="1" shapeId="0" xr:uid="{6EECF039-1498-482F-B7BD-4E0CD2ED4F26}">
      <text>
        <r>
          <rPr>
            <b/>
            <sz val="9"/>
            <color indexed="81"/>
            <rFont val="Tahoma"/>
            <family val="2"/>
          </rPr>
          <t>Author:</t>
        </r>
        <r>
          <rPr>
            <sz val="9"/>
            <color indexed="81"/>
            <rFont val="Tahoma"/>
            <family val="2"/>
          </rPr>
          <t xml:space="preserve">
Рзатр=&lt;320
Thực hiện xả về 70 bar</t>
        </r>
      </text>
    </comment>
    <comment ref="E2635" authorId="1" shapeId="0" xr:uid="{7A6DE5AB-FB3C-47CE-AB9D-DAB129BA13E2}">
      <text>
        <r>
          <rPr>
            <b/>
            <sz val="9"/>
            <color indexed="81"/>
            <rFont val="Tahoma"/>
            <family val="2"/>
          </rPr>
          <t>Author:</t>
        </r>
        <r>
          <rPr>
            <sz val="9"/>
            <color indexed="81"/>
            <rFont val="Tahoma"/>
            <family val="2"/>
          </rPr>
          <t xml:space="preserve">
Рзатр=&lt;152
Thực hiện xả về 70 bar</t>
        </r>
      </text>
    </comment>
    <comment ref="E2636" authorId="1" shapeId="0" xr:uid="{585FB5CB-4CE7-41AB-BB38-5421113A03FB}">
      <text>
        <r>
          <rPr>
            <b/>
            <sz val="9"/>
            <color indexed="81"/>
            <rFont val="Tahoma"/>
            <family val="2"/>
          </rPr>
          <t>Author:</t>
        </r>
        <r>
          <rPr>
            <sz val="9"/>
            <color indexed="81"/>
            <rFont val="Tahoma"/>
            <family val="2"/>
          </rPr>
          <t xml:space="preserve">
Рзатр=&lt;320
Thực hiện xả về 70 bar</t>
        </r>
      </text>
    </comment>
    <comment ref="E2641" authorId="1" shapeId="0" xr:uid="{5ACD174B-40CF-4F09-9A54-D8427ABC53A3}">
      <text>
        <r>
          <rPr>
            <b/>
            <sz val="9"/>
            <color indexed="81"/>
            <rFont val="Tahoma"/>
            <family val="2"/>
          </rPr>
          <t>Author:</t>
        </r>
        <r>
          <rPr>
            <sz val="9"/>
            <color indexed="81"/>
            <rFont val="Tahoma"/>
            <family val="2"/>
          </rPr>
          <t xml:space="preserve">
Рзатр=&lt;152
Thực hiện xả về 70 bar</t>
        </r>
      </text>
    </comment>
    <comment ref="E2642" authorId="1" shapeId="0" xr:uid="{59B0542F-0992-4A92-9FDF-43CC505EB9E8}">
      <text>
        <r>
          <rPr>
            <b/>
            <sz val="9"/>
            <color indexed="81"/>
            <rFont val="Tahoma"/>
            <family val="2"/>
          </rPr>
          <t>Author:</t>
        </r>
        <r>
          <rPr>
            <sz val="9"/>
            <color indexed="81"/>
            <rFont val="Tahoma"/>
            <family val="2"/>
          </rPr>
          <t xml:space="preserve">
Рзатр=&lt;320
Thực hiện xả về 70 bar</t>
        </r>
      </text>
    </comment>
    <comment ref="E2647" authorId="1" shapeId="0" xr:uid="{50CEE23E-2AFE-448F-906C-D546666EBB7B}">
      <text>
        <r>
          <rPr>
            <b/>
            <sz val="9"/>
            <color indexed="81"/>
            <rFont val="Tahoma"/>
            <family val="2"/>
          </rPr>
          <t>Author:</t>
        </r>
        <r>
          <rPr>
            <sz val="9"/>
            <color indexed="81"/>
            <rFont val="Tahoma"/>
            <family val="2"/>
          </rPr>
          <t xml:space="preserve">
Рзатр=&lt;152
Thực hiện xả về 70 bar</t>
        </r>
      </text>
    </comment>
    <comment ref="E2648" authorId="1" shapeId="0" xr:uid="{7888567A-B9F9-4F78-AD0F-9A99F2A764C6}">
      <text>
        <r>
          <rPr>
            <b/>
            <sz val="9"/>
            <color indexed="81"/>
            <rFont val="Tahoma"/>
            <family val="2"/>
          </rPr>
          <t>Author:</t>
        </r>
        <r>
          <rPr>
            <sz val="9"/>
            <color indexed="81"/>
            <rFont val="Tahoma"/>
            <family val="2"/>
          </rPr>
          <t xml:space="preserve">
Рзатр=&lt;320
Thực hiện xả về 70 bar</t>
        </r>
      </text>
    </comment>
    <comment ref="E2653" authorId="1" shapeId="0" xr:uid="{6D9C346C-9AD0-4ED9-AD74-D51F811824AE}">
      <text>
        <r>
          <rPr>
            <b/>
            <sz val="9"/>
            <color indexed="81"/>
            <rFont val="Tahoma"/>
            <family val="2"/>
          </rPr>
          <t>Author:</t>
        </r>
        <r>
          <rPr>
            <sz val="9"/>
            <color indexed="81"/>
            <rFont val="Tahoma"/>
            <family val="2"/>
          </rPr>
          <t xml:space="preserve">
Рзатр=&lt;152
Thực hiện xả về 70 bar</t>
        </r>
      </text>
    </comment>
    <comment ref="E2654" authorId="1" shapeId="0" xr:uid="{72F74420-7D8B-4718-B057-D76064C86557}">
      <text>
        <r>
          <rPr>
            <b/>
            <sz val="9"/>
            <color indexed="81"/>
            <rFont val="Tahoma"/>
            <family val="2"/>
          </rPr>
          <t>Author:</t>
        </r>
        <r>
          <rPr>
            <sz val="9"/>
            <color indexed="81"/>
            <rFont val="Tahoma"/>
            <family val="2"/>
          </rPr>
          <t xml:space="preserve">
Рзатр=&lt;320
Thực hiện xả về 70 bar</t>
        </r>
      </text>
    </comment>
    <comment ref="E2659" authorId="1" shapeId="0" xr:uid="{7AC5BECC-5B68-4B60-BA7C-1AB36A261A25}">
      <text>
        <r>
          <rPr>
            <b/>
            <sz val="9"/>
            <color indexed="81"/>
            <rFont val="Tahoma"/>
            <family val="2"/>
          </rPr>
          <t>Author:</t>
        </r>
        <r>
          <rPr>
            <sz val="9"/>
            <color indexed="81"/>
            <rFont val="Tahoma"/>
            <family val="2"/>
          </rPr>
          <t xml:space="preserve">
Рзатр=&lt;152
Thực hiện xả về 70 bar</t>
        </r>
      </text>
    </comment>
    <comment ref="E2660" authorId="1" shapeId="0" xr:uid="{800F7926-B8F4-411D-8FD1-344DF679F550}">
      <text>
        <r>
          <rPr>
            <b/>
            <sz val="9"/>
            <color indexed="81"/>
            <rFont val="Tahoma"/>
            <family val="2"/>
          </rPr>
          <t>Author:</t>
        </r>
        <r>
          <rPr>
            <sz val="9"/>
            <color indexed="81"/>
            <rFont val="Tahoma"/>
            <family val="2"/>
          </rPr>
          <t xml:space="preserve">
Рзатр=&lt;320
Thực hiện xả về 70 bar</t>
        </r>
      </text>
    </comment>
    <comment ref="E2665" authorId="1" shapeId="0" xr:uid="{756AD2B8-90F7-47F6-AE50-3B7078BB04A8}">
      <text>
        <r>
          <rPr>
            <b/>
            <sz val="9"/>
            <color indexed="81"/>
            <rFont val="Tahoma"/>
            <family val="2"/>
          </rPr>
          <t>Author:</t>
        </r>
        <r>
          <rPr>
            <sz val="9"/>
            <color indexed="81"/>
            <rFont val="Tahoma"/>
            <family val="2"/>
          </rPr>
          <t xml:space="preserve">
Рзатр=&lt;152
Thực hiện xả về 70 bar</t>
        </r>
      </text>
    </comment>
    <comment ref="E2666" authorId="1" shapeId="0" xr:uid="{CCBE3F04-DA47-4766-B5B1-A05898CB977C}">
      <text>
        <r>
          <rPr>
            <b/>
            <sz val="9"/>
            <color indexed="81"/>
            <rFont val="Tahoma"/>
            <family val="2"/>
          </rPr>
          <t>Author:</t>
        </r>
        <r>
          <rPr>
            <sz val="9"/>
            <color indexed="81"/>
            <rFont val="Tahoma"/>
            <family val="2"/>
          </rPr>
          <t xml:space="preserve">
Рзатр=&lt;320
Thực hiện xả về 70 bar</t>
        </r>
      </text>
    </comment>
    <comment ref="E2671" authorId="1" shapeId="0" xr:uid="{EA961B13-A9D1-4D03-8D2C-3AE834C161B9}">
      <text>
        <r>
          <rPr>
            <b/>
            <sz val="9"/>
            <color indexed="81"/>
            <rFont val="Tahoma"/>
            <family val="2"/>
          </rPr>
          <t>Author:</t>
        </r>
        <r>
          <rPr>
            <sz val="9"/>
            <color indexed="81"/>
            <rFont val="Tahoma"/>
            <family val="2"/>
          </rPr>
          <t xml:space="preserve">
Рзатр=&lt;152
Thực hiện xả về 70 bar</t>
        </r>
      </text>
    </comment>
    <comment ref="E2672" authorId="1" shapeId="0" xr:uid="{9C3F1711-8898-4EF8-ADEC-80C45DC22592}">
      <text>
        <r>
          <rPr>
            <b/>
            <sz val="9"/>
            <color indexed="81"/>
            <rFont val="Tahoma"/>
            <family val="2"/>
          </rPr>
          <t>Author:</t>
        </r>
        <r>
          <rPr>
            <sz val="9"/>
            <color indexed="81"/>
            <rFont val="Tahoma"/>
            <family val="2"/>
          </rPr>
          <t xml:space="preserve">
Рзатр=&lt;320
Thực hiện xả về 70 bar</t>
        </r>
      </text>
    </comment>
    <comment ref="E2677" authorId="1" shapeId="0" xr:uid="{7A3D92CD-8194-42D4-A013-AB8CE938F098}">
      <text>
        <r>
          <rPr>
            <b/>
            <sz val="9"/>
            <color indexed="81"/>
            <rFont val="Tahoma"/>
            <family val="2"/>
          </rPr>
          <t>Author:</t>
        </r>
        <r>
          <rPr>
            <sz val="9"/>
            <color indexed="81"/>
            <rFont val="Tahoma"/>
            <family val="2"/>
          </rPr>
          <t xml:space="preserve">
Рзатр=&lt;152
Thực hiện xả về 70 bar</t>
        </r>
      </text>
    </comment>
    <comment ref="E2678" authorId="1" shapeId="0" xr:uid="{B6641131-D700-42FB-97BC-6C876288942D}">
      <text>
        <r>
          <rPr>
            <b/>
            <sz val="9"/>
            <color indexed="81"/>
            <rFont val="Tahoma"/>
            <family val="2"/>
          </rPr>
          <t>Author:</t>
        </r>
        <r>
          <rPr>
            <sz val="9"/>
            <color indexed="81"/>
            <rFont val="Tahoma"/>
            <family val="2"/>
          </rPr>
          <t xml:space="preserve">
Рзатр=&lt;320
Thực hiện xả về 70 bar</t>
        </r>
      </text>
    </comment>
    <comment ref="E2683" authorId="1" shapeId="0" xr:uid="{CAB70E5A-8A24-4A52-941F-150FCDCEB3F3}">
      <text>
        <r>
          <rPr>
            <b/>
            <sz val="9"/>
            <color indexed="81"/>
            <rFont val="Tahoma"/>
            <family val="2"/>
          </rPr>
          <t>Author:</t>
        </r>
        <r>
          <rPr>
            <sz val="9"/>
            <color indexed="81"/>
            <rFont val="Tahoma"/>
            <family val="2"/>
          </rPr>
          <t xml:space="preserve">
Рзатр=&lt;152
Thực hiện xả về 70 bar</t>
        </r>
      </text>
    </comment>
    <comment ref="E2684" authorId="1" shapeId="0" xr:uid="{B792E8DF-30F3-4405-8A25-91563E39E100}">
      <text>
        <r>
          <rPr>
            <b/>
            <sz val="9"/>
            <color indexed="81"/>
            <rFont val="Tahoma"/>
            <family val="2"/>
          </rPr>
          <t>Author:</t>
        </r>
        <r>
          <rPr>
            <sz val="9"/>
            <color indexed="81"/>
            <rFont val="Tahoma"/>
            <family val="2"/>
          </rPr>
          <t xml:space="preserve">
Рзатр=&lt;320
Thực hiện xả về 70 bar</t>
        </r>
      </text>
    </comment>
    <comment ref="E2689" authorId="1" shapeId="0" xr:uid="{005160D1-340A-484A-A963-A10C6F815F21}">
      <text>
        <r>
          <rPr>
            <b/>
            <sz val="9"/>
            <color indexed="81"/>
            <rFont val="Tahoma"/>
            <family val="2"/>
          </rPr>
          <t>Author:</t>
        </r>
        <r>
          <rPr>
            <sz val="9"/>
            <color indexed="81"/>
            <rFont val="Tahoma"/>
            <family val="2"/>
          </rPr>
          <t xml:space="preserve">
Рзатр=&lt;152
Thực hiện xả về 70 bar</t>
        </r>
      </text>
    </comment>
    <comment ref="E2690" authorId="1" shapeId="0" xr:uid="{68B580B5-33A6-4139-A335-68E4E9E2A5CF}">
      <text>
        <r>
          <rPr>
            <b/>
            <sz val="9"/>
            <color indexed="81"/>
            <rFont val="Tahoma"/>
            <family val="2"/>
          </rPr>
          <t>Author:</t>
        </r>
        <r>
          <rPr>
            <sz val="9"/>
            <color indexed="81"/>
            <rFont val="Tahoma"/>
            <family val="2"/>
          </rPr>
          <t xml:space="preserve">
Рзатр=&lt;320
Thực hiện xả về 70 bar</t>
        </r>
      </text>
    </comment>
    <comment ref="E2695" authorId="1" shapeId="0" xr:uid="{5020B6DB-5EED-4484-9063-BC154994BC90}">
      <text>
        <r>
          <rPr>
            <b/>
            <sz val="9"/>
            <color indexed="81"/>
            <rFont val="Tahoma"/>
            <family val="2"/>
          </rPr>
          <t>Author:</t>
        </r>
        <r>
          <rPr>
            <sz val="9"/>
            <color indexed="81"/>
            <rFont val="Tahoma"/>
            <family val="2"/>
          </rPr>
          <t xml:space="preserve">
Рзатр=&lt;152
Thực hiện xả về 70 bar</t>
        </r>
      </text>
    </comment>
    <comment ref="E2696" authorId="1" shapeId="0" xr:uid="{2F144BED-8E4A-48B4-940C-5D7D21A1D93C}">
      <text>
        <r>
          <rPr>
            <b/>
            <sz val="9"/>
            <color indexed="81"/>
            <rFont val="Tahoma"/>
            <family val="2"/>
          </rPr>
          <t>Author:</t>
        </r>
        <r>
          <rPr>
            <sz val="9"/>
            <color indexed="81"/>
            <rFont val="Tahoma"/>
            <family val="2"/>
          </rPr>
          <t xml:space="preserve">
Рзатр=&lt;320
Thực hiện xả về 70 bar</t>
        </r>
      </text>
    </comment>
    <comment ref="E2701" authorId="1" shapeId="0" xr:uid="{279701F7-1AE4-4AF2-9C8C-00288F25B0C5}">
      <text>
        <r>
          <rPr>
            <b/>
            <sz val="9"/>
            <color indexed="81"/>
            <rFont val="Tahoma"/>
            <family val="2"/>
          </rPr>
          <t>Author:</t>
        </r>
        <r>
          <rPr>
            <sz val="9"/>
            <color indexed="81"/>
            <rFont val="Tahoma"/>
            <family val="2"/>
          </rPr>
          <t xml:space="preserve">
Рзатр=&lt;152
Thực hiện xả về 70 bar</t>
        </r>
      </text>
    </comment>
    <comment ref="E2702" authorId="1" shapeId="0" xr:uid="{4CDEA4C1-2D2B-4C02-93D2-2A05ABD9EC41}">
      <text>
        <r>
          <rPr>
            <b/>
            <sz val="9"/>
            <color indexed="81"/>
            <rFont val="Tahoma"/>
            <family val="2"/>
          </rPr>
          <t>Author:</t>
        </r>
        <r>
          <rPr>
            <sz val="9"/>
            <color indexed="81"/>
            <rFont val="Tahoma"/>
            <family val="2"/>
          </rPr>
          <t xml:space="preserve">
Рзатр=&lt;320
Thực hiện xả về 70 bar</t>
        </r>
      </text>
    </comment>
    <comment ref="E2707" authorId="1" shapeId="0" xr:uid="{B5496EB8-7BDD-478F-9E54-609EBAFBFD6A}">
      <text>
        <r>
          <rPr>
            <b/>
            <sz val="9"/>
            <color indexed="81"/>
            <rFont val="Tahoma"/>
            <family val="2"/>
          </rPr>
          <t>Author:</t>
        </r>
        <r>
          <rPr>
            <sz val="9"/>
            <color indexed="81"/>
            <rFont val="Tahoma"/>
            <family val="2"/>
          </rPr>
          <t xml:space="preserve">
Рзатр=&lt;152
Thực hiện xả về 70 bar</t>
        </r>
      </text>
    </comment>
    <comment ref="E2708" authorId="1" shapeId="0" xr:uid="{45E3BF28-AD4A-4566-B090-AA566466B497}">
      <text>
        <r>
          <rPr>
            <b/>
            <sz val="9"/>
            <color indexed="81"/>
            <rFont val="Tahoma"/>
            <family val="2"/>
          </rPr>
          <t>Author:</t>
        </r>
        <r>
          <rPr>
            <sz val="9"/>
            <color indexed="81"/>
            <rFont val="Tahoma"/>
            <family val="2"/>
          </rPr>
          <t xml:space="preserve">
Рзатр=&lt;320
Thực hiện xả về 70 bar</t>
        </r>
      </text>
    </comment>
    <comment ref="E2713" authorId="1" shapeId="0" xr:uid="{3C87008F-117E-43CB-A12E-3C4FDB718A5F}">
      <text>
        <r>
          <rPr>
            <b/>
            <sz val="9"/>
            <color indexed="81"/>
            <rFont val="Tahoma"/>
            <family val="2"/>
          </rPr>
          <t>Author:</t>
        </r>
        <r>
          <rPr>
            <sz val="9"/>
            <color indexed="81"/>
            <rFont val="Tahoma"/>
            <family val="2"/>
          </rPr>
          <t xml:space="preserve">
Рзатр=&lt;152
Thực hiện xả về 70 bar</t>
        </r>
      </text>
    </comment>
    <comment ref="E2714" authorId="1" shapeId="0" xr:uid="{840B7241-B2AC-4D16-A6FF-9DFB8AC09896}">
      <text>
        <r>
          <rPr>
            <b/>
            <sz val="9"/>
            <color indexed="81"/>
            <rFont val="Tahoma"/>
            <family val="2"/>
          </rPr>
          <t>Author:</t>
        </r>
        <r>
          <rPr>
            <sz val="9"/>
            <color indexed="81"/>
            <rFont val="Tahoma"/>
            <family val="2"/>
          </rPr>
          <t xml:space="preserve">
Рзатр=&lt;320
Thực hiện xả về 70 bar</t>
        </r>
      </text>
    </comment>
    <comment ref="E2719" authorId="1" shapeId="0" xr:uid="{84FECC84-FCA5-402D-BCEB-14FC15BC2C51}">
      <text>
        <r>
          <rPr>
            <b/>
            <sz val="9"/>
            <color indexed="81"/>
            <rFont val="Tahoma"/>
            <family val="2"/>
          </rPr>
          <t>Author:</t>
        </r>
        <r>
          <rPr>
            <sz val="9"/>
            <color indexed="81"/>
            <rFont val="Tahoma"/>
            <family val="2"/>
          </rPr>
          <t xml:space="preserve">
Рзатр=&lt;152
Thực hiện xả về 70 bar</t>
        </r>
      </text>
    </comment>
    <comment ref="E2720" authorId="1" shapeId="0" xr:uid="{4609DF26-23A2-4E27-8A8F-97932CC3E319}">
      <text>
        <r>
          <rPr>
            <b/>
            <sz val="9"/>
            <color indexed="81"/>
            <rFont val="Tahoma"/>
            <family val="2"/>
          </rPr>
          <t>Author:</t>
        </r>
        <r>
          <rPr>
            <sz val="9"/>
            <color indexed="81"/>
            <rFont val="Tahoma"/>
            <family val="2"/>
          </rPr>
          <t xml:space="preserve">
Рзатр=&lt;320
Thực hiện xả về 70 bar</t>
        </r>
      </text>
    </comment>
    <comment ref="E2725" authorId="1" shapeId="0" xr:uid="{1B422DA8-6FB8-4C86-A119-7CBABDE9D47E}">
      <text>
        <r>
          <rPr>
            <b/>
            <sz val="9"/>
            <color indexed="81"/>
            <rFont val="Tahoma"/>
            <family val="2"/>
          </rPr>
          <t>Author:</t>
        </r>
        <r>
          <rPr>
            <sz val="9"/>
            <color indexed="81"/>
            <rFont val="Tahoma"/>
            <family val="2"/>
          </rPr>
          <t xml:space="preserve">
Рзатр=&lt;152
Thực hiện xả về 70 bar</t>
        </r>
      </text>
    </comment>
    <comment ref="E2726" authorId="1" shapeId="0" xr:uid="{DDB0645D-DCC0-421C-892D-C169868BC967}">
      <text>
        <r>
          <rPr>
            <b/>
            <sz val="9"/>
            <color indexed="81"/>
            <rFont val="Tahoma"/>
            <family val="2"/>
          </rPr>
          <t>Author:</t>
        </r>
        <r>
          <rPr>
            <sz val="9"/>
            <color indexed="81"/>
            <rFont val="Tahoma"/>
            <family val="2"/>
          </rPr>
          <t xml:space="preserve">
Рзатр=&lt;320
Thực hiện xả về 70 bar</t>
        </r>
      </text>
    </comment>
    <comment ref="E2731" authorId="1" shapeId="0" xr:uid="{E2960440-26C4-42B9-9BFE-0B5C2FF939CB}">
      <text>
        <r>
          <rPr>
            <b/>
            <sz val="9"/>
            <color indexed="81"/>
            <rFont val="Tahoma"/>
            <family val="2"/>
          </rPr>
          <t>Author:</t>
        </r>
        <r>
          <rPr>
            <sz val="9"/>
            <color indexed="81"/>
            <rFont val="Tahoma"/>
            <family val="2"/>
          </rPr>
          <t xml:space="preserve">
Рзатр=&lt;152
Thực hiện xả về 70 bar</t>
        </r>
      </text>
    </comment>
    <comment ref="E2732" authorId="1" shapeId="0" xr:uid="{F2D02AFA-8A79-41FF-9F37-430BDA04417B}">
      <text>
        <r>
          <rPr>
            <b/>
            <sz val="9"/>
            <color indexed="81"/>
            <rFont val="Tahoma"/>
            <family val="2"/>
          </rPr>
          <t>Author:</t>
        </r>
        <r>
          <rPr>
            <sz val="9"/>
            <color indexed="81"/>
            <rFont val="Tahoma"/>
            <family val="2"/>
          </rPr>
          <t xml:space="preserve">
Рзатр=&lt;320
Thực hiện xả về 70 bar</t>
        </r>
      </text>
    </comment>
    <comment ref="E2737" authorId="1" shapeId="0" xr:uid="{DC37F134-5514-4129-9FE4-191DEA46F94C}">
      <text>
        <r>
          <rPr>
            <b/>
            <sz val="9"/>
            <color indexed="81"/>
            <rFont val="Tahoma"/>
            <family val="2"/>
          </rPr>
          <t>Author:</t>
        </r>
        <r>
          <rPr>
            <sz val="9"/>
            <color indexed="81"/>
            <rFont val="Tahoma"/>
            <family val="2"/>
          </rPr>
          <t xml:space="preserve">
Рзатр=&lt;152
Thực hiện xả về 70 bar</t>
        </r>
      </text>
    </comment>
    <comment ref="E2738" authorId="1" shapeId="0" xr:uid="{D4A42E58-BC16-481D-9530-3DA785E6A9B0}">
      <text>
        <r>
          <rPr>
            <b/>
            <sz val="9"/>
            <color indexed="81"/>
            <rFont val="Tahoma"/>
            <family val="2"/>
          </rPr>
          <t>Author:</t>
        </r>
        <r>
          <rPr>
            <sz val="9"/>
            <color indexed="81"/>
            <rFont val="Tahoma"/>
            <family val="2"/>
          </rPr>
          <t xml:space="preserve">
Рзатр=&lt;320
Thực hiện xả về 70 bar</t>
        </r>
      </text>
    </comment>
    <comment ref="E2743" authorId="1" shapeId="0" xr:uid="{E402878E-D37E-408C-86E8-0288C51B2ED7}">
      <text>
        <r>
          <rPr>
            <b/>
            <sz val="9"/>
            <color indexed="81"/>
            <rFont val="Tahoma"/>
            <family val="2"/>
          </rPr>
          <t>Author:</t>
        </r>
        <r>
          <rPr>
            <sz val="9"/>
            <color indexed="81"/>
            <rFont val="Tahoma"/>
            <family val="2"/>
          </rPr>
          <t xml:space="preserve">
Рзатр=&lt;152
Thực hiện xả về 70 bar</t>
        </r>
      </text>
    </comment>
    <comment ref="E2744" authorId="1" shapeId="0" xr:uid="{FDA6AE8A-BC85-4602-94C0-71689C84F0A7}">
      <text>
        <r>
          <rPr>
            <b/>
            <sz val="9"/>
            <color indexed="81"/>
            <rFont val="Tahoma"/>
            <family val="2"/>
          </rPr>
          <t>Author:</t>
        </r>
        <r>
          <rPr>
            <sz val="9"/>
            <color indexed="81"/>
            <rFont val="Tahoma"/>
            <family val="2"/>
          </rPr>
          <t xml:space="preserve">
Рзатр=&lt;320
Thực hiện xả về 70 bar</t>
        </r>
      </text>
    </comment>
    <comment ref="E2749" authorId="1" shapeId="0" xr:uid="{F44DBC4B-3A8F-45F3-B6C3-FA49930E6011}">
      <text>
        <r>
          <rPr>
            <b/>
            <sz val="9"/>
            <color indexed="81"/>
            <rFont val="Tahoma"/>
            <family val="2"/>
          </rPr>
          <t>Author:</t>
        </r>
        <r>
          <rPr>
            <sz val="9"/>
            <color indexed="81"/>
            <rFont val="Tahoma"/>
            <family val="2"/>
          </rPr>
          <t xml:space="preserve">
Рзатр=&lt;152
Thực hiện xả về 70 bar</t>
        </r>
      </text>
    </comment>
    <comment ref="E2750" authorId="1" shapeId="0" xr:uid="{B3CCE516-EBB1-4D72-8689-938C1554B648}">
      <text>
        <r>
          <rPr>
            <b/>
            <sz val="9"/>
            <color indexed="81"/>
            <rFont val="Tahoma"/>
            <family val="2"/>
          </rPr>
          <t>Author:</t>
        </r>
        <r>
          <rPr>
            <sz val="9"/>
            <color indexed="81"/>
            <rFont val="Tahoma"/>
            <family val="2"/>
          </rPr>
          <t xml:space="preserve">
Рзатр=&lt;320
Thực hiện xả về 70 bar</t>
        </r>
      </text>
    </comment>
    <comment ref="E2755" authorId="1" shapeId="0" xr:uid="{37C56DC2-5959-49AD-A754-28E7742FC646}">
      <text>
        <r>
          <rPr>
            <b/>
            <sz val="9"/>
            <color indexed="81"/>
            <rFont val="Tahoma"/>
            <family val="2"/>
          </rPr>
          <t>Author:</t>
        </r>
        <r>
          <rPr>
            <sz val="9"/>
            <color indexed="81"/>
            <rFont val="Tahoma"/>
            <family val="2"/>
          </rPr>
          <t xml:space="preserve">
Рзатр=&lt;152
Thực hiện xả về 70 bar</t>
        </r>
      </text>
    </comment>
    <comment ref="E2756" authorId="1" shapeId="0" xr:uid="{CBD06A53-3215-433F-8B50-10DE4A8C01B3}">
      <text>
        <r>
          <rPr>
            <b/>
            <sz val="9"/>
            <color indexed="81"/>
            <rFont val="Tahoma"/>
            <family val="2"/>
          </rPr>
          <t>Author:</t>
        </r>
        <r>
          <rPr>
            <sz val="9"/>
            <color indexed="81"/>
            <rFont val="Tahoma"/>
            <family val="2"/>
          </rPr>
          <t xml:space="preserve">
Рзатр=&lt;320
Thực hiện xả về 70 bar</t>
        </r>
      </text>
    </comment>
    <comment ref="E2761" authorId="1" shapeId="0" xr:uid="{3F47D580-3CC1-4806-BED5-CA6A795A6497}">
      <text>
        <r>
          <rPr>
            <b/>
            <sz val="9"/>
            <color indexed="81"/>
            <rFont val="Tahoma"/>
            <family val="2"/>
          </rPr>
          <t>Author:</t>
        </r>
        <r>
          <rPr>
            <sz val="9"/>
            <color indexed="81"/>
            <rFont val="Tahoma"/>
            <family val="2"/>
          </rPr>
          <t xml:space="preserve">
Рзатр=&lt;152
Thực hiện xả về 70 bar</t>
        </r>
      </text>
    </comment>
    <comment ref="E2762" authorId="1" shapeId="0" xr:uid="{E82EEFEA-9229-456E-8AB5-D5ED6164D54E}">
      <text>
        <r>
          <rPr>
            <b/>
            <sz val="9"/>
            <color indexed="81"/>
            <rFont val="Tahoma"/>
            <family val="2"/>
          </rPr>
          <t>Author:</t>
        </r>
        <r>
          <rPr>
            <sz val="9"/>
            <color indexed="81"/>
            <rFont val="Tahoma"/>
            <family val="2"/>
          </rPr>
          <t xml:space="preserve">
Рзатр=&lt;320
Thực hiện xả về 70 bar</t>
        </r>
      </text>
    </comment>
    <comment ref="E2767" authorId="1" shapeId="0" xr:uid="{A6DD9967-6002-4044-8920-2D54652D2AD5}">
      <text>
        <r>
          <rPr>
            <b/>
            <sz val="9"/>
            <color indexed="81"/>
            <rFont val="Tahoma"/>
            <family val="2"/>
          </rPr>
          <t>Author:</t>
        </r>
        <r>
          <rPr>
            <sz val="9"/>
            <color indexed="81"/>
            <rFont val="Tahoma"/>
            <family val="2"/>
          </rPr>
          <t xml:space="preserve">
Рзатр=&lt;152
Thực hiện xả về 70 bar</t>
        </r>
      </text>
    </comment>
    <comment ref="E2768" authorId="1" shapeId="0" xr:uid="{5F65E2AB-6969-42A0-9CE3-59C79CC645DD}">
      <text>
        <r>
          <rPr>
            <b/>
            <sz val="9"/>
            <color indexed="81"/>
            <rFont val="Tahoma"/>
            <family val="2"/>
          </rPr>
          <t>Author:</t>
        </r>
        <r>
          <rPr>
            <sz val="9"/>
            <color indexed="81"/>
            <rFont val="Tahoma"/>
            <family val="2"/>
          </rPr>
          <t xml:space="preserve">
Рзатр=&lt;320
Thực hiện xả về 70 bar</t>
        </r>
      </text>
    </comment>
    <comment ref="E2773" authorId="1" shapeId="0" xr:uid="{94CC79C0-C091-4AE1-8D0A-A5A837797C24}">
      <text>
        <r>
          <rPr>
            <b/>
            <sz val="9"/>
            <color indexed="81"/>
            <rFont val="Tahoma"/>
            <family val="2"/>
          </rPr>
          <t>Author:</t>
        </r>
        <r>
          <rPr>
            <sz val="9"/>
            <color indexed="81"/>
            <rFont val="Tahoma"/>
            <family val="2"/>
          </rPr>
          <t xml:space="preserve">
Рзатр=&lt;152
Thực hiện xả về 70 bar</t>
        </r>
      </text>
    </comment>
    <comment ref="E2774" authorId="1" shapeId="0" xr:uid="{F1F72854-68CE-4C23-B6C1-95218913E722}">
      <text>
        <r>
          <rPr>
            <b/>
            <sz val="9"/>
            <color indexed="81"/>
            <rFont val="Tahoma"/>
            <family val="2"/>
          </rPr>
          <t>Author:</t>
        </r>
        <r>
          <rPr>
            <sz val="9"/>
            <color indexed="81"/>
            <rFont val="Tahoma"/>
            <family val="2"/>
          </rPr>
          <t xml:space="preserve">
Рзатр=&lt;320
Thực hiện xả về 70 bar</t>
        </r>
      </text>
    </comment>
    <comment ref="E2779" authorId="1" shapeId="0" xr:uid="{56C507FB-B3F2-4314-B34C-FA1D6A4796C2}">
      <text>
        <r>
          <rPr>
            <b/>
            <sz val="9"/>
            <color indexed="81"/>
            <rFont val="Tahoma"/>
            <family val="2"/>
          </rPr>
          <t>Author:</t>
        </r>
        <r>
          <rPr>
            <sz val="9"/>
            <color indexed="81"/>
            <rFont val="Tahoma"/>
            <family val="2"/>
          </rPr>
          <t xml:space="preserve">
Рзатр=&lt;152
Thực hiện xả về 70 bar</t>
        </r>
      </text>
    </comment>
    <comment ref="E2780" authorId="1" shapeId="0" xr:uid="{3BF394D5-5B53-4C35-A289-6D7F0AFA6167}">
      <text>
        <r>
          <rPr>
            <b/>
            <sz val="9"/>
            <color indexed="81"/>
            <rFont val="Tahoma"/>
            <family val="2"/>
          </rPr>
          <t>Author:</t>
        </r>
        <r>
          <rPr>
            <sz val="9"/>
            <color indexed="81"/>
            <rFont val="Tahoma"/>
            <family val="2"/>
          </rPr>
          <t xml:space="preserve">
Рзатр=&lt;320
Thực hiện xả về 70 bar</t>
        </r>
      </text>
    </comment>
    <comment ref="E2785" authorId="1" shapeId="0" xr:uid="{F6692761-B49C-487C-9806-470B7FD735AE}">
      <text>
        <r>
          <rPr>
            <b/>
            <sz val="9"/>
            <color indexed="81"/>
            <rFont val="Tahoma"/>
            <family val="2"/>
          </rPr>
          <t>Author:</t>
        </r>
        <r>
          <rPr>
            <sz val="9"/>
            <color indexed="81"/>
            <rFont val="Tahoma"/>
            <family val="2"/>
          </rPr>
          <t xml:space="preserve">
Рзатр=&lt;152
Thực hiện xả về 70 bar</t>
        </r>
      </text>
    </comment>
    <comment ref="E2786" authorId="1" shapeId="0" xr:uid="{793C658D-0788-4B20-8E63-9817CE37A533}">
      <text>
        <r>
          <rPr>
            <b/>
            <sz val="9"/>
            <color indexed="81"/>
            <rFont val="Tahoma"/>
            <family val="2"/>
          </rPr>
          <t>Author:</t>
        </r>
        <r>
          <rPr>
            <sz val="9"/>
            <color indexed="81"/>
            <rFont val="Tahoma"/>
            <family val="2"/>
          </rPr>
          <t xml:space="preserve">
Рзатр=&lt;320
Thực hiện xả về 70 bar</t>
        </r>
      </text>
    </comment>
    <comment ref="E2791" authorId="1" shapeId="0" xr:uid="{2EA0BB17-4485-4846-9BE2-A0B01E584951}">
      <text>
        <r>
          <rPr>
            <b/>
            <sz val="9"/>
            <color indexed="81"/>
            <rFont val="Tahoma"/>
            <family val="2"/>
          </rPr>
          <t>Author:</t>
        </r>
        <r>
          <rPr>
            <sz val="9"/>
            <color indexed="81"/>
            <rFont val="Tahoma"/>
            <family val="2"/>
          </rPr>
          <t xml:space="preserve">
Рзатр=&lt;152
Thực hiện xả về 70 bar</t>
        </r>
      </text>
    </comment>
    <comment ref="E2792" authorId="1" shapeId="0" xr:uid="{269D637E-91DD-4F36-B35F-DA9255A0B480}">
      <text>
        <r>
          <rPr>
            <b/>
            <sz val="9"/>
            <color indexed="81"/>
            <rFont val="Tahoma"/>
            <family val="2"/>
          </rPr>
          <t>Author:</t>
        </r>
        <r>
          <rPr>
            <sz val="9"/>
            <color indexed="81"/>
            <rFont val="Tahoma"/>
            <family val="2"/>
          </rPr>
          <t xml:space="preserve">
Рзатр=&lt;320
Thực hiện xả về 70 bar</t>
        </r>
      </text>
    </comment>
    <comment ref="E2797" authorId="1" shapeId="0" xr:uid="{C2837BC9-92D1-4E6C-BD0D-1EF62186A8AC}">
      <text>
        <r>
          <rPr>
            <b/>
            <sz val="9"/>
            <color indexed="81"/>
            <rFont val="Tahoma"/>
            <family val="2"/>
          </rPr>
          <t>Author:</t>
        </r>
        <r>
          <rPr>
            <sz val="9"/>
            <color indexed="81"/>
            <rFont val="Tahoma"/>
            <family val="2"/>
          </rPr>
          <t xml:space="preserve">
Рзатр=&lt;152
Thực hiện xả về 70 bar</t>
        </r>
      </text>
    </comment>
    <comment ref="E2798" authorId="1" shapeId="0" xr:uid="{2334E04D-9FF8-49C8-BB4A-CEFB901D905E}">
      <text>
        <r>
          <rPr>
            <b/>
            <sz val="9"/>
            <color indexed="81"/>
            <rFont val="Tahoma"/>
            <family val="2"/>
          </rPr>
          <t>Author:</t>
        </r>
        <r>
          <rPr>
            <sz val="9"/>
            <color indexed="81"/>
            <rFont val="Tahoma"/>
            <family val="2"/>
          </rPr>
          <t xml:space="preserve">
Рзатр=&lt;320
Thực hiện xả về 70 bar</t>
        </r>
      </text>
    </comment>
    <comment ref="E2803" authorId="1" shapeId="0" xr:uid="{5D522420-D9C4-4297-84AB-A88F36CEADB1}">
      <text>
        <r>
          <rPr>
            <b/>
            <sz val="9"/>
            <color indexed="81"/>
            <rFont val="Tahoma"/>
            <family val="2"/>
          </rPr>
          <t>Author:</t>
        </r>
        <r>
          <rPr>
            <sz val="9"/>
            <color indexed="81"/>
            <rFont val="Tahoma"/>
            <family val="2"/>
          </rPr>
          <t xml:space="preserve">
Рзатр=&lt;152
Thực hiện xả về 70 bar</t>
        </r>
      </text>
    </comment>
    <comment ref="E2804" authorId="1" shapeId="0" xr:uid="{14B3F7D1-7C4C-4306-AFBD-3F21F0B513BA}">
      <text>
        <r>
          <rPr>
            <b/>
            <sz val="9"/>
            <color indexed="81"/>
            <rFont val="Tahoma"/>
            <family val="2"/>
          </rPr>
          <t>Author:</t>
        </r>
        <r>
          <rPr>
            <sz val="9"/>
            <color indexed="81"/>
            <rFont val="Tahoma"/>
            <family val="2"/>
          </rPr>
          <t xml:space="preserve">
Рзатр=&lt;320
Thực hiện xả về 70 bar</t>
        </r>
      </text>
    </comment>
    <comment ref="E2809" authorId="1" shapeId="0" xr:uid="{321482D2-6121-4BC3-B923-42AEC33DE763}">
      <text>
        <r>
          <rPr>
            <b/>
            <sz val="9"/>
            <color indexed="81"/>
            <rFont val="Tahoma"/>
            <family val="2"/>
          </rPr>
          <t>Author:</t>
        </r>
        <r>
          <rPr>
            <sz val="9"/>
            <color indexed="81"/>
            <rFont val="Tahoma"/>
            <family val="2"/>
          </rPr>
          <t xml:space="preserve">
Рзатр=&lt;152
Thực hiện xả về 70 bar</t>
        </r>
      </text>
    </comment>
    <comment ref="E2810" authorId="1" shapeId="0" xr:uid="{E9A2EBBC-1BDE-43F7-B49B-FE62DC45DE49}">
      <text>
        <r>
          <rPr>
            <b/>
            <sz val="9"/>
            <color indexed="81"/>
            <rFont val="Tahoma"/>
            <family val="2"/>
          </rPr>
          <t>Author:</t>
        </r>
        <r>
          <rPr>
            <sz val="9"/>
            <color indexed="81"/>
            <rFont val="Tahoma"/>
            <family val="2"/>
          </rPr>
          <t xml:space="preserve">
Рзатр=&lt;320
Thực hiện xả về 70 bar</t>
        </r>
      </text>
    </comment>
    <comment ref="E2815" authorId="1" shapeId="0" xr:uid="{CD8F82C9-5698-493C-9FBA-97AFDF982C8A}">
      <text>
        <r>
          <rPr>
            <b/>
            <sz val="9"/>
            <color indexed="81"/>
            <rFont val="Tahoma"/>
            <family val="2"/>
          </rPr>
          <t>Author:</t>
        </r>
        <r>
          <rPr>
            <sz val="9"/>
            <color indexed="81"/>
            <rFont val="Tahoma"/>
            <family val="2"/>
          </rPr>
          <t xml:space="preserve">
Рзатр=&lt;152
Thực hiện xả về 70 bar</t>
        </r>
      </text>
    </comment>
    <comment ref="E2816" authorId="1" shapeId="0" xr:uid="{4B243A75-28CC-44F1-81EC-BD5DF4CF8F98}">
      <text>
        <r>
          <rPr>
            <b/>
            <sz val="9"/>
            <color indexed="81"/>
            <rFont val="Tahoma"/>
            <family val="2"/>
          </rPr>
          <t>Author:</t>
        </r>
        <r>
          <rPr>
            <sz val="9"/>
            <color indexed="81"/>
            <rFont val="Tahoma"/>
            <family val="2"/>
          </rPr>
          <t xml:space="preserve">
Рзатр=&lt;320
Thực hiện xả về 70 bar</t>
        </r>
      </text>
    </comment>
    <comment ref="E2821" authorId="1" shapeId="0" xr:uid="{F6AFC051-6ECC-4C52-8405-1DA9EBDBBFB7}">
      <text>
        <r>
          <rPr>
            <b/>
            <sz val="9"/>
            <color indexed="81"/>
            <rFont val="Tahoma"/>
            <family val="2"/>
          </rPr>
          <t>Author:</t>
        </r>
        <r>
          <rPr>
            <sz val="9"/>
            <color indexed="81"/>
            <rFont val="Tahoma"/>
            <family val="2"/>
          </rPr>
          <t xml:space="preserve">
Рзатр=&lt;152
Thực hiện xả về 70 bar</t>
        </r>
      </text>
    </comment>
    <comment ref="E2822" authorId="1" shapeId="0" xr:uid="{2CAB6D70-EA41-4E51-BDF8-BE188186D38C}">
      <text>
        <r>
          <rPr>
            <b/>
            <sz val="9"/>
            <color indexed="81"/>
            <rFont val="Tahoma"/>
            <family val="2"/>
          </rPr>
          <t>Author:</t>
        </r>
        <r>
          <rPr>
            <sz val="9"/>
            <color indexed="81"/>
            <rFont val="Tahoma"/>
            <family val="2"/>
          </rPr>
          <t xml:space="preserve">
Рзатр=&lt;320
Thực hiện xả về 70 bar</t>
        </r>
      </text>
    </comment>
    <comment ref="E2827" authorId="1" shapeId="0" xr:uid="{ABF4BC21-5426-44AC-8871-FE8D072DB145}">
      <text>
        <r>
          <rPr>
            <b/>
            <sz val="9"/>
            <color indexed="81"/>
            <rFont val="Tahoma"/>
            <family val="2"/>
          </rPr>
          <t>Author:</t>
        </r>
        <r>
          <rPr>
            <sz val="9"/>
            <color indexed="81"/>
            <rFont val="Tahoma"/>
            <family val="2"/>
          </rPr>
          <t xml:space="preserve">
Рзатр=&lt;152
Thực hiện xả về 70 bar</t>
        </r>
      </text>
    </comment>
    <comment ref="E2828" authorId="1" shapeId="0" xr:uid="{47D68596-0E05-4D1F-8A0B-5CB5852C929D}">
      <text>
        <r>
          <rPr>
            <b/>
            <sz val="9"/>
            <color indexed="81"/>
            <rFont val="Tahoma"/>
            <family val="2"/>
          </rPr>
          <t>Author:</t>
        </r>
        <r>
          <rPr>
            <sz val="9"/>
            <color indexed="81"/>
            <rFont val="Tahoma"/>
            <family val="2"/>
          </rPr>
          <t xml:space="preserve">
Рзатр=&lt;320
Thực hiện xả về 70 bar</t>
        </r>
      </text>
    </comment>
    <comment ref="E2833" authorId="1" shapeId="0" xr:uid="{EE47E079-42FE-4BFF-8DFB-6F7F8C7B05B2}">
      <text>
        <r>
          <rPr>
            <b/>
            <sz val="9"/>
            <color indexed="81"/>
            <rFont val="Tahoma"/>
            <family val="2"/>
          </rPr>
          <t>Author:</t>
        </r>
        <r>
          <rPr>
            <sz val="9"/>
            <color indexed="81"/>
            <rFont val="Tahoma"/>
            <family val="2"/>
          </rPr>
          <t xml:space="preserve">
Рзатр=&lt;152
Thực hiện xả về 70 bar</t>
        </r>
      </text>
    </comment>
    <comment ref="E2834" authorId="1" shapeId="0" xr:uid="{FA3501A6-AAF7-43C7-A4E6-6B298EECFB63}">
      <text>
        <r>
          <rPr>
            <b/>
            <sz val="9"/>
            <color indexed="81"/>
            <rFont val="Tahoma"/>
            <family val="2"/>
          </rPr>
          <t>Author:</t>
        </r>
        <r>
          <rPr>
            <sz val="9"/>
            <color indexed="81"/>
            <rFont val="Tahoma"/>
            <family val="2"/>
          </rPr>
          <t xml:space="preserve">
Рзатр=&lt;320
Thực hiện xả về 70 bar</t>
        </r>
      </text>
    </comment>
    <comment ref="E2839" authorId="1" shapeId="0" xr:uid="{05D370F3-B468-4157-986B-5666838C6DB3}">
      <text>
        <r>
          <rPr>
            <b/>
            <sz val="9"/>
            <color indexed="81"/>
            <rFont val="Tahoma"/>
            <family val="2"/>
          </rPr>
          <t>Author:</t>
        </r>
        <r>
          <rPr>
            <sz val="9"/>
            <color indexed="81"/>
            <rFont val="Tahoma"/>
            <family val="2"/>
          </rPr>
          <t xml:space="preserve">
Рзатр=&lt;152
Thực hiện xả về 70 bar</t>
        </r>
      </text>
    </comment>
    <comment ref="E2840" authorId="1" shapeId="0" xr:uid="{4B46E48E-D6ED-4E0A-8DF7-293F3E942DEE}">
      <text>
        <r>
          <rPr>
            <b/>
            <sz val="9"/>
            <color indexed="81"/>
            <rFont val="Tahoma"/>
            <family val="2"/>
          </rPr>
          <t>Author:</t>
        </r>
        <r>
          <rPr>
            <sz val="9"/>
            <color indexed="81"/>
            <rFont val="Tahoma"/>
            <family val="2"/>
          </rPr>
          <t xml:space="preserve">
Рзатр=&lt;320
Thực hiện xả về 70 bar</t>
        </r>
      </text>
    </comment>
    <comment ref="E2845" authorId="1" shapeId="0" xr:uid="{57FEFE25-3E88-4EA8-B602-7BA661EB570C}">
      <text>
        <r>
          <rPr>
            <b/>
            <sz val="9"/>
            <color indexed="81"/>
            <rFont val="Tahoma"/>
            <family val="2"/>
          </rPr>
          <t>Author:</t>
        </r>
        <r>
          <rPr>
            <sz val="9"/>
            <color indexed="81"/>
            <rFont val="Tahoma"/>
            <family val="2"/>
          </rPr>
          <t xml:space="preserve">
Рзатр=&lt;152
Thực hiện xả về 70 bar</t>
        </r>
      </text>
    </comment>
    <comment ref="E2846" authorId="1" shapeId="0" xr:uid="{AC9A8D4C-5B52-4BB2-AFE7-9C3D61EB9CA3}">
      <text>
        <r>
          <rPr>
            <b/>
            <sz val="9"/>
            <color indexed="81"/>
            <rFont val="Tahoma"/>
            <family val="2"/>
          </rPr>
          <t>Author:</t>
        </r>
        <r>
          <rPr>
            <sz val="9"/>
            <color indexed="81"/>
            <rFont val="Tahoma"/>
            <family val="2"/>
          </rPr>
          <t xml:space="preserve">
Рзатр=&lt;320
Thực hiện xả về 70 bar</t>
        </r>
      </text>
    </comment>
    <comment ref="E2851" authorId="1" shapeId="0" xr:uid="{7E19F85B-0055-4C10-B689-B56C54FE77DC}">
      <text>
        <r>
          <rPr>
            <b/>
            <sz val="9"/>
            <color indexed="81"/>
            <rFont val="Tahoma"/>
            <family val="2"/>
          </rPr>
          <t>Author:</t>
        </r>
        <r>
          <rPr>
            <sz val="9"/>
            <color indexed="81"/>
            <rFont val="Tahoma"/>
            <family val="2"/>
          </rPr>
          <t xml:space="preserve">
Рзатр=&lt;152
Thực hiện xả về 70 bar</t>
        </r>
      </text>
    </comment>
    <comment ref="E2852" authorId="1" shapeId="0" xr:uid="{F3DAAAA7-1FA4-43A4-98A1-5376CD32B779}">
      <text>
        <r>
          <rPr>
            <b/>
            <sz val="9"/>
            <color indexed="81"/>
            <rFont val="Tahoma"/>
            <family val="2"/>
          </rPr>
          <t>Author:</t>
        </r>
        <r>
          <rPr>
            <sz val="9"/>
            <color indexed="81"/>
            <rFont val="Tahoma"/>
            <family val="2"/>
          </rPr>
          <t xml:space="preserve">
Рзатр=&lt;320
Thực hiện xả về 70 bar</t>
        </r>
      </text>
    </comment>
    <comment ref="E2857" authorId="1" shapeId="0" xr:uid="{6C9B5BF5-3150-47F8-9283-008185D80A5E}">
      <text>
        <r>
          <rPr>
            <b/>
            <sz val="9"/>
            <color indexed="81"/>
            <rFont val="Tahoma"/>
            <family val="2"/>
          </rPr>
          <t>Author:</t>
        </r>
        <r>
          <rPr>
            <sz val="9"/>
            <color indexed="81"/>
            <rFont val="Tahoma"/>
            <family val="2"/>
          </rPr>
          <t xml:space="preserve">
Рзатр=&lt;152
Thực hiện xả về 70 bar</t>
        </r>
      </text>
    </comment>
    <comment ref="E2858" authorId="1" shapeId="0" xr:uid="{0724B76F-2B6A-41E3-B942-51E4802B563B}">
      <text>
        <r>
          <rPr>
            <b/>
            <sz val="9"/>
            <color indexed="81"/>
            <rFont val="Tahoma"/>
            <family val="2"/>
          </rPr>
          <t>Author:</t>
        </r>
        <r>
          <rPr>
            <sz val="9"/>
            <color indexed="81"/>
            <rFont val="Tahoma"/>
            <family val="2"/>
          </rPr>
          <t xml:space="preserve">
Рзатр=&lt;320
Thực hiện xả về 70 bar</t>
        </r>
      </text>
    </comment>
    <comment ref="E2863" authorId="1" shapeId="0" xr:uid="{D4794128-717F-4F34-9FDD-2302D9ECC239}">
      <text>
        <r>
          <rPr>
            <b/>
            <sz val="9"/>
            <color indexed="81"/>
            <rFont val="Tahoma"/>
            <family val="2"/>
          </rPr>
          <t>Author:</t>
        </r>
        <r>
          <rPr>
            <sz val="9"/>
            <color indexed="81"/>
            <rFont val="Tahoma"/>
            <family val="2"/>
          </rPr>
          <t xml:space="preserve">
Рзатр=&lt;152
Thực hiện xả về 70 bar</t>
        </r>
      </text>
    </comment>
    <comment ref="E2864" authorId="1" shapeId="0" xr:uid="{577CF378-0AC4-4A8C-A592-2F9EC3C7D0E7}">
      <text>
        <r>
          <rPr>
            <b/>
            <sz val="9"/>
            <color indexed="81"/>
            <rFont val="Tahoma"/>
            <family val="2"/>
          </rPr>
          <t>Author:</t>
        </r>
        <r>
          <rPr>
            <sz val="9"/>
            <color indexed="81"/>
            <rFont val="Tahoma"/>
            <family val="2"/>
          </rPr>
          <t xml:space="preserve">
Рзатр=&lt;320
Thực hiện xả về 70 bar</t>
        </r>
      </text>
    </comment>
    <comment ref="E2869" authorId="1" shapeId="0" xr:uid="{D7E3632C-82CB-4D0E-87DE-7737FA764192}">
      <text>
        <r>
          <rPr>
            <b/>
            <sz val="9"/>
            <color indexed="81"/>
            <rFont val="Tahoma"/>
            <family val="2"/>
          </rPr>
          <t>Author:</t>
        </r>
        <r>
          <rPr>
            <sz val="9"/>
            <color indexed="81"/>
            <rFont val="Tahoma"/>
            <family val="2"/>
          </rPr>
          <t xml:space="preserve">
Рзатр=&lt;152
Thực hiện xả về 70 bar</t>
        </r>
      </text>
    </comment>
    <comment ref="E2870" authorId="1" shapeId="0" xr:uid="{37824B3A-98A8-41BD-A671-35236BCC26CA}">
      <text>
        <r>
          <rPr>
            <b/>
            <sz val="9"/>
            <color indexed="81"/>
            <rFont val="Tahoma"/>
            <family val="2"/>
          </rPr>
          <t>Author:</t>
        </r>
        <r>
          <rPr>
            <sz val="9"/>
            <color indexed="81"/>
            <rFont val="Tahoma"/>
            <family val="2"/>
          </rPr>
          <t xml:space="preserve">
Рзатр=&lt;320
Thực hiện xả về 70 bar</t>
        </r>
      </text>
    </comment>
    <comment ref="E2875" authorId="1" shapeId="0" xr:uid="{E472C905-8485-4F1C-98C2-A6F084D77E7C}">
      <text>
        <r>
          <rPr>
            <b/>
            <sz val="9"/>
            <color indexed="81"/>
            <rFont val="Tahoma"/>
            <family val="2"/>
          </rPr>
          <t>Author:</t>
        </r>
        <r>
          <rPr>
            <sz val="9"/>
            <color indexed="81"/>
            <rFont val="Tahoma"/>
            <family val="2"/>
          </rPr>
          <t xml:space="preserve">
Рзатр=&lt;152
Thực hiện xả về 70 bar</t>
        </r>
      </text>
    </comment>
    <comment ref="E2876" authorId="1" shapeId="0" xr:uid="{AFA8D435-C3FD-4AE5-B233-D33A613B0781}">
      <text>
        <r>
          <rPr>
            <b/>
            <sz val="9"/>
            <color indexed="81"/>
            <rFont val="Tahoma"/>
            <family val="2"/>
          </rPr>
          <t>Author:</t>
        </r>
        <r>
          <rPr>
            <sz val="9"/>
            <color indexed="81"/>
            <rFont val="Tahoma"/>
            <family val="2"/>
          </rPr>
          <t xml:space="preserve">
Рзатр=&lt;320
Thực hiện xả về 70 bar</t>
        </r>
      </text>
    </comment>
    <comment ref="E2881" authorId="1" shapeId="0" xr:uid="{5A3721B2-92C9-4585-A413-FEAC6EF21545}">
      <text>
        <r>
          <rPr>
            <b/>
            <sz val="9"/>
            <color indexed="81"/>
            <rFont val="Tahoma"/>
            <family val="2"/>
          </rPr>
          <t>Author:</t>
        </r>
        <r>
          <rPr>
            <sz val="9"/>
            <color indexed="81"/>
            <rFont val="Tahoma"/>
            <family val="2"/>
          </rPr>
          <t xml:space="preserve">
Рзатр=&lt;152
Thực hiện xả về 70 bar</t>
        </r>
      </text>
    </comment>
    <comment ref="E2882" authorId="1" shapeId="0" xr:uid="{5EF34570-DFFD-4470-AA99-D1417E07E5A8}">
      <text>
        <r>
          <rPr>
            <b/>
            <sz val="9"/>
            <color indexed="81"/>
            <rFont val="Tahoma"/>
            <family val="2"/>
          </rPr>
          <t>Author:</t>
        </r>
        <r>
          <rPr>
            <sz val="9"/>
            <color indexed="81"/>
            <rFont val="Tahoma"/>
            <family val="2"/>
          </rPr>
          <t xml:space="preserve">
Рзатр=&lt;320
Thực hiện xả về 70 bar</t>
        </r>
      </text>
    </comment>
    <comment ref="E2887" authorId="1" shapeId="0" xr:uid="{EFE6427A-E028-4D23-B169-80B4B7CCBC9A}">
      <text>
        <r>
          <rPr>
            <b/>
            <sz val="9"/>
            <color indexed="81"/>
            <rFont val="Tahoma"/>
            <family val="2"/>
          </rPr>
          <t>Author:</t>
        </r>
        <r>
          <rPr>
            <sz val="9"/>
            <color indexed="81"/>
            <rFont val="Tahoma"/>
            <family val="2"/>
          </rPr>
          <t xml:space="preserve">
Рзатр=&lt;152
Thực hiện xả về 70 bar</t>
        </r>
      </text>
    </comment>
    <comment ref="E2888" authorId="1" shapeId="0" xr:uid="{E9D741B5-BD7B-49F2-BD7B-2904A96AE4AC}">
      <text>
        <r>
          <rPr>
            <b/>
            <sz val="9"/>
            <color indexed="81"/>
            <rFont val="Tahoma"/>
            <family val="2"/>
          </rPr>
          <t>Author:</t>
        </r>
        <r>
          <rPr>
            <sz val="9"/>
            <color indexed="81"/>
            <rFont val="Tahoma"/>
            <family val="2"/>
          </rPr>
          <t xml:space="preserve">
Рзатр=&lt;320
Thực hiện xả về 70 bar</t>
        </r>
      </text>
    </comment>
    <comment ref="E2893" authorId="1" shapeId="0" xr:uid="{CC31807F-AC29-4794-886D-B9CA90E31BAF}">
      <text>
        <r>
          <rPr>
            <b/>
            <sz val="9"/>
            <color indexed="81"/>
            <rFont val="Tahoma"/>
            <family val="2"/>
          </rPr>
          <t>Author:</t>
        </r>
        <r>
          <rPr>
            <sz val="9"/>
            <color indexed="81"/>
            <rFont val="Tahoma"/>
            <family val="2"/>
          </rPr>
          <t xml:space="preserve">
Рзатр=&lt;152
Thực hiện xả về 70 bar</t>
        </r>
      </text>
    </comment>
    <comment ref="E2894" authorId="1" shapeId="0" xr:uid="{98143860-0A15-4C78-8D4D-CBA63E460CF3}">
      <text>
        <r>
          <rPr>
            <b/>
            <sz val="9"/>
            <color indexed="81"/>
            <rFont val="Tahoma"/>
            <family val="2"/>
          </rPr>
          <t>Author:</t>
        </r>
        <r>
          <rPr>
            <sz val="9"/>
            <color indexed="81"/>
            <rFont val="Tahoma"/>
            <family val="2"/>
          </rPr>
          <t xml:space="preserve">
Рзатр=&lt;320
Thực hiện xả về 70 bar</t>
        </r>
      </text>
    </comment>
    <comment ref="E2899" authorId="1" shapeId="0" xr:uid="{50154A5F-0F0B-4AEB-8B8D-3F88FBECA225}">
      <text>
        <r>
          <rPr>
            <b/>
            <sz val="9"/>
            <color indexed="81"/>
            <rFont val="Tahoma"/>
            <family val="2"/>
          </rPr>
          <t>Author:</t>
        </r>
        <r>
          <rPr>
            <sz val="9"/>
            <color indexed="81"/>
            <rFont val="Tahoma"/>
            <family val="2"/>
          </rPr>
          <t xml:space="preserve">
Рзатр=&lt;152
Thực hiện xả về 70 bar</t>
        </r>
      </text>
    </comment>
    <comment ref="E2900" authorId="1" shapeId="0" xr:uid="{19EC3846-0B41-40BB-A0C3-BC2AA0828E0E}">
      <text>
        <r>
          <rPr>
            <b/>
            <sz val="9"/>
            <color indexed="81"/>
            <rFont val="Tahoma"/>
            <family val="2"/>
          </rPr>
          <t>Author:</t>
        </r>
        <r>
          <rPr>
            <sz val="9"/>
            <color indexed="81"/>
            <rFont val="Tahoma"/>
            <family val="2"/>
          </rPr>
          <t xml:space="preserve">
Рзатр=&lt;320
Thực hiện xả về 70 bar</t>
        </r>
      </text>
    </comment>
    <comment ref="E2905" authorId="1" shapeId="0" xr:uid="{75ED8B08-7254-4832-8F4C-B096130E7F8E}">
      <text>
        <r>
          <rPr>
            <b/>
            <sz val="9"/>
            <color indexed="81"/>
            <rFont val="Tahoma"/>
            <family val="2"/>
          </rPr>
          <t>Author:</t>
        </r>
        <r>
          <rPr>
            <sz val="9"/>
            <color indexed="81"/>
            <rFont val="Tahoma"/>
            <family val="2"/>
          </rPr>
          <t xml:space="preserve">
Рзатр=&lt;152
Thực hiện xả về 70 bar</t>
        </r>
      </text>
    </comment>
    <comment ref="E2906" authorId="1" shapeId="0" xr:uid="{4AFC35C7-6A18-40BB-AA47-7F9E357568BA}">
      <text>
        <r>
          <rPr>
            <b/>
            <sz val="9"/>
            <color indexed="81"/>
            <rFont val="Tahoma"/>
            <family val="2"/>
          </rPr>
          <t>Author:</t>
        </r>
        <r>
          <rPr>
            <sz val="9"/>
            <color indexed="81"/>
            <rFont val="Tahoma"/>
            <family val="2"/>
          </rPr>
          <t xml:space="preserve">
Рзатр=&lt;320
Thực hiện xả về 70 bar</t>
        </r>
      </text>
    </comment>
    <comment ref="E2911" authorId="1" shapeId="0" xr:uid="{3102FC61-868C-4E22-804D-8A444329B684}">
      <text>
        <r>
          <rPr>
            <b/>
            <sz val="9"/>
            <color indexed="81"/>
            <rFont val="Tahoma"/>
            <family val="2"/>
          </rPr>
          <t>Author:</t>
        </r>
        <r>
          <rPr>
            <sz val="9"/>
            <color indexed="81"/>
            <rFont val="Tahoma"/>
            <family val="2"/>
          </rPr>
          <t xml:space="preserve">
Рзатр=&lt;152
Thực hiện xả về 70 bar</t>
        </r>
      </text>
    </comment>
    <comment ref="E2912" authorId="1" shapeId="0" xr:uid="{4E1E8C80-3833-4D83-8377-F25DACF04828}">
      <text>
        <r>
          <rPr>
            <b/>
            <sz val="9"/>
            <color indexed="81"/>
            <rFont val="Tahoma"/>
            <family val="2"/>
          </rPr>
          <t>Author:</t>
        </r>
        <r>
          <rPr>
            <sz val="9"/>
            <color indexed="81"/>
            <rFont val="Tahoma"/>
            <family val="2"/>
          </rPr>
          <t xml:space="preserve">
Рзатр=&lt;320
Thực hiện xả về 70 bar</t>
        </r>
      </text>
    </comment>
    <comment ref="E2917" authorId="1" shapeId="0" xr:uid="{78B434D4-ABFD-433E-8025-9CCB2BAD6E79}">
      <text>
        <r>
          <rPr>
            <b/>
            <sz val="9"/>
            <color indexed="81"/>
            <rFont val="Tahoma"/>
            <family val="2"/>
          </rPr>
          <t>Author:</t>
        </r>
        <r>
          <rPr>
            <sz val="9"/>
            <color indexed="81"/>
            <rFont val="Tahoma"/>
            <family val="2"/>
          </rPr>
          <t xml:space="preserve">
Рзатр=&lt;152
Thực hiện xả về 70 bar</t>
        </r>
      </text>
    </comment>
    <comment ref="E2918" authorId="1" shapeId="0" xr:uid="{7D62E6C3-EC7C-484A-B146-CF28344A5DA5}">
      <text>
        <r>
          <rPr>
            <b/>
            <sz val="9"/>
            <color indexed="81"/>
            <rFont val="Tahoma"/>
            <family val="2"/>
          </rPr>
          <t>Author:</t>
        </r>
        <r>
          <rPr>
            <sz val="9"/>
            <color indexed="81"/>
            <rFont val="Tahoma"/>
            <family val="2"/>
          </rPr>
          <t xml:space="preserve">
Рзатр=&lt;320
Thực hiện xả về 70 bar</t>
        </r>
      </text>
    </comment>
    <comment ref="E2923" authorId="1" shapeId="0" xr:uid="{13A88175-F34D-4D5D-B9C1-090A326F3739}">
      <text>
        <r>
          <rPr>
            <b/>
            <sz val="9"/>
            <color indexed="81"/>
            <rFont val="Tahoma"/>
            <family val="2"/>
          </rPr>
          <t>Author:</t>
        </r>
        <r>
          <rPr>
            <sz val="9"/>
            <color indexed="81"/>
            <rFont val="Tahoma"/>
            <family val="2"/>
          </rPr>
          <t xml:space="preserve">
Рзатр=&lt;152
Thực hiện xả về 70 bar</t>
        </r>
      </text>
    </comment>
    <comment ref="E2924" authorId="1" shapeId="0" xr:uid="{8B591967-3F00-418E-AD5F-83EBBD01A1AE}">
      <text>
        <r>
          <rPr>
            <b/>
            <sz val="9"/>
            <color indexed="81"/>
            <rFont val="Tahoma"/>
            <family val="2"/>
          </rPr>
          <t>Author:</t>
        </r>
        <r>
          <rPr>
            <sz val="9"/>
            <color indexed="81"/>
            <rFont val="Tahoma"/>
            <family val="2"/>
          </rPr>
          <t xml:space="preserve">
Рзатр=&lt;320
Thực hiện xả về 70 bar</t>
        </r>
      </text>
    </comment>
    <comment ref="E2929" authorId="1" shapeId="0" xr:uid="{0BD68207-6C0E-4D5B-9CA3-E04D9CA82E6E}">
      <text>
        <r>
          <rPr>
            <b/>
            <sz val="9"/>
            <color indexed="81"/>
            <rFont val="Tahoma"/>
            <family val="2"/>
          </rPr>
          <t>Author:</t>
        </r>
        <r>
          <rPr>
            <sz val="9"/>
            <color indexed="81"/>
            <rFont val="Tahoma"/>
            <family val="2"/>
          </rPr>
          <t xml:space="preserve">
Рзатр=&lt;152
Thực hiện xả về 70 bar</t>
        </r>
      </text>
    </comment>
    <comment ref="E2930" authorId="1" shapeId="0" xr:uid="{90EB100E-6AF9-4969-AF12-299E3D056B1F}">
      <text>
        <r>
          <rPr>
            <b/>
            <sz val="9"/>
            <color indexed="81"/>
            <rFont val="Tahoma"/>
            <family val="2"/>
          </rPr>
          <t>Author:</t>
        </r>
        <r>
          <rPr>
            <sz val="9"/>
            <color indexed="81"/>
            <rFont val="Tahoma"/>
            <family val="2"/>
          </rPr>
          <t xml:space="preserve">
Рзатр=&lt;320
Thực hiện xả về 70 bar</t>
        </r>
      </text>
    </comment>
    <comment ref="E2935" authorId="1" shapeId="0" xr:uid="{C98DCCB6-0AC6-4D0E-A99F-DD5545F8E466}">
      <text>
        <r>
          <rPr>
            <b/>
            <sz val="9"/>
            <color indexed="81"/>
            <rFont val="Tahoma"/>
            <family val="2"/>
          </rPr>
          <t>Author:</t>
        </r>
        <r>
          <rPr>
            <sz val="9"/>
            <color indexed="81"/>
            <rFont val="Tahoma"/>
            <family val="2"/>
          </rPr>
          <t xml:space="preserve">
Рзатр=&lt;152
Thực hiện xả về 70 bar</t>
        </r>
      </text>
    </comment>
    <comment ref="E2936" authorId="1" shapeId="0" xr:uid="{67467D04-CBD3-4433-B0C0-866399B8C1B1}">
      <text>
        <r>
          <rPr>
            <b/>
            <sz val="9"/>
            <color indexed="81"/>
            <rFont val="Tahoma"/>
            <family val="2"/>
          </rPr>
          <t>Author:</t>
        </r>
        <r>
          <rPr>
            <sz val="9"/>
            <color indexed="81"/>
            <rFont val="Tahoma"/>
            <family val="2"/>
          </rPr>
          <t xml:space="preserve">
Рзатр=&lt;320
Thực hiện xả về 70 bar</t>
        </r>
      </text>
    </comment>
    <comment ref="E2941" authorId="1" shapeId="0" xr:uid="{46F0C9B0-9261-41AC-B862-C073986FFA93}">
      <text>
        <r>
          <rPr>
            <b/>
            <sz val="9"/>
            <color indexed="81"/>
            <rFont val="Tahoma"/>
            <family val="2"/>
          </rPr>
          <t>Author:</t>
        </r>
        <r>
          <rPr>
            <sz val="9"/>
            <color indexed="81"/>
            <rFont val="Tahoma"/>
            <family val="2"/>
          </rPr>
          <t xml:space="preserve">
Рзатр=&lt;152
Thực hiện xả về 70 bar</t>
        </r>
      </text>
    </comment>
    <comment ref="E2942" authorId="1" shapeId="0" xr:uid="{B23961E2-6830-41FC-9F3C-0CDAE02888AA}">
      <text>
        <r>
          <rPr>
            <b/>
            <sz val="9"/>
            <color indexed="81"/>
            <rFont val="Tahoma"/>
            <family val="2"/>
          </rPr>
          <t>Author:</t>
        </r>
        <r>
          <rPr>
            <sz val="9"/>
            <color indexed="81"/>
            <rFont val="Tahoma"/>
            <family val="2"/>
          </rPr>
          <t xml:space="preserve">
Рзатр=&lt;320
Thực hiện xả về 70 bar</t>
        </r>
      </text>
    </comment>
    <comment ref="E2947" authorId="1" shapeId="0" xr:uid="{5A58B2C7-F3C2-42A7-B8A6-7671D2B52966}">
      <text>
        <r>
          <rPr>
            <b/>
            <sz val="9"/>
            <color indexed="81"/>
            <rFont val="Tahoma"/>
            <family val="2"/>
          </rPr>
          <t>Author:</t>
        </r>
        <r>
          <rPr>
            <sz val="9"/>
            <color indexed="81"/>
            <rFont val="Tahoma"/>
            <family val="2"/>
          </rPr>
          <t xml:space="preserve">
Рзатр=&lt;152
Thực hiện xả về 70 bar</t>
        </r>
      </text>
    </comment>
    <comment ref="E2948" authorId="1" shapeId="0" xr:uid="{8A7BC023-9838-481D-9590-AD0829B47027}">
      <text>
        <r>
          <rPr>
            <b/>
            <sz val="9"/>
            <color indexed="81"/>
            <rFont val="Tahoma"/>
            <family val="2"/>
          </rPr>
          <t>Author:</t>
        </r>
        <r>
          <rPr>
            <sz val="9"/>
            <color indexed="81"/>
            <rFont val="Tahoma"/>
            <family val="2"/>
          </rPr>
          <t xml:space="preserve">
Рзатр=&lt;320
Thực hiện xả về 70 bar</t>
        </r>
      </text>
    </comment>
    <comment ref="E2953" authorId="1" shapeId="0" xr:uid="{A0B06FC5-541D-42B9-A796-A425B2F11603}">
      <text>
        <r>
          <rPr>
            <b/>
            <sz val="9"/>
            <color indexed="81"/>
            <rFont val="Tahoma"/>
            <family val="2"/>
          </rPr>
          <t>Author:</t>
        </r>
        <r>
          <rPr>
            <sz val="9"/>
            <color indexed="81"/>
            <rFont val="Tahoma"/>
            <family val="2"/>
          </rPr>
          <t xml:space="preserve">
Рзатр=&lt;152
Thực hiện xả về 70 bar</t>
        </r>
      </text>
    </comment>
    <comment ref="E2954" authorId="1" shapeId="0" xr:uid="{82F25E82-074A-4C95-B1FB-E79AAAC34CBF}">
      <text>
        <r>
          <rPr>
            <b/>
            <sz val="9"/>
            <color indexed="81"/>
            <rFont val="Tahoma"/>
            <family val="2"/>
          </rPr>
          <t>Author:</t>
        </r>
        <r>
          <rPr>
            <sz val="9"/>
            <color indexed="81"/>
            <rFont val="Tahoma"/>
            <family val="2"/>
          </rPr>
          <t xml:space="preserve">
Рзатр=&lt;320
Thực hiện xả về 70 bar</t>
        </r>
      </text>
    </comment>
    <comment ref="E2959" authorId="1" shapeId="0" xr:uid="{9D3C40B5-E2F8-4365-8547-3CA3407662D4}">
      <text>
        <r>
          <rPr>
            <b/>
            <sz val="9"/>
            <color indexed="81"/>
            <rFont val="Tahoma"/>
            <family val="2"/>
          </rPr>
          <t>Author:</t>
        </r>
        <r>
          <rPr>
            <sz val="9"/>
            <color indexed="81"/>
            <rFont val="Tahoma"/>
            <family val="2"/>
          </rPr>
          <t xml:space="preserve">
Рзатр=&lt;152
Thực hiện xả về 70 bar</t>
        </r>
      </text>
    </comment>
    <comment ref="E2960" authorId="1" shapeId="0" xr:uid="{429C5DD9-26AC-4AD2-B75C-F67573473E57}">
      <text>
        <r>
          <rPr>
            <b/>
            <sz val="9"/>
            <color indexed="81"/>
            <rFont val="Tahoma"/>
            <family val="2"/>
          </rPr>
          <t>Author:</t>
        </r>
        <r>
          <rPr>
            <sz val="9"/>
            <color indexed="81"/>
            <rFont val="Tahoma"/>
            <family val="2"/>
          </rPr>
          <t xml:space="preserve">
Рзатр=&lt;320
Thực hiện xả về 70 bar</t>
        </r>
      </text>
    </comment>
    <comment ref="E2965" authorId="1" shapeId="0" xr:uid="{B149D691-B1CD-443B-B25F-B8B1974A400D}">
      <text>
        <r>
          <rPr>
            <b/>
            <sz val="9"/>
            <color indexed="81"/>
            <rFont val="Tahoma"/>
            <family val="2"/>
          </rPr>
          <t>Author:</t>
        </r>
        <r>
          <rPr>
            <sz val="9"/>
            <color indexed="81"/>
            <rFont val="Tahoma"/>
            <family val="2"/>
          </rPr>
          <t xml:space="preserve">
Рзатр=&lt;152
Thực hiện xả về 70 bar</t>
        </r>
      </text>
    </comment>
    <comment ref="E2966" authorId="1" shapeId="0" xr:uid="{4318F6D7-F299-4E3D-AAE0-99379D0834F5}">
      <text>
        <r>
          <rPr>
            <b/>
            <sz val="9"/>
            <color indexed="81"/>
            <rFont val="Tahoma"/>
            <family val="2"/>
          </rPr>
          <t>Author:</t>
        </r>
        <r>
          <rPr>
            <sz val="9"/>
            <color indexed="81"/>
            <rFont val="Tahoma"/>
            <family val="2"/>
          </rPr>
          <t xml:space="preserve">
Рзатр=&lt;320
Thực hiện xả về 70 bar</t>
        </r>
      </text>
    </comment>
    <comment ref="E2971" authorId="1" shapeId="0" xr:uid="{A5CBC217-C728-41D3-BA2F-9D352D8D56F8}">
      <text>
        <r>
          <rPr>
            <b/>
            <sz val="9"/>
            <color indexed="81"/>
            <rFont val="Tahoma"/>
            <family val="2"/>
          </rPr>
          <t>Author:</t>
        </r>
        <r>
          <rPr>
            <sz val="9"/>
            <color indexed="81"/>
            <rFont val="Tahoma"/>
            <family val="2"/>
          </rPr>
          <t xml:space="preserve">
Рзатр=&lt;152
Thực hiện xả về 70 bar</t>
        </r>
      </text>
    </comment>
    <comment ref="E2972" authorId="1" shapeId="0" xr:uid="{1453C7AB-60E9-493E-9496-AE3A760CE2B9}">
      <text>
        <r>
          <rPr>
            <b/>
            <sz val="9"/>
            <color indexed="81"/>
            <rFont val="Tahoma"/>
            <family val="2"/>
          </rPr>
          <t>Author:</t>
        </r>
        <r>
          <rPr>
            <sz val="9"/>
            <color indexed="81"/>
            <rFont val="Tahoma"/>
            <family val="2"/>
          </rPr>
          <t xml:space="preserve">
Рзатр=&lt;320
Thực hiện xả về 70 bar</t>
        </r>
      </text>
    </comment>
    <comment ref="E2977" authorId="1" shapeId="0" xr:uid="{583AFF5C-337F-4D83-846B-6DFB06A54B03}">
      <text>
        <r>
          <rPr>
            <b/>
            <sz val="9"/>
            <color indexed="81"/>
            <rFont val="Tahoma"/>
            <family val="2"/>
          </rPr>
          <t>Author:</t>
        </r>
        <r>
          <rPr>
            <sz val="9"/>
            <color indexed="81"/>
            <rFont val="Tahoma"/>
            <family val="2"/>
          </rPr>
          <t xml:space="preserve">
Рзатр=&lt;152
Thực hiện xả về 70 bar</t>
        </r>
      </text>
    </comment>
    <comment ref="E2978" authorId="1" shapeId="0" xr:uid="{37F9001E-5B3E-44D1-97A5-904EF0508735}">
      <text>
        <r>
          <rPr>
            <b/>
            <sz val="9"/>
            <color indexed="81"/>
            <rFont val="Tahoma"/>
            <family val="2"/>
          </rPr>
          <t>Author:</t>
        </r>
        <r>
          <rPr>
            <sz val="9"/>
            <color indexed="81"/>
            <rFont val="Tahoma"/>
            <family val="2"/>
          </rPr>
          <t xml:space="preserve">
Рзатр=&lt;320
Thực hiện xả về 70 bar</t>
        </r>
      </text>
    </comment>
    <comment ref="E2983" authorId="1" shapeId="0" xr:uid="{3D492C58-44CB-4E96-9A77-8277F0009900}">
      <text>
        <r>
          <rPr>
            <b/>
            <sz val="9"/>
            <color indexed="81"/>
            <rFont val="Tahoma"/>
            <family val="2"/>
          </rPr>
          <t>Author:</t>
        </r>
        <r>
          <rPr>
            <sz val="9"/>
            <color indexed="81"/>
            <rFont val="Tahoma"/>
            <family val="2"/>
          </rPr>
          <t xml:space="preserve">
Рзатр=&lt;152
Thực hiện xả về 70 bar</t>
        </r>
      </text>
    </comment>
    <comment ref="E2984" authorId="1" shapeId="0" xr:uid="{ADE8F02E-FE36-4C42-8A15-1AB1FF0967C9}">
      <text>
        <r>
          <rPr>
            <b/>
            <sz val="9"/>
            <color indexed="81"/>
            <rFont val="Tahoma"/>
            <family val="2"/>
          </rPr>
          <t>Author:</t>
        </r>
        <r>
          <rPr>
            <sz val="9"/>
            <color indexed="81"/>
            <rFont val="Tahoma"/>
            <family val="2"/>
          </rPr>
          <t xml:space="preserve">
Рзатр=&lt;320
Thực hiện xả về 70 bar</t>
        </r>
      </text>
    </comment>
    <comment ref="E2989" authorId="1" shapeId="0" xr:uid="{8A820166-6600-4B11-A4BD-FA905B6641E2}">
      <text>
        <r>
          <rPr>
            <b/>
            <sz val="9"/>
            <color indexed="81"/>
            <rFont val="Tahoma"/>
            <family val="2"/>
          </rPr>
          <t>Author:</t>
        </r>
        <r>
          <rPr>
            <sz val="9"/>
            <color indexed="81"/>
            <rFont val="Tahoma"/>
            <family val="2"/>
          </rPr>
          <t xml:space="preserve">
Рзатр=&lt;152
Thực hiện xả về 70 bar</t>
        </r>
      </text>
    </comment>
    <comment ref="E2990" authorId="1" shapeId="0" xr:uid="{AD3D0CB5-66C9-48C3-BE92-4722F74FD131}">
      <text>
        <r>
          <rPr>
            <b/>
            <sz val="9"/>
            <color indexed="81"/>
            <rFont val="Tahoma"/>
            <family val="2"/>
          </rPr>
          <t>Author:</t>
        </r>
        <r>
          <rPr>
            <sz val="9"/>
            <color indexed="81"/>
            <rFont val="Tahoma"/>
            <family val="2"/>
          </rPr>
          <t xml:space="preserve">
Рзатр=&lt;320
Thực hiện xả về 70 bar</t>
        </r>
      </text>
    </comment>
    <comment ref="E2995" authorId="1" shapeId="0" xr:uid="{00DA5086-400E-4484-BCAF-3BFD1BEE75C1}">
      <text>
        <r>
          <rPr>
            <b/>
            <sz val="9"/>
            <color indexed="81"/>
            <rFont val="Tahoma"/>
            <family val="2"/>
          </rPr>
          <t>Author:</t>
        </r>
        <r>
          <rPr>
            <sz val="9"/>
            <color indexed="81"/>
            <rFont val="Tahoma"/>
            <family val="2"/>
          </rPr>
          <t xml:space="preserve">
Рзатр=&lt;152
Thực hiện xả về 70 bar</t>
        </r>
      </text>
    </comment>
    <comment ref="E2996" authorId="1" shapeId="0" xr:uid="{5764730B-75FC-4EE4-B746-2D529F24692B}">
      <text>
        <r>
          <rPr>
            <b/>
            <sz val="9"/>
            <color indexed="81"/>
            <rFont val="Tahoma"/>
            <family val="2"/>
          </rPr>
          <t>Author:</t>
        </r>
        <r>
          <rPr>
            <sz val="9"/>
            <color indexed="81"/>
            <rFont val="Tahoma"/>
            <family val="2"/>
          </rPr>
          <t xml:space="preserve">
Рзатр=&lt;320
Thực hiện xả về 70 bar</t>
        </r>
      </text>
    </comment>
    <comment ref="E3001" authorId="1" shapeId="0" xr:uid="{2B5FDE9A-34F5-43B0-9326-BDB4D0EA3D7F}">
      <text>
        <r>
          <rPr>
            <b/>
            <sz val="9"/>
            <color indexed="81"/>
            <rFont val="Tahoma"/>
            <family val="2"/>
          </rPr>
          <t>Author:</t>
        </r>
        <r>
          <rPr>
            <sz val="9"/>
            <color indexed="81"/>
            <rFont val="Tahoma"/>
            <family val="2"/>
          </rPr>
          <t xml:space="preserve">
Рзатр=&lt;152
Thực hiện xả về 70 bar</t>
        </r>
      </text>
    </comment>
    <comment ref="E3002" authorId="1" shapeId="0" xr:uid="{D76CA522-61DD-424E-B64C-CC07D6092D46}">
      <text>
        <r>
          <rPr>
            <b/>
            <sz val="9"/>
            <color indexed="81"/>
            <rFont val="Tahoma"/>
            <family val="2"/>
          </rPr>
          <t>Author:</t>
        </r>
        <r>
          <rPr>
            <sz val="9"/>
            <color indexed="81"/>
            <rFont val="Tahoma"/>
            <family val="2"/>
          </rPr>
          <t xml:space="preserve">
Рзатр=&lt;320
Thực hiện xả về 70 bar</t>
        </r>
      </text>
    </comment>
    <comment ref="E3007" authorId="1" shapeId="0" xr:uid="{0CC12D4B-0846-481C-BC68-9A4C894971E5}">
      <text>
        <r>
          <rPr>
            <b/>
            <sz val="9"/>
            <color indexed="81"/>
            <rFont val="Tahoma"/>
            <family val="2"/>
          </rPr>
          <t>Author:</t>
        </r>
        <r>
          <rPr>
            <sz val="9"/>
            <color indexed="81"/>
            <rFont val="Tahoma"/>
            <family val="2"/>
          </rPr>
          <t xml:space="preserve">
Рзатр=&lt;152
Thực hiện xả về 70 bar</t>
        </r>
      </text>
    </comment>
    <comment ref="E3008" authorId="1" shapeId="0" xr:uid="{0ADA82B5-4B62-47F1-B78E-32AFD781B82E}">
      <text>
        <r>
          <rPr>
            <b/>
            <sz val="9"/>
            <color indexed="81"/>
            <rFont val="Tahoma"/>
            <family val="2"/>
          </rPr>
          <t>Author:</t>
        </r>
        <r>
          <rPr>
            <sz val="9"/>
            <color indexed="81"/>
            <rFont val="Tahoma"/>
            <family val="2"/>
          </rPr>
          <t xml:space="preserve">
Рзатр=&lt;320
Thực hiện xả về 70 bar</t>
        </r>
      </text>
    </comment>
    <comment ref="E3013" authorId="1" shapeId="0" xr:uid="{29E98761-8C8F-4E53-B4AA-6E5B97040ACE}">
      <text>
        <r>
          <rPr>
            <b/>
            <sz val="9"/>
            <color indexed="81"/>
            <rFont val="Tahoma"/>
            <family val="2"/>
          </rPr>
          <t>Author:</t>
        </r>
        <r>
          <rPr>
            <sz val="9"/>
            <color indexed="81"/>
            <rFont val="Tahoma"/>
            <family val="2"/>
          </rPr>
          <t xml:space="preserve">
Рзатр=&lt;152
Thực hiện xả về 70 bar</t>
        </r>
      </text>
    </comment>
    <comment ref="E3014" authorId="1" shapeId="0" xr:uid="{FC10C196-A695-4F42-9E92-8CCBF1E32F9E}">
      <text>
        <r>
          <rPr>
            <b/>
            <sz val="9"/>
            <color indexed="81"/>
            <rFont val="Tahoma"/>
            <family val="2"/>
          </rPr>
          <t>Author:</t>
        </r>
        <r>
          <rPr>
            <sz val="9"/>
            <color indexed="81"/>
            <rFont val="Tahoma"/>
            <family val="2"/>
          </rPr>
          <t xml:space="preserve">
Рзатр=&lt;320
Thực hiện xả về 70 bar</t>
        </r>
      </text>
    </comment>
    <comment ref="E3019" authorId="1" shapeId="0" xr:uid="{091EE59D-C31A-4813-8D81-EBFA01DA58C7}">
      <text>
        <r>
          <rPr>
            <b/>
            <sz val="9"/>
            <color indexed="81"/>
            <rFont val="Tahoma"/>
            <family val="2"/>
          </rPr>
          <t>Author:</t>
        </r>
        <r>
          <rPr>
            <sz val="9"/>
            <color indexed="81"/>
            <rFont val="Tahoma"/>
            <family val="2"/>
          </rPr>
          <t xml:space="preserve">
Рзатр=&lt;152
Thực hiện xả về 70 bar</t>
        </r>
      </text>
    </comment>
    <comment ref="E3020" authorId="1" shapeId="0" xr:uid="{921276CB-F037-497C-A570-743869F9BEB9}">
      <text>
        <r>
          <rPr>
            <b/>
            <sz val="9"/>
            <color indexed="81"/>
            <rFont val="Tahoma"/>
            <family val="2"/>
          </rPr>
          <t>Author:</t>
        </r>
        <r>
          <rPr>
            <sz val="9"/>
            <color indexed="81"/>
            <rFont val="Tahoma"/>
            <family val="2"/>
          </rPr>
          <t xml:space="preserve">
Рзатр=&lt;320
Thực hiện xả về 70 bar</t>
        </r>
      </text>
    </comment>
    <comment ref="E3025" authorId="1" shapeId="0" xr:uid="{6C638E73-E8DE-4295-89EF-96D71C18EE94}">
      <text>
        <r>
          <rPr>
            <b/>
            <sz val="9"/>
            <color indexed="81"/>
            <rFont val="Tahoma"/>
            <family val="2"/>
          </rPr>
          <t>Author:</t>
        </r>
        <r>
          <rPr>
            <sz val="9"/>
            <color indexed="81"/>
            <rFont val="Tahoma"/>
            <family val="2"/>
          </rPr>
          <t xml:space="preserve">
Рзатр=&lt;152
Thực hiện xả về 70 bar</t>
        </r>
      </text>
    </comment>
    <comment ref="E3026" authorId="1" shapeId="0" xr:uid="{AE53FDB4-D390-4727-BA4F-99021EF18E65}">
      <text>
        <r>
          <rPr>
            <b/>
            <sz val="9"/>
            <color indexed="81"/>
            <rFont val="Tahoma"/>
            <family val="2"/>
          </rPr>
          <t>Author:</t>
        </r>
        <r>
          <rPr>
            <sz val="9"/>
            <color indexed="81"/>
            <rFont val="Tahoma"/>
            <family val="2"/>
          </rPr>
          <t xml:space="preserve">
Рзатр=&lt;320
Thực hiện xả về 70 bar</t>
        </r>
      </text>
    </comment>
    <comment ref="E3031" authorId="1" shapeId="0" xr:uid="{5F0AE87D-6694-4AD0-A35B-52384BE4FF6B}">
      <text>
        <r>
          <rPr>
            <b/>
            <sz val="9"/>
            <color indexed="81"/>
            <rFont val="Tahoma"/>
            <family val="2"/>
          </rPr>
          <t>Author:</t>
        </r>
        <r>
          <rPr>
            <sz val="9"/>
            <color indexed="81"/>
            <rFont val="Tahoma"/>
            <family val="2"/>
          </rPr>
          <t xml:space="preserve">
Рзатр=&lt;152
Thực hiện xả về 70 bar</t>
        </r>
      </text>
    </comment>
    <comment ref="E3032" authorId="1" shapeId="0" xr:uid="{E3AC7E1F-145E-41AB-9E13-36C44B8C7244}">
      <text>
        <r>
          <rPr>
            <b/>
            <sz val="9"/>
            <color indexed="81"/>
            <rFont val="Tahoma"/>
            <family val="2"/>
          </rPr>
          <t>Author:</t>
        </r>
        <r>
          <rPr>
            <sz val="9"/>
            <color indexed="81"/>
            <rFont val="Tahoma"/>
            <family val="2"/>
          </rPr>
          <t xml:space="preserve">
Рзатр=&lt;320
Thực hiện xả về 70 bar</t>
        </r>
      </text>
    </comment>
    <comment ref="E3037" authorId="1" shapeId="0" xr:uid="{04382FA4-93D5-4BC6-9AB2-A6E9E93A72DA}">
      <text>
        <r>
          <rPr>
            <b/>
            <sz val="9"/>
            <color indexed="81"/>
            <rFont val="Tahoma"/>
            <family val="2"/>
          </rPr>
          <t>Author:</t>
        </r>
        <r>
          <rPr>
            <sz val="9"/>
            <color indexed="81"/>
            <rFont val="Tahoma"/>
            <family val="2"/>
          </rPr>
          <t xml:space="preserve">
Рзатр=&lt;152
Thực hiện xả về 70 bar</t>
        </r>
      </text>
    </comment>
    <comment ref="E3038" authorId="1" shapeId="0" xr:uid="{B6F038BA-D40E-4D44-B406-610D9DB3AF82}">
      <text>
        <r>
          <rPr>
            <b/>
            <sz val="9"/>
            <color indexed="81"/>
            <rFont val="Tahoma"/>
            <family val="2"/>
          </rPr>
          <t>Author:</t>
        </r>
        <r>
          <rPr>
            <sz val="9"/>
            <color indexed="81"/>
            <rFont val="Tahoma"/>
            <family val="2"/>
          </rPr>
          <t xml:space="preserve">
Рзатр=&lt;320
Thực hiện xả về 70 bar</t>
        </r>
      </text>
    </comment>
    <comment ref="E3043" authorId="1" shapeId="0" xr:uid="{A6E8EB95-2499-4714-B14F-AD2C1453E367}">
      <text>
        <r>
          <rPr>
            <b/>
            <sz val="9"/>
            <color indexed="81"/>
            <rFont val="Tahoma"/>
            <family val="2"/>
          </rPr>
          <t>Author:</t>
        </r>
        <r>
          <rPr>
            <sz val="9"/>
            <color indexed="81"/>
            <rFont val="Tahoma"/>
            <family val="2"/>
          </rPr>
          <t xml:space="preserve">
Рзатр=&lt;152
Thực hiện xả về 70 bar</t>
        </r>
      </text>
    </comment>
    <comment ref="E3044" authorId="1" shapeId="0" xr:uid="{FA8F1222-D7BF-42F0-A713-EB6D0AD7E0E6}">
      <text>
        <r>
          <rPr>
            <b/>
            <sz val="9"/>
            <color indexed="81"/>
            <rFont val="Tahoma"/>
            <family val="2"/>
          </rPr>
          <t>Author:</t>
        </r>
        <r>
          <rPr>
            <sz val="9"/>
            <color indexed="81"/>
            <rFont val="Tahoma"/>
            <family val="2"/>
          </rPr>
          <t xml:space="preserve">
Рзатр=&lt;320
Thực hiện xả về 70 bar</t>
        </r>
      </text>
    </comment>
    <comment ref="E3049" authorId="1" shapeId="0" xr:uid="{1949CDBE-93CF-4EDF-B041-06F6583C335B}">
      <text>
        <r>
          <rPr>
            <b/>
            <sz val="9"/>
            <color indexed="81"/>
            <rFont val="Tahoma"/>
            <family val="2"/>
          </rPr>
          <t>Author:</t>
        </r>
        <r>
          <rPr>
            <sz val="9"/>
            <color indexed="81"/>
            <rFont val="Tahoma"/>
            <family val="2"/>
          </rPr>
          <t xml:space="preserve">
Рзатр=&lt;152
Thực hiện xả về 70 bar</t>
        </r>
      </text>
    </comment>
    <comment ref="E3050" authorId="1" shapeId="0" xr:uid="{67087C3D-9654-4A73-A5E3-6C7E408A0B72}">
      <text>
        <r>
          <rPr>
            <b/>
            <sz val="9"/>
            <color indexed="81"/>
            <rFont val="Tahoma"/>
            <family val="2"/>
          </rPr>
          <t>Author:</t>
        </r>
        <r>
          <rPr>
            <sz val="9"/>
            <color indexed="81"/>
            <rFont val="Tahoma"/>
            <family val="2"/>
          </rPr>
          <t xml:space="preserve">
Рзатр=&lt;320
Thực hiện xả về 70 bar</t>
        </r>
      </text>
    </comment>
    <comment ref="E3055" authorId="1" shapeId="0" xr:uid="{BC643BA4-AF05-46F9-AB6B-FFD826DE77F5}">
      <text>
        <r>
          <rPr>
            <b/>
            <sz val="9"/>
            <color indexed="81"/>
            <rFont val="Tahoma"/>
            <family val="2"/>
          </rPr>
          <t>Author:</t>
        </r>
        <r>
          <rPr>
            <sz val="9"/>
            <color indexed="81"/>
            <rFont val="Tahoma"/>
            <family val="2"/>
          </rPr>
          <t xml:space="preserve">
Рзатр=&lt;152
Thực hiện xả về 70 bar</t>
        </r>
      </text>
    </comment>
    <comment ref="E3056" authorId="1" shapeId="0" xr:uid="{2EC4BF58-9974-4F4F-8016-5B6ACB93CF3E}">
      <text>
        <r>
          <rPr>
            <b/>
            <sz val="9"/>
            <color indexed="81"/>
            <rFont val="Tahoma"/>
            <family val="2"/>
          </rPr>
          <t>Author:</t>
        </r>
        <r>
          <rPr>
            <sz val="9"/>
            <color indexed="81"/>
            <rFont val="Tahoma"/>
            <family val="2"/>
          </rPr>
          <t xml:space="preserve">
Рзатр=&lt;320
Thực hiện xả về 70 bar</t>
        </r>
      </text>
    </comment>
    <comment ref="E3061" authorId="1" shapeId="0" xr:uid="{51D8803F-BC15-4149-A2E0-64EFB35F78DE}">
      <text>
        <r>
          <rPr>
            <b/>
            <sz val="9"/>
            <color indexed="81"/>
            <rFont val="Tahoma"/>
            <family val="2"/>
          </rPr>
          <t>Author:</t>
        </r>
        <r>
          <rPr>
            <sz val="9"/>
            <color indexed="81"/>
            <rFont val="Tahoma"/>
            <family val="2"/>
          </rPr>
          <t xml:space="preserve">
Рзатр=&lt;152
Thực hiện xả về 70 bar</t>
        </r>
      </text>
    </comment>
    <comment ref="E3062" authorId="1" shapeId="0" xr:uid="{D007517C-F4A6-425A-B9DE-60F48A7A2C85}">
      <text>
        <r>
          <rPr>
            <b/>
            <sz val="9"/>
            <color indexed="81"/>
            <rFont val="Tahoma"/>
            <family val="2"/>
          </rPr>
          <t>Author:</t>
        </r>
        <r>
          <rPr>
            <sz val="9"/>
            <color indexed="81"/>
            <rFont val="Tahoma"/>
            <family val="2"/>
          </rPr>
          <t xml:space="preserve">
Рзатр=&lt;320
Thực hiện xả về 70 bar</t>
        </r>
      </text>
    </comment>
    <comment ref="E3067" authorId="1" shapeId="0" xr:uid="{6411B4F4-CC6F-4CF2-BA81-EC36584EB5DD}">
      <text>
        <r>
          <rPr>
            <b/>
            <sz val="9"/>
            <color indexed="81"/>
            <rFont val="Tahoma"/>
            <family val="2"/>
          </rPr>
          <t>Author:</t>
        </r>
        <r>
          <rPr>
            <sz val="9"/>
            <color indexed="81"/>
            <rFont val="Tahoma"/>
            <family val="2"/>
          </rPr>
          <t xml:space="preserve">
Рзатр=&lt;152
Thực hiện xả về 70 bar</t>
        </r>
      </text>
    </comment>
    <comment ref="E3068" authorId="1" shapeId="0" xr:uid="{FDF97AF0-519B-4BB5-9704-D5817A7881E0}">
      <text>
        <r>
          <rPr>
            <b/>
            <sz val="9"/>
            <color indexed="81"/>
            <rFont val="Tahoma"/>
            <family val="2"/>
          </rPr>
          <t>Author:</t>
        </r>
        <r>
          <rPr>
            <sz val="9"/>
            <color indexed="81"/>
            <rFont val="Tahoma"/>
            <family val="2"/>
          </rPr>
          <t xml:space="preserve">
Рзатр=&lt;320
Thực hiện xả về 70 bar</t>
        </r>
      </text>
    </comment>
    <comment ref="E3073" authorId="1" shapeId="0" xr:uid="{25224FB7-C6C4-4795-9E3C-EC407C8F5FBF}">
      <text>
        <r>
          <rPr>
            <b/>
            <sz val="9"/>
            <color indexed="81"/>
            <rFont val="Tahoma"/>
            <family val="2"/>
          </rPr>
          <t>Author:</t>
        </r>
        <r>
          <rPr>
            <sz val="9"/>
            <color indexed="81"/>
            <rFont val="Tahoma"/>
            <family val="2"/>
          </rPr>
          <t xml:space="preserve">
Рзатр=&lt;152
Thực hiện xả về 70 bar</t>
        </r>
      </text>
    </comment>
    <comment ref="E3074" authorId="1" shapeId="0" xr:uid="{B1B5124C-5622-4190-B73A-53244AE7EDAC}">
      <text>
        <r>
          <rPr>
            <b/>
            <sz val="9"/>
            <color indexed="81"/>
            <rFont val="Tahoma"/>
            <family val="2"/>
          </rPr>
          <t>Author:</t>
        </r>
        <r>
          <rPr>
            <sz val="9"/>
            <color indexed="81"/>
            <rFont val="Tahoma"/>
            <family val="2"/>
          </rPr>
          <t xml:space="preserve">
Рзатр=&lt;320
Thực hiện xả về 70 bar</t>
        </r>
      </text>
    </comment>
    <comment ref="E3079" authorId="1" shapeId="0" xr:uid="{6CCE5FB7-53DD-420A-976A-FC24A4EFFF5C}">
      <text>
        <r>
          <rPr>
            <b/>
            <sz val="9"/>
            <color indexed="81"/>
            <rFont val="Tahoma"/>
            <family val="2"/>
          </rPr>
          <t>Author:</t>
        </r>
        <r>
          <rPr>
            <sz val="9"/>
            <color indexed="81"/>
            <rFont val="Tahoma"/>
            <family val="2"/>
          </rPr>
          <t xml:space="preserve">
Рзатр=&lt;152
Thực hiện xả về 70 bar</t>
        </r>
      </text>
    </comment>
    <comment ref="E3080" authorId="1" shapeId="0" xr:uid="{67DF3951-4195-4AB8-86E4-581E3007B561}">
      <text>
        <r>
          <rPr>
            <b/>
            <sz val="9"/>
            <color indexed="81"/>
            <rFont val="Tahoma"/>
            <family val="2"/>
          </rPr>
          <t>Author:</t>
        </r>
        <r>
          <rPr>
            <sz val="9"/>
            <color indexed="81"/>
            <rFont val="Tahoma"/>
            <family val="2"/>
          </rPr>
          <t xml:space="preserve">
Рзатр=&lt;320
Thực hiện xả về 70 bar</t>
        </r>
      </text>
    </comment>
    <comment ref="E3085" authorId="1" shapeId="0" xr:uid="{DF20DCDC-D81C-4F08-AEA3-CF0C773076FE}">
      <text>
        <r>
          <rPr>
            <b/>
            <sz val="9"/>
            <color indexed="81"/>
            <rFont val="Tahoma"/>
            <family val="2"/>
          </rPr>
          <t>Author:</t>
        </r>
        <r>
          <rPr>
            <sz val="9"/>
            <color indexed="81"/>
            <rFont val="Tahoma"/>
            <family val="2"/>
          </rPr>
          <t xml:space="preserve">
Рзатр=&lt;152
Thực hiện xả về 70 bar</t>
        </r>
      </text>
    </comment>
    <comment ref="E3086" authorId="1" shapeId="0" xr:uid="{EE54C733-5717-40BD-B921-A714973AC2F7}">
      <text>
        <r>
          <rPr>
            <b/>
            <sz val="9"/>
            <color indexed="81"/>
            <rFont val="Tahoma"/>
            <family val="2"/>
          </rPr>
          <t>Author:</t>
        </r>
        <r>
          <rPr>
            <sz val="9"/>
            <color indexed="81"/>
            <rFont val="Tahoma"/>
            <family val="2"/>
          </rPr>
          <t xml:space="preserve">
Рзатр=&lt;320
Thực hiện xả về 70 bar</t>
        </r>
      </text>
    </comment>
    <comment ref="E3091" authorId="1" shapeId="0" xr:uid="{E4B9DF6D-9190-45BC-91BD-25D6FE1F39F6}">
      <text>
        <r>
          <rPr>
            <b/>
            <sz val="9"/>
            <color indexed="81"/>
            <rFont val="Tahoma"/>
            <family val="2"/>
          </rPr>
          <t>Author:</t>
        </r>
        <r>
          <rPr>
            <sz val="9"/>
            <color indexed="81"/>
            <rFont val="Tahoma"/>
            <family val="2"/>
          </rPr>
          <t xml:space="preserve">
Рзатр=&lt;152
Thực hiện xả về 70 bar</t>
        </r>
      </text>
    </comment>
    <comment ref="E3092" authorId="1" shapeId="0" xr:uid="{E9EA8A49-F683-48E1-B7BE-90D213D89420}">
      <text>
        <r>
          <rPr>
            <b/>
            <sz val="9"/>
            <color indexed="81"/>
            <rFont val="Tahoma"/>
            <family val="2"/>
          </rPr>
          <t>Author:</t>
        </r>
        <r>
          <rPr>
            <sz val="9"/>
            <color indexed="81"/>
            <rFont val="Tahoma"/>
            <family val="2"/>
          </rPr>
          <t xml:space="preserve">
Рзатр=&lt;320
Thực hiện xả về 70 bar</t>
        </r>
      </text>
    </comment>
    <comment ref="E3097" authorId="1" shapeId="0" xr:uid="{9B787B2C-92C0-40B3-B205-7F96E6A4AB5D}">
      <text>
        <r>
          <rPr>
            <b/>
            <sz val="9"/>
            <color indexed="81"/>
            <rFont val="Tahoma"/>
            <family val="2"/>
          </rPr>
          <t>Author:</t>
        </r>
        <r>
          <rPr>
            <sz val="9"/>
            <color indexed="81"/>
            <rFont val="Tahoma"/>
            <family val="2"/>
          </rPr>
          <t xml:space="preserve">
Рзатр=&lt;152
Thực hiện xả về 70 bar</t>
        </r>
      </text>
    </comment>
    <comment ref="E3098" authorId="1" shapeId="0" xr:uid="{0E75CF19-E42F-4543-B4AD-1A0921C3C563}">
      <text>
        <r>
          <rPr>
            <b/>
            <sz val="9"/>
            <color indexed="81"/>
            <rFont val="Tahoma"/>
            <family val="2"/>
          </rPr>
          <t>Author:</t>
        </r>
        <r>
          <rPr>
            <sz val="9"/>
            <color indexed="81"/>
            <rFont val="Tahoma"/>
            <family val="2"/>
          </rPr>
          <t xml:space="preserve">
Рзатр=&lt;320
Thực hiện xả về 70 bar</t>
        </r>
      </text>
    </comment>
    <comment ref="E3103" authorId="1" shapeId="0" xr:uid="{472FDD34-FEC2-4524-B858-9AD33A4E9D41}">
      <text>
        <r>
          <rPr>
            <b/>
            <sz val="9"/>
            <color indexed="81"/>
            <rFont val="Tahoma"/>
            <family val="2"/>
          </rPr>
          <t>Author:</t>
        </r>
        <r>
          <rPr>
            <sz val="9"/>
            <color indexed="81"/>
            <rFont val="Tahoma"/>
            <family val="2"/>
          </rPr>
          <t xml:space="preserve">
Рзатр=&lt;152
Thực hiện xả về 70 bar</t>
        </r>
      </text>
    </comment>
    <comment ref="E3104" authorId="1" shapeId="0" xr:uid="{6F87E033-AE86-4F04-AD8B-C7502F94BCE7}">
      <text>
        <r>
          <rPr>
            <b/>
            <sz val="9"/>
            <color indexed="81"/>
            <rFont val="Tahoma"/>
            <family val="2"/>
          </rPr>
          <t>Author:</t>
        </r>
        <r>
          <rPr>
            <sz val="9"/>
            <color indexed="81"/>
            <rFont val="Tahoma"/>
            <family val="2"/>
          </rPr>
          <t xml:space="preserve">
Рзатр=&lt;320
Thực hiện xả về 70 bar</t>
        </r>
      </text>
    </comment>
    <comment ref="E3109" authorId="1" shapeId="0" xr:uid="{96A9DAB1-0E3E-4AF6-862F-EC901812D7CD}">
      <text>
        <r>
          <rPr>
            <b/>
            <sz val="9"/>
            <color indexed="81"/>
            <rFont val="Tahoma"/>
            <family val="2"/>
          </rPr>
          <t>Author:</t>
        </r>
        <r>
          <rPr>
            <sz val="9"/>
            <color indexed="81"/>
            <rFont val="Tahoma"/>
            <family val="2"/>
          </rPr>
          <t xml:space="preserve">
Рзатр=&lt;152
Thực hiện xả về 70 bar</t>
        </r>
      </text>
    </comment>
    <comment ref="E3110" authorId="1" shapeId="0" xr:uid="{8D69539A-8745-4C41-BE33-698B89940371}">
      <text>
        <r>
          <rPr>
            <b/>
            <sz val="9"/>
            <color indexed="81"/>
            <rFont val="Tahoma"/>
            <family val="2"/>
          </rPr>
          <t>Author:</t>
        </r>
        <r>
          <rPr>
            <sz val="9"/>
            <color indexed="81"/>
            <rFont val="Tahoma"/>
            <family val="2"/>
          </rPr>
          <t xml:space="preserve">
Рзатр=&lt;320
Thực hiện xả về 70 bar</t>
        </r>
      </text>
    </comment>
    <comment ref="E3115" authorId="1" shapeId="0" xr:uid="{EA6A1523-F668-4F59-B5AF-847FAD2ABA40}">
      <text>
        <r>
          <rPr>
            <b/>
            <sz val="9"/>
            <color indexed="81"/>
            <rFont val="Tahoma"/>
            <family val="2"/>
          </rPr>
          <t>Author:</t>
        </r>
        <r>
          <rPr>
            <sz val="9"/>
            <color indexed="81"/>
            <rFont val="Tahoma"/>
            <family val="2"/>
          </rPr>
          <t xml:space="preserve">
Рзатр=&lt;152
Thực hiện xả về 70 bar</t>
        </r>
      </text>
    </comment>
    <comment ref="E3116" authorId="1" shapeId="0" xr:uid="{7D252D2C-F400-48F7-A565-E14CB6B8420F}">
      <text>
        <r>
          <rPr>
            <b/>
            <sz val="9"/>
            <color indexed="81"/>
            <rFont val="Tahoma"/>
            <family val="2"/>
          </rPr>
          <t>Author:</t>
        </r>
        <r>
          <rPr>
            <sz val="9"/>
            <color indexed="81"/>
            <rFont val="Tahoma"/>
            <family val="2"/>
          </rPr>
          <t xml:space="preserve">
Рзатр=&lt;320
Thực hiện xả về 70 bar</t>
        </r>
      </text>
    </comment>
    <comment ref="E3121" authorId="1" shapeId="0" xr:uid="{DD106473-7C82-4DAA-8F03-20CB4A35039E}">
      <text>
        <r>
          <rPr>
            <b/>
            <sz val="9"/>
            <color indexed="81"/>
            <rFont val="Tahoma"/>
            <family val="2"/>
          </rPr>
          <t>Author:</t>
        </r>
        <r>
          <rPr>
            <sz val="9"/>
            <color indexed="81"/>
            <rFont val="Tahoma"/>
            <family val="2"/>
          </rPr>
          <t xml:space="preserve">
Рзатр=&lt;152
Thực hiện xả về 70 bar</t>
        </r>
      </text>
    </comment>
    <comment ref="E3122" authorId="1" shapeId="0" xr:uid="{6E5FAC85-81C4-46C3-96C5-AF6B1ED8277E}">
      <text>
        <r>
          <rPr>
            <b/>
            <sz val="9"/>
            <color indexed="81"/>
            <rFont val="Tahoma"/>
            <family val="2"/>
          </rPr>
          <t>Author:</t>
        </r>
        <r>
          <rPr>
            <sz val="9"/>
            <color indexed="81"/>
            <rFont val="Tahoma"/>
            <family val="2"/>
          </rPr>
          <t xml:space="preserve">
Рзатр=&lt;320
Thực hiện xả về 70 bar</t>
        </r>
      </text>
    </comment>
    <comment ref="E3127" authorId="1" shapeId="0" xr:uid="{48F23C73-4D2F-410E-9096-3BC4DCB810AC}">
      <text>
        <r>
          <rPr>
            <b/>
            <sz val="9"/>
            <color indexed="81"/>
            <rFont val="Tahoma"/>
            <family val="2"/>
          </rPr>
          <t>Author:</t>
        </r>
        <r>
          <rPr>
            <sz val="9"/>
            <color indexed="81"/>
            <rFont val="Tahoma"/>
            <family val="2"/>
          </rPr>
          <t xml:space="preserve">
Рзатр=&lt;152
Thực hiện xả về 70 bar</t>
        </r>
      </text>
    </comment>
    <comment ref="E3128" authorId="1" shapeId="0" xr:uid="{7915BE6B-3546-4DB4-9F73-0301A428C694}">
      <text>
        <r>
          <rPr>
            <b/>
            <sz val="9"/>
            <color indexed="81"/>
            <rFont val="Tahoma"/>
            <family val="2"/>
          </rPr>
          <t>Author:</t>
        </r>
        <r>
          <rPr>
            <sz val="9"/>
            <color indexed="81"/>
            <rFont val="Tahoma"/>
            <family val="2"/>
          </rPr>
          <t xml:space="preserve">
Рзатр=&lt;320
Thực hiện xả về 70 bar</t>
        </r>
      </text>
    </comment>
    <comment ref="E3133" authorId="1" shapeId="0" xr:uid="{6F016867-2A48-4D8B-BFB6-27793BB74F75}">
      <text>
        <r>
          <rPr>
            <b/>
            <sz val="9"/>
            <color indexed="81"/>
            <rFont val="Tahoma"/>
            <family val="2"/>
          </rPr>
          <t>Author:</t>
        </r>
        <r>
          <rPr>
            <sz val="9"/>
            <color indexed="81"/>
            <rFont val="Tahoma"/>
            <family val="2"/>
          </rPr>
          <t xml:space="preserve">
Рзатр=&lt;152
Thực hiện xả về 70 bar</t>
        </r>
      </text>
    </comment>
    <comment ref="E3134" authorId="1" shapeId="0" xr:uid="{78C2E91E-D677-4559-AA76-DA5B6069F1C8}">
      <text>
        <r>
          <rPr>
            <b/>
            <sz val="9"/>
            <color indexed="81"/>
            <rFont val="Tahoma"/>
            <family val="2"/>
          </rPr>
          <t>Author:</t>
        </r>
        <r>
          <rPr>
            <sz val="9"/>
            <color indexed="81"/>
            <rFont val="Tahoma"/>
            <family val="2"/>
          </rPr>
          <t xml:space="preserve">
Рзатр=&lt;320
Thực hiện xả về 70 bar</t>
        </r>
      </text>
    </comment>
    <comment ref="E3139" authorId="1" shapeId="0" xr:uid="{4CD3BFE5-5954-42A2-B612-8B8D44800B8C}">
      <text>
        <r>
          <rPr>
            <b/>
            <sz val="9"/>
            <color indexed="81"/>
            <rFont val="Tahoma"/>
            <family val="2"/>
          </rPr>
          <t>Author:</t>
        </r>
        <r>
          <rPr>
            <sz val="9"/>
            <color indexed="81"/>
            <rFont val="Tahoma"/>
            <family val="2"/>
          </rPr>
          <t xml:space="preserve">
Рзатр=&lt;152
Thực hiện xả về 70 bar</t>
        </r>
      </text>
    </comment>
    <comment ref="E3140" authorId="1" shapeId="0" xr:uid="{0D0115FD-5523-424D-87CC-EE967A2FD960}">
      <text>
        <r>
          <rPr>
            <b/>
            <sz val="9"/>
            <color indexed="81"/>
            <rFont val="Tahoma"/>
            <family val="2"/>
          </rPr>
          <t>Author:</t>
        </r>
        <r>
          <rPr>
            <sz val="9"/>
            <color indexed="81"/>
            <rFont val="Tahoma"/>
            <family val="2"/>
          </rPr>
          <t xml:space="preserve">
Рзатр=&lt;320
Thực hiện xả về 70 bar</t>
        </r>
      </text>
    </comment>
    <comment ref="E3145" authorId="1" shapeId="0" xr:uid="{A2BF7733-7000-472B-AB3A-54D73029AE87}">
      <text>
        <r>
          <rPr>
            <b/>
            <sz val="9"/>
            <color indexed="81"/>
            <rFont val="Tahoma"/>
            <family val="2"/>
          </rPr>
          <t>Author:</t>
        </r>
        <r>
          <rPr>
            <sz val="9"/>
            <color indexed="81"/>
            <rFont val="Tahoma"/>
            <family val="2"/>
          </rPr>
          <t xml:space="preserve">
Рзатр=&lt;152
Thực hiện xả về 70 bar</t>
        </r>
      </text>
    </comment>
    <comment ref="E3146" authorId="1" shapeId="0" xr:uid="{FB465B38-74DD-4444-9F7B-E5014696D4D6}">
      <text>
        <r>
          <rPr>
            <b/>
            <sz val="9"/>
            <color indexed="81"/>
            <rFont val="Tahoma"/>
            <family val="2"/>
          </rPr>
          <t>Author:</t>
        </r>
        <r>
          <rPr>
            <sz val="9"/>
            <color indexed="81"/>
            <rFont val="Tahoma"/>
            <family val="2"/>
          </rPr>
          <t xml:space="preserve">
Рзатр=&lt;320
Thực hiện xả về 70 bar</t>
        </r>
      </text>
    </comment>
    <comment ref="E3151" authorId="1" shapeId="0" xr:uid="{7FC633C5-DB0B-49DD-80F5-8CA789215CF5}">
      <text>
        <r>
          <rPr>
            <b/>
            <sz val="9"/>
            <color indexed="81"/>
            <rFont val="Tahoma"/>
            <family val="2"/>
          </rPr>
          <t>Author:</t>
        </r>
        <r>
          <rPr>
            <sz val="9"/>
            <color indexed="81"/>
            <rFont val="Tahoma"/>
            <family val="2"/>
          </rPr>
          <t xml:space="preserve">
Рзатр=&lt;152
Thực hiện xả về 70 bar</t>
        </r>
      </text>
    </comment>
    <comment ref="E3152" authorId="1" shapeId="0" xr:uid="{4246AE47-FC3C-4199-B243-52CF8BFF6805}">
      <text>
        <r>
          <rPr>
            <b/>
            <sz val="9"/>
            <color indexed="81"/>
            <rFont val="Tahoma"/>
            <family val="2"/>
          </rPr>
          <t>Author:</t>
        </r>
        <r>
          <rPr>
            <sz val="9"/>
            <color indexed="81"/>
            <rFont val="Tahoma"/>
            <family val="2"/>
          </rPr>
          <t xml:space="preserve">
Рзатр=&lt;320
Thực hiện xả về 70 bar</t>
        </r>
      </text>
    </comment>
    <comment ref="E3157" authorId="1" shapeId="0" xr:uid="{2A9F537B-4AF1-4B29-BD66-04CAB1A22BCB}">
      <text>
        <r>
          <rPr>
            <b/>
            <sz val="9"/>
            <color indexed="81"/>
            <rFont val="Tahoma"/>
            <family val="2"/>
          </rPr>
          <t>Author:</t>
        </r>
        <r>
          <rPr>
            <sz val="9"/>
            <color indexed="81"/>
            <rFont val="Tahoma"/>
            <family val="2"/>
          </rPr>
          <t xml:space="preserve">
Рзатр=&lt;152
Thực hiện xả về 70 bar</t>
        </r>
      </text>
    </comment>
    <comment ref="E3158" authorId="1" shapeId="0" xr:uid="{44D46347-AFEC-454C-A7C6-1301749B01C4}">
      <text>
        <r>
          <rPr>
            <b/>
            <sz val="9"/>
            <color indexed="81"/>
            <rFont val="Tahoma"/>
            <family val="2"/>
          </rPr>
          <t>Author:</t>
        </r>
        <r>
          <rPr>
            <sz val="9"/>
            <color indexed="81"/>
            <rFont val="Tahoma"/>
            <family val="2"/>
          </rPr>
          <t xml:space="preserve">
Рзатр=&lt;320
Thực hiện xả về 70 bar</t>
        </r>
      </text>
    </comment>
    <comment ref="E3163" authorId="1" shapeId="0" xr:uid="{4CD94E05-A3D0-484A-9C78-5F9711CA22DC}">
      <text>
        <r>
          <rPr>
            <b/>
            <sz val="9"/>
            <color indexed="81"/>
            <rFont val="Tahoma"/>
            <family val="2"/>
          </rPr>
          <t>Author:</t>
        </r>
        <r>
          <rPr>
            <sz val="9"/>
            <color indexed="81"/>
            <rFont val="Tahoma"/>
            <family val="2"/>
          </rPr>
          <t xml:space="preserve">
Рзатр=&lt;152
Thực hiện xả về 70 bar</t>
        </r>
      </text>
    </comment>
    <comment ref="E3164" authorId="1" shapeId="0" xr:uid="{28890050-A2DE-49EB-9D12-217F16E95A8B}">
      <text>
        <r>
          <rPr>
            <b/>
            <sz val="9"/>
            <color indexed="81"/>
            <rFont val="Tahoma"/>
            <family val="2"/>
          </rPr>
          <t>Author:</t>
        </r>
        <r>
          <rPr>
            <sz val="9"/>
            <color indexed="81"/>
            <rFont val="Tahoma"/>
            <family val="2"/>
          </rPr>
          <t xml:space="preserve">
Рзатр=&lt;320
Thực hiện xả về 70 bar</t>
        </r>
      </text>
    </comment>
    <comment ref="E3169" authorId="1" shapeId="0" xr:uid="{C693AB06-B99D-4167-B824-124059FA90AF}">
      <text>
        <r>
          <rPr>
            <b/>
            <sz val="9"/>
            <color indexed="81"/>
            <rFont val="Tahoma"/>
            <family val="2"/>
          </rPr>
          <t>Author:</t>
        </r>
        <r>
          <rPr>
            <sz val="9"/>
            <color indexed="81"/>
            <rFont val="Tahoma"/>
            <family val="2"/>
          </rPr>
          <t xml:space="preserve">
Рзатр=&lt;152
Thực hiện xả về 70 bar</t>
        </r>
      </text>
    </comment>
    <comment ref="E3170" authorId="1" shapeId="0" xr:uid="{911D4EA0-52A2-4B41-91D1-40BA689F20D3}">
      <text>
        <r>
          <rPr>
            <b/>
            <sz val="9"/>
            <color indexed="81"/>
            <rFont val="Tahoma"/>
            <family val="2"/>
          </rPr>
          <t>Author:</t>
        </r>
        <r>
          <rPr>
            <sz val="9"/>
            <color indexed="81"/>
            <rFont val="Tahoma"/>
            <family val="2"/>
          </rPr>
          <t xml:space="preserve">
Рзатр=&lt;320
Thực hiện xả về 70 bar</t>
        </r>
      </text>
    </comment>
    <comment ref="E3175" authorId="1" shapeId="0" xr:uid="{6F872B0A-FE52-48DC-8BCF-48D4B8375D7B}">
      <text>
        <r>
          <rPr>
            <b/>
            <sz val="9"/>
            <color indexed="81"/>
            <rFont val="Tahoma"/>
            <family val="2"/>
          </rPr>
          <t>Author:</t>
        </r>
        <r>
          <rPr>
            <sz val="9"/>
            <color indexed="81"/>
            <rFont val="Tahoma"/>
            <family val="2"/>
          </rPr>
          <t xml:space="preserve">
Рзатр=&lt;152
Thực hiện xả về 70 bar</t>
        </r>
      </text>
    </comment>
    <comment ref="E3176" authorId="1" shapeId="0" xr:uid="{A0A3F266-0BA9-4145-8730-889AF36EB6CF}">
      <text>
        <r>
          <rPr>
            <b/>
            <sz val="9"/>
            <color indexed="81"/>
            <rFont val="Tahoma"/>
            <family val="2"/>
          </rPr>
          <t>Author:</t>
        </r>
        <r>
          <rPr>
            <sz val="9"/>
            <color indexed="81"/>
            <rFont val="Tahoma"/>
            <family val="2"/>
          </rPr>
          <t xml:space="preserve">
Рзатр=&lt;320
Thực hiện xả về 70 bar</t>
        </r>
      </text>
    </comment>
    <comment ref="E3181" authorId="1" shapeId="0" xr:uid="{3007F59E-4760-4DC6-AD41-B4DA682EC28C}">
      <text>
        <r>
          <rPr>
            <b/>
            <sz val="9"/>
            <color indexed="81"/>
            <rFont val="Tahoma"/>
            <family val="2"/>
          </rPr>
          <t>Author:</t>
        </r>
        <r>
          <rPr>
            <sz val="9"/>
            <color indexed="81"/>
            <rFont val="Tahoma"/>
            <family val="2"/>
          </rPr>
          <t xml:space="preserve">
Рзатр=&lt;152
Thực hiện xả về 70 bar</t>
        </r>
      </text>
    </comment>
    <comment ref="E3182" authorId="1" shapeId="0" xr:uid="{4B5185A8-70DC-48E6-98FF-77DF1C76E73F}">
      <text>
        <r>
          <rPr>
            <b/>
            <sz val="9"/>
            <color indexed="81"/>
            <rFont val="Tahoma"/>
            <family val="2"/>
          </rPr>
          <t>Author:</t>
        </r>
        <r>
          <rPr>
            <sz val="9"/>
            <color indexed="81"/>
            <rFont val="Tahoma"/>
            <family val="2"/>
          </rPr>
          <t xml:space="preserve">
Рзатр=&lt;320
Thực hiện xả về 70 bar</t>
        </r>
      </text>
    </comment>
    <comment ref="E3187" authorId="1" shapeId="0" xr:uid="{0CA63B5B-C311-4888-B777-CA5D4DC495B1}">
      <text>
        <r>
          <rPr>
            <b/>
            <sz val="9"/>
            <color indexed="81"/>
            <rFont val="Tahoma"/>
            <family val="2"/>
          </rPr>
          <t>Author:</t>
        </r>
        <r>
          <rPr>
            <sz val="9"/>
            <color indexed="81"/>
            <rFont val="Tahoma"/>
            <family val="2"/>
          </rPr>
          <t xml:space="preserve">
Рзатр=&lt;152
Thực hiện xả về 70 bar</t>
        </r>
      </text>
    </comment>
    <comment ref="E3188" authorId="1" shapeId="0" xr:uid="{E2BD5F7F-07BA-43CD-BDC0-8FF4AF043013}">
      <text>
        <r>
          <rPr>
            <b/>
            <sz val="9"/>
            <color indexed="81"/>
            <rFont val="Tahoma"/>
            <family val="2"/>
          </rPr>
          <t>Author:</t>
        </r>
        <r>
          <rPr>
            <sz val="9"/>
            <color indexed="81"/>
            <rFont val="Tahoma"/>
            <family val="2"/>
          </rPr>
          <t xml:space="preserve">
Рзатр=&lt;320
Thực hiện xả về 70 bar</t>
        </r>
      </text>
    </comment>
    <comment ref="E3193" authorId="1" shapeId="0" xr:uid="{3B2B39C6-3F8E-4CE0-9E49-37B8DE9C62C2}">
      <text>
        <r>
          <rPr>
            <b/>
            <sz val="9"/>
            <color indexed="81"/>
            <rFont val="Tahoma"/>
            <family val="2"/>
          </rPr>
          <t>Author:</t>
        </r>
        <r>
          <rPr>
            <sz val="9"/>
            <color indexed="81"/>
            <rFont val="Tahoma"/>
            <family val="2"/>
          </rPr>
          <t xml:space="preserve">
Рзатр=&lt;152
Thực hiện xả về 70 bar</t>
        </r>
      </text>
    </comment>
    <comment ref="E3194" authorId="1" shapeId="0" xr:uid="{8E904349-70AE-43C1-98B6-14D5629B4F05}">
      <text>
        <r>
          <rPr>
            <b/>
            <sz val="9"/>
            <color indexed="81"/>
            <rFont val="Tahoma"/>
            <family val="2"/>
          </rPr>
          <t>Author:</t>
        </r>
        <r>
          <rPr>
            <sz val="9"/>
            <color indexed="81"/>
            <rFont val="Tahoma"/>
            <family val="2"/>
          </rPr>
          <t xml:space="preserve">
Рзатр=&lt;320
Thực hiện xả về 70 bar</t>
        </r>
      </text>
    </comment>
    <comment ref="E3199" authorId="1" shapeId="0" xr:uid="{DD81055C-A2EC-4C31-B9EA-899AB52FA68E}">
      <text>
        <r>
          <rPr>
            <b/>
            <sz val="9"/>
            <color indexed="81"/>
            <rFont val="Tahoma"/>
            <family val="2"/>
          </rPr>
          <t>Author:</t>
        </r>
        <r>
          <rPr>
            <sz val="9"/>
            <color indexed="81"/>
            <rFont val="Tahoma"/>
            <family val="2"/>
          </rPr>
          <t xml:space="preserve">
Рзатр=&lt;152
Thực hiện xả về 70 bar</t>
        </r>
      </text>
    </comment>
    <comment ref="E3200" authorId="1" shapeId="0" xr:uid="{4E018D89-452A-4D81-8560-8B6C315DA883}">
      <text>
        <r>
          <rPr>
            <b/>
            <sz val="9"/>
            <color indexed="81"/>
            <rFont val="Tahoma"/>
            <family val="2"/>
          </rPr>
          <t>Author:</t>
        </r>
        <r>
          <rPr>
            <sz val="9"/>
            <color indexed="81"/>
            <rFont val="Tahoma"/>
            <family val="2"/>
          </rPr>
          <t xml:space="preserve">
Рзатр=&lt;320
Thực hiện xả về 70 bar</t>
        </r>
      </text>
    </comment>
    <comment ref="E3205" authorId="1" shapeId="0" xr:uid="{6CDCA510-4DA2-4822-9216-60620C379182}">
      <text>
        <r>
          <rPr>
            <b/>
            <sz val="9"/>
            <color indexed="81"/>
            <rFont val="Tahoma"/>
            <family val="2"/>
          </rPr>
          <t>Author:</t>
        </r>
        <r>
          <rPr>
            <sz val="9"/>
            <color indexed="81"/>
            <rFont val="Tahoma"/>
            <family val="2"/>
          </rPr>
          <t xml:space="preserve">
Рзатр=&lt;152
Thực hiện xả về 70 bar</t>
        </r>
      </text>
    </comment>
    <comment ref="E3206" authorId="1" shapeId="0" xr:uid="{6AEECA47-A1D9-4D52-AD21-71C4563D2636}">
      <text>
        <r>
          <rPr>
            <b/>
            <sz val="9"/>
            <color indexed="81"/>
            <rFont val="Tahoma"/>
            <family val="2"/>
          </rPr>
          <t>Author:</t>
        </r>
        <r>
          <rPr>
            <sz val="9"/>
            <color indexed="81"/>
            <rFont val="Tahoma"/>
            <family val="2"/>
          </rPr>
          <t xml:space="preserve">
Рзатр=&lt;320
Thực hiện xả về 70 bar</t>
        </r>
      </text>
    </comment>
    <comment ref="E3211" authorId="1" shapeId="0" xr:uid="{448B9F71-2DDB-4D36-B73E-31AE021BEFA5}">
      <text>
        <r>
          <rPr>
            <b/>
            <sz val="9"/>
            <color indexed="81"/>
            <rFont val="Tahoma"/>
            <family val="2"/>
          </rPr>
          <t>Author:</t>
        </r>
        <r>
          <rPr>
            <sz val="9"/>
            <color indexed="81"/>
            <rFont val="Tahoma"/>
            <family val="2"/>
          </rPr>
          <t xml:space="preserve">
Рзатр=&lt;152
Thực hiện xả về 70 bar</t>
        </r>
      </text>
    </comment>
    <comment ref="E3212" authorId="1" shapeId="0" xr:uid="{68F15DE1-BD9D-4FEF-A39D-CA1A7DE9F7E8}">
      <text>
        <r>
          <rPr>
            <b/>
            <sz val="9"/>
            <color indexed="81"/>
            <rFont val="Tahoma"/>
            <family val="2"/>
          </rPr>
          <t>Author:</t>
        </r>
        <r>
          <rPr>
            <sz val="9"/>
            <color indexed="81"/>
            <rFont val="Tahoma"/>
            <family val="2"/>
          </rPr>
          <t xml:space="preserve">
Рзатр=&lt;320
Thực hiện xả về 70 bar</t>
        </r>
      </text>
    </comment>
    <comment ref="E3217" authorId="1" shapeId="0" xr:uid="{4C1DF0C4-69B2-4777-ABB5-E493D73151AD}">
      <text>
        <r>
          <rPr>
            <b/>
            <sz val="9"/>
            <color indexed="81"/>
            <rFont val="Tahoma"/>
            <family val="2"/>
          </rPr>
          <t>Author:</t>
        </r>
        <r>
          <rPr>
            <sz val="9"/>
            <color indexed="81"/>
            <rFont val="Tahoma"/>
            <family val="2"/>
          </rPr>
          <t xml:space="preserve">
Рзатр=&lt;152
Thực hiện xả về 70 bar</t>
        </r>
      </text>
    </comment>
    <comment ref="E3218" authorId="1" shapeId="0" xr:uid="{8CF22521-7428-4566-8CBD-FCA147BACD78}">
      <text>
        <r>
          <rPr>
            <b/>
            <sz val="9"/>
            <color indexed="81"/>
            <rFont val="Tahoma"/>
            <family val="2"/>
          </rPr>
          <t>Author:</t>
        </r>
        <r>
          <rPr>
            <sz val="9"/>
            <color indexed="81"/>
            <rFont val="Tahoma"/>
            <family val="2"/>
          </rPr>
          <t xml:space="preserve">
Рзатр=&lt;320
Thực hiện xả về 70 bar</t>
        </r>
      </text>
    </comment>
    <comment ref="E3223" authorId="1" shapeId="0" xr:uid="{3EBA9C95-2503-4BA7-9E5D-965F2F471D5F}">
      <text>
        <r>
          <rPr>
            <b/>
            <sz val="9"/>
            <color indexed="81"/>
            <rFont val="Tahoma"/>
            <family val="2"/>
          </rPr>
          <t>Author:</t>
        </r>
        <r>
          <rPr>
            <sz val="9"/>
            <color indexed="81"/>
            <rFont val="Tahoma"/>
            <family val="2"/>
          </rPr>
          <t xml:space="preserve">
Рзатр=&lt;152
Thực hiện xả về 70 bar</t>
        </r>
      </text>
    </comment>
    <comment ref="E3224" authorId="1" shapeId="0" xr:uid="{D1BDD8F3-4748-452B-AA75-49CB9DDECC73}">
      <text>
        <r>
          <rPr>
            <b/>
            <sz val="9"/>
            <color indexed="81"/>
            <rFont val="Tahoma"/>
            <family val="2"/>
          </rPr>
          <t>Author:</t>
        </r>
        <r>
          <rPr>
            <sz val="9"/>
            <color indexed="81"/>
            <rFont val="Tahoma"/>
            <family val="2"/>
          </rPr>
          <t xml:space="preserve">
Рзатр=&lt;320
Thực hiện xả về 70 bar</t>
        </r>
      </text>
    </comment>
    <comment ref="E3229" authorId="1" shapeId="0" xr:uid="{24915B77-049A-4208-9943-59C7E5D3C96A}">
      <text>
        <r>
          <rPr>
            <b/>
            <sz val="9"/>
            <color indexed="81"/>
            <rFont val="Tahoma"/>
            <family val="2"/>
          </rPr>
          <t>Author:</t>
        </r>
        <r>
          <rPr>
            <sz val="9"/>
            <color indexed="81"/>
            <rFont val="Tahoma"/>
            <family val="2"/>
          </rPr>
          <t xml:space="preserve">
Рзатр=&lt;152
Thực hiện xả về 70 bar</t>
        </r>
      </text>
    </comment>
    <comment ref="E3230" authorId="1" shapeId="0" xr:uid="{E65D6E2F-70CE-4B62-9FA1-7CEA2644E7B4}">
      <text>
        <r>
          <rPr>
            <b/>
            <sz val="9"/>
            <color indexed="81"/>
            <rFont val="Tahoma"/>
            <family val="2"/>
          </rPr>
          <t>Author:</t>
        </r>
        <r>
          <rPr>
            <sz val="9"/>
            <color indexed="81"/>
            <rFont val="Tahoma"/>
            <family val="2"/>
          </rPr>
          <t xml:space="preserve">
Рзатр=&lt;320
Thực hiện xả về 70 bar</t>
        </r>
      </text>
    </comment>
    <comment ref="E3235" authorId="1" shapeId="0" xr:uid="{E3B3D8C8-CA72-4D5E-AAEB-C6EF0E78BD6B}">
      <text>
        <r>
          <rPr>
            <b/>
            <sz val="9"/>
            <color indexed="81"/>
            <rFont val="Tahoma"/>
            <family val="2"/>
          </rPr>
          <t>Author:</t>
        </r>
        <r>
          <rPr>
            <sz val="9"/>
            <color indexed="81"/>
            <rFont val="Tahoma"/>
            <family val="2"/>
          </rPr>
          <t xml:space="preserve">
Рзатр=&lt;152
Thực hiện xả về 70 bar</t>
        </r>
      </text>
    </comment>
    <comment ref="E3236" authorId="1" shapeId="0" xr:uid="{B1F672E9-6352-405A-8729-AB68FBFB8DA6}">
      <text>
        <r>
          <rPr>
            <b/>
            <sz val="9"/>
            <color indexed="81"/>
            <rFont val="Tahoma"/>
            <family val="2"/>
          </rPr>
          <t>Author:</t>
        </r>
        <r>
          <rPr>
            <sz val="9"/>
            <color indexed="81"/>
            <rFont val="Tahoma"/>
            <family val="2"/>
          </rPr>
          <t xml:space="preserve">
Рзатр=&lt;320
Thực hiện xả về 70 bar</t>
        </r>
      </text>
    </comment>
    <comment ref="E3241" authorId="1" shapeId="0" xr:uid="{2599EF94-617A-45DC-AAD7-9D464E39C5E4}">
      <text>
        <r>
          <rPr>
            <b/>
            <sz val="9"/>
            <color indexed="81"/>
            <rFont val="Tahoma"/>
            <family val="2"/>
          </rPr>
          <t>Author:</t>
        </r>
        <r>
          <rPr>
            <sz val="9"/>
            <color indexed="81"/>
            <rFont val="Tahoma"/>
            <family val="2"/>
          </rPr>
          <t xml:space="preserve">
Рзатр=&lt;152
Thực hiện xả về 70 bar</t>
        </r>
      </text>
    </comment>
    <comment ref="E3242" authorId="1" shapeId="0" xr:uid="{7CE7D977-FAA2-497A-960E-C521CCD4C03D}">
      <text>
        <r>
          <rPr>
            <b/>
            <sz val="9"/>
            <color indexed="81"/>
            <rFont val="Tahoma"/>
            <family val="2"/>
          </rPr>
          <t>Author:</t>
        </r>
        <r>
          <rPr>
            <sz val="9"/>
            <color indexed="81"/>
            <rFont val="Tahoma"/>
            <family val="2"/>
          </rPr>
          <t xml:space="preserve">
Рзатр=&lt;320
Thực hiện xả về 70 bar</t>
        </r>
      </text>
    </comment>
    <comment ref="E3247" authorId="1" shapeId="0" xr:uid="{EA3AAC1E-BE94-4C44-B6C6-1109258A6BCB}">
      <text>
        <r>
          <rPr>
            <b/>
            <sz val="9"/>
            <color indexed="81"/>
            <rFont val="Tahoma"/>
            <family val="2"/>
          </rPr>
          <t>Author:</t>
        </r>
        <r>
          <rPr>
            <sz val="9"/>
            <color indexed="81"/>
            <rFont val="Tahoma"/>
            <family val="2"/>
          </rPr>
          <t xml:space="preserve">
Рзатр=&lt;152
Thực hiện xả về 70 bar</t>
        </r>
      </text>
    </comment>
    <comment ref="E3248" authorId="1" shapeId="0" xr:uid="{BCF3293C-BBA7-4C1C-94BB-2AE8466FA5CA}">
      <text>
        <r>
          <rPr>
            <b/>
            <sz val="9"/>
            <color indexed="81"/>
            <rFont val="Tahoma"/>
            <family val="2"/>
          </rPr>
          <t>Author:</t>
        </r>
        <r>
          <rPr>
            <sz val="9"/>
            <color indexed="81"/>
            <rFont val="Tahoma"/>
            <family val="2"/>
          </rPr>
          <t xml:space="preserve">
Рзатр=&lt;320
Thực hiện xả về 70 bar</t>
        </r>
      </text>
    </comment>
    <comment ref="E3253" authorId="1" shapeId="0" xr:uid="{B73E2A7D-1E08-4CF4-86FE-7454FC6656E8}">
      <text>
        <r>
          <rPr>
            <b/>
            <sz val="9"/>
            <color indexed="81"/>
            <rFont val="Tahoma"/>
            <family val="2"/>
          </rPr>
          <t>Author:</t>
        </r>
        <r>
          <rPr>
            <sz val="9"/>
            <color indexed="81"/>
            <rFont val="Tahoma"/>
            <family val="2"/>
          </rPr>
          <t xml:space="preserve">
Рзатр=&lt;152
Thực hiện xả về 70 bar</t>
        </r>
      </text>
    </comment>
    <comment ref="E3254" authorId="1" shapeId="0" xr:uid="{25804F68-D378-4E4E-87F5-894118C50351}">
      <text>
        <r>
          <rPr>
            <b/>
            <sz val="9"/>
            <color indexed="81"/>
            <rFont val="Tahoma"/>
            <family val="2"/>
          </rPr>
          <t>Author:</t>
        </r>
        <r>
          <rPr>
            <sz val="9"/>
            <color indexed="81"/>
            <rFont val="Tahoma"/>
            <family val="2"/>
          </rPr>
          <t xml:space="preserve">
Рзатр=&lt;320
Thực hiện xả về 70 bar</t>
        </r>
      </text>
    </comment>
    <comment ref="E3259" authorId="1" shapeId="0" xr:uid="{A4204149-2C6A-47D9-91E2-6EBC8A7898EE}">
      <text>
        <r>
          <rPr>
            <b/>
            <sz val="9"/>
            <color indexed="81"/>
            <rFont val="Tahoma"/>
            <family val="2"/>
          </rPr>
          <t>Author:</t>
        </r>
        <r>
          <rPr>
            <sz val="9"/>
            <color indexed="81"/>
            <rFont val="Tahoma"/>
            <family val="2"/>
          </rPr>
          <t xml:space="preserve">
Рзатр=&lt;152
Thực hiện xả về 70 bar</t>
        </r>
      </text>
    </comment>
    <comment ref="E3260" authorId="1" shapeId="0" xr:uid="{5CB3A2BA-5C29-40A1-9762-4E255B63F0DD}">
      <text>
        <r>
          <rPr>
            <b/>
            <sz val="9"/>
            <color indexed="81"/>
            <rFont val="Tahoma"/>
            <family val="2"/>
          </rPr>
          <t>Author:</t>
        </r>
        <r>
          <rPr>
            <sz val="9"/>
            <color indexed="81"/>
            <rFont val="Tahoma"/>
            <family val="2"/>
          </rPr>
          <t xml:space="preserve">
Рзатр=&lt;320
Thực hiện xả về 70 bar</t>
        </r>
      </text>
    </comment>
    <comment ref="E3265" authorId="1" shapeId="0" xr:uid="{0AD3B169-3EA3-45AB-80C7-CBC78F19DDEA}">
      <text>
        <r>
          <rPr>
            <b/>
            <sz val="9"/>
            <color indexed="81"/>
            <rFont val="Tahoma"/>
            <family val="2"/>
          </rPr>
          <t>Author:</t>
        </r>
        <r>
          <rPr>
            <sz val="9"/>
            <color indexed="81"/>
            <rFont val="Tahoma"/>
            <family val="2"/>
          </rPr>
          <t xml:space="preserve">
Рзатр=&lt;152
Thực hiện xả về 70 bar</t>
        </r>
      </text>
    </comment>
    <comment ref="E3266" authorId="1" shapeId="0" xr:uid="{7BDC49BD-BB48-49B5-9E0D-D631C5A22327}">
      <text>
        <r>
          <rPr>
            <b/>
            <sz val="9"/>
            <color indexed="81"/>
            <rFont val="Tahoma"/>
            <family val="2"/>
          </rPr>
          <t>Author:</t>
        </r>
        <r>
          <rPr>
            <sz val="9"/>
            <color indexed="81"/>
            <rFont val="Tahoma"/>
            <family val="2"/>
          </rPr>
          <t xml:space="preserve">
Рзатр=&lt;320
Thực hiện xả về 70 bar</t>
        </r>
      </text>
    </comment>
    <comment ref="E3271" authorId="1" shapeId="0" xr:uid="{1B594B07-24EB-45BD-A07F-57AA2818747C}">
      <text>
        <r>
          <rPr>
            <b/>
            <sz val="9"/>
            <color indexed="81"/>
            <rFont val="Tahoma"/>
            <family val="2"/>
          </rPr>
          <t>Author:</t>
        </r>
        <r>
          <rPr>
            <sz val="9"/>
            <color indexed="81"/>
            <rFont val="Tahoma"/>
            <family val="2"/>
          </rPr>
          <t xml:space="preserve">
Рзатр=&lt;152
Thực hiện xả về 70 bar</t>
        </r>
      </text>
    </comment>
    <comment ref="E3272" authorId="1" shapeId="0" xr:uid="{4B1489D3-DC33-44F8-BF3B-FEE5A21031FE}">
      <text>
        <r>
          <rPr>
            <b/>
            <sz val="9"/>
            <color indexed="81"/>
            <rFont val="Tahoma"/>
            <family val="2"/>
          </rPr>
          <t>Author:</t>
        </r>
        <r>
          <rPr>
            <sz val="9"/>
            <color indexed="81"/>
            <rFont val="Tahoma"/>
            <family val="2"/>
          </rPr>
          <t xml:space="preserve">
Рзатр=&lt;320
Thực hiện xả về 70 bar</t>
        </r>
      </text>
    </comment>
    <comment ref="E3277" authorId="1" shapeId="0" xr:uid="{4571C0FD-F39A-409D-A0AB-ADDAA05845D3}">
      <text>
        <r>
          <rPr>
            <b/>
            <sz val="9"/>
            <color indexed="81"/>
            <rFont val="Tahoma"/>
            <family val="2"/>
          </rPr>
          <t>Author:</t>
        </r>
        <r>
          <rPr>
            <sz val="9"/>
            <color indexed="81"/>
            <rFont val="Tahoma"/>
            <family val="2"/>
          </rPr>
          <t xml:space="preserve">
Рзатр=&lt;152
Thực hiện xả về 70 bar</t>
        </r>
      </text>
    </comment>
    <comment ref="E3278" authorId="1" shapeId="0" xr:uid="{21E559D4-7639-4B04-832C-EDC6F6537511}">
      <text>
        <r>
          <rPr>
            <b/>
            <sz val="9"/>
            <color indexed="81"/>
            <rFont val="Tahoma"/>
            <family val="2"/>
          </rPr>
          <t>Author:</t>
        </r>
        <r>
          <rPr>
            <sz val="9"/>
            <color indexed="81"/>
            <rFont val="Tahoma"/>
            <family val="2"/>
          </rPr>
          <t xml:space="preserve">
Рзатр=&lt;320
Thực hiện xả về 70 bar</t>
        </r>
      </text>
    </comment>
    <comment ref="E3283" authorId="1" shapeId="0" xr:uid="{D7EA379A-2ED2-4116-8562-927D8E2B37F1}">
      <text>
        <r>
          <rPr>
            <b/>
            <sz val="9"/>
            <color indexed="81"/>
            <rFont val="Tahoma"/>
            <family val="2"/>
          </rPr>
          <t>Author:</t>
        </r>
        <r>
          <rPr>
            <sz val="9"/>
            <color indexed="81"/>
            <rFont val="Tahoma"/>
            <family val="2"/>
          </rPr>
          <t xml:space="preserve">
Рзатр=&lt;152
Thực hiện xả về 70 bar</t>
        </r>
      </text>
    </comment>
    <comment ref="E3284" authorId="1" shapeId="0" xr:uid="{C5D4B6F2-D627-4A14-9389-93AC92F49CE6}">
      <text>
        <r>
          <rPr>
            <b/>
            <sz val="9"/>
            <color indexed="81"/>
            <rFont val="Tahoma"/>
            <family val="2"/>
          </rPr>
          <t>Author:</t>
        </r>
        <r>
          <rPr>
            <sz val="9"/>
            <color indexed="81"/>
            <rFont val="Tahoma"/>
            <family val="2"/>
          </rPr>
          <t xml:space="preserve">
Рзатр=&lt;320
Thực hiện xả về 70 bar</t>
        </r>
      </text>
    </comment>
    <comment ref="E3289" authorId="1" shapeId="0" xr:uid="{6EB00E73-0319-4F00-A944-D884BC362367}">
      <text>
        <r>
          <rPr>
            <b/>
            <sz val="9"/>
            <color indexed="81"/>
            <rFont val="Tahoma"/>
            <family val="2"/>
          </rPr>
          <t>Author:</t>
        </r>
        <r>
          <rPr>
            <sz val="9"/>
            <color indexed="81"/>
            <rFont val="Tahoma"/>
            <family val="2"/>
          </rPr>
          <t xml:space="preserve">
Рзатр=&lt;152
Thực hiện xả về 70 bar</t>
        </r>
      </text>
    </comment>
    <comment ref="E3290" authorId="1" shapeId="0" xr:uid="{4539CCE0-D3F7-4BD0-A99F-B4533F285FA6}">
      <text>
        <r>
          <rPr>
            <b/>
            <sz val="9"/>
            <color indexed="81"/>
            <rFont val="Tahoma"/>
            <family val="2"/>
          </rPr>
          <t>Author:</t>
        </r>
        <r>
          <rPr>
            <sz val="9"/>
            <color indexed="81"/>
            <rFont val="Tahoma"/>
            <family val="2"/>
          </rPr>
          <t xml:space="preserve">
Рзатр=&lt;320
Thực hiện xả về 70 bar</t>
        </r>
      </text>
    </comment>
    <comment ref="E3295" authorId="1" shapeId="0" xr:uid="{9D0D3ED2-BAB9-4BAD-9CC5-59DB63BACE2A}">
      <text>
        <r>
          <rPr>
            <b/>
            <sz val="9"/>
            <color indexed="81"/>
            <rFont val="Tahoma"/>
            <family val="2"/>
          </rPr>
          <t>Author:</t>
        </r>
        <r>
          <rPr>
            <sz val="9"/>
            <color indexed="81"/>
            <rFont val="Tahoma"/>
            <family val="2"/>
          </rPr>
          <t xml:space="preserve">
Рзатр=&lt;152
Thực hiện xả về 70 bar</t>
        </r>
      </text>
    </comment>
    <comment ref="E3296" authorId="1" shapeId="0" xr:uid="{002B9A56-1038-4B0C-A565-E09BA56185F5}">
      <text>
        <r>
          <rPr>
            <b/>
            <sz val="9"/>
            <color indexed="81"/>
            <rFont val="Tahoma"/>
            <family val="2"/>
          </rPr>
          <t>Author:</t>
        </r>
        <r>
          <rPr>
            <sz val="9"/>
            <color indexed="81"/>
            <rFont val="Tahoma"/>
            <family val="2"/>
          </rPr>
          <t xml:space="preserve">
Рзатр=&lt;320
Thực hiện xả về 70 bar</t>
        </r>
      </text>
    </comment>
    <comment ref="E3301" authorId="1" shapeId="0" xr:uid="{96B3963C-CC42-4EC8-9029-A4578EAE7633}">
      <text>
        <r>
          <rPr>
            <b/>
            <sz val="9"/>
            <color indexed="81"/>
            <rFont val="Tahoma"/>
            <family val="2"/>
          </rPr>
          <t>Author:</t>
        </r>
        <r>
          <rPr>
            <sz val="9"/>
            <color indexed="81"/>
            <rFont val="Tahoma"/>
            <family val="2"/>
          </rPr>
          <t xml:space="preserve">
Рзатр=&lt;152
Thực hiện xả về 70 bar</t>
        </r>
      </text>
    </comment>
    <comment ref="E3302" authorId="1" shapeId="0" xr:uid="{69C89E45-2762-403A-955E-E35B2E812935}">
      <text>
        <r>
          <rPr>
            <b/>
            <sz val="9"/>
            <color indexed="81"/>
            <rFont val="Tahoma"/>
            <family val="2"/>
          </rPr>
          <t>Author:</t>
        </r>
        <r>
          <rPr>
            <sz val="9"/>
            <color indexed="81"/>
            <rFont val="Tahoma"/>
            <family val="2"/>
          </rPr>
          <t xml:space="preserve">
Рзатр=&lt;320
Thực hiện xả về 70 bar</t>
        </r>
      </text>
    </comment>
    <comment ref="E3307" authorId="1" shapeId="0" xr:uid="{377B42BA-E07B-4C0C-A8A7-B66F86ED36C7}">
      <text>
        <r>
          <rPr>
            <b/>
            <sz val="9"/>
            <color indexed="81"/>
            <rFont val="Tahoma"/>
            <family val="2"/>
          </rPr>
          <t>Author:</t>
        </r>
        <r>
          <rPr>
            <sz val="9"/>
            <color indexed="81"/>
            <rFont val="Tahoma"/>
            <family val="2"/>
          </rPr>
          <t xml:space="preserve">
Рзатр=&lt;152
Thực hiện xả về 70 bar</t>
        </r>
      </text>
    </comment>
    <comment ref="E3308" authorId="1" shapeId="0" xr:uid="{4F6C7EC6-003A-4C45-BA91-760C634A489C}">
      <text>
        <r>
          <rPr>
            <b/>
            <sz val="9"/>
            <color indexed="81"/>
            <rFont val="Tahoma"/>
            <family val="2"/>
          </rPr>
          <t>Author:</t>
        </r>
        <r>
          <rPr>
            <sz val="9"/>
            <color indexed="81"/>
            <rFont val="Tahoma"/>
            <family val="2"/>
          </rPr>
          <t xml:space="preserve">
Рзатр=&lt;320
Thực hiện xả về 70 bar</t>
        </r>
      </text>
    </comment>
    <comment ref="E3313" authorId="1" shapeId="0" xr:uid="{61178A79-58B7-44A7-9BE7-1145DCC92118}">
      <text>
        <r>
          <rPr>
            <b/>
            <sz val="9"/>
            <color indexed="81"/>
            <rFont val="Tahoma"/>
            <family val="2"/>
          </rPr>
          <t>Author:</t>
        </r>
        <r>
          <rPr>
            <sz val="9"/>
            <color indexed="81"/>
            <rFont val="Tahoma"/>
            <family val="2"/>
          </rPr>
          <t xml:space="preserve">
Рзатр=&lt;152
Thực hiện xả về 70 bar</t>
        </r>
      </text>
    </comment>
    <comment ref="E3314" authorId="1" shapeId="0" xr:uid="{9A550055-254D-407E-B69F-2BE06FD97C13}">
      <text>
        <r>
          <rPr>
            <b/>
            <sz val="9"/>
            <color indexed="81"/>
            <rFont val="Tahoma"/>
            <family val="2"/>
          </rPr>
          <t>Author:</t>
        </r>
        <r>
          <rPr>
            <sz val="9"/>
            <color indexed="81"/>
            <rFont val="Tahoma"/>
            <family val="2"/>
          </rPr>
          <t xml:space="preserve">
Рзатр=&lt;320
Thực hiện xả về 70 bar</t>
        </r>
      </text>
    </comment>
    <comment ref="E3319" authorId="1" shapeId="0" xr:uid="{85518E5B-0A3E-4DF0-BBCB-F3F98FC27809}">
      <text>
        <r>
          <rPr>
            <b/>
            <sz val="9"/>
            <color indexed="81"/>
            <rFont val="Tahoma"/>
            <family val="2"/>
          </rPr>
          <t>Author:</t>
        </r>
        <r>
          <rPr>
            <sz val="9"/>
            <color indexed="81"/>
            <rFont val="Tahoma"/>
            <family val="2"/>
          </rPr>
          <t xml:space="preserve">
Рзатр=&lt;152
Thực hiện xả về 70 bar</t>
        </r>
      </text>
    </comment>
    <comment ref="E3320" authorId="1" shapeId="0" xr:uid="{4272D30A-16EF-4BC5-B183-7E7B61B608DE}">
      <text>
        <r>
          <rPr>
            <b/>
            <sz val="9"/>
            <color indexed="81"/>
            <rFont val="Tahoma"/>
            <family val="2"/>
          </rPr>
          <t>Author:</t>
        </r>
        <r>
          <rPr>
            <sz val="9"/>
            <color indexed="81"/>
            <rFont val="Tahoma"/>
            <family val="2"/>
          </rPr>
          <t xml:space="preserve">
Рзатр=&lt;320
Thực hiện xả về 70 bar</t>
        </r>
      </text>
    </comment>
    <comment ref="E3325" authorId="1" shapeId="0" xr:uid="{F144F086-D655-419D-BBD1-9D4546266367}">
      <text>
        <r>
          <rPr>
            <b/>
            <sz val="9"/>
            <color indexed="81"/>
            <rFont val="Tahoma"/>
            <family val="2"/>
          </rPr>
          <t>Author:</t>
        </r>
        <r>
          <rPr>
            <sz val="9"/>
            <color indexed="81"/>
            <rFont val="Tahoma"/>
            <family val="2"/>
          </rPr>
          <t xml:space="preserve">
Рзатр=&lt;152
Thực hiện xả về 70 bar</t>
        </r>
      </text>
    </comment>
    <comment ref="E3326" authorId="1" shapeId="0" xr:uid="{10CDE389-E915-41BD-BBCC-868457DF467B}">
      <text>
        <r>
          <rPr>
            <b/>
            <sz val="9"/>
            <color indexed="81"/>
            <rFont val="Tahoma"/>
            <family val="2"/>
          </rPr>
          <t>Author:</t>
        </r>
        <r>
          <rPr>
            <sz val="9"/>
            <color indexed="81"/>
            <rFont val="Tahoma"/>
            <family val="2"/>
          </rPr>
          <t xml:space="preserve">
Рзатр=&lt;320
Thực hiện xả về 70 bar</t>
        </r>
      </text>
    </comment>
    <comment ref="E3331" authorId="1" shapeId="0" xr:uid="{07A4346C-952F-4640-9936-1026FF99B0D7}">
      <text>
        <r>
          <rPr>
            <b/>
            <sz val="9"/>
            <color indexed="81"/>
            <rFont val="Tahoma"/>
            <family val="2"/>
          </rPr>
          <t>Author:</t>
        </r>
        <r>
          <rPr>
            <sz val="9"/>
            <color indexed="81"/>
            <rFont val="Tahoma"/>
            <family val="2"/>
          </rPr>
          <t xml:space="preserve">
Рзатр=&lt;152
Thực hiện xả về 70 bar</t>
        </r>
      </text>
    </comment>
    <comment ref="E3332" authorId="1" shapeId="0" xr:uid="{BBC369F8-1708-4176-82E7-161F8C41A7FF}">
      <text>
        <r>
          <rPr>
            <b/>
            <sz val="9"/>
            <color indexed="81"/>
            <rFont val="Tahoma"/>
            <family val="2"/>
          </rPr>
          <t>Author:</t>
        </r>
        <r>
          <rPr>
            <sz val="9"/>
            <color indexed="81"/>
            <rFont val="Tahoma"/>
            <family val="2"/>
          </rPr>
          <t xml:space="preserve">
Рзатр=&lt;320
Thực hiện xả về 70 bar</t>
        </r>
      </text>
    </comment>
    <comment ref="E3337" authorId="1" shapeId="0" xr:uid="{B57BA405-F1F7-40B1-BF2B-51204BACDB7B}">
      <text>
        <r>
          <rPr>
            <b/>
            <sz val="9"/>
            <color indexed="81"/>
            <rFont val="Tahoma"/>
            <family val="2"/>
          </rPr>
          <t>Author:</t>
        </r>
        <r>
          <rPr>
            <sz val="9"/>
            <color indexed="81"/>
            <rFont val="Tahoma"/>
            <family val="2"/>
          </rPr>
          <t xml:space="preserve">
Рзатр=&lt;152
Thực hiện xả về 70 bar</t>
        </r>
      </text>
    </comment>
    <comment ref="E3338" authorId="1" shapeId="0" xr:uid="{45835E07-CB7A-452C-AC6B-E12EA1C415BF}">
      <text>
        <r>
          <rPr>
            <b/>
            <sz val="9"/>
            <color indexed="81"/>
            <rFont val="Tahoma"/>
            <family val="2"/>
          </rPr>
          <t>Author:</t>
        </r>
        <r>
          <rPr>
            <sz val="9"/>
            <color indexed="81"/>
            <rFont val="Tahoma"/>
            <family val="2"/>
          </rPr>
          <t xml:space="preserve">
Рзатр=&lt;320
Thực hiện xả về 70 bar</t>
        </r>
      </text>
    </comment>
    <comment ref="E3343" authorId="1" shapeId="0" xr:uid="{0DC5FBAB-FE43-4739-B85B-D32D388BE0B2}">
      <text>
        <r>
          <rPr>
            <b/>
            <sz val="9"/>
            <color indexed="81"/>
            <rFont val="Tahoma"/>
            <family val="2"/>
          </rPr>
          <t>Author:</t>
        </r>
        <r>
          <rPr>
            <sz val="9"/>
            <color indexed="81"/>
            <rFont val="Tahoma"/>
            <family val="2"/>
          </rPr>
          <t xml:space="preserve">
Рзатр=&lt;152
Thực hiện xả về 70 bar</t>
        </r>
      </text>
    </comment>
    <comment ref="E3344" authorId="1" shapeId="0" xr:uid="{BC70B5BD-7259-4AE8-AD84-A260B3CFC9B5}">
      <text>
        <r>
          <rPr>
            <b/>
            <sz val="9"/>
            <color indexed="81"/>
            <rFont val="Tahoma"/>
            <family val="2"/>
          </rPr>
          <t>Author:</t>
        </r>
        <r>
          <rPr>
            <sz val="9"/>
            <color indexed="81"/>
            <rFont val="Tahoma"/>
            <family val="2"/>
          </rPr>
          <t xml:space="preserve">
Рзатр=&lt;320
Thực hiện xả về 70 bar</t>
        </r>
      </text>
    </comment>
    <comment ref="E3349" authorId="1" shapeId="0" xr:uid="{97046598-5685-454B-A332-BCA90C8E379F}">
      <text>
        <r>
          <rPr>
            <b/>
            <sz val="9"/>
            <color indexed="81"/>
            <rFont val="Tahoma"/>
            <family val="2"/>
          </rPr>
          <t>Author:</t>
        </r>
        <r>
          <rPr>
            <sz val="9"/>
            <color indexed="81"/>
            <rFont val="Tahoma"/>
            <family val="2"/>
          </rPr>
          <t xml:space="preserve">
Рзатр=&lt;152
Thực hiện xả về 70 bar</t>
        </r>
      </text>
    </comment>
    <comment ref="E3350" authorId="1" shapeId="0" xr:uid="{573B17A3-2A2D-4568-A164-2B76C64E7641}">
      <text>
        <r>
          <rPr>
            <b/>
            <sz val="9"/>
            <color indexed="81"/>
            <rFont val="Tahoma"/>
            <family val="2"/>
          </rPr>
          <t>Author:</t>
        </r>
        <r>
          <rPr>
            <sz val="9"/>
            <color indexed="81"/>
            <rFont val="Tahoma"/>
            <family val="2"/>
          </rPr>
          <t xml:space="preserve">
Рзатр=&lt;320
Thực hiện xả về 70 bar</t>
        </r>
      </text>
    </comment>
    <comment ref="E3355" authorId="1" shapeId="0" xr:uid="{FBDD267D-FEA3-4D24-8194-B25E3F463873}">
      <text>
        <r>
          <rPr>
            <b/>
            <sz val="9"/>
            <color indexed="81"/>
            <rFont val="Tahoma"/>
            <family val="2"/>
          </rPr>
          <t>Author:</t>
        </r>
        <r>
          <rPr>
            <sz val="9"/>
            <color indexed="81"/>
            <rFont val="Tahoma"/>
            <family val="2"/>
          </rPr>
          <t xml:space="preserve">
Рзатр=&lt;152
Thực hiện xả về 70 bar</t>
        </r>
      </text>
    </comment>
    <comment ref="E3356" authorId="1" shapeId="0" xr:uid="{3606579E-FA02-4DDA-A595-B90DD9B0EF34}">
      <text>
        <r>
          <rPr>
            <b/>
            <sz val="9"/>
            <color indexed="81"/>
            <rFont val="Tahoma"/>
            <family val="2"/>
          </rPr>
          <t>Author:</t>
        </r>
        <r>
          <rPr>
            <sz val="9"/>
            <color indexed="81"/>
            <rFont val="Tahoma"/>
            <family val="2"/>
          </rPr>
          <t xml:space="preserve">
Рзатр=&lt;320
Thực hiện xả về 70 bar</t>
        </r>
      </text>
    </comment>
    <comment ref="E3361" authorId="1" shapeId="0" xr:uid="{E36C2A88-8262-426D-AF6D-086E32DF207C}">
      <text>
        <r>
          <rPr>
            <b/>
            <sz val="9"/>
            <color indexed="81"/>
            <rFont val="Tahoma"/>
            <family val="2"/>
          </rPr>
          <t>Author:</t>
        </r>
        <r>
          <rPr>
            <sz val="9"/>
            <color indexed="81"/>
            <rFont val="Tahoma"/>
            <family val="2"/>
          </rPr>
          <t xml:space="preserve">
Рзатр=&lt;152
Thực hiện xả về 70 bar</t>
        </r>
      </text>
    </comment>
    <comment ref="E3362" authorId="1" shapeId="0" xr:uid="{6273B0EE-46F8-4E0C-960D-D814201A4C5C}">
      <text>
        <r>
          <rPr>
            <b/>
            <sz val="9"/>
            <color indexed="81"/>
            <rFont val="Tahoma"/>
            <family val="2"/>
          </rPr>
          <t>Author:</t>
        </r>
        <r>
          <rPr>
            <sz val="9"/>
            <color indexed="81"/>
            <rFont val="Tahoma"/>
            <family val="2"/>
          </rPr>
          <t xml:space="preserve">
Рзатр=&lt;320
Thực hiện xả về 70 bar</t>
        </r>
      </text>
    </comment>
    <comment ref="E3367" authorId="1" shapeId="0" xr:uid="{606D0E58-783D-4002-875C-753EBEC41D03}">
      <text>
        <r>
          <rPr>
            <b/>
            <sz val="9"/>
            <color indexed="81"/>
            <rFont val="Tahoma"/>
            <family val="2"/>
          </rPr>
          <t>Author:</t>
        </r>
        <r>
          <rPr>
            <sz val="9"/>
            <color indexed="81"/>
            <rFont val="Tahoma"/>
            <family val="2"/>
          </rPr>
          <t xml:space="preserve">
Рзатр=&lt;152
Thực hiện xả về 70 bar</t>
        </r>
      </text>
    </comment>
    <comment ref="E3368" authorId="1" shapeId="0" xr:uid="{F7641F6E-5DD4-4E80-AC10-CE1C3049A562}">
      <text>
        <r>
          <rPr>
            <b/>
            <sz val="9"/>
            <color indexed="81"/>
            <rFont val="Tahoma"/>
            <family val="2"/>
          </rPr>
          <t>Author:</t>
        </r>
        <r>
          <rPr>
            <sz val="9"/>
            <color indexed="81"/>
            <rFont val="Tahoma"/>
            <family val="2"/>
          </rPr>
          <t xml:space="preserve">
Рзатр=&lt;320
Thực hiện xả về 70 bar</t>
        </r>
      </text>
    </comment>
    <comment ref="E3373" authorId="1" shapeId="0" xr:uid="{D4BC7D4E-AABC-40A6-8885-B1E07E9AB3CF}">
      <text>
        <r>
          <rPr>
            <b/>
            <sz val="9"/>
            <color indexed="81"/>
            <rFont val="Tahoma"/>
            <family val="2"/>
          </rPr>
          <t>Author:</t>
        </r>
        <r>
          <rPr>
            <sz val="9"/>
            <color indexed="81"/>
            <rFont val="Tahoma"/>
            <family val="2"/>
          </rPr>
          <t xml:space="preserve">
Рзатр=&lt;152
Thực hiện xả về 70 bar</t>
        </r>
      </text>
    </comment>
    <comment ref="E3374" authorId="1" shapeId="0" xr:uid="{5F4714F5-C237-45D5-8732-74049685288A}">
      <text>
        <r>
          <rPr>
            <b/>
            <sz val="9"/>
            <color indexed="81"/>
            <rFont val="Tahoma"/>
            <family val="2"/>
          </rPr>
          <t>Author:</t>
        </r>
        <r>
          <rPr>
            <sz val="9"/>
            <color indexed="81"/>
            <rFont val="Tahoma"/>
            <family val="2"/>
          </rPr>
          <t xml:space="preserve">
Рзатр=&lt;320
Thực hiện xả về 70 bar</t>
        </r>
      </text>
    </comment>
    <comment ref="E3379" authorId="1" shapeId="0" xr:uid="{43DA1F05-C9E3-4AF5-A3A5-90FD248DFA37}">
      <text>
        <r>
          <rPr>
            <b/>
            <sz val="9"/>
            <color indexed="81"/>
            <rFont val="Tahoma"/>
            <family val="2"/>
          </rPr>
          <t>Author:</t>
        </r>
        <r>
          <rPr>
            <sz val="9"/>
            <color indexed="81"/>
            <rFont val="Tahoma"/>
            <family val="2"/>
          </rPr>
          <t xml:space="preserve">
Рзатр=&lt;152
Thực hiện xả về 70 bar</t>
        </r>
      </text>
    </comment>
    <comment ref="E3380" authorId="1" shapeId="0" xr:uid="{58108286-CFB5-4B56-B3E7-E9F6C8AB2596}">
      <text>
        <r>
          <rPr>
            <b/>
            <sz val="9"/>
            <color indexed="81"/>
            <rFont val="Tahoma"/>
            <family val="2"/>
          </rPr>
          <t>Author:</t>
        </r>
        <r>
          <rPr>
            <sz val="9"/>
            <color indexed="81"/>
            <rFont val="Tahoma"/>
            <family val="2"/>
          </rPr>
          <t xml:space="preserve">
Рзатр=&lt;320
Thực hiện xả về 70 bar</t>
        </r>
      </text>
    </comment>
    <comment ref="E3385" authorId="1" shapeId="0" xr:uid="{7D0CA5AC-F766-4B0D-917A-717D76963889}">
      <text>
        <r>
          <rPr>
            <b/>
            <sz val="9"/>
            <color indexed="81"/>
            <rFont val="Tahoma"/>
            <family val="2"/>
          </rPr>
          <t>Author:</t>
        </r>
        <r>
          <rPr>
            <sz val="9"/>
            <color indexed="81"/>
            <rFont val="Tahoma"/>
            <family val="2"/>
          </rPr>
          <t xml:space="preserve">
Рзатр=&lt;152
Thực hiện xả về 70 bar</t>
        </r>
      </text>
    </comment>
    <comment ref="E3386" authorId="1" shapeId="0" xr:uid="{D09A3162-6CC6-49C1-8F4A-6C48450D4C2B}">
      <text>
        <r>
          <rPr>
            <b/>
            <sz val="9"/>
            <color indexed="81"/>
            <rFont val="Tahoma"/>
            <family val="2"/>
          </rPr>
          <t>Author:</t>
        </r>
        <r>
          <rPr>
            <sz val="9"/>
            <color indexed="81"/>
            <rFont val="Tahoma"/>
            <family val="2"/>
          </rPr>
          <t xml:space="preserve">
Рзатр=&lt;320
Thực hiện xả về 70 bar</t>
        </r>
      </text>
    </comment>
    <comment ref="E3391" authorId="1" shapeId="0" xr:uid="{2B6F8FE5-3E58-4149-8497-D26A4D92C4C8}">
      <text>
        <r>
          <rPr>
            <b/>
            <sz val="9"/>
            <color indexed="81"/>
            <rFont val="Tahoma"/>
            <family val="2"/>
          </rPr>
          <t>Author:</t>
        </r>
        <r>
          <rPr>
            <sz val="9"/>
            <color indexed="81"/>
            <rFont val="Tahoma"/>
            <family val="2"/>
          </rPr>
          <t xml:space="preserve">
Рзатр=&lt;152
Thực hiện xả về 70 bar</t>
        </r>
      </text>
    </comment>
    <comment ref="E3392" authorId="1" shapeId="0" xr:uid="{CD3F993C-00FA-4A8F-8BC5-05D7EB8F35E0}">
      <text>
        <r>
          <rPr>
            <b/>
            <sz val="9"/>
            <color indexed="81"/>
            <rFont val="Tahoma"/>
            <family val="2"/>
          </rPr>
          <t>Author:</t>
        </r>
        <r>
          <rPr>
            <sz val="9"/>
            <color indexed="81"/>
            <rFont val="Tahoma"/>
            <family val="2"/>
          </rPr>
          <t xml:space="preserve">
Рзатр=&lt;320
Thực hiện xả về 70 bar</t>
        </r>
      </text>
    </comment>
    <comment ref="E3397" authorId="1" shapeId="0" xr:uid="{9D0F3478-B247-4041-9B97-4E655B2004BD}">
      <text>
        <r>
          <rPr>
            <b/>
            <sz val="9"/>
            <color indexed="81"/>
            <rFont val="Tahoma"/>
            <family val="2"/>
          </rPr>
          <t>Author:</t>
        </r>
        <r>
          <rPr>
            <sz val="9"/>
            <color indexed="81"/>
            <rFont val="Tahoma"/>
            <family val="2"/>
          </rPr>
          <t xml:space="preserve">
Рзатр=&lt;152
Thực hiện xả về 70 bar</t>
        </r>
      </text>
    </comment>
    <comment ref="E3398" authorId="1" shapeId="0" xr:uid="{A48E3AFD-B203-4D57-A417-006DC6104EBE}">
      <text>
        <r>
          <rPr>
            <b/>
            <sz val="9"/>
            <color indexed="81"/>
            <rFont val="Tahoma"/>
            <family val="2"/>
          </rPr>
          <t>Author:</t>
        </r>
        <r>
          <rPr>
            <sz val="9"/>
            <color indexed="81"/>
            <rFont val="Tahoma"/>
            <family val="2"/>
          </rPr>
          <t xml:space="preserve">
Рзатр=&lt;320
Thực hiện xả về 70 bar</t>
        </r>
      </text>
    </comment>
    <comment ref="E3403" authorId="1" shapeId="0" xr:uid="{53A18AD5-C799-48BF-9521-3F9725753DBC}">
      <text>
        <r>
          <rPr>
            <b/>
            <sz val="9"/>
            <color indexed="81"/>
            <rFont val="Tahoma"/>
            <family val="2"/>
          </rPr>
          <t>Author:</t>
        </r>
        <r>
          <rPr>
            <sz val="9"/>
            <color indexed="81"/>
            <rFont val="Tahoma"/>
            <family val="2"/>
          </rPr>
          <t xml:space="preserve">
Рзатр=&lt;152
Thực hiện xả về 70 bar</t>
        </r>
      </text>
    </comment>
    <comment ref="E3404" authorId="1" shapeId="0" xr:uid="{DCFBDFE1-3C66-4C5F-B7CE-759D369AB758}">
      <text>
        <r>
          <rPr>
            <b/>
            <sz val="9"/>
            <color indexed="81"/>
            <rFont val="Tahoma"/>
            <family val="2"/>
          </rPr>
          <t>Author:</t>
        </r>
        <r>
          <rPr>
            <sz val="9"/>
            <color indexed="81"/>
            <rFont val="Tahoma"/>
            <family val="2"/>
          </rPr>
          <t xml:space="preserve">
Рзатр=&lt;320
Thực hiện xả về 70 bar</t>
        </r>
      </text>
    </comment>
    <comment ref="E3409" authorId="1" shapeId="0" xr:uid="{89E96483-0244-4EBB-8C51-8C99B58B5BDE}">
      <text>
        <r>
          <rPr>
            <b/>
            <sz val="9"/>
            <color indexed="81"/>
            <rFont val="Tahoma"/>
            <family val="2"/>
          </rPr>
          <t>Author:</t>
        </r>
        <r>
          <rPr>
            <sz val="9"/>
            <color indexed="81"/>
            <rFont val="Tahoma"/>
            <family val="2"/>
          </rPr>
          <t xml:space="preserve">
Рзатр=&lt;152
Thực hiện xả về 70 bar</t>
        </r>
      </text>
    </comment>
    <comment ref="E3410" authorId="1" shapeId="0" xr:uid="{CF641C3A-95F4-41F9-A4FF-1AE4B79E6B70}">
      <text>
        <r>
          <rPr>
            <b/>
            <sz val="9"/>
            <color indexed="81"/>
            <rFont val="Tahoma"/>
            <family val="2"/>
          </rPr>
          <t>Author:</t>
        </r>
        <r>
          <rPr>
            <sz val="9"/>
            <color indexed="81"/>
            <rFont val="Tahoma"/>
            <family val="2"/>
          </rPr>
          <t xml:space="preserve">
Рзатр=&lt;320
Thực hiện xả về 70 bar</t>
        </r>
      </text>
    </comment>
    <comment ref="E3415" authorId="1" shapeId="0" xr:uid="{89174BC1-998A-4663-B7FC-812A2CEA6732}">
      <text>
        <r>
          <rPr>
            <b/>
            <sz val="9"/>
            <color indexed="81"/>
            <rFont val="Tahoma"/>
            <family val="2"/>
          </rPr>
          <t>Author:</t>
        </r>
        <r>
          <rPr>
            <sz val="9"/>
            <color indexed="81"/>
            <rFont val="Tahoma"/>
            <family val="2"/>
          </rPr>
          <t xml:space="preserve">
Рзатр=&lt;152
Thực hiện xả về 70 bar</t>
        </r>
      </text>
    </comment>
    <comment ref="E3416" authorId="1" shapeId="0" xr:uid="{91E93420-F63B-4AC4-8BEC-FAA20C85D9E7}">
      <text>
        <r>
          <rPr>
            <b/>
            <sz val="9"/>
            <color indexed="81"/>
            <rFont val="Tahoma"/>
            <family val="2"/>
          </rPr>
          <t>Author:</t>
        </r>
        <r>
          <rPr>
            <sz val="9"/>
            <color indexed="81"/>
            <rFont val="Tahoma"/>
            <family val="2"/>
          </rPr>
          <t xml:space="preserve">
Рзатр=&lt;320
Thực hiện xả về 70 bar</t>
        </r>
      </text>
    </comment>
    <comment ref="E3421" authorId="1" shapeId="0" xr:uid="{D20B22C3-1015-4878-95D2-D1B1703A0AC0}">
      <text>
        <r>
          <rPr>
            <b/>
            <sz val="9"/>
            <color indexed="81"/>
            <rFont val="Tahoma"/>
            <family val="2"/>
          </rPr>
          <t>Author:</t>
        </r>
        <r>
          <rPr>
            <sz val="9"/>
            <color indexed="81"/>
            <rFont val="Tahoma"/>
            <family val="2"/>
          </rPr>
          <t xml:space="preserve">
Рзатр=&lt;152
Thực hiện xả về 70 bar</t>
        </r>
      </text>
    </comment>
    <comment ref="E3422" authorId="1" shapeId="0" xr:uid="{6D675A41-384A-4BAB-BBDA-1A1ED278057F}">
      <text>
        <r>
          <rPr>
            <b/>
            <sz val="9"/>
            <color indexed="81"/>
            <rFont val="Tahoma"/>
            <family val="2"/>
          </rPr>
          <t>Author:</t>
        </r>
        <r>
          <rPr>
            <sz val="9"/>
            <color indexed="81"/>
            <rFont val="Tahoma"/>
            <family val="2"/>
          </rPr>
          <t xml:space="preserve">
Рзатр=&lt;320
Thực hiện xả về 70 bar</t>
        </r>
      </text>
    </comment>
    <comment ref="E3427" authorId="1" shapeId="0" xr:uid="{2650F0B6-8F8B-474E-9203-08734C44B0EC}">
      <text>
        <r>
          <rPr>
            <b/>
            <sz val="9"/>
            <color indexed="81"/>
            <rFont val="Tahoma"/>
            <family val="2"/>
          </rPr>
          <t>Author:</t>
        </r>
        <r>
          <rPr>
            <sz val="9"/>
            <color indexed="81"/>
            <rFont val="Tahoma"/>
            <family val="2"/>
          </rPr>
          <t xml:space="preserve">
Рзатр=&lt;152
Thực hiện xả về 70 bar</t>
        </r>
      </text>
    </comment>
    <comment ref="E3428" authorId="1" shapeId="0" xr:uid="{2A2CDBCD-D6CE-48A3-AA0B-85869AA5D812}">
      <text>
        <r>
          <rPr>
            <b/>
            <sz val="9"/>
            <color indexed="81"/>
            <rFont val="Tahoma"/>
            <family val="2"/>
          </rPr>
          <t>Author:</t>
        </r>
        <r>
          <rPr>
            <sz val="9"/>
            <color indexed="81"/>
            <rFont val="Tahoma"/>
            <family val="2"/>
          </rPr>
          <t xml:space="preserve">
Рзатр=&lt;320
Thực hiện xả về 70 bar</t>
        </r>
      </text>
    </comment>
    <comment ref="K3431" authorId="2" shapeId="0" xr:uid="{1A0C7313-256B-4094-94AD-0EA379FF3183}">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33" authorId="1" shapeId="0" xr:uid="{08A901E8-6373-4AB4-A70E-9D14F8BAD96B}">
      <text>
        <r>
          <rPr>
            <b/>
            <sz val="9"/>
            <color indexed="81"/>
            <rFont val="Tahoma"/>
            <family val="2"/>
          </rPr>
          <t>Author:</t>
        </r>
        <r>
          <rPr>
            <sz val="9"/>
            <color indexed="81"/>
            <rFont val="Tahoma"/>
            <family val="2"/>
          </rPr>
          <t xml:space="preserve">
Рзатр=&lt;152
Thực hiện xả về 70 bar</t>
        </r>
      </text>
    </comment>
    <comment ref="E3434" authorId="1" shapeId="0" xr:uid="{3232B71A-0E9A-4D38-B4CF-579236EB7792}">
      <text>
        <r>
          <rPr>
            <b/>
            <sz val="9"/>
            <color indexed="81"/>
            <rFont val="Tahoma"/>
            <family val="2"/>
          </rPr>
          <t>Author:</t>
        </r>
        <r>
          <rPr>
            <sz val="9"/>
            <color indexed="81"/>
            <rFont val="Tahoma"/>
            <family val="2"/>
          </rPr>
          <t xml:space="preserve">
Рзатр=&lt;320
Thực hiện xả về 70 bar</t>
        </r>
      </text>
    </comment>
    <comment ref="K3437" authorId="2" shapeId="0" xr:uid="{599E009E-84D3-4615-A689-D1C3BAF3B0F7}">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39" authorId="1" shapeId="0" xr:uid="{EA986DF3-38C1-45C9-A08D-7508701AA37A}">
      <text>
        <r>
          <rPr>
            <b/>
            <sz val="9"/>
            <color indexed="81"/>
            <rFont val="Tahoma"/>
            <family val="2"/>
          </rPr>
          <t>Author:</t>
        </r>
        <r>
          <rPr>
            <sz val="9"/>
            <color indexed="81"/>
            <rFont val="Tahoma"/>
            <family val="2"/>
          </rPr>
          <t xml:space="preserve">
Рзатр=&lt;152
Thực hiện xả về 70 bar</t>
        </r>
      </text>
    </comment>
    <comment ref="E3440" authorId="1" shapeId="0" xr:uid="{9C3879BE-C545-46C1-8E21-135910E9C9A2}">
      <text>
        <r>
          <rPr>
            <b/>
            <sz val="9"/>
            <color indexed="81"/>
            <rFont val="Tahoma"/>
            <family val="2"/>
          </rPr>
          <t>Author:</t>
        </r>
        <r>
          <rPr>
            <sz val="9"/>
            <color indexed="81"/>
            <rFont val="Tahoma"/>
            <family val="2"/>
          </rPr>
          <t xml:space="preserve">
Рзатр=&lt;320
Thực hiện xả về 70 bar</t>
        </r>
      </text>
    </comment>
    <comment ref="K3443" authorId="2" shapeId="0" xr:uid="{B200D826-CCB9-49EB-A5F4-FF24A27C2B35}">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45" authorId="1" shapeId="0" xr:uid="{A0379947-26E8-466F-B1E3-CD5F1C2694A7}">
      <text>
        <r>
          <rPr>
            <b/>
            <sz val="9"/>
            <color indexed="81"/>
            <rFont val="Tahoma"/>
            <family val="2"/>
          </rPr>
          <t>Author:</t>
        </r>
        <r>
          <rPr>
            <sz val="9"/>
            <color indexed="81"/>
            <rFont val="Tahoma"/>
            <family val="2"/>
          </rPr>
          <t xml:space="preserve">
Рзатр=&lt;152
Thực hiện xả về 70 bar</t>
        </r>
      </text>
    </comment>
    <comment ref="E3446" authorId="1" shapeId="0" xr:uid="{2EFA8CCB-2D98-453D-9A8A-5812FCBAE13C}">
      <text>
        <r>
          <rPr>
            <b/>
            <sz val="9"/>
            <color indexed="81"/>
            <rFont val="Tahoma"/>
            <family val="2"/>
          </rPr>
          <t>Author:</t>
        </r>
        <r>
          <rPr>
            <sz val="9"/>
            <color indexed="81"/>
            <rFont val="Tahoma"/>
            <family val="2"/>
          </rPr>
          <t xml:space="preserve">
Рзатр=&lt;320
Thực hiện xả về 70 bar</t>
        </r>
      </text>
    </comment>
    <comment ref="K3449" authorId="2" shapeId="0" xr:uid="{1A62053B-F8EE-4073-BB76-D97FC3694561}">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51" authorId="1" shapeId="0" xr:uid="{9ED38D91-E7BA-459F-869A-CB29CE880B22}">
      <text>
        <r>
          <rPr>
            <b/>
            <sz val="9"/>
            <color indexed="81"/>
            <rFont val="Tahoma"/>
            <family val="2"/>
          </rPr>
          <t>Author:</t>
        </r>
        <r>
          <rPr>
            <sz val="9"/>
            <color indexed="81"/>
            <rFont val="Tahoma"/>
            <family val="2"/>
          </rPr>
          <t xml:space="preserve">
Рзатр=&lt;152
Thực hiện xả về 70 bar</t>
        </r>
      </text>
    </comment>
    <comment ref="E3452" authorId="1" shapeId="0" xr:uid="{038C4BB3-F676-4D06-A448-AFDDF9E8A897}">
      <text>
        <r>
          <rPr>
            <b/>
            <sz val="9"/>
            <color indexed="81"/>
            <rFont val="Tahoma"/>
            <family val="2"/>
          </rPr>
          <t>Author:</t>
        </r>
        <r>
          <rPr>
            <sz val="9"/>
            <color indexed="81"/>
            <rFont val="Tahoma"/>
            <family val="2"/>
          </rPr>
          <t xml:space="preserve">
Рзатр=&lt;320
Thực hiện xả về 70 bar</t>
        </r>
      </text>
    </comment>
    <comment ref="K3455" authorId="2" shapeId="0" xr:uid="{10041986-8A2A-4D48-9A8D-BA93C4E499C4}">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57" authorId="1" shapeId="0" xr:uid="{2FEE6FD2-BD63-4EE0-8F7E-6079EFF71ACF}">
      <text>
        <r>
          <rPr>
            <b/>
            <sz val="9"/>
            <color indexed="81"/>
            <rFont val="Tahoma"/>
            <family val="2"/>
          </rPr>
          <t>Author:</t>
        </r>
        <r>
          <rPr>
            <sz val="9"/>
            <color indexed="81"/>
            <rFont val="Tahoma"/>
            <family val="2"/>
          </rPr>
          <t xml:space="preserve">
Рзатр=&lt;152
Thực hiện xả về 70 bar</t>
        </r>
      </text>
    </comment>
    <comment ref="E3458" authorId="1" shapeId="0" xr:uid="{69122D0F-4C23-48A3-98AF-FC1217B1382B}">
      <text>
        <r>
          <rPr>
            <b/>
            <sz val="9"/>
            <color indexed="81"/>
            <rFont val="Tahoma"/>
            <family val="2"/>
          </rPr>
          <t>Author:</t>
        </r>
        <r>
          <rPr>
            <sz val="9"/>
            <color indexed="81"/>
            <rFont val="Tahoma"/>
            <family val="2"/>
          </rPr>
          <t xml:space="preserve">
Рзатр=&lt;320
Thực hiện xả về 70 bar</t>
        </r>
      </text>
    </comment>
    <comment ref="K3461" authorId="2" shapeId="0" xr:uid="{35022AAF-0F06-428C-ADF4-4D35400A86C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63" authorId="1" shapeId="0" xr:uid="{66227B75-8070-416B-9F63-B32CA1D16E1B}">
      <text>
        <r>
          <rPr>
            <b/>
            <sz val="9"/>
            <color indexed="81"/>
            <rFont val="Tahoma"/>
            <family val="2"/>
          </rPr>
          <t>Author:</t>
        </r>
        <r>
          <rPr>
            <sz val="9"/>
            <color indexed="81"/>
            <rFont val="Tahoma"/>
            <family val="2"/>
          </rPr>
          <t xml:space="preserve">
Рзатр=&lt;152
Thực hiện xả về 70 bar</t>
        </r>
      </text>
    </comment>
    <comment ref="E3464" authorId="1" shapeId="0" xr:uid="{FBC2A8E5-356F-427E-B184-4E1F36DBA82D}">
      <text>
        <r>
          <rPr>
            <b/>
            <sz val="9"/>
            <color indexed="81"/>
            <rFont val="Tahoma"/>
            <family val="2"/>
          </rPr>
          <t>Author:</t>
        </r>
        <r>
          <rPr>
            <sz val="9"/>
            <color indexed="81"/>
            <rFont val="Tahoma"/>
            <family val="2"/>
          </rPr>
          <t xml:space="preserve">
Рзатр=&lt;320
Thực hiện xả về 70 bar</t>
        </r>
      </text>
    </comment>
    <comment ref="K3467" authorId="2" shapeId="0" xr:uid="{31F1F90B-0100-4D8B-809F-5C0E0CB3BA14}">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69" authorId="1" shapeId="0" xr:uid="{3EAEAE84-CC2C-4E95-B736-3B68410E19A0}">
      <text>
        <r>
          <rPr>
            <b/>
            <sz val="9"/>
            <color indexed="81"/>
            <rFont val="Tahoma"/>
            <family val="2"/>
          </rPr>
          <t>Author:</t>
        </r>
        <r>
          <rPr>
            <sz val="9"/>
            <color indexed="81"/>
            <rFont val="Tahoma"/>
            <family val="2"/>
          </rPr>
          <t xml:space="preserve">
Рзатр=&lt;152
Thực hiện xả về 70 bar</t>
        </r>
      </text>
    </comment>
    <comment ref="E3470" authorId="1" shapeId="0" xr:uid="{F2D3D4BA-20F1-4980-A505-2322B7ACC048}">
      <text>
        <r>
          <rPr>
            <b/>
            <sz val="9"/>
            <color indexed="81"/>
            <rFont val="Tahoma"/>
            <family val="2"/>
          </rPr>
          <t>Author:</t>
        </r>
        <r>
          <rPr>
            <sz val="9"/>
            <color indexed="81"/>
            <rFont val="Tahoma"/>
            <family val="2"/>
          </rPr>
          <t xml:space="preserve">
Рзатр=&lt;320
Thực hiện xả về 70 bar</t>
        </r>
      </text>
    </comment>
    <comment ref="K3473" authorId="2" shapeId="0" xr:uid="{E19FF600-40EF-4F96-A46C-77D84744D800}">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75" authorId="1" shapeId="0" xr:uid="{66B18041-D1EA-4660-B10E-5BE79D9BA3B9}">
      <text>
        <r>
          <rPr>
            <b/>
            <sz val="9"/>
            <color indexed="81"/>
            <rFont val="Tahoma"/>
            <family val="2"/>
          </rPr>
          <t>Author:</t>
        </r>
        <r>
          <rPr>
            <sz val="9"/>
            <color indexed="81"/>
            <rFont val="Tahoma"/>
            <family val="2"/>
          </rPr>
          <t xml:space="preserve">
Рзатр=&lt;152
Thực hiện xả về 70 bar</t>
        </r>
      </text>
    </comment>
    <comment ref="E3476" authorId="1" shapeId="0" xr:uid="{CFC1F3F7-6FD6-4667-9F81-2FE4C31F7396}">
      <text>
        <r>
          <rPr>
            <b/>
            <sz val="9"/>
            <color indexed="81"/>
            <rFont val="Tahoma"/>
            <family val="2"/>
          </rPr>
          <t>Author:</t>
        </r>
        <r>
          <rPr>
            <sz val="9"/>
            <color indexed="81"/>
            <rFont val="Tahoma"/>
            <family val="2"/>
          </rPr>
          <t xml:space="preserve">
Рзатр=&lt;320
Thực hiện xả về 70 bar</t>
        </r>
      </text>
    </comment>
    <comment ref="K3479" authorId="2" shapeId="0" xr:uid="{5AEBA4A1-207B-4CDA-A00F-EF9E450A80B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81" authorId="1" shapeId="0" xr:uid="{496D8719-B4EA-49FE-874D-B2F458E83EBD}">
      <text>
        <r>
          <rPr>
            <b/>
            <sz val="9"/>
            <color indexed="81"/>
            <rFont val="Tahoma"/>
            <family val="2"/>
          </rPr>
          <t>Author:</t>
        </r>
        <r>
          <rPr>
            <sz val="9"/>
            <color indexed="81"/>
            <rFont val="Tahoma"/>
            <family val="2"/>
          </rPr>
          <t xml:space="preserve">
Рзатр=&lt;152
Thực hiện xả về 70 bar</t>
        </r>
      </text>
    </comment>
    <comment ref="E3482" authorId="1" shapeId="0" xr:uid="{4D58A8C6-A1D7-4E4E-9681-0C940FC917C0}">
      <text>
        <r>
          <rPr>
            <b/>
            <sz val="9"/>
            <color indexed="81"/>
            <rFont val="Tahoma"/>
            <family val="2"/>
          </rPr>
          <t>Author:</t>
        </r>
        <r>
          <rPr>
            <sz val="9"/>
            <color indexed="81"/>
            <rFont val="Tahoma"/>
            <family val="2"/>
          </rPr>
          <t xml:space="preserve">
Рзатр=&lt;320
Thực hiện xả về 70 bar</t>
        </r>
      </text>
    </comment>
    <comment ref="K3485" authorId="2" shapeId="0" xr:uid="{EC37EBD3-2716-4BE6-9000-E91E6E3D653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87" authorId="1" shapeId="0" xr:uid="{A7A11AEE-8725-4AD6-8D66-A6F16E86D40D}">
      <text>
        <r>
          <rPr>
            <b/>
            <sz val="9"/>
            <color indexed="81"/>
            <rFont val="Tahoma"/>
            <family val="2"/>
          </rPr>
          <t>Author:</t>
        </r>
        <r>
          <rPr>
            <sz val="9"/>
            <color indexed="81"/>
            <rFont val="Tahoma"/>
            <family val="2"/>
          </rPr>
          <t xml:space="preserve">
Рзатр=&lt;152
Thực hiện xả về 70 bar</t>
        </r>
      </text>
    </comment>
    <comment ref="E3488" authorId="1" shapeId="0" xr:uid="{B364627B-3478-470C-BBF7-CD9E4A78694B}">
      <text>
        <r>
          <rPr>
            <b/>
            <sz val="9"/>
            <color indexed="81"/>
            <rFont val="Tahoma"/>
            <family val="2"/>
          </rPr>
          <t>Author:</t>
        </r>
        <r>
          <rPr>
            <sz val="9"/>
            <color indexed="81"/>
            <rFont val="Tahoma"/>
            <family val="2"/>
          </rPr>
          <t xml:space="preserve">
Рзатр=&lt;320
Thực hiện xả về 70 bar</t>
        </r>
      </text>
    </comment>
    <comment ref="K3491" authorId="2" shapeId="0" xr:uid="{E0F59F7D-B520-46D1-B085-3570BF7D36F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93" authorId="1" shapeId="0" xr:uid="{57466982-D0C3-4F51-AF5C-5AF66933A6C2}">
      <text>
        <r>
          <rPr>
            <b/>
            <sz val="9"/>
            <color indexed="81"/>
            <rFont val="Tahoma"/>
            <family val="2"/>
          </rPr>
          <t>Author:</t>
        </r>
        <r>
          <rPr>
            <sz val="9"/>
            <color indexed="81"/>
            <rFont val="Tahoma"/>
            <family val="2"/>
          </rPr>
          <t xml:space="preserve">
Рзатр=&lt;152
Thực hiện xả về 70 bar</t>
        </r>
      </text>
    </comment>
    <comment ref="E3494" authorId="1" shapeId="0" xr:uid="{F91A79D3-2964-4717-AF81-2A1ACD9C9524}">
      <text>
        <r>
          <rPr>
            <b/>
            <sz val="9"/>
            <color indexed="81"/>
            <rFont val="Tahoma"/>
            <family val="2"/>
          </rPr>
          <t>Author:</t>
        </r>
        <r>
          <rPr>
            <sz val="9"/>
            <color indexed="81"/>
            <rFont val="Tahoma"/>
            <family val="2"/>
          </rPr>
          <t xml:space="preserve">
Рзатр=&lt;320
Thực hiện xả về 70 bar</t>
        </r>
      </text>
    </comment>
    <comment ref="K3497" authorId="2" shapeId="0" xr:uid="{2AE08750-64FF-4B7D-8D49-57488EC7F22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499" authorId="1" shapeId="0" xr:uid="{56DA6884-8132-4309-BD16-0752687E8D91}">
      <text>
        <r>
          <rPr>
            <b/>
            <sz val="9"/>
            <color indexed="81"/>
            <rFont val="Tahoma"/>
            <family val="2"/>
          </rPr>
          <t>Author:</t>
        </r>
        <r>
          <rPr>
            <sz val="9"/>
            <color indexed="81"/>
            <rFont val="Tahoma"/>
            <family val="2"/>
          </rPr>
          <t xml:space="preserve">
Рзатр=&lt;152
Thực hiện xả về 70 bar</t>
        </r>
      </text>
    </comment>
    <comment ref="E3500" authorId="1" shapeId="0" xr:uid="{445F4876-C27F-428C-A4AD-899737880535}">
      <text>
        <r>
          <rPr>
            <b/>
            <sz val="9"/>
            <color indexed="81"/>
            <rFont val="Tahoma"/>
            <family val="2"/>
          </rPr>
          <t>Author:</t>
        </r>
        <r>
          <rPr>
            <sz val="9"/>
            <color indexed="81"/>
            <rFont val="Tahoma"/>
            <family val="2"/>
          </rPr>
          <t xml:space="preserve">
Рзатр=&lt;320
Thực hiện xả về 70 bar</t>
        </r>
      </text>
    </comment>
    <comment ref="K3503" authorId="2" shapeId="0" xr:uid="{21BBB93F-8F47-40B4-AB4E-6E1D6BDCBC1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05" authorId="1" shapeId="0" xr:uid="{FE83F1FE-B19C-49E4-BC2D-AAE7119E173E}">
      <text>
        <r>
          <rPr>
            <b/>
            <sz val="9"/>
            <color indexed="81"/>
            <rFont val="Tahoma"/>
            <family val="2"/>
          </rPr>
          <t>Author:</t>
        </r>
        <r>
          <rPr>
            <sz val="9"/>
            <color indexed="81"/>
            <rFont val="Tahoma"/>
            <family val="2"/>
          </rPr>
          <t xml:space="preserve">
Рзатр=&lt;152
Thực hiện xả về 70 bar</t>
        </r>
      </text>
    </comment>
    <comment ref="E3506" authorId="1" shapeId="0" xr:uid="{D3F58CAD-FFA2-42D5-87BE-FB359667C378}">
      <text>
        <r>
          <rPr>
            <b/>
            <sz val="9"/>
            <color indexed="81"/>
            <rFont val="Tahoma"/>
            <family val="2"/>
          </rPr>
          <t>Author:</t>
        </r>
        <r>
          <rPr>
            <sz val="9"/>
            <color indexed="81"/>
            <rFont val="Tahoma"/>
            <family val="2"/>
          </rPr>
          <t xml:space="preserve">
Рзатр=&lt;320
Thực hiện xả về 70 bar</t>
        </r>
      </text>
    </comment>
    <comment ref="K3509" authorId="2" shapeId="0" xr:uid="{8D85598B-8191-417E-A831-101A4F5B3024}">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11" authorId="1" shapeId="0" xr:uid="{8A3FFFCC-02CA-47BB-90A9-EF6E8D3ED83F}">
      <text>
        <r>
          <rPr>
            <b/>
            <sz val="9"/>
            <color indexed="81"/>
            <rFont val="Tahoma"/>
            <family val="2"/>
          </rPr>
          <t>Author:</t>
        </r>
        <r>
          <rPr>
            <sz val="9"/>
            <color indexed="81"/>
            <rFont val="Tahoma"/>
            <family val="2"/>
          </rPr>
          <t xml:space="preserve">
Рзатр=&lt;152
Thực hiện xả về 70 bar</t>
        </r>
      </text>
    </comment>
    <comment ref="E3512" authorId="1" shapeId="0" xr:uid="{2ED7326E-5E77-43BA-9CE5-483029D321A0}">
      <text>
        <r>
          <rPr>
            <b/>
            <sz val="9"/>
            <color indexed="81"/>
            <rFont val="Tahoma"/>
            <family val="2"/>
          </rPr>
          <t>Author:</t>
        </r>
        <r>
          <rPr>
            <sz val="9"/>
            <color indexed="81"/>
            <rFont val="Tahoma"/>
            <family val="2"/>
          </rPr>
          <t xml:space="preserve">
Рзатр=&lt;320
Thực hiện xả về 70 bar</t>
        </r>
      </text>
    </comment>
    <comment ref="K3515" authorId="2" shapeId="0" xr:uid="{6CD1250A-D811-4E84-8718-04A9404A236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17" authorId="1" shapeId="0" xr:uid="{0380CDA8-E849-4685-A4DA-149EB2C1BCD0}">
      <text>
        <r>
          <rPr>
            <b/>
            <sz val="9"/>
            <color indexed="81"/>
            <rFont val="Tahoma"/>
            <family val="2"/>
          </rPr>
          <t>Author:</t>
        </r>
        <r>
          <rPr>
            <sz val="9"/>
            <color indexed="81"/>
            <rFont val="Tahoma"/>
            <family val="2"/>
          </rPr>
          <t xml:space="preserve">
Рзатр=&lt;152
Thực hiện xả về 70 bar</t>
        </r>
      </text>
    </comment>
    <comment ref="E3518" authorId="1" shapeId="0" xr:uid="{1CADCD32-901D-4488-87BD-3701D886F1BC}">
      <text>
        <r>
          <rPr>
            <b/>
            <sz val="9"/>
            <color indexed="81"/>
            <rFont val="Tahoma"/>
            <family val="2"/>
          </rPr>
          <t>Author:</t>
        </r>
        <r>
          <rPr>
            <sz val="9"/>
            <color indexed="81"/>
            <rFont val="Tahoma"/>
            <family val="2"/>
          </rPr>
          <t xml:space="preserve">
Рзатр=&lt;320
Thực hiện xả về 70 bar</t>
        </r>
      </text>
    </comment>
    <comment ref="K3521" authorId="2" shapeId="0" xr:uid="{2973A5C6-3058-4D63-9638-A31D7048EDC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23" authorId="1" shapeId="0" xr:uid="{4803944F-3E59-41F6-B254-22D1A3ABA34D}">
      <text>
        <r>
          <rPr>
            <b/>
            <sz val="9"/>
            <color indexed="81"/>
            <rFont val="Tahoma"/>
            <family val="2"/>
          </rPr>
          <t>Author:</t>
        </r>
        <r>
          <rPr>
            <sz val="9"/>
            <color indexed="81"/>
            <rFont val="Tahoma"/>
            <family val="2"/>
          </rPr>
          <t xml:space="preserve">
Рзатр=&lt;152
Thực hiện xả về 70 bar</t>
        </r>
      </text>
    </comment>
    <comment ref="E3524" authorId="1" shapeId="0" xr:uid="{3185E2A3-8AA7-44BE-8E4F-9C08502DB8BF}">
      <text>
        <r>
          <rPr>
            <b/>
            <sz val="9"/>
            <color indexed="81"/>
            <rFont val="Tahoma"/>
            <family val="2"/>
          </rPr>
          <t>Author:</t>
        </r>
        <r>
          <rPr>
            <sz val="9"/>
            <color indexed="81"/>
            <rFont val="Tahoma"/>
            <family val="2"/>
          </rPr>
          <t xml:space="preserve">
Рзатр=&lt;320
Thực hiện xả về 70 bar</t>
        </r>
      </text>
    </comment>
    <comment ref="K3527" authorId="2" shapeId="0" xr:uid="{9A4FF814-49CF-410A-8B10-3FBAAA713F57}">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29" authorId="1" shapeId="0" xr:uid="{DDF4E760-7B24-4077-BB16-F0ED8AD06452}">
      <text>
        <r>
          <rPr>
            <b/>
            <sz val="9"/>
            <color indexed="81"/>
            <rFont val="Tahoma"/>
            <family val="2"/>
          </rPr>
          <t>Author:</t>
        </r>
        <r>
          <rPr>
            <sz val="9"/>
            <color indexed="81"/>
            <rFont val="Tahoma"/>
            <family val="2"/>
          </rPr>
          <t xml:space="preserve">
Рзатр=&lt;152
Thực hiện xả về 70 bar</t>
        </r>
      </text>
    </comment>
    <comment ref="E3530" authorId="1" shapeId="0" xr:uid="{E1405270-22FA-4446-81D0-8A49BF269346}">
      <text>
        <r>
          <rPr>
            <b/>
            <sz val="9"/>
            <color indexed="81"/>
            <rFont val="Tahoma"/>
            <family val="2"/>
          </rPr>
          <t>Author:</t>
        </r>
        <r>
          <rPr>
            <sz val="9"/>
            <color indexed="81"/>
            <rFont val="Tahoma"/>
            <family val="2"/>
          </rPr>
          <t xml:space="preserve">
Рзатр=&lt;320
Thực hiện xả về 70 bar</t>
        </r>
      </text>
    </comment>
    <comment ref="K3533" authorId="2" shapeId="0" xr:uid="{8C1A539E-19E3-4918-8995-401C31F0BAC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35" authorId="1" shapeId="0" xr:uid="{726C1D9C-33AB-4034-BBAE-956B0BE6CE7B}">
      <text>
        <r>
          <rPr>
            <b/>
            <sz val="9"/>
            <color indexed="81"/>
            <rFont val="Tahoma"/>
            <family val="2"/>
          </rPr>
          <t>Author:</t>
        </r>
        <r>
          <rPr>
            <sz val="9"/>
            <color indexed="81"/>
            <rFont val="Tahoma"/>
            <family val="2"/>
          </rPr>
          <t xml:space="preserve">
Рзатр=&lt;152
Thực hiện xả về 70 bar</t>
        </r>
      </text>
    </comment>
    <comment ref="E3536" authorId="1" shapeId="0" xr:uid="{96D1D332-68AB-4152-9F91-DD7F798A29B7}">
      <text>
        <r>
          <rPr>
            <b/>
            <sz val="9"/>
            <color indexed="81"/>
            <rFont val="Tahoma"/>
            <family val="2"/>
          </rPr>
          <t>Author:</t>
        </r>
        <r>
          <rPr>
            <sz val="9"/>
            <color indexed="81"/>
            <rFont val="Tahoma"/>
            <family val="2"/>
          </rPr>
          <t xml:space="preserve">
Рзатр=&lt;320
Thực hiện xả về 70 bar</t>
        </r>
      </text>
    </comment>
    <comment ref="K3539" authorId="2" shapeId="0" xr:uid="{ED263167-D66F-4AB1-89D0-1CD154FFE2E4}">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41" authorId="1" shapeId="0" xr:uid="{D4C789DC-A154-4824-AB07-1FF3834C4F1F}">
      <text>
        <r>
          <rPr>
            <b/>
            <sz val="9"/>
            <color indexed="81"/>
            <rFont val="Tahoma"/>
            <family val="2"/>
          </rPr>
          <t>Author:</t>
        </r>
        <r>
          <rPr>
            <sz val="9"/>
            <color indexed="81"/>
            <rFont val="Tahoma"/>
            <family val="2"/>
          </rPr>
          <t xml:space="preserve">
Рзатр=&lt;152
Thực hiện xả về 70 bar</t>
        </r>
      </text>
    </comment>
    <comment ref="E3542" authorId="1" shapeId="0" xr:uid="{2A377BDE-2C62-4A2D-8234-89337F728E6B}">
      <text>
        <r>
          <rPr>
            <b/>
            <sz val="9"/>
            <color indexed="81"/>
            <rFont val="Tahoma"/>
            <family val="2"/>
          </rPr>
          <t>Author:</t>
        </r>
        <r>
          <rPr>
            <sz val="9"/>
            <color indexed="81"/>
            <rFont val="Tahoma"/>
            <family val="2"/>
          </rPr>
          <t xml:space="preserve">
Рзатр=&lt;320
Thực hiện xả về 70 bar</t>
        </r>
      </text>
    </comment>
    <comment ref="K3545" authorId="2" shapeId="0" xr:uid="{E7C17192-2B9A-47FC-823D-D1B0BDAF48B3}">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47" authorId="1" shapeId="0" xr:uid="{F770FF15-B7E3-41AE-AEDE-AE62E15B60D3}">
      <text>
        <r>
          <rPr>
            <b/>
            <sz val="9"/>
            <color indexed="81"/>
            <rFont val="Tahoma"/>
            <family val="2"/>
          </rPr>
          <t>Author:</t>
        </r>
        <r>
          <rPr>
            <sz val="9"/>
            <color indexed="81"/>
            <rFont val="Tahoma"/>
            <family val="2"/>
          </rPr>
          <t xml:space="preserve">
Рзатр=&lt;152
Thực hiện xả về 70 bar</t>
        </r>
      </text>
    </comment>
    <comment ref="E3548" authorId="1" shapeId="0" xr:uid="{44498855-924E-4A03-B478-CA9B87CC7A8B}">
      <text>
        <r>
          <rPr>
            <b/>
            <sz val="9"/>
            <color indexed="81"/>
            <rFont val="Tahoma"/>
            <family val="2"/>
          </rPr>
          <t>Author:</t>
        </r>
        <r>
          <rPr>
            <sz val="9"/>
            <color indexed="81"/>
            <rFont val="Tahoma"/>
            <family val="2"/>
          </rPr>
          <t xml:space="preserve">
Рзатр=&lt;320
Thực hiện xả về 70 bar</t>
        </r>
      </text>
    </comment>
    <comment ref="K3551" authorId="2" shapeId="0" xr:uid="{47BB44F7-A2B3-4FC9-A240-37C88097D86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53" authorId="1" shapeId="0" xr:uid="{35402F18-C22B-4DD5-A6A3-2DC1714A86B2}">
      <text>
        <r>
          <rPr>
            <b/>
            <sz val="9"/>
            <color indexed="81"/>
            <rFont val="Tahoma"/>
            <family val="2"/>
          </rPr>
          <t>Author:</t>
        </r>
        <r>
          <rPr>
            <sz val="9"/>
            <color indexed="81"/>
            <rFont val="Tahoma"/>
            <family val="2"/>
          </rPr>
          <t xml:space="preserve">
Рзатр=&lt;152
Thực hiện xả về 70 bar</t>
        </r>
      </text>
    </comment>
    <comment ref="E3554" authorId="1" shapeId="0" xr:uid="{7E670C9D-5989-42B7-BB50-439005F9D277}">
      <text>
        <r>
          <rPr>
            <b/>
            <sz val="9"/>
            <color indexed="81"/>
            <rFont val="Tahoma"/>
            <family val="2"/>
          </rPr>
          <t>Author:</t>
        </r>
        <r>
          <rPr>
            <sz val="9"/>
            <color indexed="81"/>
            <rFont val="Tahoma"/>
            <family val="2"/>
          </rPr>
          <t xml:space="preserve">
Рзатр=&lt;320
Thực hiện xả về 70 bar</t>
        </r>
      </text>
    </comment>
    <comment ref="K3557" authorId="2" shapeId="0" xr:uid="{067B9EA0-C8A8-4288-A9F2-5D1B3942EDA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59" authorId="1" shapeId="0" xr:uid="{EA230150-FB6A-4179-B0DD-2C9DD7B51069}">
      <text>
        <r>
          <rPr>
            <b/>
            <sz val="9"/>
            <color indexed="81"/>
            <rFont val="Tahoma"/>
            <family val="2"/>
          </rPr>
          <t>Author:</t>
        </r>
        <r>
          <rPr>
            <sz val="9"/>
            <color indexed="81"/>
            <rFont val="Tahoma"/>
            <family val="2"/>
          </rPr>
          <t xml:space="preserve">
Рзатр=&lt;152
Thực hiện xả về 70 bar</t>
        </r>
      </text>
    </comment>
    <comment ref="E3560" authorId="1" shapeId="0" xr:uid="{C3BCE8AB-8560-4ECF-B41E-3768307A3C64}">
      <text>
        <r>
          <rPr>
            <b/>
            <sz val="9"/>
            <color indexed="81"/>
            <rFont val="Tahoma"/>
            <family val="2"/>
          </rPr>
          <t>Author:</t>
        </r>
        <r>
          <rPr>
            <sz val="9"/>
            <color indexed="81"/>
            <rFont val="Tahoma"/>
            <family val="2"/>
          </rPr>
          <t xml:space="preserve">
Рзатр=&lt;320
Thực hiện xả về 70 bar</t>
        </r>
      </text>
    </comment>
    <comment ref="K3563" authorId="2" shapeId="0" xr:uid="{9104FD64-36D4-4DE8-8C31-400188D1F50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65" authorId="1" shapeId="0" xr:uid="{C9EB2949-57CE-4622-B11B-41FCEDEAE3A6}">
      <text>
        <r>
          <rPr>
            <b/>
            <sz val="9"/>
            <color indexed="81"/>
            <rFont val="Tahoma"/>
            <family val="2"/>
          </rPr>
          <t>Author:</t>
        </r>
        <r>
          <rPr>
            <sz val="9"/>
            <color indexed="81"/>
            <rFont val="Tahoma"/>
            <family val="2"/>
          </rPr>
          <t xml:space="preserve">
Рзатр=&lt;152
Thực hiện xả về 70 bar</t>
        </r>
      </text>
    </comment>
    <comment ref="E3566" authorId="1" shapeId="0" xr:uid="{7D772438-8E72-445E-BCFD-6C64BAE769F5}">
      <text>
        <r>
          <rPr>
            <b/>
            <sz val="9"/>
            <color indexed="81"/>
            <rFont val="Tahoma"/>
            <family val="2"/>
          </rPr>
          <t>Author:</t>
        </r>
        <r>
          <rPr>
            <sz val="9"/>
            <color indexed="81"/>
            <rFont val="Tahoma"/>
            <family val="2"/>
          </rPr>
          <t xml:space="preserve">
Рзатр=&lt;320
Thực hiện xả về 70 bar</t>
        </r>
      </text>
    </comment>
    <comment ref="K3569" authorId="2" shapeId="0" xr:uid="{A03A2960-213B-45B1-BF4B-8890736673F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71" authorId="1" shapeId="0" xr:uid="{A5D45EBA-77DF-49A2-929C-F1DA74D4811C}">
      <text>
        <r>
          <rPr>
            <b/>
            <sz val="9"/>
            <color indexed="81"/>
            <rFont val="Tahoma"/>
            <family val="2"/>
          </rPr>
          <t>Author:</t>
        </r>
        <r>
          <rPr>
            <sz val="9"/>
            <color indexed="81"/>
            <rFont val="Tahoma"/>
            <family val="2"/>
          </rPr>
          <t xml:space="preserve">
Рзатр=&lt;152
Thực hiện xả về 70 bar</t>
        </r>
      </text>
    </comment>
    <comment ref="E3572" authorId="1" shapeId="0" xr:uid="{886FBB3F-4B4E-4FA0-9FE6-95717377FF09}">
      <text>
        <r>
          <rPr>
            <b/>
            <sz val="9"/>
            <color indexed="81"/>
            <rFont val="Tahoma"/>
            <family val="2"/>
          </rPr>
          <t>Author:</t>
        </r>
        <r>
          <rPr>
            <sz val="9"/>
            <color indexed="81"/>
            <rFont val="Tahoma"/>
            <family val="2"/>
          </rPr>
          <t xml:space="preserve">
Рзатр=&lt;320
Thực hiện xả về 70 bar</t>
        </r>
      </text>
    </comment>
    <comment ref="K3575" authorId="2" shapeId="0" xr:uid="{04E9B8AD-191F-44A8-81B9-C143B11F4FD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77" authorId="1" shapeId="0" xr:uid="{A3F0BC2A-B3D3-4FCB-A98B-9C618BDF7A85}">
      <text>
        <r>
          <rPr>
            <b/>
            <sz val="9"/>
            <color indexed="81"/>
            <rFont val="Tahoma"/>
            <family val="2"/>
          </rPr>
          <t>Author:</t>
        </r>
        <r>
          <rPr>
            <sz val="9"/>
            <color indexed="81"/>
            <rFont val="Tahoma"/>
            <family val="2"/>
          </rPr>
          <t xml:space="preserve">
Рзатр=&lt;152
Thực hiện xả về 70 bar</t>
        </r>
      </text>
    </comment>
    <comment ref="E3578" authorId="1" shapeId="0" xr:uid="{943D80BD-B2F3-41DF-9A91-64BDAA804BDA}">
      <text>
        <r>
          <rPr>
            <b/>
            <sz val="9"/>
            <color indexed="81"/>
            <rFont val="Tahoma"/>
            <family val="2"/>
          </rPr>
          <t>Author:</t>
        </r>
        <r>
          <rPr>
            <sz val="9"/>
            <color indexed="81"/>
            <rFont val="Tahoma"/>
            <family val="2"/>
          </rPr>
          <t xml:space="preserve">
Рзатр=&lt;320
Thực hiện xả về 70 bar</t>
        </r>
      </text>
    </comment>
    <comment ref="K3581" authorId="2" shapeId="0" xr:uid="{54CC29ED-1DAC-4D75-A3F6-0AEFA807958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83" authorId="1" shapeId="0" xr:uid="{A1DBA851-FCC3-4F1A-BFB4-78BFAB98F38F}">
      <text>
        <r>
          <rPr>
            <b/>
            <sz val="9"/>
            <color indexed="81"/>
            <rFont val="Tahoma"/>
            <family val="2"/>
          </rPr>
          <t>Author:</t>
        </r>
        <r>
          <rPr>
            <sz val="9"/>
            <color indexed="81"/>
            <rFont val="Tahoma"/>
            <family val="2"/>
          </rPr>
          <t xml:space="preserve">
Рзатр=&lt;152
Thực hiện xả về 70 bar</t>
        </r>
      </text>
    </comment>
    <comment ref="E3584" authorId="1" shapeId="0" xr:uid="{FF211A65-1E45-4ACC-BB81-AB78FED66853}">
      <text>
        <r>
          <rPr>
            <b/>
            <sz val="9"/>
            <color indexed="81"/>
            <rFont val="Tahoma"/>
            <family val="2"/>
          </rPr>
          <t>Author:</t>
        </r>
        <r>
          <rPr>
            <sz val="9"/>
            <color indexed="81"/>
            <rFont val="Tahoma"/>
            <family val="2"/>
          </rPr>
          <t xml:space="preserve">
Рзатр=&lt;320
Thực hiện xả về 70 bar</t>
        </r>
      </text>
    </comment>
    <comment ref="K3587" authorId="2" shapeId="0" xr:uid="{7ABF03F6-0B83-4364-822D-43411E3319EC}">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89" authorId="1" shapeId="0" xr:uid="{2C48CA56-B17C-43AF-A618-797C17CB0B3A}">
      <text>
        <r>
          <rPr>
            <b/>
            <sz val="9"/>
            <color indexed="81"/>
            <rFont val="Tahoma"/>
            <family val="2"/>
          </rPr>
          <t>Author:</t>
        </r>
        <r>
          <rPr>
            <sz val="9"/>
            <color indexed="81"/>
            <rFont val="Tahoma"/>
            <family val="2"/>
          </rPr>
          <t xml:space="preserve">
Рзатр=&lt;152
Thực hiện xả về 70 bar</t>
        </r>
      </text>
    </comment>
    <comment ref="E3590" authorId="1" shapeId="0" xr:uid="{23AA897C-4F18-4C55-8256-B6454DB0DB0E}">
      <text>
        <r>
          <rPr>
            <b/>
            <sz val="9"/>
            <color indexed="81"/>
            <rFont val="Tahoma"/>
            <family val="2"/>
          </rPr>
          <t>Author:</t>
        </r>
        <r>
          <rPr>
            <sz val="9"/>
            <color indexed="81"/>
            <rFont val="Tahoma"/>
            <family val="2"/>
          </rPr>
          <t xml:space="preserve">
Рзатр=&lt;320
Thực hiện xả về 70 bar</t>
        </r>
      </text>
    </comment>
    <comment ref="K3593" authorId="2" shapeId="0" xr:uid="{4370C2B4-2554-47C4-9AAD-FBFD99BD449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595" authorId="1" shapeId="0" xr:uid="{970834F9-D8E8-47F2-82C9-C66BF5AB4150}">
      <text>
        <r>
          <rPr>
            <b/>
            <sz val="9"/>
            <color indexed="81"/>
            <rFont val="Tahoma"/>
            <family val="2"/>
          </rPr>
          <t>Author:</t>
        </r>
        <r>
          <rPr>
            <sz val="9"/>
            <color indexed="81"/>
            <rFont val="Tahoma"/>
            <family val="2"/>
          </rPr>
          <t xml:space="preserve">
Рзатр=&lt;152
Thực hiện xả về 70 bar</t>
        </r>
      </text>
    </comment>
    <comment ref="E3596" authorId="1" shapeId="0" xr:uid="{7CB4B6FB-B8A1-49FD-A70D-ED2B776BC7D0}">
      <text>
        <r>
          <rPr>
            <b/>
            <sz val="9"/>
            <color indexed="81"/>
            <rFont val="Tahoma"/>
            <family val="2"/>
          </rPr>
          <t>Author:</t>
        </r>
        <r>
          <rPr>
            <sz val="9"/>
            <color indexed="81"/>
            <rFont val="Tahoma"/>
            <family val="2"/>
          </rPr>
          <t xml:space="preserve">
Рзатр=&lt;320
Thực hiện xả về 70 bar</t>
        </r>
      </text>
    </comment>
    <comment ref="K3599" authorId="2" shapeId="0" xr:uid="{213E2514-7404-47F4-A14F-C8B572B95E75}">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01" authorId="1" shapeId="0" xr:uid="{F4F2A332-CADC-496F-89C1-E6882DB0F0E6}">
      <text>
        <r>
          <rPr>
            <b/>
            <sz val="9"/>
            <color indexed="81"/>
            <rFont val="Tahoma"/>
            <family val="2"/>
          </rPr>
          <t>Author:</t>
        </r>
        <r>
          <rPr>
            <sz val="9"/>
            <color indexed="81"/>
            <rFont val="Tahoma"/>
            <family val="2"/>
          </rPr>
          <t xml:space="preserve">
Рзатр=&lt;152
Thực hiện xả về 70 bar</t>
        </r>
      </text>
    </comment>
    <comment ref="E3602" authorId="1" shapeId="0" xr:uid="{F39DC771-6C71-45C5-8BCE-A599BC1275E1}">
      <text>
        <r>
          <rPr>
            <b/>
            <sz val="9"/>
            <color indexed="81"/>
            <rFont val="Tahoma"/>
            <family val="2"/>
          </rPr>
          <t>Author:</t>
        </r>
        <r>
          <rPr>
            <sz val="9"/>
            <color indexed="81"/>
            <rFont val="Tahoma"/>
            <family val="2"/>
          </rPr>
          <t xml:space="preserve">
Рзатр=&lt;320
Thực hiện xả về 70 bar</t>
        </r>
      </text>
    </comment>
    <comment ref="K3605" authorId="2" shapeId="0" xr:uid="{BEF32E4C-5D70-4E02-9E78-0ACE2791CD23}">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07" authorId="1" shapeId="0" xr:uid="{2B060423-99A1-49C3-AAB7-C10763BD05BA}">
      <text>
        <r>
          <rPr>
            <b/>
            <sz val="9"/>
            <color indexed="81"/>
            <rFont val="Tahoma"/>
            <family val="2"/>
          </rPr>
          <t>Author:</t>
        </r>
        <r>
          <rPr>
            <sz val="9"/>
            <color indexed="81"/>
            <rFont val="Tahoma"/>
            <family val="2"/>
          </rPr>
          <t xml:space="preserve">
Рзатр=&lt;152
Thực hiện xả về 70 bar</t>
        </r>
      </text>
    </comment>
    <comment ref="E3608" authorId="1" shapeId="0" xr:uid="{B4884418-DE0D-4E87-9435-364C85A56486}">
      <text>
        <r>
          <rPr>
            <b/>
            <sz val="9"/>
            <color indexed="81"/>
            <rFont val="Tahoma"/>
            <family val="2"/>
          </rPr>
          <t>Author:</t>
        </r>
        <r>
          <rPr>
            <sz val="9"/>
            <color indexed="81"/>
            <rFont val="Tahoma"/>
            <family val="2"/>
          </rPr>
          <t xml:space="preserve">
Рзатр=&lt;320
Thực hiện xả về 70 bar</t>
        </r>
      </text>
    </comment>
    <comment ref="K3611" authorId="2" shapeId="0" xr:uid="{51417111-C761-4E18-A5B7-9C4DE462639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13" authorId="1" shapeId="0" xr:uid="{14483B8D-7BF0-4722-826C-D16361F38729}">
      <text>
        <r>
          <rPr>
            <b/>
            <sz val="9"/>
            <color indexed="81"/>
            <rFont val="Tahoma"/>
            <family val="2"/>
          </rPr>
          <t>Author:</t>
        </r>
        <r>
          <rPr>
            <sz val="9"/>
            <color indexed="81"/>
            <rFont val="Tahoma"/>
            <family val="2"/>
          </rPr>
          <t xml:space="preserve">
Рзатр=&lt;152
Thực hiện xả về 70 bar</t>
        </r>
      </text>
    </comment>
    <comment ref="E3614" authorId="1" shapeId="0" xr:uid="{33877877-512B-45A3-B65E-BD5267BB3B55}">
      <text>
        <r>
          <rPr>
            <b/>
            <sz val="9"/>
            <color indexed="81"/>
            <rFont val="Tahoma"/>
            <family val="2"/>
          </rPr>
          <t>Author:</t>
        </r>
        <r>
          <rPr>
            <sz val="9"/>
            <color indexed="81"/>
            <rFont val="Tahoma"/>
            <family val="2"/>
          </rPr>
          <t xml:space="preserve">
Рзатр=&lt;320
Thực hiện xả về 70 bar</t>
        </r>
      </text>
    </comment>
    <comment ref="K3617" authorId="2" shapeId="0" xr:uid="{F93483D1-485C-4A4E-B698-705A7273112B}">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19" authorId="1" shapeId="0" xr:uid="{2F45513A-2482-4E17-BD7A-3FADBEF2347C}">
      <text>
        <r>
          <rPr>
            <b/>
            <sz val="9"/>
            <color indexed="81"/>
            <rFont val="Tahoma"/>
            <family val="2"/>
          </rPr>
          <t>Author:</t>
        </r>
        <r>
          <rPr>
            <sz val="9"/>
            <color indexed="81"/>
            <rFont val="Tahoma"/>
            <family val="2"/>
          </rPr>
          <t xml:space="preserve">
Рзатр=&lt;152
Thực hiện xả về 70 bar</t>
        </r>
      </text>
    </comment>
    <comment ref="E3620" authorId="1" shapeId="0" xr:uid="{2244D789-FC46-4190-8EB7-6F5C8BBD228E}">
      <text>
        <r>
          <rPr>
            <b/>
            <sz val="9"/>
            <color indexed="81"/>
            <rFont val="Tahoma"/>
            <family val="2"/>
          </rPr>
          <t>Author:</t>
        </r>
        <r>
          <rPr>
            <sz val="9"/>
            <color indexed="81"/>
            <rFont val="Tahoma"/>
            <family val="2"/>
          </rPr>
          <t xml:space="preserve">
Рзатр=&lt;320
Thực hiện xả về 70 bar</t>
        </r>
      </text>
    </comment>
    <comment ref="K3623" authorId="2" shapeId="0" xr:uid="{1F1E5380-4460-4D97-8059-DF2D9A043CD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25" authorId="1" shapeId="0" xr:uid="{F451F2A6-3971-4347-A336-FDEF06B909CC}">
      <text>
        <r>
          <rPr>
            <b/>
            <sz val="9"/>
            <color indexed="81"/>
            <rFont val="Tahoma"/>
            <family val="2"/>
          </rPr>
          <t>Author:</t>
        </r>
        <r>
          <rPr>
            <sz val="9"/>
            <color indexed="81"/>
            <rFont val="Tahoma"/>
            <family val="2"/>
          </rPr>
          <t xml:space="preserve">
Рзатр=&lt;152
Thực hiện xả về 70 bar</t>
        </r>
      </text>
    </comment>
    <comment ref="E3626" authorId="1" shapeId="0" xr:uid="{10C70E63-68AA-43DF-8091-0E6C9BE0F467}">
      <text>
        <r>
          <rPr>
            <b/>
            <sz val="9"/>
            <color indexed="81"/>
            <rFont val="Tahoma"/>
            <family val="2"/>
          </rPr>
          <t>Author:</t>
        </r>
        <r>
          <rPr>
            <sz val="9"/>
            <color indexed="81"/>
            <rFont val="Tahoma"/>
            <family val="2"/>
          </rPr>
          <t xml:space="preserve">
Рзатр=&lt;320
Thực hiện xả về 70 bar</t>
        </r>
      </text>
    </comment>
    <comment ref="K3629" authorId="2" shapeId="0" xr:uid="{B8B42372-26B3-4ED7-9D43-3064304257E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31" authorId="1" shapeId="0" xr:uid="{A40BC8E0-34AF-4258-90BE-9ABBB655174C}">
      <text>
        <r>
          <rPr>
            <b/>
            <sz val="9"/>
            <color indexed="81"/>
            <rFont val="Tahoma"/>
            <family val="2"/>
          </rPr>
          <t>Author:</t>
        </r>
        <r>
          <rPr>
            <sz val="9"/>
            <color indexed="81"/>
            <rFont val="Tahoma"/>
            <family val="2"/>
          </rPr>
          <t xml:space="preserve">
Рзатр=&lt;152
Thực hiện xả về 70 bar</t>
        </r>
      </text>
    </comment>
    <comment ref="E3632" authorId="1" shapeId="0" xr:uid="{13AC836C-C477-4826-86CE-CADA678629B7}">
      <text>
        <r>
          <rPr>
            <b/>
            <sz val="9"/>
            <color indexed="81"/>
            <rFont val="Tahoma"/>
            <family val="2"/>
          </rPr>
          <t>Author:</t>
        </r>
        <r>
          <rPr>
            <sz val="9"/>
            <color indexed="81"/>
            <rFont val="Tahoma"/>
            <family val="2"/>
          </rPr>
          <t xml:space="preserve">
Рзатр=&lt;320
Thực hiện xả về 70 bar</t>
        </r>
      </text>
    </comment>
    <comment ref="K3635" authorId="2" shapeId="0" xr:uid="{B67AF74F-0133-4B42-A66B-D6F63104B6B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37" authorId="1" shapeId="0" xr:uid="{594E65F4-28FD-4D78-B833-E6DBDD4D897F}">
      <text>
        <r>
          <rPr>
            <b/>
            <sz val="9"/>
            <color indexed="81"/>
            <rFont val="Tahoma"/>
            <family val="2"/>
          </rPr>
          <t>Author:</t>
        </r>
        <r>
          <rPr>
            <sz val="9"/>
            <color indexed="81"/>
            <rFont val="Tahoma"/>
            <family val="2"/>
          </rPr>
          <t xml:space="preserve">
Рзатр=&lt;152
Thực hiện xả về 70 bar</t>
        </r>
      </text>
    </comment>
    <comment ref="E3638" authorId="1" shapeId="0" xr:uid="{E6D02ED3-F366-4BE7-BD75-BA3D10F78825}">
      <text>
        <r>
          <rPr>
            <b/>
            <sz val="9"/>
            <color indexed="81"/>
            <rFont val="Tahoma"/>
            <family val="2"/>
          </rPr>
          <t>Author:</t>
        </r>
        <r>
          <rPr>
            <sz val="9"/>
            <color indexed="81"/>
            <rFont val="Tahoma"/>
            <family val="2"/>
          </rPr>
          <t xml:space="preserve">
Рзатр=&lt;320
Thực hiện xả về 70 bar</t>
        </r>
      </text>
    </comment>
    <comment ref="K3641" authorId="2" shapeId="0" xr:uid="{5DB8B714-C069-4AB7-8BE9-D9786997DA5B}">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43" authorId="1" shapeId="0" xr:uid="{B1E88FC5-0FF2-4A3B-B75D-13E925CE5CCD}">
      <text>
        <r>
          <rPr>
            <b/>
            <sz val="9"/>
            <color indexed="81"/>
            <rFont val="Tahoma"/>
            <family val="2"/>
          </rPr>
          <t>Author:</t>
        </r>
        <r>
          <rPr>
            <sz val="9"/>
            <color indexed="81"/>
            <rFont val="Tahoma"/>
            <family val="2"/>
          </rPr>
          <t xml:space="preserve">
Рзатр=&lt;152
Thực hiện xả về 70 bar</t>
        </r>
      </text>
    </comment>
    <comment ref="E3644" authorId="1" shapeId="0" xr:uid="{F83F356B-B17D-42D9-8BFB-7A41E63C7C12}">
      <text>
        <r>
          <rPr>
            <b/>
            <sz val="9"/>
            <color indexed="81"/>
            <rFont val="Tahoma"/>
            <family val="2"/>
          </rPr>
          <t>Author:</t>
        </r>
        <r>
          <rPr>
            <sz val="9"/>
            <color indexed="81"/>
            <rFont val="Tahoma"/>
            <family val="2"/>
          </rPr>
          <t xml:space="preserve">
Рзатр=&lt;320
Thực hiện xả về 70 bar</t>
        </r>
      </text>
    </comment>
    <comment ref="K3647" authorId="2" shapeId="0" xr:uid="{18BE5E6C-DBE3-4B15-B236-BE334BA3F6DC}">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49" authorId="1" shapeId="0" xr:uid="{1BFECA27-87CA-408F-B6B7-53594F46F911}">
      <text>
        <r>
          <rPr>
            <b/>
            <sz val="9"/>
            <color indexed="81"/>
            <rFont val="Tahoma"/>
            <family val="2"/>
          </rPr>
          <t>Author:</t>
        </r>
        <r>
          <rPr>
            <sz val="9"/>
            <color indexed="81"/>
            <rFont val="Tahoma"/>
            <family val="2"/>
          </rPr>
          <t xml:space="preserve">
Рзатр=&lt;152
Thực hiện xả về 70 bar</t>
        </r>
      </text>
    </comment>
    <comment ref="E3650" authorId="1" shapeId="0" xr:uid="{9C613556-3285-43AD-B59B-D791B98C8A5E}">
      <text>
        <r>
          <rPr>
            <b/>
            <sz val="9"/>
            <color indexed="81"/>
            <rFont val="Tahoma"/>
            <family val="2"/>
          </rPr>
          <t>Author:</t>
        </r>
        <r>
          <rPr>
            <sz val="9"/>
            <color indexed="81"/>
            <rFont val="Tahoma"/>
            <family val="2"/>
          </rPr>
          <t xml:space="preserve">
Рзатр=&lt;320
Thực hiện xả về 70 bar</t>
        </r>
      </text>
    </comment>
    <comment ref="K3653" authorId="2" shapeId="0" xr:uid="{18BB3FCB-4330-4202-BECF-201F6C8F442B}">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55" authorId="1" shapeId="0" xr:uid="{19AF83A6-C1C0-4A68-A6C3-F62D089E702E}">
      <text>
        <r>
          <rPr>
            <b/>
            <sz val="9"/>
            <color indexed="81"/>
            <rFont val="Tahoma"/>
            <family val="2"/>
          </rPr>
          <t>Author:</t>
        </r>
        <r>
          <rPr>
            <sz val="9"/>
            <color indexed="81"/>
            <rFont val="Tahoma"/>
            <family val="2"/>
          </rPr>
          <t xml:space="preserve">
Рзатр=&lt;152
Thực hiện xả về 70 bar</t>
        </r>
      </text>
    </comment>
    <comment ref="E3656" authorId="1" shapeId="0" xr:uid="{6E4FF041-6C87-4CFA-924F-FC2E5D11F1F5}">
      <text>
        <r>
          <rPr>
            <b/>
            <sz val="9"/>
            <color indexed="81"/>
            <rFont val="Tahoma"/>
            <family val="2"/>
          </rPr>
          <t>Author:</t>
        </r>
        <r>
          <rPr>
            <sz val="9"/>
            <color indexed="81"/>
            <rFont val="Tahoma"/>
            <family val="2"/>
          </rPr>
          <t xml:space="preserve">
Рзатр=&lt;320
Thực hiện xả về 70 bar</t>
        </r>
      </text>
    </comment>
    <comment ref="K3659" authorId="2" shapeId="0" xr:uid="{EC192391-B5CA-408A-917E-83D0E7B75782}">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61" authorId="1" shapeId="0" xr:uid="{EE72E4C9-436A-4809-997A-7D7351F794F0}">
      <text>
        <r>
          <rPr>
            <b/>
            <sz val="9"/>
            <color indexed="81"/>
            <rFont val="Tahoma"/>
            <family val="2"/>
          </rPr>
          <t>Author:</t>
        </r>
        <r>
          <rPr>
            <sz val="9"/>
            <color indexed="81"/>
            <rFont val="Tahoma"/>
            <family val="2"/>
          </rPr>
          <t xml:space="preserve">
Рзатр=&lt;152
Thực hiện xả về 70 bar</t>
        </r>
      </text>
    </comment>
    <comment ref="E3662" authorId="1" shapeId="0" xr:uid="{1AF5F0FE-457C-4CBA-9794-F5F1254793CB}">
      <text>
        <r>
          <rPr>
            <b/>
            <sz val="9"/>
            <color indexed="81"/>
            <rFont val="Tahoma"/>
            <family val="2"/>
          </rPr>
          <t>Author:</t>
        </r>
        <r>
          <rPr>
            <sz val="9"/>
            <color indexed="81"/>
            <rFont val="Tahoma"/>
            <family val="2"/>
          </rPr>
          <t xml:space="preserve">
Рзатр=&lt;320
Thực hiện xả về 70 bar</t>
        </r>
      </text>
    </comment>
    <comment ref="K3665" authorId="2" shapeId="0" xr:uid="{8C2CCF8A-C0E3-48DF-981D-6F3DC51278A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67" authorId="1" shapeId="0" xr:uid="{5B6AD538-1B62-4587-AAEC-434BD9BB3B88}">
      <text>
        <r>
          <rPr>
            <b/>
            <sz val="9"/>
            <color indexed="81"/>
            <rFont val="Tahoma"/>
            <family val="2"/>
          </rPr>
          <t>Author:</t>
        </r>
        <r>
          <rPr>
            <sz val="9"/>
            <color indexed="81"/>
            <rFont val="Tahoma"/>
            <family val="2"/>
          </rPr>
          <t xml:space="preserve">
Рзатр=&lt;152
Thực hiện xả về 70 bar</t>
        </r>
      </text>
    </comment>
    <comment ref="E3668" authorId="1" shapeId="0" xr:uid="{930A4F07-E15B-4416-A2CE-9A8CFDB0E082}">
      <text>
        <r>
          <rPr>
            <b/>
            <sz val="9"/>
            <color indexed="81"/>
            <rFont val="Tahoma"/>
            <family val="2"/>
          </rPr>
          <t>Author:</t>
        </r>
        <r>
          <rPr>
            <sz val="9"/>
            <color indexed="81"/>
            <rFont val="Tahoma"/>
            <family val="2"/>
          </rPr>
          <t xml:space="preserve">
Рзатр=&lt;320
Thực hiện xả về 70 bar</t>
        </r>
      </text>
    </comment>
    <comment ref="K3671" authorId="2" shapeId="0" xr:uid="{FC56FE6E-EAF0-4370-8BA1-4DADF5A44D10}">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73" authorId="1" shapeId="0" xr:uid="{A039B271-75B1-40A6-A34B-21D65CA4CD18}">
      <text>
        <r>
          <rPr>
            <b/>
            <sz val="9"/>
            <color indexed="81"/>
            <rFont val="Tahoma"/>
            <family val="2"/>
          </rPr>
          <t>Author:</t>
        </r>
        <r>
          <rPr>
            <sz val="9"/>
            <color indexed="81"/>
            <rFont val="Tahoma"/>
            <family val="2"/>
          </rPr>
          <t xml:space="preserve">
Рзатр=&lt;152
Thực hiện xả về 70 bar</t>
        </r>
      </text>
    </comment>
    <comment ref="E3674" authorId="1" shapeId="0" xr:uid="{CDEF8FCD-264C-49E3-A056-01C83E9DFD34}">
      <text>
        <r>
          <rPr>
            <b/>
            <sz val="9"/>
            <color indexed="81"/>
            <rFont val="Tahoma"/>
            <family val="2"/>
          </rPr>
          <t>Author:</t>
        </r>
        <r>
          <rPr>
            <sz val="9"/>
            <color indexed="81"/>
            <rFont val="Tahoma"/>
            <family val="2"/>
          </rPr>
          <t xml:space="preserve">
Рзатр=&lt;320
Thực hiện xả về 70 bar</t>
        </r>
      </text>
    </comment>
    <comment ref="K3677" authorId="2" shapeId="0" xr:uid="{A03AAC99-76AE-4B4E-AF06-A983DD4C3CFC}">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79" authorId="1" shapeId="0" xr:uid="{6E67E665-D98B-4FE0-ABD5-B8B4964B6D04}">
      <text>
        <r>
          <rPr>
            <b/>
            <sz val="9"/>
            <color indexed="81"/>
            <rFont val="Tahoma"/>
            <family val="2"/>
          </rPr>
          <t>Author:</t>
        </r>
        <r>
          <rPr>
            <sz val="9"/>
            <color indexed="81"/>
            <rFont val="Tahoma"/>
            <family val="2"/>
          </rPr>
          <t xml:space="preserve">
Рзатр=&lt;152
Thực hiện xả về 70 bar</t>
        </r>
      </text>
    </comment>
    <comment ref="E3680" authorId="1" shapeId="0" xr:uid="{A1FC2620-A81B-404B-B008-0474B0CE1C6A}">
      <text>
        <r>
          <rPr>
            <b/>
            <sz val="9"/>
            <color indexed="81"/>
            <rFont val="Tahoma"/>
            <family val="2"/>
          </rPr>
          <t>Author:</t>
        </r>
        <r>
          <rPr>
            <sz val="9"/>
            <color indexed="81"/>
            <rFont val="Tahoma"/>
            <family val="2"/>
          </rPr>
          <t xml:space="preserve">
Рзатр=&lt;320
Thực hiện xả về 70 bar</t>
        </r>
      </text>
    </comment>
    <comment ref="K3683" authorId="2" shapeId="0" xr:uid="{A763DB00-E64C-4748-A1F8-65429F845DA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85" authorId="1" shapeId="0" xr:uid="{4E5ACC74-4303-4F59-9409-B18FED351C6D}">
      <text>
        <r>
          <rPr>
            <b/>
            <sz val="9"/>
            <color indexed="81"/>
            <rFont val="Tahoma"/>
            <family val="2"/>
          </rPr>
          <t>Author:</t>
        </r>
        <r>
          <rPr>
            <sz val="9"/>
            <color indexed="81"/>
            <rFont val="Tahoma"/>
            <family val="2"/>
          </rPr>
          <t xml:space="preserve">
Рзатр=&lt;152
Thực hiện xả về 70 bar</t>
        </r>
      </text>
    </comment>
    <comment ref="E3686" authorId="1" shapeId="0" xr:uid="{F19B9CA2-6972-4AA5-962A-003599F82BB3}">
      <text>
        <r>
          <rPr>
            <b/>
            <sz val="9"/>
            <color indexed="81"/>
            <rFont val="Tahoma"/>
            <family val="2"/>
          </rPr>
          <t>Author:</t>
        </r>
        <r>
          <rPr>
            <sz val="9"/>
            <color indexed="81"/>
            <rFont val="Tahoma"/>
            <family val="2"/>
          </rPr>
          <t xml:space="preserve">
Рзатр=&lt;320
Thực hiện xả về 70 bar</t>
        </r>
      </text>
    </comment>
    <comment ref="K3689" authorId="2" shapeId="0" xr:uid="{910B18DB-B0AF-42B5-B251-65DDFC64B1B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91" authorId="1" shapeId="0" xr:uid="{B50B371F-CCD4-426C-9933-FE5FBB5EFDB9}">
      <text>
        <r>
          <rPr>
            <b/>
            <sz val="9"/>
            <color indexed="81"/>
            <rFont val="Tahoma"/>
            <family val="2"/>
          </rPr>
          <t>Author:</t>
        </r>
        <r>
          <rPr>
            <sz val="9"/>
            <color indexed="81"/>
            <rFont val="Tahoma"/>
            <family val="2"/>
          </rPr>
          <t xml:space="preserve">
Рзатр=&lt;152
Thực hiện xả về 70 bar</t>
        </r>
      </text>
    </comment>
    <comment ref="E3692" authorId="1" shapeId="0" xr:uid="{FA72F817-27C1-4655-AE58-2539E8A81B9F}">
      <text>
        <r>
          <rPr>
            <b/>
            <sz val="9"/>
            <color indexed="81"/>
            <rFont val="Tahoma"/>
            <family val="2"/>
          </rPr>
          <t>Author:</t>
        </r>
        <r>
          <rPr>
            <sz val="9"/>
            <color indexed="81"/>
            <rFont val="Tahoma"/>
            <family val="2"/>
          </rPr>
          <t xml:space="preserve">
Рзатр=&lt;320
Thực hiện xả về 70 bar</t>
        </r>
      </text>
    </comment>
    <comment ref="K3695" authorId="2" shapeId="0" xr:uid="{625FACCE-2EAF-476B-97AB-07BAA84463DD}">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697" authorId="1" shapeId="0" xr:uid="{C1E64F28-F6AB-4CEA-9F6F-758A494E821B}">
      <text>
        <r>
          <rPr>
            <b/>
            <sz val="9"/>
            <color indexed="81"/>
            <rFont val="Tahoma"/>
            <family val="2"/>
          </rPr>
          <t>Author:</t>
        </r>
        <r>
          <rPr>
            <sz val="9"/>
            <color indexed="81"/>
            <rFont val="Tahoma"/>
            <family val="2"/>
          </rPr>
          <t xml:space="preserve">
Рзатр=&lt;152
Thực hiện xả về 70 bar</t>
        </r>
      </text>
    </comment>
    <comment ref="E3698" authorId="1" shapeId="0" xr:uid="{E53E31AC-B794-4B68-965B-674C9C725429}">
      <text>
        <r>
          <rPr>
            <b/>
            <sz val="9"/>
            <color indexed="81"/>
            <rFont val="Tahoma"/>
            <family val="2"/>
          </rPr>
          <t>Author:</t>
        </r>
        <r>
          <rPr>
            <sz val="9"/>
            <color indexed="81"/>
            <rFont val="Tahoma"/>
            <family val="2"/>
          </rPr>
          <t xml:space="preserve">
Рзатр=&lt;320
Thực hiện xả về 70 bar</t>
        </r>
      </text>
    </comment>
    <comment ref="K3701" authorId="2" shapeId="0" xr:uid="{CDFF13C2-FD38-41AB-967E-06BEC2384C40}">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03" authorId="1" shapeId="0" xr:uid="{881E9674-6550-404F-AA96-EE87D8BF34F1}">
      <text>
        <r>
          <rPr>
            <b/>
            <sz val="9"/>
            <color indexed="81"/>
            <rFont val="Tahoma"/>
            <family val="2"/>
          </rPr>
          <t>Author:</t>
        </r>
        <r>
          <rPr>
            <sz val="9"/>
            <color indexed="81"/>
            <rFont val="Tahoma"/>
            <family val="2"/>
          </rPr>
          <t xml:space="preserve">
Рзатр=&lt;152
Thực hiện xả về 70 bar</t>
        </r>
      </text>
    </comment>
    <comment ref="E3704" authorId="1" shapeId="0" xr:uid="{C3C730CF-83BD-4E9D-B61B-095F209CDA49}">
      <text>
        <r>
          <rPr>
            <b/>
            <sz val="9"/>
            <color indexed="81"/>
            <rFont val="Tahoma"/>
            <family val="2"/>
          </rPr>
          <t>Author:</t>
        </r>
        <r>
          <rPr>
            <sz val="9"/>
            <color indexed="81"/>
            <rFont val="Tahoma"/>
            <family val="2"/>
          </rPr>
          <t xml:space="preserve">
Рзатр=&lt;320
Thực hiện xả về 70 bar</t>
        </r>
      </text>
    </comment>
    <comment ref="K3707" authorId="2" shapeId="0" xr:uid="{E6B8AB66-9E6D-4770-A5AC-C88F2EBA074C}">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09" authorId="1" shapeId="0" xr:uid="{732A20D6-17E3-4864-96CA-6488DC0CAEE0}">
      <text>
        <r>
          <rPr>
            <b/>
            <sz val="9"/>
            <color indexed="81"/>
            <rFont val="Tahoma"/>
            <family val="2"/>
          </rPr>
          <t>Author:</t>
        </r>
        <r>
          <rPr>
            <sz val="9"/>
            <color indexed="81"/>
            <rFont val="Tahoma"/>
            <family val="2"/>
          </rPr>
          <t xml:space="preserve">
Рзатр=&lt;152
Thực hiện xả về 70 bar</t>
        </r>
      </text>
    </comment>
    <comment ref="E3710" authorId="1" shapeId="0" xr:uid="{C11A7A40-76EF-40A7-92AF-6991BD57348D}">
      <text>
        <r>
          <rPr>
            <b/>
            <sz val="9"/>
            <color indexed="81"/>
            <rFont val="Tahoma"/>
            <family val="2"/>
          </rPr>
          <t>Author:</t>
        </r>
        <r>
          <rPr>
            <sz val="9"/>
            <color indexed="81"/>
            <rFont val="Tahoma"/>
            <family val="2"/>
          </rPr>
          <t xml:space="preserve">
Рзатр=&lt;320
Thực hiện xả về 70 bar</t>
        </r>
      </text>
    </comment>
    <comment ref="K3713" authorId="2" shapeId="0" xr:uid="{DFA77A0C-84FB-4FD9-BAF6-FEAD027EB49F}">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15" authorId="1" shapeId="0" xr:uid="{02E24D19-3C6F-4081-BF59-734605F64BC3}">
      <text>
        <r>
          <rPr>
            <b/>
            <sz val="9"/>
            <color indexed="81"/>
            <rFont val="Tahoma"/>
            <family val="2"/>
          </rPr>
          <t>Author:</t>
        </r>
        <r>
          <rPr>
            <sz val="9"/>
            <color indexed="81"/>
            <rFont val="Tahoma"/>
            <family val="2"/>
          </rPr>
          <t xml:space="preserve">
Рзатр=&lt;152
Thực hiện xả về 70 bar</t>
        </r>
      </text>
    </comment>
    <comment ref="E3716" authorId="1" shapeId="0" xr:uid="{21FB004D-61D5-4F77-ACCC-EB818A250380}">
      <text>
        <r>
          <rPr>
            <b/>
            <sz val="9"/>
            <color indexed="81"/>
            <rFont val="Tahoma"/>
            <family val="2"/>
          </rPr>
          <t>Author:</t>
        </r>
        <r>
          <rPr>
            <sz val="9"/>
            <color indexed="81"/>
            <rFont val="Tahoma"/>
            <family val="2"/>
          </rPr>
          <t xml:space="preserve">
Рзатр=&lt;320
Thực hiện xả về 70 bar</t>
        </r>
      </text>
    </comment>
    <comment ref="K3719" authorId="2" shapeId="0" xr:uid="{D733756B-1AF6-4E72-9A85-9802AC72BA4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21" authorId="1" shapeId="0" xr:uid="{63F72A16-1979-4631-800C-3D835A05D2B9}">
      <text>
        <r>
          <rPr>
            <b/>
            <sz val="9"/>
            <color indexed="81"/>
            <rFont val="Tahoma"/>
            <family val="2"/>
          </rPr>
          <t>Author:</t>
        </r>
        <r>
          <rPr>
            <sz val="9"/>
            <color indexed="81"/>
            <rFont val="Tahoma"/>
            <family val="2"/>
          </rPr>
          <t xml:space="preserve">
Рзатр=&lt;152
Thực hiện xả về 70 bar</t>
        </r>
      </text>
    </comment>
    <comment ref="E3722" authorId="1" shapeId="0" xr:uid="{5B169E64-EA41-421E-AD0C-B67124B30DEC}">
      <text>
        <r>
          <rPr>
            <b/>
            <sz val="9"/>
            <color indexed="81"/>
            <rFont val="Tahoma"/>
            <family val="2"/>
          </rPr>
          <t>Author:</t>
        </r>
        <r>
          <rPr>
            <sz val="9"/>
            <color indexed="81"/>
            <rFont val="Tahoma"/>
            <family val="2"/>
          </rPr>
          <t xml:space="preserve">
Рзатр=&lt;320
Thực hiện xả về 70 bar</t>
        </r>
      </text>
    </comment>
    <comment ref="K3725" authorId="2" shapeId="0" xr:uid="{432B9B6A-AB70-429D-94D8-73F031FEDDA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27" authorId="1" shapeId="0" xr:uid="{19435FD0-1AF1-498B-AC3E-B6E5325AB66F}">
      <text>
        <r>
          <rPr>
            <b/>
            <sz val="9"/>
            <color indexed="81"/>
            <rFont val="Tahoma"/>
            <family val="2"/>
          </rPr>
          <t>Author:</t>
        </r>
        <r>
          <rPr>
            <sz val="9"/>
            <color indexed="81"/>
            <rFont val="Tahoma"/>
            <family val="2"/>
          </rPr>
          <t xml:space="preserve">
Рзатр=&lt;152
Thực hiện xả về 70 bar</t>
        </r>
      </text>
    </comment>
    <comment ref="E3728" authorId="1" shapeId="0" xr:uid="{55CF4817-E0F1-41FB-B3C5-89CA6B4ECC19}">
      <text>
        <r>
          <rPr>
            <b/>
            <sz val="9"/>
            <color indexed="81"/>
            <rFont val="Tahoma"/>
            <family val="2"/>
          </rPr>
          <t>Author:</t>
        </r>
        <r>
          <rPr>
            <sz val="9"/>
            <color indexed="81"/>
            <rFont val="Tahoma"/>
            <family val="2"/>
          </rPr>
          <t xml:space="preserve">
Рзатр=&lt;320
Thực hiện xả về 70 bar</t>
        </r>
      </text>
    </comment>
    <comment ref="K3731" authorId="2" shapeId="0" xr:uid="{486CF84E-5F0A-4A49-B724-65192AB2619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33" authorId="1" shapeId="0" xr:uid="{0390B8AB-8714-48CB-B103-6407C1C66BAD}">
      <text>
        <r>
          <rPr>
            <b/>
            <sz val="9"/>
            <color indexed="81"/>
            <rFont val="Tahoma"/>
            <family val="2"/>
          </rPr>
          <t>Author:</t>
        </r>
        <r>
          <rPr>
            <sz val="9"/>
            <color indexed="81"/>
            <rFont val="Tahoma"/>
            <family val="2"/>
          </rPr>
          <t xml:space="preserve">
Рзатр=&lt;152
Thực hiện xả về 70 bar</t>
        </r>
      </text>
    </comment>
    <comment ref="E3734" authorId="1" shapeId="0" xr:uid="{911C959A-9D5E-4D7F-980F-262C7A96B9D9}">
      <text>
        <r>
          <rPr>
            <b/>
            <sz val="9"/>
            <color indexed="81"/>
            <rFont val="Tahoma"/>
            <family val="2"/>
          </rPr>
          <t>Author:</t>
        </r>
        <r>
          <rPr>
            <sz val="9"/>
            <color indexed="81"/>
            <rFont val="Tahoma"/>
            <family val="2"/>
          </rPr>
          <t xml:space="preserve">
Рзатр=&lt;320
Thực hiện xả về 70 bar</t>
        </r>
      </text>
    </comment>
    <comment ref="K3737" authorId="2" shapeId="0" xr:uid="{9D704EF1-4A81-4DF3-8391-F78130B38F1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39" authorId="1" shapeId="0" xr:uid="{C8532078-2224-4CB4-9B64-F0CB75B21E78}">
      <text>
        <r>
          <rPr>
            <b/>
            <sz val="9"/>
            <color indexed="81"/>
            <rFont val="Tahoma"/>
            <family val="2"/>
          </rPr>
          <t>Author:</t>
        </r>
        <r>
          <rPr>
            <sz val="9"/>
            <color indexed="81"/>
            <rFont val="Tahoma"/>
            <family val="2"/>
          </rPr>
          <t xml:space="preserve">
Рзатр=&lt;152
Thực hiện xả về 70 bar</t>
        </r>
      </text>
    </comment>
    <comment ref="E3740" authorId="1" shapeId="0" xr:uid="{A49DF49D-0719-404E-8089-1BCF2A123134}">
      <text>
        <r>
          <rPr>
            <b/>
            <sz val="9"/>
            <color indexed="81"/>
            <rFont val="Tahoma"/>
            <family val="2"/>
          </rPr>
          <t>Author:</t>
        </r>
        <r>
          <rPr>
            <sz val="9"/>
            <color indexed="81"/>
            <rFont val="Tahoma"/>
            <family val="2"/>
          </rPr>
          <t xml:space="preserve">
Рзатр=&lt;320
Thực hiện xả về 70 bar</t>
        </r>
      </text>
    </comment>
    <comment ref="K3743" authorId="2" shapeId="0" xr:uid="{6F0FA635-9B79-4EDE-ACB7-C1AAB23F4E5F}">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45" authorId="1" shapeId="0" xr:uid="{5258A331-89C8-4A5C-80A4-7DEAF91319AD}">
      <text>
        <r>
          <rPr>
            <b/>
            <sz val="9"/>
            <color indexed="81"/>
            <rFont val="Tahoma"/>
            <family val="2"/>
          </rPr>
          <t>Author:</t>
        </r>
        <r>
          <rPr>
            <sz val="9"/>
            <color indexed="81"/>
            <rFont val="Tahoma"/>
            <family val="2"/>
          </rPr>
          <t xml:space="preserve">
Рзатр=&lt;152
Thực hiện xả về 70 bar</t>
        </r>
      </text>
    </comment>
    <comment ref="E3746" authorId="1" shapeId="0" xr:uid="{88399788-DB4F-40D6-9200-F9B246D336B2}">
      <text>
        <r>
          <rPr>
            <b/>
            <sz val="9"/>
            <color indexed="81"/>
            <rFont val="Tahoma"/>
            <family val="2"/>
          </rPr>
          <t>Author:</t>
        </r>
        <r>
          <rPr>
            <sz val="9"/>
            <color indexed="81"/>
            <rFont val="Tahoma"/>
            <family val="2"/>
          </rPr>
          <t xml:space="preserve">
Рзатр=&lt;320
Thực hiện xả về 70 bar</t>
        </r>
      </text>
    </comment>
    <comment ref="K3749" authorId="2" shapeId="0" xr:uid="{70323B6F-98CC-4358-9FF0-65EA080F46C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51" authorId="1" shapeId="0" xr:uid="{6A8E988F-4F3B-4154-88C8-3785C98BA524}">
      <text>
        <r>
          <rPr>
            <b/>
            <sz val="9"/>
            <color indexed="81"/>
            <rFont val="Tahoma"/>
            <family val="2"/>
          </rPr>
          <t>Author:</t>
        </r>
        <r>
          <rPr>
            <sz val="9"/>
            <color indexed="81"/>
            <rFont val="Tahoma"/>
            <family val="2"/>
          </rPr>
          <t xml:space="preserve">
Рзатр=&lt;152
Thực hiện xả về 70 bar</t>
        </r>
      </text>
    </comment>
    <comment ref="E3752" authorId="1" shapeId="0" xr:uid="{3340CFFD-2F0F-4AEA-BE64-08E364684986}">
      <text>
        <r>
          <rPr>
            <b/>
            <sz val="9"/>
            <color indexed="81"/>
            <rFont val="Tahoma"/>
            <family val="2"/>
          </rPr>
          <t>Author:</t>
        </r>
        <r>
          <rPr>
            <sz val="9"/>
            <color indexed="81"/>
            <rFont val="Tahoma"/>
            <family val="2"/>
          </rPr>
          <t xml:space="preserve">
Рзатр=&lt;320
Thực hiện xả về 70 bar</t>
        </r>
      </text>
    </comment>
    <comment ref="K3755" authorId="2" shapeId="0" xr:uid="{EF084A53-5447-4B2E-81D0-A873172046C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57" authorId="1" shapeId="0" xr:uid="{53149E81-CF8D-422B-93AC-AFBD9D190000}">
      <text>
        <r>
          <rPr>
            <b/>
            <sz val="9"/>
            <color indexed="81"/>
            <rFont val="Tahoma"/>
            <family val="2"/>
          </rPr>
          <t>Author:</t>
        </r>
        <r>
          <rPr>
            <sz val="9"/>
            <color indexed="81"/>
            <rFont val="Tahoma"/>
            <family val="2"/>
          </rPr>
          <t xml:space="preserve">
Рзатр=&lt;152
Thực hiện xả về 70 bar</t>
        </r>
      </text>
    </comment>
    <comment ref="E3758" authorId="1" shapeId="0" xr:uid="{D4CD76A0-5254-4246-89C5-E2F20DC790DD}">
      <text>
        <r>
          <rPr>
            <b/>
            <sz val="9"/>
            <color indexed="81"/>
            <rFont val="Tahoma"/>
            <family val="2"/>
          </rPr>
          <t>Author:</t>
        </r>
        <r>
          <rPr>
            <sz val="9"/>
            <color indexed="81"/>
            <rFont val="Tahoma"/>
            <family val="2"/>
          </rPr>
          <t xml:space="preserve">
Рзатр=&lt;320
Thực hiện xả về 70 bar</t>
        </r>
      </text>
    </comment>
    <comment ref="K3761" authorId="2" shapeId="0" xr:uid="{A8AA99C9-9A9B-47D5-982C-E574B4314824}">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63" authorId="1" shapeId="0" xr:uid="{1A8EDA2D-1C88-4233-BD7F-FF6DB7ACE053}">
      <text>
        <r>
          <rPr>
            <b/>
            <sz val="9"/>
            <color indexed="81"/>
            <rFont val="Tahoma"/>
            <family val="2"/>
          </rPr>
          <t>Author:</t>
        </r>
        <r>
          <rPr>
            <sz val="9"/>
            <color indexed="81"/>
            <rFont val="Tahoma"/>
            <family val="2"/>
          </rPr>
          <t xml:space="preserve">
Рзатр=&lt;152
Thực hiện xả về 70 bar</t>
        </r>
      </text>
    </comment>
    <comment ref="E3764" authorId="1" shapeId="0" xr:uid="{46E8C54D-7234-4A09-83B2-0EE2BA2BF908}">
      <text>
        <r>
          <rPr>
            <b/>
            <sz val="9"/>
            <color indexed="81"/>
            <rFont val="Tahoma"/>
            <family val="2"/>
          </rPr>
          <t>Author:</t>
        </r>
        <r>
          <rPr>
            <sz val="9"/>
            <color indexed="81"/>
            <rFont val="Tahoma"/>
            <family val="2"/>
          </rPr>
          <t xml:space="preserve">
Рзатр=&lt;320
Thực hiện xả về 70 bar</t>
        </r>
      </text>
    </comment>
    <comment ref="K3767" authorId="2" shapeId="0" xr:uid="{A5B3481F-3AB1-4AA0-8608-E963A4124280}">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69" authorId="1" shapeId="0" xr:uid="{5C52E5E6-8A2C-4533-B071-F41E8A8503AF}">
      <text>
        <r>
          <rPr>
            <b/>
            <sz val="9"/>
            <color indexed="81"/>
            <rFont val="Tahoma"/>
            <family val="2"/>
          </rPr>
          <t>Author:</t>
        </r>
        <r>
          <rPr>
            <sz val="9"/>
            <color indexed="81"/>
            <rFont val="Tahoma"/>
            <family val="2"/>
          </rPr>
          <t xml:space="preserve">
Рзатр=&lt;152
Thực hiện xả về 70 bar</t>
        </r>
      </text>
    </comment>
    <comment ref="E3770" authorId="1" shapeId="0" xr:uid="{3F083D8A-62CF-461F-AA07-BFF06A2B5006}">
      <text>
        <r>
          <rPr>
            <b/>
            <sz val="9"/>
            <color indexed="81"/>
            <rFont val="Tahoma"/>
            <family val="2"/>
          </rPr>
          <t>Author:</t>
        </r>
        <r>
          <rPr>
            <sz val="9"/>
            <color indexed="81"/>
            <rFont val="Tahoma"/>
            <family val="2"/>
          </rPr>
          <t xml:space="preserve">
Рзатр=&lt;320
Thực hiện xả về 70 bar</t>
        </r>
      </text>
    </comment>
    <comment ref="K3773" authorId="2" shapeId="0" xr:uid="{E2EECFCD-C865-405D-B03C-63882BC974E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75" authorId="1" shapeId="0" xr:uid="{503A35C7-41F6-4ED8-BE6E-F87DC988E745}">
      <text>
        <r>
          <rPr>
            <b/>
            <sz val="9"/>
            <color indexed="81"/>
            <rFont val="Tahoma"/>
            <family val="2"/>
          </rPr>
          <t>Author:</t>
        </r>
        <r>
          <rPr>
            <sz val="9"/>
            <color indexed="81"/>
            <rFont val="Tahoma"/>
            <family val="2"/>
          </rPr>
          <t xml:space="preserve">
Рзатр=&lt;152
Thực hiện xả về 70 bar</t>
        </r>
      </text>
    </comment>
    <comment ref="E3776" authorId="1" shapeId="0" xr:uid="{42AC84D7-1E6C-459D-93EC-41B28BB145AF}">
      <text>
        <r>
          <rPr>
            <b/>
            <sz val="9"/>
            <color indexed="81"/>
            <rFont val="Tahoma"/>
            <family val="2"/>
          </rPr>
          <t>Author:</t>
        </r>
        <r>
          <rPr>
            <sz val="9"/>
            <color indexed="81"/>
            <rFont val="Tahoma"/>
            <family val="2"/>
          </rPr>
          <t xml:space="preserve">
Рзатр=&lt;320
Thực hiện xả về 70 bar</t>
        </r>
      </text>
    </comment>
    <comment ref="K3779" authorId="2" shapeId="0" xr:uid="{B368D968-A8D5-4B04-A034-5971C0D99DE2}">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81" authorId="1" shapeId="0" xr:uid="{A82EB5F6-A067-4642-B317-054038C42091}">
      <text>
        <r>
          <rPr>
            <b/>
            <sz val="9"/>
            <color indexed="81"/>
            <rFont val="Tahoma"/>
            <family val="2"/>
          </rPr>
          <t>Author:</t>
        </r>
        <r>
          <rPr>
            <sz val="9"/>
            <color indexed="81"/>
            <rFont val="Tahoma"/>
            <family val="2"/>
          </rPr>
          <t xml:space="preserve">
Рзатр=&lt;152
Thực hiện xả về 70 bar</t>
        </r>
      </text>
    </comment>
    <comment ref="E3782" authorId="1" shapeId="0" xr:uid="{6DD26151-7531-4DC0-AD53-006F0F10FEBD}">
      <text>
        <r>
          <rPr>
            <b/>
            <sz val="9"/>
            <color indexed="81"/>
            <rFont val="Tahoma"/>
            <family val="2"/>
          </rPr>
          <t>Author:</t>
        </r>
        <r>
          <rPr>
            <sz val="9"/>
            <color indexed="81"/>
            <rFont val="Tahoma"/>
            <family val="2"/>
          </rPr>
          <t xml:space="preserve">
Рзатр=&lt;320
Thực hiện xả về 70 bar</t>
        </r>
      </text>
    </comment>
    <comment ref="K3785" authorId="2" shapeId="0" xr:uid="{4C9ADA17-E4D0-4ABA-9254-D88D7E5C8678}">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87" authorId="1" shapeId="0" xr:uid="{15F0284A-D5AD-4E5C-ADB8-4B16529E6237}">
      <text>
        <r>
          <rPr>
            <b/>
            <sz val="9"/>
            <color indexed="81"/>
            <rFont val="Tahoma"/>
            <family val="2"/>
          </rPr>
          <t>Author:</t>
        </r>
        <r>
          <rPr>
            <sz val="9"/>
            <color indexed="81"/>
            <rFont val="Tahoma"/>
            <family val="2"/>
          </rPr>
          <t xml:space="preserve">
Рзатр=&lt;152
Thực hiện xả về 70 bar</t>
        </r>
      </text>
    </comment>
    <comment ref="E3788" authorId="1" shapeId="0" xr:uid="{3FBB6426-BD7B-4C7A-B618-EC4CF35AEBBD}">
      <text>
        <r>
          <rPr>
            <b/>
            <sz val="9"/>
            <color indexed="81"/>
            <rFont val="Tahoma"/>
            <family val="2"/>
          </rPr>
          <t>Author:</t>
        </r>
        <r>
          <rPr>
            <sz val="9"/>
            <color indexed="81"/>
            <rFont val="Tahoma"/>
            <family val="2"/>
          </rPr>
          <t xml:space="preserve">
Рзатр=&lt;320
Thực hiện xả về 70 bar</t>
        </r>
      </text>
    </comment>
    <comment ref="K3791" authorId="2" shapeId="0" xr:uid="{6B9F7F21-D5CC-4ADB-BEEE-C272C3FE18F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93" authorId="1" shapeId="0" xr:uid="{D8F43661-EA29-4A96-ACE0-00267D262A65}">
      <text>
        <r>
          <rPr>
            <b/>
            <sz val="9"/>
            <color indexed="81"/>
            <rFont val="Tahoma"/>
            <family val="2"/>
          </rPr>
          <t>Author:</t>
        </r>
        <r>
          <rPr>
            <sz val="9"/>
            <color indexed="81"/>
            <rFont val="Tahoma"/>
            <family val="2"/>
          </rPr>
          <t xml:space="preserve">
Рзатр=&lt;152
Thực hiện xả về 70 bar</t>
        </r>
      </text>
    </comment>
    <comment ref="E3794" authorId="1" shapeId="0" xr:uid="{CA7E15AD-22D2-4D31-B75C-24047BC14100}">
      <text>
        <r>
          <rPr>
            <b/>
            <sz val="9"/>
            <color indexed="81"/>
            <rFont val="Tahoma"/>
            <family val="2"/>
          </rPr>
          <t>Author:</t>
        </r>
        <r>
          <rPr>
            <sz val="9"/>
            <color indexed="81"/>
            <rFont val="Tahoma"/>
            <family val="2"/>
          </rPr>
          <t xml:space="preserve">
Рзатр=&lt;320
Thực hiện xả về 70 bar</t>
        </r>
      </text>
    </comment>
    <comment ref="K3797" authorId="2" shapeId="0" xr:uid="{6C311A2A-EF5F-4732-A3FE-5B416CA8065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799" authorId="1" shapeId="0" xr:uid="{1B0813C5-4620-4D4E-967D-0760742974CC}">
      <text>
        <r>
          <rPr>
            <b/>
            <sz val="9"/>
            <color indexed="81"/>
            <rFont val="Tahoma"/>
            <family val="2"/>
          </rPr>
          <t>Author:</t>
        </r>
        <r>
          <rPr>
            <sz val="9"/>
            <color indexed="81"/>
            <rFont val="Tahoma"/>
            <family val="2"/>
          </rPr>
          <t xml:space="preserve">
Рзатр=&lt;152
Thực hiện xả về 70 bar</t>
        </r>
      </text>
    </comment>
    <comment ref="E3800" authorId="1" shapeId="0" xr:uid="{2C035E4B-15FE-4256-AEDD-A1955F8A54D8}">
      <text>
        <r>
          <rPr>
            <b/>
            <sz val="9"/>
            <color indexed="81"/>
            <rFont val="Tahoma"/>
            <family val="2"/>
          </rPr>
          <t>Author:</t>
        </r>
        <r>
          <rPr>
            <sz val="9"/>
            <color indexed="81"/>
            <rFont val="Tahoma"/>
            <family val="2"/>
          </rPr>
          <t xml:space="preserve">
Рзатр=&lt;320
Thực hiện xả về 70 bar</t>
        </r>
      </text>
    </comment>
    <comment ref="K3803" authorId="2" shapeId="0" xr:uid="{FA8C2774-A252-4D91-AE0C-D8B06E788FA1}">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05" authorId="1" shapeId="0" xr:uid="{173BCBDE-4A1C-4F45-8C0B-B0D7ADFAAB7D}">
      <text>
        <r>
          <rPr>
            <b/>
            <sz val="9"/>
            <color indexed="81"/>
            <rFont val="Tahoma"/>
            <family val="2"/>
          </rPr>
          <t>Author:</t>
        </r>
        <r>
          <rPr>
            <sz val="9"/>
            <color indexed="81"/>
            <rFont val="Tahoma"/>
            <family val="2"/>
          </rPr>
          <t xml:space="preserve">
Рзатр=&lt;152
Thực hiện xả về 70 bar</t>
        </r>
      </text>
    </comment>
    <comment ref="E3806" authorId="1" shapeId="0" xr:uid="{4A47DC36-9C46-4A78-8376-F994B1017343}">
      <text>
        <r>
          <rPr>
            <b/>
            <sz val="9"/>
            <color indexed="81"/>
            <rFont val="Tahoma"/>
            <family val="2"/>
          </rPr>
          <t>Author:</t>
        </r>
        <r>
          <rPr>
            <sz val="9"/>
            <color indexed="81"/>
            <rFont val="Tahoma"/>
            <family val="2"/>
          </rPr>
          <t xml:space="preserve">
Рзатр=&lt;320
Thực hiện xả về 70 bar</t>
        </r>
      </text>
    </comment>
    <comment ref="K3809" authorId="2" shapeId="0" xr:uid="{CB91BFFE-9FF1-441C-8F8A-E5FA6FB26C7E}">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11" authorId="1" shapeId="0" xr:uid="{ED2B7B1C-0DF3-41C9-81EE-D570FA7BB761}">
      <text>
        <r>
          <rPr>
            <b/>
            <sz val="9"/>
            <color indexed="81"/>
            <rFont val="Tahoma"/>
            <family val="2"/>
          </rPr>
          <t>Author:</t>
        </r>
        <r>
          <rPr>
            <sz val="9"/>
            <color indexed="81"/>
            <rFont val="Tahoma"/>
            <family val="2"/>
          </rPr>
          <t xml:space="preserve">
Рзатр=&lt;152
Thực hiện xả về 70 bar</t>
        </r>
      </text>
    </comment>
    <comment ref="E3812" authorId="1" shapeId="0" xr:uid="{4D2108AF-F859-4D1C-9E77-8F20EB79806F}">
      <text>
        <r>
          <rPr>
            <b/>
            <sz val="9"/>
            <color indexed="81"/>
            <rFont val="Tahoma"/>
            <family val="2"/>
          </rPr>
          <t>Author:</t>
        </r>
        <r>
          <rPr>
            <sz val="9"/>
            <color indexed="81"/>
            <rFont val="Tahoma"/>
            <family val="2"/>
          </rPr>
          <t xml:space="preserve">
Рзатр=&lt;320
Thực hiện xả về 70 bar</t>
        </r>
      </text>
    </comment>
    <comment ref="K3815" authorId="2" shapeId="0" xr:uid="{64336172-46CD-4899-9DE0-6D139192D52B}">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17" authorId="1" shapeId="0" xr:uid="{9C93D030-4024-4119-AAF6-CD331FCAD184}">
      <text>
        <r>
          <rPr>
            <b/>
            <sz val="9"/>
            <color indexed="81"/>
            <rFont val="Tahoma"/>
            <family val="2"/>
          </rPr>
          <t>Author:</t>
        </r>
        <r>
          <rPr>
            <sz val="9"/>
            <color indexed="81"/>
            <rFont val="Tahoma"/>
            <family val="2"/>
          </rPr>
          <t xml:space="preserve">
Рзатр=&lt;152
Thực hiện xả về 70 bar</t>
        </r>
      </text>
    </comment>
    <comment ref="E3818" authorId="1" shapeId="0" xr:uid="{68B57CE1-42F7-4558-BFDB-81BE195BA934}">
      <text>
        <r>
          <rPr>
            <b/>
            <sz val="9"/>
            <color indexed="81"/>
            <rFont val="Tahoma"/>
            <family val="2"/>
          </rPr>
          <t>Author:</t>
        </r>
        <r>
          <rPr>
            <sz val="9"/>
            <color indexed="81"/>
            <rFont val="Tahoma"/>
            <family val="2"/>
          </rPr>
          <t xml:space="preserve">
Рзатр=&lt;320
Thực hiện xả về 70 bar</t>
        </r>
      </text>
    </comment>
    <comment ref="K3821" authorId="2" shapeId="0" xr:uid="{84D013A4-583A-4B46-BEAF-C81066CF701A}">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23" authorId="1" shapeId="0" xr:uid="{DBD132C5-3E79-45F0-9C25-D421BC9874C4}">
      <text>
        <r>
          <rPr>
            <b/>
            <sz val="9"/>
            <color indexed="81"/>
            <rFont val="Tahoma"/>
            <family val="2"/>
          </rPr>
          <t>Author:</t>
        </r>
        <r>
          <rPr>
            <sz val="9"/>
            <color indexed="81"/>
            <rFont val="Tahoma"/>
            <family val="2"/>
          </rPr>
          <t xml:space="preserve">
Рзатр=&lt;152
Thực hiện xả về 70 bar</t>
        </r>
      </text>
    </comment>
    <comment ref="E3824" authorId="1" shapeId="0" xr:uid="{73639175-3852-4F5B-AD25-3A18033F1E2A}">
      <text>
        <r>
          <rPr>
            <b/>
            <sz val="9"/>
            <color indexed="81"/>
            <rFont val="Tahoma"/>
            <family val="2"/>
          </rPr>
          <t>Author:</t>
        </r>
        <r>
          <rPr>
            <sz val="9"/>
            <color indexed="81"/>
            <rFont val="Tahoma"/>
            <family val="2"/>
          </rPr>
          <t xml:space="preserve">
Рзатр=&lt;320
Thực hiện xả về 70 bar</t>
        </r>
      </text>
    </comment>
    <comment ref="K3827" authorId="2" shapeId="0" xr:uid="{B00CE0AF-ABBE-4C9C-9E6D-7A6FCBD5A746}">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29" authorId="1" shapeId="0" xr:uid="{1014717A-9B2E-4267-8E4A-0BC5F7141E23}">
      <text>
        <r>
          <rPr>
            <b/>
            <sz val="9"/>
            <color indexed="81"/>
            <rFont val="Tahoma"/>
            <family val="2"/>
          </rPr>
          <t>Author:</t>
        </r>
        <r>
          <rPr>
            <sz val="9"/>
            <color indexed="81"/>
            <rFont val="Tahoma"/>
            <family val="2"/>
          </rPr>
          <t xml:space="preserve">
Рзатр=&lt;152
Thực hiện xả về 70 bar</t>
        </r>
      </text>
    </comment>
    <comment ref="E3830" authorId="1" shapeId="0" xr:uid="{C2CCF6E7-A7A1-492F-A815-592B7625E2DC}">
      <text>
        <r>
          <rPr>
            <b/>
            <sz val="9"/>
            <color indexed="81"/>
            <rFont val="Tahoma"/>
            <family val="2"/>
          </rPr>
          <t>Author:</t>
        </r>
        <r>
          <rPr>
            <sz val="9"/>
            <color indexed="81"/>
            <rFont val="Tahoma"/>
            <family val="2"/>
          </rPr>
          <t xml:space="preserve">
Рзатр=&lt;320
Thực hiện xả về 70 bar</t>
        </r>
      </text>
    </comment>
    <comment ref="K3833" authorId="2" shapeId="0" xr:uid="{578414B3-8E70-417E-9AFE-8E2613132151}">
      <text>
        <r>
          <rPr>
            <b/>
            <sz val="10"/>
            <color indexed="81"/>
            <rFont val="Tahoma"/>
            <family val="2"/>
          </rPr>
          <t xml:space="preserve">Đến 11.5 bar cần xả về 7 bar .
Làm BB xả kèm công văn gửi về technicalgroup.
Theo dõi thêm 3 ngày nếu không thay đổi ngừng làm báo cáo.
</t>
        </r>
      </text>
    </comment>
    <comment ref="E3835" authorId="1" shapeId="0" xr:uid="{9672230D-8598-4FE2-AE89-E2B8EB846518}">
      <text>
        <r>
          <rPr>
            <b/>
            <sz val="9"/>
            <color indexed="81"/>
            <rFont val="Tahoma"/>
            <family val="2"/>
          </rPr>
          <t>Author:</t>
        </r>
        <r>
          <rPr>
            <sz val="9"/>
            <color indexed="81"/>
            <rFont val="Tahoma"/>
            <family val="2"/>
          </rPr>
          <t xml:space="preserve">
Рзатр=&lt;152
Thực hiện xả về 70 bar</t>
        </r>
      </text>
    </comment>
    <comment ref="E3836" authorId="1" shapeId="0" xr:uid="{05AC276B-5D15-4997-9133-89F2FC068A58}">
      <text>
        <r>
          <rPr>
            <b/>
            <sz val="9"/>
            <color indexed="81"/>
            <rFont val="Tahoma"/>
            <family val="2"/>
          </rPr>
          <t>Author:</t>
        </r>
        <r>
          <rPr>
            <sz val="9"/>
            <color indexed="81"/>
            <rFont val="Tahoma"/>
            <family val="2"/>
          </rPr>
          <t xml:space="preserve">
Рзатр=&lt;320
Thực hiện xả về 70 bar</t>
        </r>
      </text>
    </comment>
  </commentList>
</comments>
</file>

<file path=xl/sharedStrings.xml><?xml version="1.0" encoding="utf-8"?>
<sst xmlns="http://schemas.openxmlformats.org/spreadsheetml/2006/main" count="34293" uniqueCount="2244">
  <si>
    <t>MMBTU</t>
  </si>
  <si>
    <t>№ Скв.</t>
  </si>
  <si>
    <t>Circulation Pumps</t>
  </si>
  <si>
    <t>23E01 Lean TEG / Dehydrated Gas Heat Exchanger</t>
  </si>
  <si>
    <r>
      <t xml:space="preserve">T, </t>
    </r>
    <r>
      <rPr>
        <vertAlign val="superscript"/>
        <sz val="10"/>
        <rFont val="Cambria"/>
        <family val="1"/>
        <charset val="163"/>
        <scheme val="major"/>
      </rPr>
      <t>o</t>
    </r>
    <r>
      <rPr>
        <sz val="10"/>
        <rFont val="Cambria"/>
        <family val="1"/>
        <charset val="163"/>
        <scheme val="major"/>
      </rPr>
      <t>C</t>
    </r>
  </si>
  <si>
    <r>
      <t>Strip. gas м</t>
    </r>
    <r>
      <rPr>
        <vertAlign val="superscript"/>
        <sz val="10"/>
        <rFont val="Cambria"/>
        <family val="1"/>
        <charset val="163"/>
        <scheme val="major"/>
      </rPr>
      <t>3</t>
    </r>
    <r>
      <rPr>
        <sz val="10"/>
        <rFont val="Cambria"/>
        <family val="1"/>
        <charset val="163"/>
        <scheme val="major"/>
      </rPr>
      <t xml:space="preserve">/час. </t>
    </r>
  </si>
  <si>
    <t>TEG</t>
  </si>
  <si>
    <t>Corrosion Inhibitor</t>
  </si>
  <si>
    <t>Antifoam</t>
  </si>
  <si>
    <t>Methanol</t>
  </si>
  <si>
    <t>Wax inhibitor</t>
  </si>
  <si>
    <t>Reserve demulsifier</t>
  </si>
  <si>
    <t>Дай Хунг Slug Catcher</t>
  </si>
  <si>
    <t>Дай Хунг компрессор</t>
  </si>
  <si>
    <t>Cепаратор</t>
  </si>
  <si>
    <t>Примечание</t>
  </si>
  <si>
    <t>С начала месяца/Lũy kế tháng</t>
  </si>
  <si>
    <t>С начала года/Lũy kế năm</t>
  </si>
  <si>
    <t>Дай Хунг/Đại Hùng</t>
  </si>
  <si>
    <t>БК-ТНГ/BK-TNG</t>
  </si>
  <si>
    <t>ТЭГ контатор/TEG Contactor</t>
  </si>
  <si>
    <t>Уровень емкость ТЕГ/ Mức bình chứa TEG, %</t>
  </si>
  <si>
    <t>Ребойлер/Reboiler</t>
  </si>
  <si>
    <r>
      <t xml:space="preserve">Температура пара на выходе Nhiệt độ đỉnh tháp, </t>
    </r>
    <r>
      <rPr>
        <vertAlign val="superscript"/>
        <sz val="10"/>
        <rFont val="Cambria"/>
        <family val="1"/>
        <charset val="163"/>
        <scheme val="major"/>
      </rPr>
      <t>o</t>
    </r>
    <r>
      <rPr>
        <sz val="10"/>
        <rFont val="Cambria"/>
        <family val="1"/>
        <charset val="163"/>
        <scheme val="major"/>
      </rPr>
      <t>C</t>
    </r>
  </si>
  <si>
    <t>С начала пуска/Từ khi khởi động</t>
  </si>
  <si>
    <t>Примечание/Ghi chú</t>
  </si>
  <si>
    <t>Ацетилен</t>
  </si>
  <si>
    <t>Азот</t>
  </si>
  <si>
    <t>Диз.топливо</t>
  </si>
  <si>
    <t>Питьевая вода</t>
  </si>
  <si>
    <t>Возвратный груз</t>
  </si>
  <si>
    <t>ПДНГ</t>
  </si>
  <si>
    <t>МЭП</t>
  </si>
  <si>
    <t>НИПИ</t>
  </si>
  <si>
    <t>ПСОРОНГД</t>
  </si>
  <si>
    <t>СП</t>
  </si>
  <si>
    <t>Наименование/Tên</t>
  </si>
  <si>
    <t>Маршрут/Lộ trình</t>
  </si>
  <si>
    <t>Дата</t>
  </si>
  <si>
    <t>Теплота сгорания/ 
Nhiệt trị, MMBTU/m3</t>
  </si>
  <si>
    <t>P, bar</t>
  </si>
  <si>
    <t>Petrosetco</t>
  </si>
  <si>
    <t>Подрядчик</t>
  </si>
  <si>
    <t>Р, bar</t>
  </si>
  <si>
    <t>8/ Параметры Дай Хунг/Thông số Đại Hùng</t>
  </si>
  <si>
    <t>9/Блок очистки пластовой воды/Hệ thống xử lý nước đồng hành</t>
  </si>
  <si>
    <t>10/GTG</t>
  </si>
  <si>
    <t>11/Наличие основных МТР/Vật tư hiện có trên giàn</t>
  </si>
  <si>
    <t>12/Заявка на МТР и перевозки/Đơn hàng vận chuyển vật tư thiết bị và người</t>
  </si>
  <si>
    <t>13/Наличие людей/Số lượng người trên giàn</t>
  </si>
  <si>
    <t>14/Состояние безопасности производства/Trạng thái an toàn sản xuất</t>
  </si>
  <si>
    <t>21V01 Condensate dewatering separator</t>
  </si>
  <si>
    <r>
      <t xml:space="preserve">Тем. ТЕГ до 23E01/Nhiệt độ TEG trước 23E01, </t>
    </r>
    <r>
      <rPr>
        <vertAlign val="superscript"/>
        <sz val="10"/>
        <rFont val="Cambria"/>
        <family val="1"/>
        <charset val="163"/>
        <scheme val="major"/>
      </rPr>
      <t>o</t>
    </r>
    <r>
      <rPr>
        <sz val="10"/>
        <rFont val="Cambria"/>
        <family val="1"/>
        <charset val="163"/>
        <scheme val="major"/>
      </rPr>
      <t>C</t>
    </r>
  </si>
  <si>
    <r>
      <t xml:space="preserve">Тем. ТЕГ после 23E01/Nhiệt độ TEG sau 23E01, </t>
    </r>
    <r>
      <rPr>
        <vertAlign val="superscript"/>
        <sz val="10"/>
        <rFont val="Cambria"/>
        <family val="1"/>
        <charset val="163"/>
        <scheme val="major"/>
      </rPr>
      <t>o</t>
    </r>
    <r>
      <rPr>
        <sz val="10"/>
        <rFont val="Cambria"/>
        <family val="1"/>
        <charset val="163"/>
        <scheme val="major"/>
      </rPr>
      <t>C</t>
    </r>
  </si>
  <si>
    <t>Содержание конденсата в сброс. воде (ppm)/Hàm lượng condensate trong nước đồng hành xả biển</t>
  </si>
  <si>
    <t>СП "Вьетсовпетро"</t>
  </si>
  <si>
    <t>Объект</t>
  </si>
  <si>
    <t>Разница с пред сутками</t>
  </si>
  <si>
    <t>Причина отклонения</t>
  </si>
  <si>
    <t>Наименование среды (ресурса)</t>
  </si>
  <si>
    <t>Ф, мм</t>
  </si>
  <si>
    <t>Среда</t>
  </si>
  <si>
    <t>ГАЗ</t>
  </si>
  <si>
    <t>от</t>
  </si>
  <si>
    <t>до</t>
  </si>
  <si>
    <r>
      <t xml:space="preserve">ĐH </t>
    </r>
    <r>
      <rPr>
        <sz val="10"/>
        <color theme="1"/>
        <rFont val="Calibri"/>
        <family val="2"/>
        <charset val="163"/>
      </rPr>
      <t/>
    </r>
  </si>
  <si>
    <t>BK-TNG</t>
  </si>
  <si>
    <r>
      <t>BK-TNG</t>
    </r>
    <r>
      <rPr>
        <sz val="10"/>
        <color theme="1"/>
        <rFont val="Calibri"/>
        <family val="2"/>
        <charset val="163"/>
      </rPr>
      <t/>
    </r>
  </si>
  <si>
    <t>ГКС</t>
  </si>
  <si>
    <t>Химреагент</t>
  </si>
  <si>
    <t>5/ Система осушки газа/Hệ thống làm khô khí</t>
  </si>
  <si>
    <t>6/Химреагенты/Hóa phẩm</t>
  </si>
  <si>
    <t>7/Скважины/Giếng</t>
  </si>
  <si>
    <t>Наименование</t>
  </si>
  <si>
    <t>Вход НС/Đầu vào HC, ppm</t>
  </si>
  <si>
    <t>Вход IGF/Đầu vào IGF, ppm</t>
  </si>
  <si>
    <t>Выход IGF/Đầu ra IGF, ppm</t>
  </si>
  <si>
    <t>В день/ Trong ngày</t>
  </si>
  <si>
    <t>Остаток</t>
  </si>
  <si>
    <t>Использ.</t>
  </si>
  <si>
    <t>Ресурсы</t>
  </si>
  <si>
    <t>время работы, час</t>
  </si>
  <si>
    <t>-</t>
  </si>
  <si>
    <t>Перевозка людей с БК-ТНГ</t>
  </si>
  <si>
    <t>Шт, %</t>
  </si>
  <si>
    <t>Расход/Lưu lượng, м3/ч</t>
  </si>
  <si>
    <t>24RQ01-P01A/B
P, bar</t>
  </si>
  <si>
    <t>P, bar
min                  max</t>
  </si>
  <si>
    <t>Все системы безопасности в исправном состоянии, нарушений ТБ нет.</t>
  </si>
  <si>
    <t>1/Данные по газу и конденсату/Số liệu khí</t>
  </si>
  <si>
    <t>Топ. Газ (СТН)/Khí nhiên liệu</t>
  </si>
  <si>
    <t>Прием жидкости/Liquid</t>
  </si>
  <si>
    <t>TNG</t>
  </si>
  <si>
    <t>Dai Hung</t>
  </si>
  <si>
    <t>Всего (TNG+DH):</t>
  </si>
  <si>
    <t>Реализация/</t>
  </si>
  <si>
    <t>0</t>
  </si>
  <si>
    <t>Добыча газа/Production Gas</t>
  </si>
  <si>
    <t>Добыча конденсата/Production Condensate</t>
  </si>
  <si>
    <t xml:space="preserve">Сдача газа/Export Gas </t>
  </si>
  <si>
    <t>Сдача конденсата/Export Condensate (32FT-1613/1633)</t>
  </si>
  <si>
    <t>Сдача энергии PVGAS/Total export energy to PVGAS</t>
  </si>
  <si>
    <t>Сдача газа/Export gas</t>
  </si>
  <si>
    <t>Газ.Фактор, 
м3/м3</t>
  </si>
  <si>
    <t>ЦМО</t>
  </si>
  <si>
    <t>Прием Газа/(36FT-1263/1273)</t>
  </si>
  <si>
    <t>Газ на факел/Gas Flare</t>
  </si>
  <si>
    <r>
      <t>Q gas. Sm</t>
    </r>
    <r>
      <rPr>
        <vertAlign val="superscript"/>
        <sz val="9"/>
        <rFont val="Cambria"/>
        <family val="1"/>
        <charset val="163"/>
        <scheme val="major"/>
      </rPr>
      <t xml:space="preserve">3
Qcon. Sm3
</t>
    </r>
  </si>
  <si>
    <t>CORROSION INHIBITOR 
LOGSHEET</t>
  </si>
  <si>
    <t>BK.TUG-Corrosion Inhibitor Gas Export
Tank Cpacity (2.0m3)</t>
  </si>
  <si>
    <t>Date</t>
  </si>
  <si>
    <t>Tank Level 
(%)</t>
  </si>
  <si>
    <t>Actual Volume 
(liter)</t>
  </si>
  <si>
    <t>Tote tank 
(liter)</t>
  </si>
  <si>
    <t>Flow rate 
(Dosage) (l/d)</t>
  </si>
  <si>
    <t>Flow rate (Actual) (l/d)</t>
  </si>
  <si>
    <t>Dailly Gas Total export (Scm)</t>
  </si>
  <si>
    <t>Time left (days)</t>
  </si>
  <si>
    <t>Gas Temp TI-(oC)</t>
  </si>
  <si>
    <t xml:space="preserve">Remark 
</t>
  </si>
  <si>
    <t>Month:   1/2017</t>
  </si>
  <si>
    <t>Pump P out PI (barg)</t>
  </si>
  <si>
    <t>Gas Pressure PI (barg)</t>
  </si>
  <si>
    <t xml:space="preserve">За сутки/Trong ngày </t>
  </si>
  <si>
    <t>Qгаз, 
Sм3/сут</t>
  </si>
  <si>
    <t>Qжид, 
Sм3/сут</t>
  </si>
  <si>
    <t>Qгаза,  
Sм3/сут</t>
  </si>
  <si>
    <t>Qжид,   Sм3/сут</t>
  </si>
  <si>
    <t>Qконд, 
т/сут</t>
  </si>
  <si>
    <t>Сдача газа/Export Gas  (28FT-1283/1273)</t>
  </si>
  <si>
    <t>Ngày</t>
  </si>
  <si>
    <t>Tồn 
đầu tháng</t>
  </si>
  <si>
    <t>Nhận 
trong tháng</t>
  </si>
  <si>
    <t>Tiêu thụ 
trong ngày</t>
  </si>
  <si>
    <t>Tồn 
trong tháng</t>
  </si>
  <si>
    <t>Tồn cuối tháng</t>
  </si>
  <si>
    <t>Date:</t>
  </si>
  <si>
    <t xml:space="preserve">LOGSHEET GAS DAI HUNG AT THIEN UNG </t>
  </si>
  <si>
    <t>Riser ĐH to BK-TNG</t>
  </si>
  <si>
    <t>Bình 21V02</t>
  </si>
  <si>
    <t>ĐH Liquid to 64V01</t>
  </si>
  <si>
    <t>ĐH Gas Compressor</t>
  </si>
  <si>
    <t>NOTE</t>
  </si>
  <si>
    <t>29PT-1356</t>
  </si>
  <si>
    <t>21TT-2024</t>
  </si>
  <si>
    <t>Stand Volume</t>
  </si>
  <si>
    <t>Energy Volume</t>
  </si>
  <si>
    <t>21FQI-2010</t>
  </si>
  <si>
    <t>P</t>
  </si>
  <si>
    <t>Hằng ngày ngoài các thông số ghi trên Logsheet, nếu có công việc gì ảnh hưởng đến số liệu Khí-Condensate thì sẽ ghi chú ở ô này.</t>
  </si>
  <si>
    <t>Bar</t>
  </si>
  <si>
    <r>
      <t>Sm</t>
    </r>
    <r>
      <rPr>
        <b/>
        <vertAlign val="superscript"/>
        <sz val="9"/>
        <rFont val="Times New Roman"/>
        <family val="1"/>
        <charset val="163"/>
      </rPr>
      <t>3</t>
    </r>
    <r>
      <rPr>
        <b/>
        <sz val="9"/>
        <rFont val="Times New Roman"/>
        <family val="1"/>
        <charset val="163"/>
      </rPr>
      <t>/day</t>
    </r>
  </si>
  <si>
    <t>Kg</t>
  </si>
  <si>
    <t xml:space="preserve">EXPORT Condensat Custody Metering 
</t>
  </si>
  <si>
    <t>LOGSHEET GAS BK-TNG TO NCS-2</t>
  </si>
  <si>
    <t xml:space="preserve">ĐH Gas Custody Metering
</t>
  </si>
  <si>
    <t>T</t>
  </si>
  <si>
    <t>29PZT-1339</t>
  </si>
  <si>
    <t>29TT-1320</t>
  </si>
  <si>
    <t>0C</t>
  </si>
  <si>
    <t>Riser BK-TNG to NCS-2</t>
  </si>
  <si>
    <t>BK-TNG
 BẢNG TỔNG HỢP SỬ DỤNG HÓA PHẨM TRONG THÁNG TRÊN GIÀN</t>
  </si>
  <si>
    <t>Дата
Ngày</t>
  </si>
  <si>
    <t>Примечание/
Ghi chú</t>
  </si>
  <si>
    <t>Condensate</t>
  </si>
  <si>
    <t>м3</t>
  </si>
  <si>
    <t>Sm3</t>
  </si>
  <si>
    <t>BTU/m3</t>
  </si>
  <si>
    <t>час</t>
  </si>
  <si>
    <t>20V01</t>
  </si>
  <si>
    <t>PPM</t>
  </si>
  <si>
    <t>Stripping gas</t>
  </si>
  <si>
    <t>м3/час</t>
  </si>
  <si>
    <t>CI</t>
  </si>
  <si>
    <t>ppm</t>
  </si>
  <si>
    <t>Топливный газ / Khí Nhiên liệu</t>
  </si>
  <si>
    <t>Газ на факел / Khí flare</t>
  </si>
  <si>
    <t>Теплота сгорания / nhiệt trị</t>
  </si>
  <si>
    <t>Тех. потери газа / Hao hụt khí</t>
  </si>
  <si>
    <t>Работа компрессора Дайхунг / MNK Đại Hùng</t>
  </si>
  <si>
    <t>Выработка энергии / Máy phát điện</t>
  </si>
  <si>
    <t>Система Осушки газа / Hệ thống làm khô khí</t>
  </si>
  <si>
    <t>Химреагенты / Hóa Phẩm</t>
  </si>
  <si>
    <t>Система очистки пластовой воды / Hệ thống xử lý nước</t>
  </si>
  <si>
    <t>Объем / Thể tích</t>
  </si>
  <si>
    <t>Добыча газа и конденсата БК-ТНГ/ SỐ LIỆU KHAI THÁC KHÍ VÀ CONDENSATE BK-TNG</t>
  </si>
  <si>
    <t>Прием газа с Дайхунг / Tiếp nhận khí Đại Hùng</t>
  </si>
  <si>
    <t>Сдача (Реализация) газа и конденсата / Khí và condensate bán cho PVGAS</t>
  </si>
  <si>
    <t>Жидкость / Сhất lỏng</t>
  </si>
  <si>
    <t>Gas and Condensate BK-TNG</t>
  </si>
  <si>
    <t>Gas</t>
  </si>
  <si>
    <t>Gas BK-TNG</t>
  </si>
  <si>
    <t xml:space="preserve"> Condensate BK-TNG</t>
  </si>
  <si>
    <t>Gas Dai Hung</t>
  </si>
  <si>
    <t>Gas BK-TNG and Dai Hung</t>
  </si>
  <si>
    <t>Gas and Condensate BK-TNG and Dai Hung</t>
  </si>
  <si>
    <t>Condensate BK-TNG</t>
  </si>
  <si>
    <t>Dew point</t>
  </si>
  <si>
    <t>Reboiler</t>
  </si>
  <si>
    <t>содержание конд. В сбр. Воде / Hàm lượng condensate trong nước xả biển</t>
  </si>
  <si>
    <r>
      <rPr>
        <vertAlign val="superscript"/>
        <sz val="9"/>
        <color rgb="FF00B0F0"/>
        <rFont val="Times New Roman"/>
        <family val="1"/>
      </rPr>
      <t>о</t>
    </r>
    <r>
      <rPr>
        <sz val="9"/>
        <color rgb="FF00B0F0"/>
        <rFont val="Times New Roman"/>
        <family val="1"/>
      </rPr>
      <t>С</t>
    </r>
  </si>
  <si>
    <t>Sheet Detail</t>
  </si>
  <si>
    <t>kg hay Sm3</t>
  </si>
  <si>
    <t>Logsheet BK-TNg - DH</t>
  </si>
  <si>
    <t>Logsheet Chemical to PVGAS</t>
  </si>
  <si>
    <t>kg hay lit??</t>
  </si>
  <si>
    <t xml:space="preserve">С начала месяца  пред сутки </t>
  </si>
  <si>
    <t>Расход/Tiêu thụ (литр/сут.)</t>
  </si>
  <si>
    <t>Остаток с нач.месяца/Tồn đầu tháng (литр)</t>
  </si>
  <si>
    <t>Приход за месяц/Nhận trong tháng (литр)</t>
  </si>
  <si>
    <t>Расход/за месяц/Tiêu thụ trong tháng (литр)</t>
  </si>
  <si>
    <t>Остаток/Tồn (литр)</t>
  </si>
  <si>
    <t xml:space="preserve"> </t>
  </si>
  <si>
    <t>lít</t>
  </si>
  <si>
    <t>MWh</t>
  </si>
  <si>
    <t>Qконд,
м3/сут</t>
  </si>
  <si>
    <t>Dew Point</t>
  </si>
  <si>
    <t>Ppm</t>
  </si>
  <si>
    <t>MkWh</t>
  </si>
  <si>
    <t>ПВ/Nước
м3/сут</t>
  </si>
  <si>
    <t>ТОП/Diezel
м3/сут</t>
  </si>
  <si>
    <t>Нагрузка/ Tải, MWh</t>
  </si>
  <si>
    <t>Расход/Tiêu thụ (лит/сут.)</t>
  </si>
  <si>
    <t>Расход/за месяц пред. дней/tiêu thụ trong tháng của ngày trước (лит)</t>
  </si>
  <si>
    <t>Расход/за месяц/Tiêu thụ trong tháng (лит)</t>
  </si>
  <si>
    <t>Độ tinh khiết của TEG sau tái sinh</t>
  </si>
  <si>
    <t>Min</t>
  </si>
  <si>
    <t>Max</t>
  </si>
  <si>
    <t>%</t>
  </si>
  <si>
    <t>04V01</t>
  </si>
  <si>
    <t>SUM GAS FROM DAI HUNG</t>
  </si>
  <si>
    <t xml:space="preserve"> FT EXPORT  </t>
  </si>
  <si>
    <t>FUEL GAS</t>
  </si>
  <si>
    <t xml:space="preserve">HP Flare </t>
  </si>
  <si>
    <t>LP Flare</t>
  </si>
  <si>
    <t xml:space="preserve">∑ Сумма Flare, </t>
  </si>
  <si>
    <t>Hoá phẩm còn lại trên BK-TNG</t>
  </si>
  <si>
    <t>Reserve Demulsifier</t>
  </si>
  <si>
    <t>Kế hoạch</t>
  </si>
  <si>
    <t>hoàn thành</t>
  </si>
  <si>
    <t>Khai thác khí</t>
  </si>
  <si>
    <t>Bán khí</t>
  </si>
  <si>
    <t>Khí nhiên liệu và flare</t>
  </si>
  <si>
    <t>+/-</t>
  </si>
  <si>
    <t>Định mức</t>
  </si>
  <si>
    <t>Redox</t>
  </si>
  <si>
    <t>Наличие людей</t>
  </si>
  <si>
    <t>Исполь. ПВ
Nước tiêu thụ
м3/сут</t>
  </si>
  <si>
    <t xml:space="preserve">Исполь. ПВ
Nước tiêu thụ
</t>
  </si>
  <si>
    <t>м3/сут</t>
  </si>
  <si>
    <t>Наличие людей
Tổng người</t>
  </si>
  <si>
    <t>GTG-A</t>
  </si>
  <si>
    <t>GTG-B</t>
  </si>
  <si>
    <t>Всего</t>
  </si>
  <si>
    <t>Hàm lượng CO2 (GC online)</t>
  </si>
  <si>
    <t>Теплота сгорания/ 
Nhiệt trị, BTU/m3</t>
  </si>
  <si>
    <t>3X</t>
  </si>
  <si>
    <t>№</t>
  </si>
  <si>
    <t xml:space="preserve">               </t>
  </si>
  <si>
    <t>Các ô Highlight là công thức</t>
  </si>
  <si>
    <r>
      <t>Q</t>
    </r>
    <r>
      <rPr>
        <vertAlign val="subscript"/>
        <sz val="12"/>
        <color theme="1"/>
        <rFont val="Times New Roman"/>
        <family val="1"/>
      </rPr>
      <t>Total Exp</t>
    </r>
    <r>
      <rPr>
        <sz val="12"/>
        <color theme="1"/>
        <rFont val="Times New Roman"/>
        <family val="1"/>
      </rPr>
      <t xml:space="preserve"> 28FT-1283/28FT-1273</t>
    </r>
  </si>
  <si>
    <r>
      <t>Q</t>
    </r>
    <r>
      <rPr>
        <vertAlign val="subscript"/>
        <sz val="12"/>
        <color theme="1"/>
        <rFont val="Times New Roman"/>
        <family val="1"/>
      </rPr>
      <t>TNG Exp</t>
    </r>
  </si>
  <si>
    <r>
      <t>Q</t>
    </r>
    <r>
      <rPr>
        <vertAlign val="subscript"/>
        <sz val="12"/>
        <color theme="1"/>
        <rFont val="Times New Roman"/>
        <family val="1"/>
      </rPr>
      <t>DH Exp</t>
    </r>
  </si>
  <si>
    <r>
      <rPr>
        <u/>
        <sz val="12"/>
        <color theme="1"/>
        <rFont val="Times New Roman"/>
        <family val="1"/>
      </rPr>
      <t>Note:</t>
    </r>
    <r>
      <rPr>
        <sz val="12"/>
        <color theme="1"/>
        <rFont val="Times New Roman"/>
        <family val="1"/>
      </rPr>
      <t xml:space="preserve"> </t>
    </r>
  </si>
  <si>
    <t>BẢNG TÍNH GAS THIÊN ƯNG VÀ ĐẠI HÙNG THEO BB HOP VSP &amp; POC</t>
  </si>
  <si>
    <t>Thời gian chạy trong ngày</t>
  </si>
  <si>
    <t>`</t>
  </si>
  <si>
    <r>
      <rPr>
        <vertAlign val="superscript"/>
        <sz val="9"/>
        <rFont val="Times New Roman"/>
        <family val="1"/>
      </rPr>
      <t>о</t>
    </r>
    <r>
      <rPr>
        <sz val="9"/>
        <rFont val="Times New Roman"/>
        <family val="1"/>
      </rPr>
      <t>С</t>
    </r>
  </si>
  <si>
    <r>
      <rPr>
        <b/>
        <vertAlign val="superscript"/>
        <sz val="9"/>
        <rFont val="Times New Roman"/>
        <family val="1"/>
        <charset val="163"/>
      </rPr>
      <t>o</t>
    </r>
    <r>
      <rPr>
        <b/>
        <sz val="9"/>
        <rFont val="Times New Roman"/>
        <family val="1"/>
        <charset val="163"/>
      </rPr>
      <t>C</t>
    </r>
  </si>
  <si>
    <r>
      <t xml:space="preserve">T, </t>
    </r>
    <r>
      <rPr>
        <vertAlign val="superscript"/>
        <sz val="10"/>
        <rFont val="Cambria"/>
        <family val="1"/>
        <charset val="204"/>
        <scheme val="major"/>
      </rPr>
      <t>0</t>
    </r>
    <r>
      <rPr>
        <sz val="10"/>
        <rFont val="Cambria"/>
        <family val="1"/>
        <charset val="204"/>
        <scheme val="major"/>
      </rPr>
      <t>C
min                      max</t>
    </r>
  </si>
  <si>
    <t>Время работы, час/Thời gian làm việc (giờ)</t>
  </si>
  <si>
    <r>
      <rPr>
        <sz val="14"/>
        <rFont val="Times New Roman"/>
        <family val="1"/>
      </rPr>
      <t>Q</t>
    </r>
    <r>
      <rPr>
        <sz val="8"/>
        <rFont val="Times New Roman"/>
        <family val="1"/>
      </rPr>
      <t>Г
Sm3/сут</t>
    </r>
  </si>
  <si>
    <r>
      <rPr>
        <sz val="14"/>
        <rFont val="Times New Roman"/>
        <family val="1"/>
      </rPr>
      <t>Q</t>
    </r>
    <r>
      <rPr>
        <sz val="8"/>
        <rFont val="Times New Roman"/>
        <family val="1"/>
      </rPr>
      <t>С
т/сут</t>
    </r>
  </si>
  <si>
    <r>
      <rPr>
        <sz val="14"/>
        <rFont val="Times New Roman"/>
        <family val="1"/>
      </rPr>
      <t>Q</t>
    </r>
    <r>
      <rPr>
        <sz val="8"/>
        <rFont val="Times New Roman"/>
        <family val="1"/>
      </rPr>
      <t>С
Sm3/сут</t>
    </r>
  </si>
  <si>
    <t>30P01-A</t>
  </si>
  <si>
    <t>30P01-B</t>
  </si>
  <si>
    <t>Время работы, час/Thời gian làm việc</t>
  </si>
  <si>
    <t>T, oC охлаждающей жидкости</t>
  </si>
  <si>
    <t>Hiện tại Gas nhiên liệu dùng cho MNK DH được tính từ bộ đo FT-1002 theo thỏa thuận với DH</t>
  </si>
  <si>
    <t xml:space="preserve">BK-TNG OFFSHORE DAILY REPORT </t>
  </si>
  <si>
    <t>1/ Thông số Đại Hùng</t>
  </si>
  <si>
    <t>Áp suất DH Incoming Pipeline, bar</t>
  </si>
  <si>
    <t>Áp suất BK-TNG Export Pipeline, bar</t>
  </si>
  <si>
    <t>Dai Hung Slug Catcher</t>
  </si>
  <si>
    <t>Dai Hung Commpressor</t>
  </si>
  <si>
    <t>Đầu vào
(P/T)</t>
  </si>
  <si>
    <t>Đầu ra
(P/T)</t>
  </si>
  <si>
    <t>% Tải</t>
  </si>
  <si>
    <r>
      <t>Gas tiêu thụ
m</t>
    </r>
    <r>
      <rPr>
        <vertAlign val="superscript"/>
        <sz val="10"/>
        <rFont val="Cambria"/>
        <family val="1"/>
        <charset val="163"/>
        <scheme val="major"/>
      </rPr>
      <t>3</t>
    </r>
    <r>
      <rPr>
        <sz val="10"/>
        <rFont val="Cambria"/>
        <family val="1"/>
        <charset val="163"/>
        <scheme val="major"/>
      </rPr>
      <t>/h</t>
    </r>
  </si>
  <si>
    <t>Gas tiêu thụ
MMBTU</t>
  </si>
  <si>
    <t xml:space="preserve">% Oil Separator tiêu hao </t>
  </si>
  <si>
    <t>Hóa phẩm
lít</t>
  </si>
  <si>
    <t>Thời gian làm việc (giờ)</t>
  </si>
  <si>
    <t>p, bar</t>
  </si>
  <si>
    <t>Trong ngày</t>
  </si>
  <si>
    <t>Từ khi khởi động</t>
  </si>
  <si>
    <t>2/ Hệ thống làm khô khí</t>
  </si>
  <si>
    <t>Contactor</t>
  </si>
  <si>
    <r>
      <t xml:space="preserve">Dew point, </t>
    </r>
    <r>
      <rPr>
        <b/>
        <vertAlign val="superscript"/>
        <sz val="10"/>
        <rFont val="Cambria"/>
        <family val="1"/>
        <charset val="163"/>
        <scheme val="major"/>
      </rPr>
      <t>о</t>
    </r>
    <r>
      <rPr>
        <b/>
        <sz val="10"/>
        <rFont val="Cambria"/>
        <family val="1"/>
        <charset val="163"/>
        <scheme val="major"/>
      </rPr>
      <t>С</t>
    </r>
  </si>
  <si>
    <t>Mức bình chứa TEG, %</t>
  </si>
  <si>
    <t>Mức bình, %</t>
  </si>
  <si>
    <r>
      <t xml:space="preserve">Nhiệt độ. 
</t>
    </r>
    <r>
      <rPr>
        <vertAlign val="superscript"/>
        <sz val="10"/>
        <rFont val="Cambria"/>
        <family val="1"/>
        <charset val="163"/>
        <scheme val="major"/>
      </rPr>
      <t>o</t>
    </r>
    <r>
      <rPr>
        <sz val="10"/>
        <rFont val="Cambria"/>
        <family val="1"/>
        <charset val="163"/>
        <scheme val="major"/>
      </rPr>
      <t>C</t>
    </r>
  </si>
  <si>
    <t>24RQ01-P01A/B</t>
  </si>
  <si>
    <t>Lưu lượng, m3/h</t>
  </si>
  <si>
    <r>
      <t xml:space="preserve">Nhiệt độ TEG trước 23E01, </t>
    </r>
    <r>
      <rPr>
        <vertAlign val="superscript"/>
        <sz val="10"/>
        <rFont val="Cambria"/>
        <family val="1"/>
        <charset val="163"/>
        <scheme val="major"/>
      </rPr>
      <t>o</t>
    </r>
    <r>
      <rPr>
        <sz val="10"/>
        <rFont val="Cambria"/>
        <family val="1"/>
        <charset val="163"/>
        <scheme val="major"/>
      </rPr>
      <t>C</t>
    </r>
  </si>
  <si>
    <r>
      <t xml:space="preserve">Nhiệt độ TEG sau 23E01, </t>
    </r>
    <r>
      <rPr>
        <vertAlign val="superscript"/>
        <sz val="10"/>
        <rFont val="Cambria"/>
        <family val="1"/>
        <charset val="163"/>
        <scheme val="major"/>
      </rPr>
      <t>o</t>
    </r>
    <r>
      <rPr>
        <sz val="10"/>
        <rFont val="Cambria"/>
        <family val="1"/>
        <charset val="163"/>
        <scheme val="major"/>
      </rPr>
      <t>C</t>
    </r>
  </si>
  <si>
    <t>P, kPa</t>
  </si>
  <si>
    <r>
      <t xml:space="preserve">Nhiệt độ đỉnh tháp, </t>
    </r>
    <r>
      <rPr>
        <vertAlign val="superscript"/>
        <sz val="10"/>
        <rFont val="Cambria"/>
        <family val="1"/>
        <charset val="163"/>
        <scheme val="major"/>
      </rPr>
      <t>o</t>
    </r>
    <r>
      <rPr>
        <sz val="10"/>
        <rFont val="Cambria"/>
        <family val="1"/>
        <charset val="163"/>
        <scheme val="major"/>
      </rPr>
      <t>C</t>
    </r>
  </si>
  <si>
    <t xml:space="preserve">Strip. gas m3/h </t>
  </si>
  <si>
    <t>3/ Số liệu</t>
  </si>
  <si>
    <t>Lũy kế tháng</t>
  </si>
  <si>
    <t>Lũy kế năm</t>
  </si>
  <si>
    <t>Lũy kế từ lúc chạy máy</t>
  </si>
  <si>
    <t>MMSCFD</t>
  </si>
  <si>
    <t>MMSCF</t>
  </si>
  <si>
    <t>Đại Hùng</t>
  </si>
  <si>
    <t>Q_ĐH tiếp nhận</t>
  </si>
  <si>
    <t>Số ghi tại bộ đo đầu vào khí ĐH</t>
  </si>
  <si>
    <t xml:space="preserve">   Q_Lỏng</t>
  </si>
  <si>
    <t xml:space="preserve">   A, (0.5%)</t>
  </si>
  <si>
    <t>Tạm tính 0.5%</t>
  </si>
  <si>
    <t xml:space="preserve">   Số lần dừng, n</t>
  </si>
  <si>
    <t>Số lần dừng máy nén khí có xả khí hệ thống máy nénkhí ĐH ra flare (không xả không tính)</t>
  </si>
  <si>
    <t xml:space="preserve">  Q_dừng sự cố</t>
  </si>
  <si>
    <t>Do bờ tính toán thể tích khí chứa trong đường ống hệ thống máy nén khí ĐH</t>
  </si>
  <si>
    <t>Q_cước phí</t>
  </si>
  <si>
    <t>Tính cước phí cho VSP</t>
  </si>
  <si>
    <t>Q_ĐH giao lai (on spec)</t>
  </si>
  <si>
    <t>Khí ĐH đi vào đường ống NSS2</t>
  </si>
  <si>
    <t>Q_ĐH giao lai (off spec)</t>
  </si>
  <si>
    <t>Khí nhiên liệu</t>
  </si>
  <si>
    <t>LP, HP  gas to flare</t>
  </si>
  <si>
    <t>4/ Vật tư tiêu hao liên quan Hệ thống máy nén (chỉ những vật tư liên quan PVEP POC)</t>
  </si>
  <si>
    <t>Tên</t>
  </si>
  <si>
    <t>Tiêu thụ</t>
  </si>
  <si>
    <t>Còn lại</t>
  </si>
  <si>
    <t>5/ Số người</t>
  </si>
  <si>
    <t>PVEP POC</t>
  </si>
  <si>
    <t>VSP</t>
  </si>
  <si>
    <t>Nhà thầu</t>
  </si>
  <si>
    <t>Khác</t>
  </si>
  <si>
    <t>Tổng</t>
  </si>
  <si>
    <t>6/ Vấn đề/Thông tin</t>
  </si>
  <si>
    <t>Giàn Trưởng giàn DH-01</t>
  </si>
  <si>
    <t>Ghi chú:</t>
  </si>
  <si>
    <r>
      <t>1)</t>
    </r>
    <r>
      <rPr>
        <sz val="13"/>
        <color rgb="FFFF0000"/>
        <rFont val="Calibri"/>
        <family val="2"/>
        <scheme val="minor"/>
      </rPr>
      <t xml:space="preserve"> Q</t>
    </r>
    <r>
      <rPr>
        <vertAlign val="subscript"/>
        <sz val="13"/>
        <color rgb="FFFF0000"/>
        <rFont val="Calibri"/>
        <family val="2"/>
        <scheme val="minor"/>
      </rPr>
      <t>cước ph</t>
    </r>
    <r>
      <rPr>
        <vertAlign val="subscript"/>
        <sz val="13"/>
        <color theme="1"/>
        <rFont val="Calibri"/>
        <family val="2"/>
        <scheme val="minor"/>
      </rPr>
      <t>í</t>
    </r>
    <r>
      <rPr>
        <sz val="13"/>
        <color theme="1"/>
        <rFont val="Calibri"/>
        <family val="2"/>
        <scheme val="minor"/>
      </rPr>
      <t xml:space="preserve"> = (Q </t>
    </r>
    <r>
      <rPr>
        <vertAlign val="subscript"/>
        <sz val="13"/>
        <color theme="1"/>
        <rFont val="Calibri"/>
        <family val="2"/>
        <scheme val="minor"/>
      </rPr>
      <t>Đại Hùng tiếp nhận</t>
    </r>
    <r>
      <rPr>
        <sz val="13"/>
        <color theme="1"/>
        <rFont val="Calibri"/>
        <family val="2"/>
        <scheme val="minor"/>
      </rPr>
      <t xml:space="preserve"> – n * Q</t>
    </r>
    <r>
      <rPr>
        <vertAlign val="subscript"/>
        <sz val="13"/>
        <color theme="1"/>
        <rFont val="Calibri"/>
        <family val="2"/>
        <scheme val="minor"/>
      </rPr>
      <t>dừng sự cố</t>
    </r>
    <r>
      <rPr>
        <sz val="13"/>
        <color theme="1"/>
        <rFont val="Calibri"/>
        <family val="2"/>
        <scheme val="minor"/>
      </rPr>
      <t>)* (100% - A/2)</t>
    </r>
  </si>
  <si>
    <r>
      <t xml:space="preserve">2) </t>
    </r>
    <r>
      <rPr>
        <sz val="10"/>
        <color rgb="FFFF0000"/>
        <rFont val="Cambria"/>
        <family val="1"/>
        <scheme val="major"/>
      </rPr>
      <t>Q Đại Hùng giao lại</t>
    </r>
    <r>
      <rPr>
        <sz val="10"/>
        <rFont val="Cambria"/>
        <family val="1"/>
        <charset val="163"/>
        <scheme val="major"/>
      </rPr>
      <t xml:space="preserve"> = (Q Đại Hùng tiếp nhận – n * Qdừng sự cố)* (100% - A) – Qnhiên liệu 
Trong đó:
Q Đại Hùng công nghệ = n * Qdừng sự cố* (100% - A) +  A*Q Đại Hùng tiếp nhận + Qnhiên liệu 
- A% là hệ số tiêu hao cho toàn bộ Hệ Thống Nén Khí của Bên A và Hệ Thống Xử Lý Khí của Bên B cho phần khí Bên A. Các Bên thống nhất tạm áp dụng hệ số A = 0,5%. Trên cơ sở số liệu vận hành thực tế các Bên  sẽ xem xét để chính xác hệ số này.
A là hệ số để tính tiêu hao Khí bao gồm:
+ Lượng Khí  hóa lỏng
+ Lượng Khí nhiên liệu tiêu hao để duy trì hệ thống đuốc
+ Tổn hao cho các đường xả
+ Tổn hao qua bình làm khô Khí (TEG contactor)
+ Các tổn hao, rò rỉ công nghệ khác.
- Qnhiên liệu:  là nhiệt lượng Khí nhiên liệu tiêu hao thực tế theo tính toán được Hai Bên chấp nhận dùng để nén khí Mỏ Đại Hùng tại Giàn Thiên Ưng.
Qnhiên liệu = 21.000 Sm3/24 * Thời gian chạy máy * Nhiệt trị Khí giao lại trung bình của Ngày hôm đó. 
Giá trị 21.000 Sm3 là giá trị tạm lấy theo tài liệu của nhà sản suất. Trên cơ sở số liệu vận hành thực tế các Bên có thể xem xét để chính xác giá trị này. 
- n: là số lần dừng sự cố có xả khí từ Hệ Thống Nén Khí. 
- Qdừng sự cố: là nhiệt lượng của mỗi lần dừng sự cố.
Qdừng sự cố = Thể tích của Hệ Thống Nén Khí phải xả * Nhiệt trị Khí giao trung bình của Ngày hôm đó.
Trong trường hợp không thể xác định Nhiệt trị Khí bằng các bộ đo thì Nhiệt trị Khí sẽ được lấy theo kết quả phân tích Khí gần nhất. 
</t>
    </r>
  </si>
  <si>
    <t>21PT-2034</t>
  </si>
  <si>
    <t>°C</t>
  </si>
  <si>
    <t xml:space="preserve">Oil Separator Level %
</t>
  </si>
  <si>
    <t>Обьем сброса воды в море/Lưu lượng nước xả biển một ngày, m3</t>
  </si>
  <si>
    <t>КПГ</t>
  </si>
  <si>
    <t>С начала месяца
/Lũy kế tháng
, m3</t>
  </si>
  <si>
    <t xml:space="preserve">Time:   17:00  _  </t>
  </si>
  <si>
    <r>
      <rPr>
        <sz val="11"/>
        <rFont val="Cambria"/>
        <family val="1"/>
        <scheme val="major"/>
      </rPr>
      <t>Q</t>
    </r>
    <r>
      <rPr>
        <sz val="8"/>
        <rFont val="Cambria"/>
        <family val="1"/>
        <scheme val="major"/>
      </rPr>
      <t>fuel DH (FT-1002)</t>
    </r>
  </si>
  <si>
    <t>Nước làm mát/ Antifreeze/ Coolant ( lít)</t>
  </si>
  <si>
    <t>Nhớt hộp số / Castrol Hyspin AWS 46 ( lít)</t>
  </si>
  <si>
    <t>Tồn ngày trước</t>
  </si>
  <si>
    <t>Lũy kế tháng ngày trước</t>
  </si>
  <si>
    <t>Khí nhiên liệu ĐH lấy từ bộ đo FT-1002 (theo thỏa thuận với ĐH)</t>
  </si>
  <si>
    <t>Thực tế</t>
  </si>
  <si>
    <t>%C02</t>
  </si>
  <si>
    <t>Min/Max</t>
  </si>
  <si>
    <t>Min/ Max</t>
  </si>
  <si>
    <r>
      <t>Sm</t>
    </r>
    <r>
      <rPr>
        <vertAlign val="superscript"/>
        <sz val="10"/>
        <rFont val="Cambria"/>
        <family val="1"/>
        <charset val="163"/>
        <scheme val="major"/>
      </rPr>
      <t>3</t>
    </r>
  </si>
  <si>
    <r>
      <t>Sm</t>
    </r>
    <r>
      <rPr>
        <sz val="10"/>
        <rFont val="Calibri"/>
        <family val="2"/>
      </rPr>
      <t>³</t>
    </r>
  </si>
  <si>
    <r>
      <t>M</t>
    </r>
    <r>
      <rPr>
        <sz val="10"/>
        <rFont val="Calibri"/>
        <family val="2"/>
      </rPr>
      <t>³</t>
    </r>
  </si>
  <si>
    <t>Кол-во/ Số lượng</t>
  </si>
  <si>
    <t>Nhớt cho MNK ĐH hiện tại còn ∑=</t>
  </si>
  <si>
    <t>Lit</t>
  </si>
  <si>
    <t>H2O,%</t>
  </si>
  <si>
    <t>Р7х9, 
bar</t>
  </si>
  <si>
    <t>Рз,
 bar</t>
  </si>
  <si>
    <t>Рб, 
bar</t>
  </si>
  <si>
    <t>Рл,
 bar</t>
  </si>
  <si>
    <t>Р9х13, 
bar</t>
  </si>
  <si>
    <t>Р13х20, 
bar</t>
  </si>
  <si>
    <t>P глуб.
манометр
bar</t>
  </si>
  <si>
    <t>V= (l-2R).</t>
  </si>
  <si>
    <t>l- chiều dài bình 24RQ01-V02 l=5.5 m</t>
  </si>
  <si>
    <t>R- bán kính trong R= 0.75 m</t>
  </si>
  <si>
    <t>h- chiều cao cột chất lỏng TEG, m</t>
  </si>
  <si>
    <t>R</t>
  </si>
  <si>
    <t>L</t>
  </si>
  <si>
    <t>h</t>
  </si>
  <si>
    <t>V</t>
  </si>
  <si>
    <t>ЦИТИС</t>
  </si>
  <si>
    <t>СП "Вьетсовпетро''</t>
  </si>
  <si>
    <r>
      <t xml:space="preserve">Откуда: </t>
    </r>
    <r>
      <rPr>
        <b/>
        <sz val="16"/>
        <rFont val="Times New Roman"/>
        <family val="1"/>
      </rPr>
      <t xml:space="preserve"> БК-ТНГ</t>
    </r>
  </si>
  <si>
    <r>
      <t xml:space="preserve">Т, </t>
    </r>
    <r>
      <rPr>
        <b/>
        <vertAlign val="superscript"/>
        <sz val="10"/>
        <rFont val="Times New Roman"/>
        <family val="1"/>
      </rPr>
      <t>o</t>
    </r>
    <r>
      <rPr>
        <b/>
        <sz val="10"/>
        <rFont val="Times New Roman"/>
        <family val="1"/>
      </rPr>
      <t xml:space="preserve">С
</t>
    </r>
    <r>
      <rPr>
        <b/>
        <sz val="9"/>
        <rFont val="Times New Roman"/>
        <family val="1"/>
      </rPr>
      <t>Буфер / Линия</t>
    </r>
    <r>
      <rPr>
        <b/>
        <sz val="10"/>
        <rFont val="Times New Roman"/>
        <family val="1"/>
      </rPr>
      <t xml:space="preserve">
</t>
    </r>
  </si>
  <si>
    <t>P глуб. КО
van sâu
bar</t>
  </si>
  <si>
    <t xml:space="preserve">TEG      </t>
  </si>
  <si>
    <t>Топ. Газ (СТН)/Khí nhiên liệu cho MNK</t>
  </si>
  <si>
    <t>Топ. Газ (СТН)/Khí nhiên liệu cho GTG - BK TNG</t>
  </si>
  <si>
    <t xml:space="preserve">   Q_ nhiên liệu cho MNK</t>
  </si>
  <si>
    <t xml:space="preserve">   Q_ nhiên liệu cho TNG</t>
  </si>
  <si>
    <t>Nhận trong tháng</t>
  </si>
  <si>
    <t>Замер 24 часа</t>
  </si>
  <si>
    <t>Khai thác condensate</t>
  </si>
  <si>
    <r>
      <t xml:space="preserve">Т, </t>
    </r>
    <r>
      <rPr>
        <b/>
        <vertAlign val="superscript"/>
        <sz val="10"/>
        <rFont val="Cambria"/>
        <family val="1"/>
        <charset val="204"/>
        <scheme val="major"/>
      </rPr>
      <t>o</t>
    </r>
    <r>
      <rPr>
        <b/>
        <sz val="10"/>
        <rFont val="Cambria"/>
        <family val="1"/>
        <charset val="204"/>
        <scheme val="major"/>
      </rPr>
      <t xml:space="preserve">С
</t>
    </r>
    <r>
      <rPr>
        <b/>
        <sz val="9"/>
        <rFont val="Cambria"/>
        <family val="1"/>
        <charset val="204"/>
        <scheme val="major"/>
      </rPr>
      <t>Буфер / Линия</t>
    </r>
    <r>
      <rPr>
        <b/>
        <sz val="10"/>
        <rFont val="Cambria"/>
        <family val="1"/>
        <charset val="204"/>
        <scheme val="major"/>
      </rPr>
      <t xml:space="preserve">
</t>
    </r>
  </si>
  <si>
    <t>Дата заявки
Ngày đặt hàng</t>
  </si>
  <si>
    <t>Остановлена</t>
  </si>
  <si>
    <t xml:space="preserve">Giàn trưởng BK-TNG </t>
  </si>
  <si>
    <t>Hoàn thành lũy kế ngày</t>
  </si>
  <si>
    <t xml:space="preserve">15/Краткая информация о выполнение работ/Tóm tắt công việc đã thực hiện </t>
  </si>
  <si>
    <t>Расчетный замер</t>
  </si>
  <si>
    <t>6</t>
  </si>
  <si>
    <t>Ghi chú</t>
  </si>
  <si>
    <t>Khí ĐH tiếp nhận 
Sm3/d</t>
  </si>
  <si>
    <t>Khí TNG khai thác
 Sm3/d</t>
  </si>
  <si>
    <t>Condensate export 
Sm3/d</t>
  </si>
  <si>
    <t>Logsheet Chem BK-TNG</t>
  </si>
  <si>
    <t>Sheet1</t>
  </si>
  <si>
    <t>Copy value cột E sang cột D</t>
  </si>
  <si>
    <t>Copy value cột L,M sang cột J, K</t>
  </si>
  <si>
    <t>Svodka</t>
  </si>
  <si>
    <t>Sửa cột J2</t>
  </si>
  <si>
    <t>Mất lý thuyết</t>
  </si>
  <si>
    <t>30-32</t>
  </si>
  <si>
    <r>
      <t>Точка росы/Dew point,</t>
    </r>
    <r>
      <rPr>
        <b/>
        <sz val="12"/>
        <color rgb="FFFF0000"/>
        <rFont val="Cambria"/>
        <family val="1"/>
        <charset val="163"/>
        <scheme val="major"/>
      </rPr>
      <t xml:space="preserve"> </t>
    </r>
    <r>
      <rPr>
        <b/>
        <sz val="12"/>
        <color rgb="FFFF0000"/>
        <rFont val="Times New Roman"/>
        <family val="1"/>
      </rPr>
      <t>°</t>
    </r>
    <r>
      <rPr>
        <b/>
        <sz val="10"/>
        <color rgb="FFFF0000"/>
        <rFont val="Cambria"/>
        <family val="1"/>
        <charset val="163"/>
        <scheme val="major"/>
      </rPr>
      <t>С
@ 70 bar</t>
    </r>
  </si>
  <si>
    <t>DH-TNG</t>
  </si>
  <si>
    <t>NCS-2</t>
  </si>
  <si>
    <t>04V01 Test seperator</t>
  </si>
  <si>
    <t>Nhớt máy nén / Frick 18 ( lít )</t>
  </si>
  <si>
    <t>Sửa S24</t>
  </si>
  <si>
    <t>Dear all,</t>
  </si>
  <si>
    <t>1- Tổng TNG + ĐH:</t>
  </si>
  <si>
    <t>Sm³/d</t>
  </si>
  <si>
    <t>2- Gas TNG:</t>
  </si>
  <si>
    <t>3- Gas ĐH:</t>
  </si>
  <si>
    <t>4- Condensate bơm vào đường ống:</t>
  </si>
  <si>
    <t>Kế hoạch theo MCM</t>
  </si>
  <si>
    <t>Kế hoạch update</t>
  </si>
  <si>
    <t xml:space="preserve">Bảng thống kê sản lượng khí, condensat BK-TNG từ 2016 </t>
  </si>
  <si>
    <t>Năm</t>
  </si>
  <si>
    <t>Lượng khí ĐH tiếp nhận
Sm3</t>
  </si>
  <si>
    <t>Lượng khí TNG export
Sm3</t>
  </si>
  <si>
    <t>Lượng khí ĐH export
Sm3</t>
  </si>
  <si>
    <t>Lượng condnesate export
Sm3</t>
  </si>
  <si>
    <t>Nhớt động cơ / Mobil Pegasus 805 (lít)</t>
  </si>
  <si>
    <r>
      <t>Lượng khí khai thác/</t>
    </r>
    <r>
      <rPr>
        <b/>
        <i/>
        <sz val="11"/>
        <color theme="1"/>
        <rFont val="Calibri"/>
        <family val="2"/>
        <scheme val="minor"/>
      </rPr>
      <t>Добыча газа</t>
    </r>
    <r>
      <rPr>
        <b/>
        <sz val="11"/>
        <color theme="1"/>
        <rFont val="Calibri"/>
        <family val="2"/>
        <scheme val="minor"/>
      </rPr>
      <t xml:space="preserve">
Sm3</t>
    </r>
  </si>
  <si>
    <r>
      <t>Lượng condensate khai thác/</t>
    </r>
    <r>
      <rPr>
        <b/>
        <i/>
        <sz val="11"/>
        <color theme="1"/>
        <rFont val="Calibri"/>
        <family val="2"/>
        <scheme val="minor"/>
      </rPr>
      <t>Добыча конденсата</t>
    </r>
    <r>
      <rPr>
        <b/>
        <sz val="11"/>
        <color theme="1"/>
        <rFont val="Calibri"/>
        <family val="2"/>
        <scheme val="minor"/>
      </rPr>
      <t xml:space="preserve">
Sm3</t>
    </r>
  </si>
  <si>
    <t>За пред сутки</t>
  </si>
  <si>
    <t>2</t>
  </si>
  <si>
    <t>lit</t>
  </si>
  <si>
    <t>1</t>
  </si>
  <si>
    <t>PH control</t>
  </si>
  <si>
    <t>Срок выполнения (план)
Ngày thực hiện đơn hàng</t>
  </si>
  <si>
    <t>SV-CPP</t>
  </si>
  <si>
    <t>Áp suất Riser BK-TNG - SV-CPP</t>
  </si>
  <si>
    <t xml:space="preserve">
                                                </t>
  </si>
  <si>
    <t>4</t>
  </si>
  <si>
    <t>25</t>
  </si>
  <si>
    <t>24-25</t>
  </si>
  <si>
    <t>Аварийный запас ТОП/Diezel
м3/сут</t>
  </si>
  <si>
    <t>31</t>
  </si>
  <si>
    <t>35</t>
  </si>
  <si>
    <t>Reserve demulsifier  
(TPS 609)</t>
  </si>
  <si>
    <t>32</t>
  </si>
  <si>
    <t>33</t>
  </si>
  <si>
    <t>17</t>
  </si>
  <si>
    <t>14</t>
  </si>
  <si>
    <t>178</t>
  </si>
  <si>
    <t xml:space="preserve">fuel gas </t>
  </si>
  <si>
    <t>năm</t>
  </si>
  <si>
    <t>11ST</t>
  </si>
  <si>
    <t>năm 2018</t>
  </si>
  <si>
    <t>12ST</t>
  </si>
  <si>
    <t>PVEP-ITC</t>
  </si>
  <si>
    <t>- / -</t>
  </si>
  <si>
    <t>ТЕХНОЛОГИЧЕСКИЕ ПАРАМЕТРЫ CКВ. № TU-3X, TU-6,TU-7, TU-8, TU-11ST, TU-12ST</t>
  </si>
  <si>
    <t>19.55-20.19</t>
  </si>
  <si>
    <t>В бездействующем фонде</t>
  </si>
  <si>
    <t>В консервации</t>
  </si>
  <si>
    <t>258</t>
  </si>
  <si>
    <t>26/26</t>
  </si>
  <si>
    <t>26/27</t>
  </si>
  <si>
    <t>28/27</t>
  </si>
  <si>
    <t>50.68</t>
  </si>
  <si>
    <t>84/61</t>
  </si>
  <si>
    <t>143</t>
  </si>
  <si>
    <t>59/26</t>
  </si>
  <si>
    <t>154</t>
  </si>
  <si>
    <t>01.01.2022</t>
  </si>
  <si>
    <t>24</t>
  </si>
  <si>
    <t>6.5</t>
  </si>
  <si>
    <t>143-148</t>
  </si>
  <si>
    <t>231-258</t>
  </si>
  <si>
    <t>41/13</t>
  </si>
  <si>
    <t>25-'50.68</t>
  </si>
  <si>
    <t>118-135</t>
  </si>
  <si>
    <t>82/53</t>
  </si>
  <si>
    <t>0-15</t>
  </si>
  <si>
    <t>59-95</t>
  </si>
  <si>
    <t>34</t>
  </si>
  <si>
    <t>147</t>
  </si>
  <si>
    <t>56/20</t>
  </si>
  <si>
    <t>82/52</t>
  </si>
  <si>
    <t>15-35</t>
  </si>
  <si>
    <t>204-231</t>
  </si>
  <si>
    <t>54/42</t>
  </si>
  <si>
    <t>02.01.2022</t>
  </si>
  <si>
    <t>03.01.2022</t>
  </si>
  <si>
    <t>04.01.2022</t>
  </si>
  <si>
    <t>158</t>
  </si>
  <si>
    <t>95-175</t>
  </si>
  <si>
    <t>12</t>
  </si>
  <si>
    <t>0-35</t>
  </si>
  <si>
    <t>207-258</t>
  </si>
  <si>
    <t>54/40</t>
  </si>
  <si>
    <t>207</t>
  </si>
  <si>
    <t>57/48</t>
  </si>
  <si>
    <t>155-201</t>
  </si>
  <si>
    <t>0-32</t>
  </si>
  <si>
    <t>21</t>
  </si>
  <si>
    <t>21.58</t>
  </si>
  <si>
    <t>27/27</t>
  </si>
  <si>
    <t>52.2</t>
  </si>
  <si>
    <t>117-141</t>
  </si>
  <si>
    <t>84/59</t>
  </si>
  <si>
    <t>25/26</t>
  </si>
  <si>
    <t>40</t>
  </si>
  <si>
    <t>61/51</t>
  </si>
  <si>
    <t>06.01.2022</t>
  </si>
  <si>
    <t>178-179</t>
  </si>
  <si>
    <t>158-169</t>
  </si>
  <si>
    <t>19-20</t>
  </si>
  <si>
    <t>201-207</t>
  </si>
  <si>
    <t>13-14</t>
  </si>
  <si>
    <t>4-3</t>
  </si>
  <si>
    <t>32-43</t>
  </si>
  <si>
    <t>Остановлена /
Расчетный замер</t>
  </si>
  <si>
    <t>0-147</t>
  </si>
  <si>
    <t>179-180</t>
  </si>
  <si>
    <t>24.9</t>
  </si>
  <si>
    <t>0-152</t>
  </si>
  <si>
    <t>158-162</t>
  </si>
  <si>
    <t>36</t>
  </si>
  <si>
    <t>16.5</t>
  </si>
  <si>
    <t>51/17</t>
  </si>
  <si>
    <t>3.4</t>
  </si>
  <si>
    <t>117-157</t>
  </si>
  <si>
    <t>18-19</t>
  </si>
  <si>
    <t>77/42</t>
  </si>
  <si>
    <t>280</t>
  </si>
  <si>
    <t>24/25</t>
  </si>
  <si>
    <t>206-207</t>
  </si>
  <si>
    <t>207-210</t>
  </si>
  <si>
    <t>37</t>
  </si>
  <si>
    <t>43-47</t>
  </si>
  <si>
    <t>59/50</t>
  </si>
  <si>
    <t>05.01.2022</t>
  </si>
  <si>
    <t>07.01.2022</t>
  </si>
  <si>
    <t>28</t>
  </si>
  <si>
    <t>136-147</t>
  </si>
  <si>
    <t>63/32</t>
  </si>
  <si>
    <t>75/39</t>
  </si>
  <si>
    <t>25/25</t>
  </si>
  <si>
    <t>204-206</t>
  </si>
  <si>
    <t>61/52</t>
  </si>
  <si>
    <t>149-158</t>
  </si>
  <si>
    <t>16-18</t>
  </si>
  <si>
    <t>5-6</t>
  </si>
  <si>
    <t>3-4</t>
  </si>
  <si>
    <t>47-49</t>
  </si>
  <si>
    <t>0-1</t>
  </si>
  <si>
    <t>08.01.2022</t>
  </si>
  <si>
    <t>111-170</t>
  </si>
  <si>
    <t>149-170</t>
  </si>
  <si>
    <t>74/40</t>
  </si>
  <si>
    <t>203</t>
  </si>
  <si>
    <t>210-211</t>
  </si>
  <si>
    <t>49-50</t>
  </si>
  <si>
    <t>Остановлена / 
Замер 14 часов</t>
  </si>
  <si>
    <t>09.01.2022</t>
  </si>
  <si>
    <t>0-28</t>
  </si>
  <si>
    <t>170</t>
  </si>
  <si>
    <t>27/28</t>
  </si>
  <si>
    <t>4.3</t>
  </si>
  <si>
    <t>155-157</t>
  </si>
  <si>
    <t>75/41</t>
  </si>
  <si>
    <t>205-206</t>
  </si>
  <si>
    <t>61/53</t>
  </si>
  <si>
    <t>12-13</t>
  </si>
  <si>
    <t>1-2</t>
  </si>
  <si>
    <t>48-49</t>
  </si>
  <si>
    <t>10.01.2022</t>
  </si>
  <si>
    <t>Замер 5.5 часов</t>
  </si>
  <si>
    <t>133-170</t>
  </si>
  <si>
    <t>148-170</t>
  </si>
  <si>
    <t>11-12</t>
  </si>
  <si>
    <t>5.5</t>
  </si>
  <si>
    <t>54/23</t>
  </si>
  <si>
    <t>3.6</t>
  </si>
  <si>
    <t>75/40</t>
  </si>
  <si>
    <t>209-211</t>
  </si>
  <si>
    <t>46-48</t>
  </si>
  <si>
    <t>58/52</t>
  </si>
  <si>
    <t>11.01.2022</t>
  </si>
  <si>
    <t>Замер 18.5 часов</t>
  </si>
  <si>
    <t>12.01.2022</t>
  </si>
  <si>
    <t>0-180</t>
  </si>
  <si>
    <t>132-170</t>
  </si>
  <si>
    <t>19.5</t>
  </si>
  <si>
    <t>26/28</t>
  </si>
  <si>
    <t>Замер 19.5 часов</t>
  </si>
  <si>
    <t>3.5</t>
  </si>
  <si>
    <t>75/42</t>
  </si>
  <si>
    <t>Замер 4.5 часов</t>
  </si>
  <si>
    <t>204-205</t>
  </si>
  <si>
    <t>207-209</t>
  </si>
  <si>
    <t>45-46</t>
  </si>
  <si>
    <t>60/52</t>
  </si>
  <si>
    <t>148-151</t>
  </si>
  <si>
    <t>158-170</t>
  </si>
  <si>
    <t>23</t>
  </si>
  <si>
    <t>56/21</t>
  </si>
  <si>
    <t>Замер 10 часов</t>
  </si>
  <si>
    <t>Замер 14 часов</t>
  </si>
  <si>
    <t>3.8</t>
  </si>
  <si>
    <t>205-207</t>
  </si>
  <si>
    <t>43-45</t>
  </si>
  <si>
    <t>204</t>
  </si>
  <si>
    <t>13.01.2022</t>
  </si>
  <si>
    <t>66-179</t>
  </si>
  <si>
    <t>28-36</t>
  </si>
  <si>
    <t>58-215</t>
  </si>
  <si>
    <t>156-170</t>
  </si>
  <si>
    <t>5.75</t>
  </si>
  <si>
    <t>Замер 9,5 часа / Остановлена</t>
  </si>
  <si>
    <t>147-170</t>
  </si>
  <si>
    <t>20</t>
  </si>
  <si>
    <t>55/18</t>
  </si>
  <si>
    <t>Замер 14.5 часов</t>
  </si>
  <si>
    <t>41-43</t>
  </si>
  <si>
    <t>59/52</t>
  </si>
  <si>
    <t>14.01.2022</t>
  </si>
  <si>
    <t>71-179</t>
  </si>
  <si>
    <t>7.17</t>
  </si>
  <si>
    <t>Замер 7 часов / Остановлена</t>
  </si>
  <si>
    <t>26</t>
  </si>
  <si>
    <t>143-170</t>
  </si>
  <si>
    <t>16.83</t>
  </si>
  <si>
    <t>59/24</t>
  </si>
  <si>
    <t>Замер 17 часов</t>
  </si>
  <si>
    <t>203-204</t>
  </si>
  <si>
    <t>40-41</t>
  </si>
  <si>
    <t>202-204</t>
  </si>
  <si>
    <t>64-75</t>
  </si>
  <si>
    <t>154-170</t>
  </si>
  <si>
    <t>15.01.2022</t>
  </si>
  <si>
    <t>62-64</t>
  </si>
  <si>
    <t>154-157</t>
  </si>
  <si>
    <t>58/22</t>
  </si>
  <si>
    <t>195-202</t>
  </si>
  <si>
    <t>203-212</t>
  </si>
  <si>
    <t>39</t>
  </si>
  <si>
    <t>32-40</t>
  </si>
  <si>
    <t>60/51</t>
  </si>
  <si>
    <t>16.01.2022</t>
  </si>
  <si>
    <t>180</t>
  </si>
  <si>
    <t>157-158</t>
  </si>
  <si>
    <t>23.75</t>
  </si>
  <si>
    <t>117-155</t>
  </si>
  <si>
    <t>4-53.5</t>
  </si>
  <si>
    <t>79/56</t>
  </si>
  <si>
    <t>60/27</t>
  </si>
  <si>
    <t>138-149</t>
  </si>
  <si>
    <t>212-261</t>
  </si>
  <si>
    <t>23-25</t>
  </si>
  <si>
    <t>51/36</t>
  </si>
  <si>
    <t>17.01.2022</t>
  </si>
  <si>
    <t>64-65</t>
  </si>
  <si>
    <t>125-127</t>
  </si>
  <si>
    <t>143-157</t>
  </si>
  <si>
    <t>12-14</t>
  </si>
  <si>
    <t>69/41</t>
  </si>
  <si>
    <t>59.1</t>
  </si>
  <si>
    <t>114-156</t>
  </si>
  <si>
    <t>17-18</t>
  </si>
  <si>
    <t>6-7</t>
  </si>
  <si>
    <t>83/61</t>
  </si>
  <si>
    <t>0-261</t>
  </si>
  <si>
    <t>105-195</t>
  </si>
  <si>
    <t>0-30</t>
  </si>
  <si>
    <t>9.17</t>
  </si>
  <si>
    <t>Остановлена / Расчетный замер</t>
  </si>
  <si>
    <t>38</t>
  </si>
  <si>
    <t>18.01.2022</t>
  </si>
  <si>
    <t>65-67</t>
  </si>
  <si>
    <t>124-125</t>
  </si>
  <si>
    <t>142-143</t>
  </si>
  <si>
    <t>70/43</t>
  </si>
  <si>
    <t>7</t>
  </si>
  <si>
    <t>19.01.2022</t>
  </si>
  <si>
    <t>13</t>
  </si>
  <si>
    <t>Замер 12 часов</t>
  </si>
  <si>
    <t>8</t>
  </si>
  <si>
    <t>Замер 24 часов</t>
  </si>
  <si>
    <t>5</t>
  </si>
  <si>
    <t>10</t>
  </si>
  <si>
    <t>15</t>
  </si>
  <si>
    <t>121</t>
  </si>
  <si>
    <t>28/28</t>
  </si>
  <si>
    <t>Copy Value S, T,U, V,W 33 sang  AR, AS,AT, AU,AV 30</t>
  </si>
  <si>
    <t>Sửa G50, S50</t>
  </si>
  <si>
    <r>
      <t>N</t>
    </r>
    <r>
      <rPr>
        <vertAlign val="subscript"/>
        <sz val="12"/>
        <rFont val="Cambria"/>
        <family val="1"/>
        <charset val="204"/>
        <scheme val="major"/>
      </rPr>
      <t xml:space="preserve">2
</t>
    </r>
    <r>
      <rPr>
        <vertAlign val="subscript"/>
        <sz val="14"/>
        <rFont val="Cambria"/>
        <family val="1"/>
        <scheme val="major"/>
      </rPr>
      <t>полн/пуст</t>
    </r>
  </si>
  <si>
    <r>
      <t>C</t>
    </r>
    <r>
      <rPr>
        <vertAlign val="subscript"/>
        <sz val="12"/>
        <rFont val="Cambria"/>
        <family val="1"/>
        <charset val="204"/>
        <scheme val="major"/>
      </rPr>
      <t>2</t>
    </r>
    <r>
      <rPr>
        <sz val="12"/>
        <rFont val="Cambria"/>
        <family val="1"/>
        <charset val="204"/>
        <scheme val="major"/>
      </rPr>
      <t>H</t>
    </r>
    <r>
      <rPr>
        <vertAlign val="subscript"/>
        <sz val="12"/>
        <rFont val="Cambria"/>
        <family val="1"/>
        <charset val="204"/>
        <scheme val="major"/>
      </rPr>
      <t xml:space="preserve">2
</t>
    </r>
    <r>
      <rPr>
        <vertAlign val="subscript"/>
        <sz val="14"/>
        <rFont val="Cambria"/>
        <family val="1"/>
        <scheme val="major"/>
      </rPr>
      <t>полн/пуст</t>
    </r>
  </si>
  <si>
    <r>
      <t>О</t>
    </r>
    <r>
      <rPr>
        <vertAlign val="subscript"/>
        <sz val="12"/>
        <rFont val="Cambria"/>
        <family val="1"/>
        <charset val="204"/>
        <scheme val="major"/>
      </rPr>
      <t xml:space="preserve">2
</t>
    </r>
    <r>
      <rPr>
        <vertAlign val="subscript"/>
        <sz val="14"/>
        <rFont val="Cambria"/>
        <family val="1"/>
        <scheme val="major"/>
      </rPr>
      <t>полн/пуст</t>
    </r>
  </si>
  <si>
    <t>29/29</t>
  </si>
  <si>
    <t>7-8</t>
  </si>
  <si>
    <t>105-106</t>
  </si>
  <si>
    <t>ЦБВРиООС</t>
  </si>
  <si>
    <t>Note</t>
  </si>
  <si>
    <t>5- Áp suất đường Riser TNG-SV</t>
  </si>
  <si>
    <t>6- Nồng độ CO2 đường TNG-SV</t>
  </si>
  <si>
    <t>bar</t>
  </si>
  <si>
    <t>%mol</t>
  </si>
  <si>
    <t>MMBTU/d</t>
  </si>
  <si>
    <r>
      <t>Q</t>
    </r>
    <r>
      <rPr>
        <sz val="6"/>
        <color theme="1"/>
        <rFont val="Times New Roman"/>
        <family val="1"/>
      </rPr>
      <t>DH Metering
(MMBTU)</t>
    </r>
  </si>
  <si>
    <r>
      <t>Q</t>
    </r>
    <r>
      <rPr>
        <sz val="7"/>
        <color theme="1"/>
        <rFont val="Times New Roman"/>
        <family val="1"/>
      </rPr>
      <t>DHCN
(MMBTU)</t>
    </r>
  </si>
  <si>
    <r>
      <t>Q</t>
    </r>
    <r>
      <rPr>
        <sz val="7"/>
        <color theme="1"/>
        <rFont val="Times New Roman"/>
        <family val="1"/>
      </rPr>
      <t>DHDSC
(MMBTU)</t>
    </r>
  </si>
  <si>
    <t>n</t>
  </si>
  <si>
    <r>
      <t>Q</t>
    </r>
    <r>
      <rPr>
        <vertAlign val="subscript"/>
        <sz val="12"/>
        <color theme="1"/>
        <rFont val="Times New Roman"/>
        <family val="1"/>
      </rPr>
      <t>fuel DH</t>
    </r>
    <r>
      <rPr>
        <vertAlign val="subscript"/>
        <sz val="10"/>
        <color theme="1"/>
        <rFont val="Times New Roman"/>
        <family val="1"/>
      </rPr>
      <t xml:space="preserve"> </t>
    </r>
    <r>
      <rPr>
        <sz val="10"/>
        <color theme="1"/>
        <rFont val="Times New Roman"/>
        <family val="1"/>
      </rPr>
      <t>(FT-1002)</t>
    </r>
    <r>
      <rPr>
        <sz val="12"/>
        <color theme="1"/>
        <rFont val="Times New Roman"/>
        <family val="1"/>
      </rPr>
      <t xml:space="preserve">
</t>
    </r>
    <r>
      <rPr>
        <sz val="10"/>
        <color theme="1"/>
        <rFont val="Times New Roman"/>
        <family val="1"/>
      </rPr>
      <t>MMBTU</t>
    </r>
  </si>
  <si>
    <r>
      <t xml:space="preserve">Q </t>
    </r>
    <r>
      <rPr>
        <sz val="8"/>
        <color theme="1"/>
        <rFont val="Times New Roman"/>
        <family val="1"/>
      </rPr>
      <t>cước phí
(</t>
    </r>
    <r>
      <rPr>
        <sz val="10"/>
        <color theme="1"/>
        <rFont val="Times New Roman"/>
        <family val="1"/>
      </rPr>
      <t>MMBTU)</t>
    </r>
  </si>
  <si>
    <r>
      <t>Q</t>
    </r>
    <r>
      <rPr>
        <vertAlign val="subscript"/>
        <sz val="12"/>
        <color theme="1"/>
        <rFont val="Times New Roman"/>
        <family val="1"/>
      </rPr>
      <t>Total Exp</t>
    </r>
    <r>
      <rPr>
        <sz val="12"/>
        <color theme="1"/>
        <rFont val="Times New Roman"/>
        <family val="1"/>
      </rPr>
      <t xml:space="preserve"> 28FT-1283/28FT-1273
</t>
    </r>
    <r>
      <rPr>
        <sz val="10"/>
        <color theme="1"/>
        <rFont val="Times New Roman"/>
        <family val="1"/>
      </rPr>
      <t>(MMBTU)</t>
    </r>
  </si>
  <si>
    <r>
      <t>Q</t>
    </r>
    <r>
      <rPr>
        <vertAlign val="subscript"/>
        <sz val="12"/>
        <color theme="1"/>
        <rFont val="Times New Roman"/>
        <family val="1"/>
      </rPr>
      <t xml:space="preserve">TNG Exp
</t>
    </r>
    <r>
      <rPr>
        <vertAlign val="subscript"/>
        <sz val="14"/>
        <color theme="1"/>
        <rFont val="Times New Roman"/>
        <family val="1"/>
      </rPr>
      <t>(MMBTU)</t>
    </r>
  </si>
  <si>
    <r>
      <t>Q</t>
    </r>
    <r>
      <rPr>
        <vertAlign val="subscript"/>
        <sz val="12"/>
        <color theme="1"/>
        <rFont val="Times New Roman"/>
        <family val="1"/>
      </rPr>
      <t xml:space="preserve">DH Exp
</t>
    </r>
    <r>
      <rPr>
        <vertAlign val="subscript"/>
        <sz val="14"/>
        <color theme="1"/>
        <rFont val="Times New Roman"/>
        <family val="1"/>
      </rPr>
      <t>(MMBTU)</t>
    </r>
  </si>
  <si>
    <t>A</t>
  </si>
  <si>
    <t>Trong đó:</t>
  </si>
  <si>
    <t>Nhiệt lượng Đại Hùng tiếp nhận (từ bộ đo ĐH Metering)</t>
  </si>
  <si>
    <t>Nhiệt lượng Đại Hùng công nghệ</t>
  </si>
  <si>
    <t>Nhiệt lượng Đại Hùng dừng sự cố</t>
  </si>
  <si>
    <t>n:</t>
  </si>
  <si>
    <t>Số lần dừng sự cố có xả khí từ hệ thống MNKĐH</t>
  </si>
  <si>
    <t>A:</t>
  </si>
  <si>
    <t>Hệ số tiêu hao khí của hệ thống MNKĐH</t>
  </si>
  <si>
    <t>Tổng nhiệt lượng xuất khí Thiên Ưng</t>
  </si>
  <si>
    <t>Tổng nhiệt lượng xuất khí Đại Hùng</t>
  </si>
  <si>
    <r>
      <t>V</t>
    </r>
    <r>
      <rPr>
        <sz val="7"/>
        <color theme="1"/>
        <rFont val="Times New Roman"/>
        <family val="1"/>
      </rPr>
      <t>FT-1002</t>
    </r>
  </si>
  <si>
    <t>Thể tích fuel gas chạy MNK trên bộ đo MNKDH</t>
  </si>
  <si>
    <r>
      <t>V</t>
    </r>
    <r>
      <rPr>
        <sz val="8"/>
        <color rgb="FFFF0000"/>
        <rFont val="Times New Roman"/>
        <family val="1"/>
      </rPr>
      <t>DSCDH</t>
    </r>
  </si>
  <si>
    <r>
      <rPr>
        <sz val="12"/>
        <color rgb="FFFF0000"/>
        <rFont val="Times New Roman"/>
        <family val="1"/>
      </rPr>
      <t>678.437</t>
    </r>
    <r>
      <rPr>
        <sz val="12"/>
        <color theme="1"/>
        <rFont val="Times New Roman"/>
        <family val="1"/>
      </rPr>
      <t xml:space="preserve"> Sm3/1 Lần dừng MNKDH</t>
    </r>
  </si>
  <si>
    <r>
      <t>Q</t>
    </r>
    <r>
      <rPr>
        <sz val="6"/>
        <color theme="1"/>
        <rFont val="Times New Roman"/>
        <family val="1"/>
      </rPr>
      <t xml:space="preserve">DHMet
</t>
    </r>
    <r>
      <rPr>
        <sz val="12"/>
        <color theme="1"/>
        <rFont val="Times New Roman"/>
        <family val="1"/>
      </rPr>
      <t>(Sm3)</t>
    </r>
  </si>
  <si>
    <r>
      <t>Q</t>
    </r>
    <r>
      <rPr>
        <sz val="6"/>
        <color theme="1"/>
        <rFont val="Times New Roman"/>
        <family val="1"/>
      </rPr>
      <t xml:space="preserve">DHCN
</t>
    </r>
    <r>
      <rPr>
        <sz val="12"/>
        <color theme="1"/>
        <rFont val="Times New Roman"/>
        <family val="1"/>
      </rPr>
      <t>(Sm3)</t>
    </r>
  </si>
  <si>
    <r>
      <t>V</t>
    </r>
    <r>
      <rPr>
        <sz val="6"/>
        <color theme="1"/>
        <rFont val="Times New Roman"/>
        <family val="1"/>
      </rPr>
      <t>DSCDH</t>
    </r>
  </si>
  <si>
    <r>
      <t>Q</t>
    </r>
    <r>
      <rPr>
        <vertAlign val="subscript"/>
        <sz val="12"/>
        <color theme="1"/>
        <rFont val="Times New Roman"/>
        <family val="1"/>
      </rPr>
      <t xml:space="preserve">fuel DH </t>
    </r>
    <r>
      <rPr>
        <sz val="12"/>
        <color theme="1"/>
        <rFont val="Times New Roman"/>
        <family val="1"/>
      </rPr>
      <t>(FT-1002)</t>
    </r>
  </si>
  <si>
    <t>Lưu lượng cấp vào 18'' pipeline TNG-SV  ngày</t>
  </si>
  <si>
    <t>22</t>
  </si>
  <si>
    <t>EXPORT Gas Custody Metering</t>
  </si>
  <si>
    <t>21.5</t>
  </si>
  <si>
    <t>102</t>
  </si>
  <si>
    <t>130</t>
  </si>
  <si>
    <t>Замер 2 часа</t>
  </si>
  <si>
    <t>Замер 22 часа</t>
  </si>
  <si>
    <t>Самопроизводство ПВ</t>
  </si>
  <si>
    <t>Corrosion Inhibitor
CRW-88050</t>
  </si>
  <si>
    <r>
      <t xml:space="preserve">Corrosion Inhibitor
</t>
    </r>
    <r>
      <rPr>
        <sz val="8"/>
        <rFont val="Cambria"/>
        <family val="1"/>
        <scheme val="major"/>
      </rPr>
      <t>CRW-88050</t>
    </r>
  </si>
  <si>
    <t>Corrosion Inhibitor CRW-88050</t>
  </si>
  <si>
    <t>73/54</t>
  </si>
  <si>
    <t>Trưởng nhóm công nghệ</t>
  </si>
  <si>
    <t>0/0</t>
  </si>
  <si>
    <t>62-63</t>
  </si>
  <si>
    <t>106-107</t>
  </si>
  <si>
    <t>Замер 8 часов</t>
  </si>
  <si>
    <t>Кислород</t>
  </si>
  <si>
    <t>97-98</t>
  </si>
  <si>
    <t>6.3</t>
  </si>
  <si>
    <t>16.75</t>
  </si>
  <si>
    <t>100-101</t>
  </si>
  <si>
    <t>7.8</t>
  </si>
  <si>
    <t>75</t>
  </si>
  <si>
    <t>Сводка Тьен Ынг / Daily report BK-TNG</t>
  </si>
  <si>
    <t>55/43</t>
  </si>
  <si>
    <t>44-47</t>
  </si>
  <si>
    <t>18.6</t>
  </si>
  <si>
    <t>125-130</t>
  </si>
  <si>
    <t>102-103</t>
  </si>
  <si>
    <t>40-44</t>
  </si>
  <si>
    <t>31-33</t>
  </si>
  <si>
    <t>103</t>
  </si>
  <si>
    <t>18</t>
  </si>
  <si>
    <t>114</t>
  </si>
  <si>
    <t>84</t>
  </si>
  <si>
    <t>19.5-19.6</t>
  </si>
  <si>
    <t>82</t>
  </si>
  <si>
    <t>80</t>
  </si>
  <si>
    <t>82-83</t>
  </si>
  <si>
    <t>80-81</t>
  </si>
  <si>
    <t>40-42</t>
  </si>
  <si>
    <t>54/37</t>
  </si>
  <si>
    <t>52/38</t>
  </si>
  <si>
    <t>89</t>
  </si>
  <si>
    <t>80/55</t>
  </si>
  <si>
    <t>30/30</t>
  </si>
  <si>
    <t>77/55</t>
  </si>
  <si>
    <t>86-89</t>
  </si>
  <si>
    <t>36-37</t>
  </si>
  <si>
    <t>TEG (Triethylene Glycol)</t>
  </si>
  <si>
    <t>83</t>
  </si>
  <si>
    <t>78/55</t>
  </si>
  <si>
    <t>63/42</t>
  </si>
  <si>
    <t>78/56</t>
  </si>
  <si>
    <t>55/39</t>
  </si>
  <si>
    <t>75/56</t>
  </si>
  <si>
    <t>80/56</t>
  </si>
  <si>
    <t>114-115</t>
  </si>
  <si>
    <t>CO2,%</t>
  </si>
  <si>
    <t>18 in TNG-SV (NCS2 Phase 2) pipeline
NCS2-PHASE 1 GAS
 PIPELINE</t>
  </si>
  <si>
    <t>Tex. вода</t>
  </si>
  <si>
    <t>88</t>
  </si>
  <si>
    <t>82/79</t>
  </si>
  <si>
    <t>56</t>
  </si>
  <si>
    <t>15-20</t>
  </si>
  <si>
    <t>68</t>
  </si>
  <si>
    <t>54/39</t>
  </si>
  <si>
    <t>73/53</t>
  </si>
  <si>
    <t>62</t>
  </si>
  <si>
    <t>65</t>
  </si>
  <si>
    <t>70</t>
  </si>
  <si>
    <t>106-108</t>
  </si>
  <si>
    <t>PH Control</t>
  </si>
  <si>
    <t>Другой/Dai hung/PV gas/Đăng kiểm</t>
  </si>
  <si>
    <t>25-30</t>
  </si>
  <si>
    <t>106</t>
  </si>
  <si>
    <t>102-106</t>
  </si>
  <si>
    <t>75/60</t>
  </si>
  <si>
    <t>80/62</t>
  </si>
  <si>
    <t>Sum</t>
  </si>
  <si>
    <t>Газ L.P, Sm3</t>
  </si>
  <si>
    <t>Газ H.P, Sm3</t>
  </si>
  <si>
    <t>∑ Сумма, Sm3/cут</t>
  </si>
  <si>
    <t>∑ Сумма, Sm3/месяц</t>
  </si>
  <si>
    <t>GHI CHU
Примечание</t>
  </si>
  <si>
    <t>Sm3/cут</t>
  </si>
  <si>
    <t>Sm3/мес</t>
  </si>
  <si>
    <t>Замер 18 часов</t>
  </si>
  <si>
    <t>60-65</t>
  </si>
  <si>
    <t>30</t>
  </si>
  <si>
    <t>71/50</t>
  </si>
  <si>
    <t>10-15</t>
  </si>
  <si>
    <t>44</t>
  </si>
  <si>
    <t>79/78</t>
  </si>
  <si>
    <t>10.5</t>
  </si>
  <si>
    <t>74/56</t>
  </si>
  <si>
    <t>60/44</t>
  </si>
  <si>
    <t>106-130</t>
  </si>
  <si>
    <t>Замер 22 часa</t>
  </si>
  <si>
    <t>0-6.5</t>
  </si>
  <si>
    <t>0-70</t>
  </si>
  <si>
    <t>76-130</t>
  </si>
  <si>
    <t>64-102</t>
  </si>
  <si>
    <t>59/47</t>
  </si>
  <si>
    <t>15-23</t>
  </si>
  <si>
    <t>60-85.6</t>
  </si>
  <si>
    <t>9-25</t>
  </si>
  <si>
    <t>91-97</t>
  </si>
  <si>
    <t>70/48</t>
  </si>
  <si>
    <t>27</t>
  </si>
  <si>
    <t>77/53</t>
  </si>
  <si>
    <t>108-114</t>
  </si>
  <si>
    <t>57/39</t>
  </si>
  <si>
    <t>0-4.3</t>
  </si>
  <si>
    <t>48-131</t>
  </si>
  <si>
    <t>72/71</t>
  </si>
  <si>
    <t>11.59</t>
  </si>
  <si>
    <t>79/77</t>
  </si>
  <si>
    <t>3.92</t>
  </si>
  <si>
    <t>93-115</t>
  </si>
  <si>
    <t>27.8-30</t>
  </si>
  <si>
    <t>57-63</t>
  </si>
  <si>
    <t>65-69</t>
  </si>
  <si>
    <t>64-108</t>
  </si>
  <si>
    <t>52-65</t>
  </si>
  <si>
    <t>32-36</t>
  </si>
  <si>
    <t>Замер 10.5 часа</t>
  </si>
  <si>
    <t>9.5</t>
  </si>
  <si>
    <t>61/40</t>
  </si>
  <si>
    <t>0-12.3</t>
  </si>
  <si>
    <t>86-130</t>
  </si>
  <si>
    <t>93-109</t>
  </si>
  <si>
    <t>5.9</t>
  </si>
  <si>
    <t>58-67</t>
  </si>
  <si>
    <t>65-70</t>
  </si>
  <si>
    <t>83/80</t>
  </si>
  <si>
    <t>54/38</t>
  </si>
  <si>
    <t>63-94</t>
  </si>
  <si>
    <t>59-67</t>
  </si>
  <si>
    <t>83/79</t>
  </si>
  <si>
    <t>74/55</t>
  </si>
  <si>
    <t>31.6</t>
  </si>
  <si>
    <t>101-103</t>
  </si>
  <si>
    <t>66</t>
  </si>
  <si>
    <t>64-66</t>
  </si>
  <si>
    <t>25-28</t>
  </si>
  <si>
    <t>0-6.3</t>
  </si>
  <si>
    <t>66-94</t>
  </si>
  <si>
    <t>60-64</t>
  </si>
  <si>
    <t>0-36</t>
  </si>
  <si>
    <t>82/78</t>
  </si>
  <si>
    <t>0-19.5</t>
  </si>
  <si>
    <t>82-126</t>
  </si>
  <si>
    <t>0-33</t>
  </si>
  <si>
    <t>Замер 21.5 часа</t>
  </si>
  <si>
    <t>55/26</t>
  </si>
  <si>
    <t>10-20</t>
  </si>
  <si>
    <t>93-113</t>
  </si>
  <si>
    <t>32-33</t>
  </si>
  <si>
    <t>4.9-5</t>
  </si>
  <si>
    <t>62-65</t>
  </si>
  <si>
    <t>2.9-21</t>
  </si>
  <si>
    <t>80-110</t>
  </si>
  <si>
    <t>55/38</t>
  </si>
  <si>
    <t>21-21.1</t>
  </si>
  <si>
    <t>5-.7.7</t>
  </si>
  <si>
    <t>68-69</t>
  </si>
  <si>
    <t>42-51</t>
  </si>
  <si>
    <t>83/81</t>
  </si>
  <si>
    <t>33.1-33</t>
  </si>
  <si>
    <t>113-114</t>
  </si>
  <si>
    <t>25-26</t>
  </si>
  <si>
    <t>68-70</t>
  </si>
  <si>
    <t>32-3</t>
  </si>
  <si>
    <t>33-33.1</t>
  </si>
  <si>
    <t>0-7.8</t>
  </si>
  <si>
    <t>33-33.2</t>
  </si>
  <si>
    <t>70-104</t>
  </si>
  <si>
    <t>50-62</t>
  </si>
  <si>
    <t>100-112</t>
  </si>
  <si>
    <t>97-114</t>
  </si>
  <si>
    <t>40-50</t>
  </si>
  <si>
    <t>В остановке</t>
  </si>
  <si>
    <t>57/47</t>
  </si>
  <si>
    <t>Замер 23 часа</t>
  </si>
  <si>
    <t>32.2-32.5</t>
  </si>
  <si>
    <t>57/46</t>
  </si>
  <si>
    <t>3.3-26</t>
  </si>
  <si>
    <t>31-32.3</t>
  </si>
  <si>
    <t>75-113</t>
  </si>
  <si>
    <t>92-103</t>
  </si>
  <si>
    <t>103-123</t>
  </si>
  <si>
    <t>26-30</t>
  </si>
  <si>
    <t>59-30</t>
  </si>
  <si>
    <t>58/51</t>
  </si>
  <si>
    <t>0-3.3</t>
  </si>
  <si>
    <t>31-35</t>
  </si>
  <si>
    <t>104-124</t>
  </si>
  <si>
    <t>98-101</t>
  </si>
  <si>
    <t>26-31</t>
  </si>
  <si>
    <t>59/53</t>
  </si>
  <si>
    <t>Замер 13 часов</t>
  </si>
  <si>
    <t>0-9.5</t>
  </si>
  <si>
    <t>4.3-35.3</t>
  </si>
  <si>
    <t>94-124</t>
  </si>
  <si>
    <t>92-113</t>
  </si>
  <si>
    <t>110-130</t>
  </si>
  <si>
    <t>Замер 6.5 часов</t>
  </si>
  <si>
    <t>78/57</t>
  </si>
  <si>
    <t>56/42</t>
  </si>
  <si>
    <t>28-28.1</t>
  </si>
  <si>
    <t>30.8-31</t>
  </si>
  <si>
    <t>140-145</t>
  </si>
  <si>
    <t>74-76</t>
  </si>
  <si>
    <t>102-105</t>
  </si>
  <si>
    <t>26-28</t>
  </si>
  <si>
    <t>73/58</t>
  </si>
  <si>
    <t>145</t>
  </si>
  <si>
    <t>99-101</t>
  </si>
  <si>
    <t>40-57</t>
  </si>
  <si>
    <t>74/59</t>
  </si>
  <si>
    <t>2023</t>
  </si>
  <si>
    <t>19</t>
  </si>
  <si>
    <t>73-123</t>
  </si>
  <si>
    <t>80/63</t>
  </si>
  <si>
    <t>61/54</t>
  </si>
  <si>
    <t>20.5</t>
  </si>
  <si>
    <t>69/54</t>
  </si>
  <si>
    <t>74-105</t>
  </si>
  <si>
    <t>3.1-27</t>
  </si>
  <si>
    <t>101-110</t>
  </si>
  <si>
    <t>10-14</t>
  </si>
  <si>
    <t>Замер 6 часов</t>
  </si>
  <si>
    <t>72/57</t>
  </si>
  <si>
    <t>Выход/ Đầu ra
(P/T)
bar/°C</t>
  </si>
  <si>
    <r>
      <t>Вход/ Đầu vào
(P/T)
bar/</t>
    </r>
    <r>
      <rPr>
        <sz val="10"/>
        <rFont val="Times New Roman"/>
        <family val="1"/>
        <charset val="163"/>
      </rPr>
      <t>°</t>
    </r>
    <r>
      <rPr>
        <sz val="10"/>
        <rFont val="Cambria"/>
        <family val="1"/>
        <charset val="204"/>
      </rPr>
      <t>C</t>
    </r>
  </si>
  <si>
    <t>Замер 7 часов</t>
  </si>
  <si>
    <t>53-137</t>
  </si>
  <si>
    <t>118-138</t>
  </si>
  <si>
    <t>54/53</t>
  </si>
  <si>
    <t>32-46</t>
  </si>
  <si>
    <t>69/68</t>
  </si>
  <si>
    <t>50.9-57.5</t>
  </si>
  <si>
    <t>138-152</t>
  </si>
  <si>
    <t>48.9-50.8</t>
  </si>
  <si>
    <t>153-155</t>
  </si>
  <si>
    <t>34-37</t>
  </si>
  <si>
    <t>77/76</t>
  </si>
  <si>
    <t>43.6-48.8</t>
  </si>
  <si>
    <t>148-153</t>
  </si>
  <si>
    <t>55</t>
  </si>
  <si>
    <t>55-56</t>
  </si>
  <si>
    <t>27.1</t>
  </si>
  <si>
    <t>86.1</t>
  </si>
  <si>
    <t>43</t>
  </si>
  <si>
    <t>72</t>
  </si>
  <si>
    <t>86-87</t>
  </si>
  <si>
    <t>141-145</t>
  </si>
  <si>
    <t>75/59</t>
  </si>
  <si>
    <t>57/44</t>
  </si>
  <si>
    <t>27.1-32.3</t>
  </si>
  <si>
    <t>86.1-86.8</t>
  </si>
  <si>
    <t>71-72</t>
  </si>
  <si>
    <t>85-87</t>
  </si>
  <si>
    <t>138-141</t>
  </si>
  <si>
    <t>18-20</t>
  </si>
  <si>
    <t>33-34</t>
  </si>
  <si>
    <t>3</t>
  </si>
  <si>
    <t>43-44</t>
  </si>
  <si>
    <t>32.3-35.8</t>
  </si>
  <si>
    <t>86.8-88.7</t>
  </si>
  <si>
    <t>70-71</t>
  </si>
  <si>
    <t>83-85</t>
  </si>
  <si>
    <t>130-135</t>
  </si>
  <si>
    <t>35.8</t>
  </si>
  <si>
    <t>88.7</t>
  </si>
  <si>
    <t>120-130</t>
  </si>
  <si>
    <t>80/79</t>
  </si>
  <si>
    <t>55-80</t>
  </si>
  <si>
    <t>42-45</t>
  </si>
  <si>
    <t>116-120</t>
  </si>
  <si>
    <t>83/82</t>
  </si>
  <si>
    <t>57/45</t>
  </si>
  <si>
    <t>32-75</t>
  </si>
  <si>
    <t>42-60</t>
  </si>
  <si>
    <t>69</t>
  </si>
  <si>
    <t>100-115</t>
  </si>
  <si>
    <t>98</t>
  </si>
  <si>
    <t>65/64</t>
  </si>
  <si>
    <t>40-45</t>
  </si>
  <si>
    <t>35.4-35.8</t>
  </si>
  <si>
    <t>59</t>
  </si>
  <si>
    <t>69-76</t>
  </si>
  <si>
    <t>95-103</t>
  </si>
  <si>
    <t>98-100</t>
  </si>
  <si>
    <t>69/67</t>
  </si>
  <si>
    <t>75/57</t>
  </si>
  <si>
    <t>45-85</t>
  </si>
  <si>
    <t>35.4</t>
  </si>
  <si>
    <t>46-60</t>
  </si>
  <si>
    <t>76</t>
  </si>
  <si>
    <t>95-100</t>
  </si>
  <si>
    <t>28-34</t>
  </si>
  <si>
    <t>85/83</t>
  </si>
  <si>
    <t>40-85</t>
  </si>
  <si>
    <t>41.8-62.7</t>
  </si>
  <si>
    <t>90-100</t>
  </si>
  <si>
    <t>99-100</t>
  </si>
  <si>
    <t>26-34</t>
  </si>
  <si>
    <t>74/71</t>
  </si>
  <si>
    <t>59-62</t>
  </si>
  <si>
    <t>75-76</t>
  </si>
  <si>
    <t>90</t>
  </si>
  <si>
    <t>100</t>
  </si>
  <si>
    <t>78/76</t>
  </si>
  <si>
    <t>50-60</t>
  </si>
  <si>
    <t>35-35.4</t>
  </si>
  <si>
    <t>88.4-88.7</t>
  </si>
  <si>
    <t>54-59</t>
  </si>
  <si>
    <t>80-88</t>
  </si>
  <si>
    <t>3-3.5</t>
  </si>
  <si>
    <t>60</t>
  </si>
  <si>
    <t>88.5</t>
  </si>
  <si>
    <t>52-53</t>
  </si>
  <si>
    <t>79-80</t>
  </si>
  <si>
    <t>56/45</t>
  </si>
  <si>
    <t>60-68</t>
  </si>
  <si>
    <t>46-53</t>
  </si>
  <si>
    <t>73-75</t>
  </si>
  <si>
    <t>86/84</t>
  </si>
  <si>
    <t>47</t>
  </si>
  <si>
    <t>101-102</t>
  </si>
  <si>
    <t>3.9-35.4</t>
  </si>
  <si>
    <t>89-89.2</t>
  </si>
  <si>
    <t>47-51</t>
  </si>
  <si>
    <t>75-108</t>
  </si>
  <si>
    <t>100-120</t>
  </si>
  <si>
    <t>85/82</t>
  </si>
  <si>
    <t>71/57</t>
  </si>
  <si>
    <t>79/62</t>
  </si>
  <si>
    <t>20.25</t>
  </si>
  <si>
    <t>17.5</t>
  </si>
  <si>
    <t>22.3</t>
  </si>
  <si>
    <t>89-89.1</t>
  </si>
  <si>
    <t>50-51.8</t>
  </si>
  <si>
    <t>65-68</t>
  </si>
  <si>
    <t>74/57</t>
  </si>
  <si>
    <t>56/46</t>
  </si>
  <si>
    <t>68-72</t>
  </si>
  <si>
    <t>12-20</t>
  </si>
  <si>
    <t>22.3-22.7</t>
  </si>
  <si>
    <t>47-52</t>
  </si>
  <si>
    <t>76-118</t>
  </si>
  <si>
    <t>89-100</t>
  </si>
  <si>
    <t>63-66</t>
  </si>
  <si>
    <t>99-120</t>
  </si>
  <si>
    <t>87/84</t>
  </si>
  <si>
    <t>71/51</t>
  </si>
  <si>
    <t>22.25</t>
  </si>
  <si>
    <t>22.5</t>
  </si>
  <si>
    <t>89.1</t>
  </si>
  <si>
    <t>47-48</t>
  </si>
  <si>
    <t>76-77</t>
  </si>
  <si>
    <t>61-63</t>
  </si>
  <si>
    <t>34-35</t>
  </si>
  <si>
    <t>87/85</t>
  </si>
  <si>
    <t>80/64</t>
  </si>
  <si>
    <t>58/46</t>
  </si>
  <si>
    <t>48</t>
  </si>
  <si>
    <t>55-62</t>
  </si>
  <si>
    <t>59/46</t>
  </si>
  <si>
    <t>3/Информация стояков/Riser</t>
  </si>
  <si>
    <t>6 / Химреагенты/Hóa phẩm</t>
  </si>
  <si>
    <t>46-47</t>
  </si>
  <si>
    <t>63</t>
  </si>
  <si>
    <t>84/81</t>
  </si>
  <si>
    <t>16.25</t>
  </si>
  <si>
    <t>19.25</t>
  </si>
  <si>
    <t>7.75</t>
  </si>
  <si>
    <t>7.5</t>
  </si>
  <si>
    <t>83/77</t>
  </si>
  <si>
    <t>56/44</t>
  </si>
  <si>
    <t>100-108</t>
  </si>
  <si>
    <t>82-121</t>
  </si>
  <si>
    <t>74-119</t>
  </si>
  <si>
    <t>96-121</t>
  </si>
  <si>
    <t>33-37</t>
  </si>
  <si>
    <t>59/55</t>
  </si>
  <si>
    <t>102-113</t>
  </si>
  <si>
    <t>84/78</t>
  </si>
  <si>
    <t>37.3</t>
  </si>
  <si>
    <t>86.9</t>
  </si>
  <si>
    <t>11</t>
  </si>
  <si>
    <t>73/60</t>
  </si>
  <si>
    <t>78/61</t>
  </si>
  <si>
    <t>60/50</t>
  </si>
  <si>
    <t>44.5-86.8</t>
  </si>
  <si>
    <t>71</t>
  </si>
  <si>
    <t>83-90</t>
  </si>
  <si>
    <t>2-4</t>
  </si>
  <si>
    <t>78/59</t>
  </si>
  <si>
    <t>62/51</t>
  </si>
  <si>
    <t>46-61</t>
  </si>
  <si>
    <t>44.5-44.6</t>
  </si>
  <si>
    <t>71-79</t>
  </si>
  <si>
    <t>90-91</t>
  </si>
  <si>
    <t>48-60</t>
  </si>
  <si>
    <t>2-3</t>
  </si>
  <si>
    <t>79/74</t>
  </si>
  <si>
    <t>75/61</t>
  </si>
  <si>
    <t>62/52</t>
  </si>
  <si>
    <t>33.4-37.3</t>
  </si>
  <si>
    <t>44.5</t>
  </si>
  <si>
    <t>81-82</t>
  </si>
  <si>
    <t>50-58</t>
  </si>
  <si>
    <t>96-98</t>
  </si>
  <si>
    <t>78/72</t>
  </si>
  <si>
    <t>Замер 18 часа</t>
  </si>
  <si>
    <t>0-46</t>
  </si>
  <si>
    <t>37.3-37.7</t>
  </si>
  <si>
    <t>44.3-44.5</t>
  </si>
  <si>
    <t>10-11</t>
  </si>
  <si>
    <t>60-100</t>
  </si>
  <si>
    <t>68-71</t>
  </si>
  <si>
    <t>88-91</t>
  </si>
  <si>
    <t>92-99</t>
  </si>
  <si>
    <t>97-100</t>
  </si>
  <si>
    <t>32-34</t>
  </si>
  <si>
    <t>33-35</t>
  </si>
  <si>
    <t>79/60</t>
  </si>
  <si>
    <t>60/46</t>
  </si>
  <si>
    <t>2 часовой замер</t>
  </si>
  <si>
    <t>37.7</t>
  </si>
  <si>
    <t>44.3</t>
  </si>
  <si>
    <t>78-81</t>
  </si>
  <si>
    <t>55-58</t>
  </si>
  <si>
    <t>59/45</t>
  </si>
  <si>
    <t>37.7-37.8</t>
  </si>
  <si>
    <t>42.7-44.3</t>
  </si>
  <si>
    <t>76-104</t>
  </si>
  <si>
    <t>32-35</t>
  </si>
  <si>
    <t>3 часовой замер</t>
  </si>
  <si>
    <t>Замер 20.5 часа</t>
  </si>
  <si>
    <t>80/76</t>
  </si>
  <si>
    <t>58/45</t>
  </si>
  <si>
    <t>42-50</t>
  </si>
  <si>
    <t>42.7</t>
  </si>
  <si>
    <t>76-79</t>
  </si>
  <si>
    <t>58-59</t>
  </si>
  <si>
    <t>81/76</t>
  </si>
  <si>
    <t>78/58</t>
  </si>
  <si>
    <t>50</t>
  </si>
  <si>
    <t>98-99</t>
  </si>
  <si>
    <t>82/77</t>
  </si>
  <si>
    <t>74</t>
  </si>
  <si>
    <t>58</t>
  </si>
  <si>
    <t>83/78</t>
  </si>
  <si>
    <t>37.8</t>
  </si>
  <si>
    <t>42.7-42.8</t>
  </si>
  <si>
    <t>42.8</t>
  </si>
  <si>
    <t>57-58</t>
  </si>
  <si>
    <t>9</t>
  </si>
  <si>
    <t>79/59</t>
  </si>
  <si>
    <t>56/43</t>
  </si>
  <si>
    <t>43-48</t>
  </si>
  <si>
    <t>72-74</t>
  </si>
  <si>
    <t>84/79</t>
  </si>
  <si>
    <t>58/44</t>
  </si>
  <si>
    <t>9-10</t>
  </si>
  <si>
    <t>71-75</t>
  </si>
  <si>
    <t>95-96</t>
  </si>
  <si>
    <t>76/62</t>
  </si>
  <si>
    <t>60/45</t>
  </si>
  <si>
    <t>37.6-37.8</t>
  </si>
  <si>
    <t>79/61</t>
  </si>
  <si>
    <t>61/45</t>
  </si>
  <si>
    <t>44.4-44.5</t>
  </si>
  <si>
    <t>67-68</t>
  </si>
  <si>
    <t>48-50</t>
  </si>
  <si>
    <t>53.1-88.9</t>
  </si>
  <si>
    <t>78</t>
  </si>
  <si>
    <t>67</t>
  </si>
  <si>
    <t>78-82</t>
  </si>
  <si>
    <t>95</t>
  </si>
  <si>
    <t>80/75</t>
  </si>
  <si>
    <t>42.99</t>
  </si>
  <si>
    <t>75/62</t>
  </si>
  <si>
    <t>79/73</t>
  </si>
  <si>
    <t>79/63</t>
  </si>
  <si>
    <t>77/64</t>
  </si>
  <si>
    <t>79</t>
  </si>
  <si>
    <t>81/75</t>
  </si>
  <si>
    <t>79/64</t>
  </si>
  <si>
    <t>65-115</t>
  </si>
  <si>
    <t>79-83</t>
  </si>
  <si>
    <t>73-96</t>
  </si>
  <si>
    <t>77-91</t>
  </si>
  <si>
    <t>15.25</t>
  </si>
  <si>
    <t>85/65</t>
  </si>
  <si>
    <t>62/58</t>
  </si>
  <si>
    <t>77/57</t>
  </si>
  <si>
    <t>89-115</t>
  </si>
  <si>
    <t>80/65</t>
  </si>
  <si>
    <t>46</t>
  </si>
  <si>
    <t>7.2-9.9</t>
  </si>
  <si>
    <t>10-75</t>
  </si>
  <si>
    <t>82-89</t>
  </si>
  <si>
    <t>73-95</t>
  </si>
  <si>
    <t>100-104</t>
  </si>
  <si>
    <t>32-32</t>
  </si>
  <si>
    <t>5-7</t>
  </si>
  <si>
    <t>69/50</t>
  </si>
  <si>
    <t>62/49</t>
  </si>
  <si>
    <t>9.9</t>
  </si>
  <si>
    <t>81</t>
  </si>
  <si>
    <t>71/53</t>
  </si>
  <si>
    <t>60/47</t>
  </si>
  <si>
    <t>72/53</t>
  </si>
  <si>
    <t xml:space="preserve">  </t>
  </si>
  <si>
    <t>0-6</t>
  </si>
  <si>
    <t>81-11</t>
  </si>
  <si>
    <t>98-116</t>
  </si>
  <si>
    <t>116-117</t>
  </si>
  <si>
    <t>95-110</t>
  </si>
  <si>
    <t>56-58</t>
  </si>
  <si>
    <t>108-120</t>
  </si>
  <si>
    <t>4.5</t>
  </si>
  <si>
    <t>67/42</t>
  </si>
  <si>
    <t>Замер 15 часа</t>
  </si>
  <si>
    <t>62-80</t>
  </si>
  <si>
    <t>115-116</t>
  </si>
  <si>
    <t>115-117</t>
  </si>
  <si>
    <t>120</t>
  </si>
  <si>
    <t>13-16</t>
  </si>
  <si>
    <t>20-25</t>
  </si>
  <si>
    <t>31-32</t>
  </si>
  <si>
    <t>234</t>
  </si>
  <si>
    <t>84-85</t>
  </si>
  <si>
    <t>115</t>
  </si>
  <si>
    <t>76/71</t>
  </si>
  <si>
    <t>35-40</t>
  </si>
  <si>
    <t>4.1-7.2</t>
  </si>
  <si>
    <t>0.9-44.2</t>
  </si>
  <si>
    <t>82-86</t>
  </si>
  <si>
    <t>86-117</t>
  </si>
  <si>
    <t>92-94</t>
  </si>
  <si>
    <t>104-120</t>
  </si>
  <si>
    <t>13-18</t>
  </si>
  <si>
    <t>20-22</t>
  </si>
  <si>
    <t>4-7</t>
  </si>
  <si>
    <t>2-6</t>
  </si>
  <si>
    <t>18.5</t>
  </si>
  <si>
    <t>73/69</t>
  </si>
  <si>
    <t>64/42</t>
  </si>
  <si>
    <t>73/55</t>
  </si>
  <si>
    <t>57/40</t>
  </si>
  <si>
    <t>7.9-15.9</t>
  </si>
  <si>
    <t>44.2</t>
  </si>
  <si>
    <t>82-84</t>
  </si>
  <si>
    <t>77-89</t>
  </si>
  <si>
    <t>80/74</t>
  </si>
  <si>
    <t>70/53</t>
  </si>
  <si>
    <t>Замер 2.5 часа</t>
  </si>
  <si>
    <r>
      <rPr>
        <b/>
        <sz val="11"/>
        <color theme="1"/>
        <rFont val="Calibri"/>
        <family val="2"/>
        <scheme val="minor"/>
      </rPr>
      <t>Замер 19 ч</t>
    </r>
    <r>
      <rPr>
        <b/>
        <sz val="11"/>
        <rFont val="Calibri"/>
        <family val="2"/>
        <scheme val="minor"/>
      </rPr>
      <t>аса</t>
    </r>
  </si>
  <si>
    <t>15.9-16.9</t>
  </si>
  <si>
    <t>77</t>
  </si>
  <si>
    <t>72/54</t>
  </si>
  <si>
    <t>76/58</t>
  </si>
  <si>
    <r>
      <rPr>
        <b/>
        <sz val="11"/>
        <color theme="1"/>
        <rFont val="Calibri"/>
        <family val="2"/>
        <scheme val="minor"/>
      </rPr>
      <t>Замер 24 ч</t>
    </r>
    <r>
      <rPr>
        <b/>
        <sz val="11"/>
        <rFont val="Calibri"/>
        <family val="2"/>
        <scheme val="minor"/>
      </rPr>
      <t>аса</t>
    </r>
  </si>
  <si>
    <t>45-49</t>
  </si>
  <si>
    <t>42</t>
  </si>
  <si>
    <t>15.9</t>
  </si>
  <si>
    <t>72/55</t>
  </si>
  <si>
    <t>77/59</t>
  </si>
  <si>
    <t>58/41</t>
  </si>
  <si>
    <t>57/41</t>
  </si>
  <si>
    <t>240</t>
  </si>
  <si>
    <t>73/56</t>
  </si>
  <si>
    <t>78/60</t>
  </si>
  <si>
    <t>22-25</t>
  </si>
  <si>
    <t>30-42</t>
  </si>
  <si>
    <t>0-15.9</t>
  </si>
  <si>
    <t>31.2-44.2</t>
  </si>
  <si>
    <t>10-50</t>
  </si>
  <si>
    <t>80-85</t>
  </si>
  <si>
    <t>77-115</t>
  </si>
  <si>
    <t>85-93</t>
  </si>
  <si>
    <t>72-97</t>
  </si>
  <si>
    <t>98-118</t>
  </si>
  <si>
    <t>3-6</t>
  </si>
  <si>
    <t>74/68</t>
  </si>
  <si>
    <t>76/56</t>
  </si>
  <si>
    <t>62/55</t>
  </si>
  <si>
    <t>31.1</t>
  </si>
  <si>
    <t>85-86</t>
  </si>
  <si>
    <t>52-58</t>
  </si>
  <si>
    <t>73/65</t>
  </si>
  <si>
    <t>76/55</t>
  </si>
  <si>
    <t>63/57</t>
  </si>
  <si>
    <t>31.2</t>
  </si>
  <si>
    <t>86</t>
  </si>
  <si>
    <t>52-55</t>
  </si>
  <si>
    <t>33-36</t>
  </si>
  <si>
    <t>73/68</t>
  </si>
  <si>
    <t>64/58</t>
  </si>
  <si>
    <t>65/58</t>
  </si>
  <si>
    <t>48-52</t>
  </si>
  <si>
    <t>35.6</t>
  </si>
  <si>
    <t>52</t>
  </si>
  <si>
    <t>66/59</t>
  </si>
  <si>
    <t>50-53</t>
  </si>
  <si>
    <t>35.6-45.2</t>
  </si>
  <si>
    <t>20-50</t>
  </si>
  <si>
    <t>87</t>
  </si>
  <si>
    <t>86-91</t>
  </si>
  <si>
    <t>71-86</t>
  </si>
  <si>
    <t>65/53</t>
  </si>
  <si>
    <t>48-51</t>
  </si>
  <si>
    <t>45.2-45.3</t>
  </si>
  <si>
    <t>63/51</t>
  </si>
  <si>
    <t>6.5-44.8</t>
  </si>
  <si>
    <t>117</t>
  </si>
  <si>
    <t>86-105</t>
  </si>
  <si>
    <t>64/51</t>
  </si>
  <si>
    <t>50-52</t>
  </si>
  <si>
    <t>77/60</t>
  </si>
  <si>
    <t>Полный контейнер для быт. Отходов</t>
  </si>
  <si>
    <t>Пустой контейнер продуктый</t>
  </si>
  <si>
    <t>30-40</t>
  </si>
  <si>
    <t>78/73</t>
  </si>
  <si>
    <t>5.74</t>
  </si>
  <si>
    <t>71/47</t>
  </si>
  <si>
    <t>85</t>
  </si>
  <si>
    <t>6.65</t>
  </si>
  <si>
    <t>69/45</t>
  </si>
  <si>
    <t>68/44</t>
  </si>
  <si>
    <t>в работе</t>
  </si>
  <si>
    <t>67/43</t>
  </si>
  <si>
    <t>49</t>
  </si>
  <si>
    <r>
      <t>P,</t>
    </r>
    <r>
      <rPr>
        <sz val="11"/>
        <rFont val="Calibri"/>
        <family val="2"/>
        <scheme val="minor"/>
      </rPr>
      <t>bar</t>
    </r>
  </si>
  <si>
    <r>
      <t xml:space="preserve">T, </t>
    </r>
    <r>
      <rPr>
        <sz val="11"/>
        <rFont val="Times New Roman"/>
        <family val="1"/>
        <charset val="204"/>
      </rPr>
      <t>°</t>
    </r>
    <r>
      <rPr>
        <sz val="11"/>
        <rFont val="Cambria"/>
        <family val="1"/>
        <charset val="163"/>
        <scheme val="major"/>
      </rPr>
      <t>C</t>
    </r>
  </si>
  <si>
    <t>77/72</t>
  </si>
  <si>
    <t>20V01 Production separator</t>
  </si>
  <si>
    <t>160</t>
  </si>
  <si>
    <t>64/52</t>
  </si>
  <si>
    <t>116</t>
  </si>
  <si>
    <t>236</t>
  </si>
  <si>
    <t>120-122</t>
  </si>
  <si>
    <t>8.5</t>
  </si>
  <si>
    <t>122</t>
  </si>
  <si>
    <t>83-84</t>
  </si>
  <si>
    <t>51-52</t>
  </si>
  <si>
    <t>121-122</t>
  </si>
  <si>
    <t>35-36</t>
  </si>
  <si>
    <t>0-8.5</t>
  </si>
  <si>
    <t>0-20</t>
  </si>
  <si>
    <t>71-83</t>
  </si>
  <si>
    <t>106-116</t>
  </si>
  <si>
    <t>84-99</t>
  </si>
  <si>
    <t>2.5-4.1</t>
  </si>
  <si>
    <t>104-106</t>
  </si>
  <si>
    <t>68/39</t>
  </si>
  <si>
    <t>63/55</t>
  </si>
  <si>
    <t>22.75</t>
  </si>
  <si>
    <t>23.25</t>
  </si>
  <si>
    <t>66/42</t>
  </si>
  <si>
    <t>64/54</t>
  </si>
  <si>
    <t>104-105</t>
  </si>
  <si>
    <t>75-79</t>
  </si>
  <si>
    <t>63/53</t>
  </si>
  <si>
    <t>16.1</t>
  </si>
  <si>
    <t>65/54</t>
  </si>
  <si>
    <t>16.4</t>
  </si>
  <si>
    <t>69/46</t>
  </si>
  <si>
    <t>7.2-10.3</t>
  </si>
  <si>
    <t>64/53</t>
  </si>
  <si>
    <t>7.9-8</t>
  </si>
  <si>
    <t>27.5</t>
  </si>
  <si>
    <t>79-81</t>
  </si>
  <si>
    <t>68/43</t>
  </si>
  <si>
    <t>6.75</t>
  </si>
  <si>
    <t>7.6-7.7</t>
  </si>
  <si>
    <t>30-35</t>
  </si>
  <si>
    <t>25.5-42.8</t>
  </si>
  <si>
    <t>7.7-46.5</t>
  </si>
  <si>
    <t>59-117</t>
  </si>
  <si>
    <t>86-106</t>
  </si>
  <si>
    <t>80-91</t>
  </si>
  <si>
    <t>86-122</t>
  </si>
  <si>
    <t>4-6</t>
  </si>
  <si>
    <t>17.75</t>
  </si>
  <si>
    <t>82/76</t>
  </si>
  <si>
    <t>60/49</t>
  </si>
  <si>
    <t>42.8-64.4</t>
  </si>
  <si>
    <t>85.7-88.6</t>
  </si>
  <si>
    <t>59-60</t>
  </si>
  <si>
    <t>52-54</t>
  </si>
  <si>
    <t>66/54</t>
  </si>
  <si>
    <t>78/62</t>
  </si>
  <si>
    <t>59/43</t>
  </si>
  <si>
    <t>64.5</t>
  </si>
  <si>
    <t>88.6</t>
  </si>
  <si>
    <t>60-61</t>
  </si>
  <si>
    <t>78-79</t>
  </si>
  <si>
    <t>54</t>
  </si>
  <si>
    <t>67/55</t>
  </si>
  <si>
    <t>58/42</t>
  </si>
  <si>
    <t>112</t>
  </si>
  <si>
    <t>118</t>
  </si>
  <si>
    <t>75/70</t>
  </si>
  <si>
    <t>78/63</t>
  </si>
  <si>
    <t>7.65</t>
  </si>
  <si>
    <t>88.5-88.6</t>
  </si>
  <si>
    <t>4.7-30.7</t>
  </si>
  <si>
    <t>88.6-91</t>
  </si>
  <si>
    <t>78-84</t>
  </si>
  <si>
    <t>64-97</t>
  </si>
  <si>
    <t>75-78</t>
  </si>
  <si>
    <t>88-110</t>
  </si>
  <si>
    <t>0-3</t>
  </si>
  <si>
    <t>65/52</t>
  </si>
  <si>
    <t>58/43</t>
  </si>
  <si>
    <t>30.6-30.7</t>
  </si>
  <si>
    <t>91</t>
  </si>
  <si>
    <t>77-78</t>
  </si>
  <si>
    <t>64</t>
  </si>
  <si>
    <t>54-55</t>
  </si>
  <si>
    <t>68/54</t>
  </si>
  <si>
    <t>55/42</t>
  </si>
  <si>
    <r>
      <rPr>
        <b/>
        <sz val="11"/>
        <color theme="1"/>
        <rFont val="Calibri"/>
        <family val="2"/>
        <scheme val="minor"/>
      </rPr>
      <t>Замер 3 ч</t>
    </r>
    <r>
      <rPr>
        <b/>
        <sz val="11"/>
        <rFont val="Calibri"/>
        <family val="2"/>
        <scheme val="minor"/>
      </rPr>
      <t>аса</t>
    </r>
  </si>
  <si>
    <r>
      <rPr>
        <b/>
        <sz val="11"/>
        <color theme="1"/>
        <rFont val="Calibri"/>
        <family val="2"/>
        <scheme val="minor"/>
      </rPr>
      <t>Замер 14 ч</t>
    </r>
    <r>
      <rPr>
        <b/>
        <sz val="11"/>
        <rFont val="Calibri"/>
        <family val="2"/>
        <scheme val="minor"/>
      </rPr>
      <t>асов</t>
    </r>
  </si>
  <si>
    <t>Замер 3 часа</t>
  </si>
  <si>
    <t>0-65</t>
  </si>
  <si>
    <t>48-78</t>
  </si>
  <si>
    <t>62/59</t>
  </si>
  <si>
    <t>59/30</t>
  </si>
  <si>
    <t>0-30.7</t>
  </si>
  <si>
    <t>64-115</t>
  </si>
  <si>
    <t>9.14</t>
  </si>
  <si>
    <t>43.5</t>
  </si>
  <si>
    <t>87/83</t>
  </si>
  <si>
    <t>замер 24 Часа</t>
  </si>
  <si>
    <t>85/80</t>
  </si>
  <si>
    <t>67/49</t>
  </si>
  <si>
    <t>10.7</t>
  </si>
  <si>
    <t>69/53</t>
  </si>
  <si>
    <t>Hết que CO2</t>
  </si>
  <si>
    <t>Hết que CO3</t>
  </si>
  <si>
    <t>замер 1 Час</t>
  </si>
  <si>
    <t>замер 21 Часа</t>
  </si>
  <si>
    <t>70/55</t>
  </si>
  <si>
    <t>86/81</t>
  </si>
  <si>
    <t>замер 22 Часа</t>
  </si>
  <si>
    <t>замер 2 Часа</t>
  </si>
  <si>
    <t>86/82</t>
  </si>
  <si>
    <t>71/56</t>
  </si>
  <si>
    <t>61/49</t>
  </si>
  <si>
    <t>23.83</t>
  </si>
  <si>
    <t>25 - 48</t>
  </si>
  <si>
    <t>72 - 77</t>
  </si>
  <si>
    <t>30 - 35</t>
  </si>
  <si>
    <t>0 - 10.67</t>
  </si>
  <si>
    <t>73 - 103</t>
  </si>
  <si>
    <t>0 - 33</t>
  </si>
  <si>
    <t xml:space="preserve">72 </t>
  </si>
  <si>
    <t>10.67</t>
  </si>
  <si>
    <t>69-70</t>
  </si>
  <si>
    <t>замер 3 часа</t>
  </si>
  <si>
    <t>10.5-10.6</t>
  </si>
  <si>
    <t>46.6-46.7</t>
  </si>
  <si>
    <t>94</t>
  </si>
  <si>
    <t>4-5</t>
  </si>
  <si>
    <t xml:space="preserve"> замер 2 часа</t>
  </si>
  <si>
    <t>замер 19 Часов</t>
  </si>
  <si>
    <t>48-70</t>
  </si>
  <si>
    <t>10.6</t>
  </si>
  <si>
    <t>46.8</t>
  </si>
  <si>
    <t>60-69</t>
  </si>
  <si>
    <t>2.5</t>
  </si>
  <si>
    <t>88/83</t>
  </si>
  <si>
    <t>72/56</t>
  </si>
  <si>
    <t xml:space="preserve"> замер 3 часа</t>
  </si>
  <si>
    <t>44-70</t>
  </si>
  <si>
    <t>61-65</t>
  </si>
  <si>
    <t>87/81</t>
  </si>
  <si>
    <t>87/82</t>
  </si>
  <si>
    <t>44-50</t>
  </si>
  <si>
    <t>замер 7.5 Часа</t>
  </si>
  <si>
    <t>замер 4 часа</t>
  </si>
  <si>
    <t>46.7</t>
  </si>
  <si>
    <t>72/58</t>
  </si>
  <si>
    <t>46.7-47.8</t>
  </si>
  <si>
    <t>63-64</t>
  </si>
  <si>
    <t>замер 6 часов</t>
  </si>
  <si>
    <t>10.5-22.2</t>
  </si>
  <si>
    <t>47.8</t>
  </si>
  <si>
    <t>61-70</t>
  </si>
  <si>
    <t>73/61</t>
  </si>
  <si>
    <t>61/50</t>
  </si>
  <si>
    <t>24.1-40.2</t>
  </si>
  <si>
    <t>47.8-90.2</t>
  </si>
  <si>
    <t>57-68</t>
  </si>
  <si>
    <t>74-80</t>
  </si>
  <si>
    <t>74/63</t>
  </si>
  <si>
    <t>79/65</t>
  </si>
  <si>
    <t>остановлена</t>
  </si>
  <si>
    <t>90-90.2</t>
  </si>
  <si>
    <t>73-74</t>
  </si>
  <si>
    <t>74/65</t>
  </si>
  <si>
    <t>37-48</t>
  </si>
  <si>
    <t>55-57</t>
  </si>
  <si>
    <t>89-90</t>
  </si>
  <si>
    <t>74/64</t>
  </si>
  <si>
    <t>50-100</t>
  </si>
  <si>
    <t>0-90.2</t>
  </si>
  <si>
    <t>0-74</t>
  </si>
  <si>
    <t>46-50</t>
  </si>
  <si>
    <t>86-88</t>
  </si>
  <si>
    <t>84/84</t>
  </si>
  <si>
    <t>23.35</t>
  </si>
  <si>
    <t>замер 24 часа</t>
  </si>
  <si>
    <t>0-44.5</t>
  </si>
  <si>
    <t>67-100</t>
  </si>
  <si>
    <t>90-115</t>
  </si>
  <si>
    <t>6-8</t>
  </si>
  <si>
    <t>88/86</t>
  </si>
  <si>
    <t>66/50</t>
  </si>
  <si>
    <t>77/58</t>
  </si>
  <si>
    <t>56/49</t>
  </si>
  <si>
    <t>замер 5 часов</t>
  </si>
  <si>
    <t>замер 19 часов</t>
  </si>
  <si>
    <t>8.5-8.6</t>
  </si>
  <si>
    <t>43.2-45</t>
  </si>
  <si>
    <t>83-86</t>
  </si>
  <si>
    <t>88/85</t>
  </si>
  <si>
    <t>71/54</t>
  </si>
  <si>
    <t>замер 7 часов</t>
  </si>
  <si>
    <t>замер 17 часов</t>
  </si>
  <si>
    <t>8.6</t>
  </si>
  <si>
    <t>45</t>
  </si>
  <si>
    <t>74-79</t>
  </si>
  <si>
    <t>112-113</t>
  </si>
  <si>
    <t>114-116</t>
  </si>
  <si>
    <t>33.2-100</t>
  </si>
  <si>
    <t>36-38</t>
  </si>
  <si>
    <t>63/58</t>
  </si>
  <si>
    <t>40-75</t>
  </si>
  <si>
    <t>6.2</t>
  </si>
  <si>
    <t>46.3-49</t>
  </si>
  <si>
    <t>59-63</t>
  </si>
  <si>
    <t>82-85</t>
  </si>
  <si>
    <t>88/84</t>
  </si>
  <si>
    <t>70/54</t>
  </si>
  <si>
    <t>76/59</t>
  </si>
  <si>
    <t>0-10.5</t>
  </si>
  <si>
    <t>61-73</t>
  </si>
  <si>
    <t>71-112</t>
  </si>
  <si>
    <t>95-114</t>
  </si>
  <si>
    <t>71/55</t>
  </si>
  <si>
    <t>10.4</t>
  </si>
  <si>
    <t>61</t>
  </si>
  <si>
    <t>61-62</t>
  </si>
  <si>
    <t>94-95</t>
  </si>
  <si>
    <t>75.5</t>
  </si>
  <si>
    <t>59-61</t>
  </si>
  <si>
    <t>67-70</t>
  </si>
  <si>
    <t>80-83</t>
  </si>
  <si>
    <t>замер 22 часа</t>
  </si>
  <si>
    <t>замер 2 часа</t>
  </si>
  <si>
    <t>замер 20 часа</t>
  </si>
  <si>
    <t>замер 18 часа</t>
  </si>
  <si>
    <t>замер 6 часа</t>
  </si>
  <si>
    <t>57</t>
  </si>
  <si>
    <t>замер 16 часа</t>
  </si>
  <si>
    <t>замер 8 часа</t>
  </si>
  <si>
    <t>70-75.5</t>
  </si>
  <si>
    <t>57-64</t>
  </si>
  <si>
    <t>15.5-15.6</t>
  </si>
  <si>
    <t>92-93</t>
  </si>
  <si>
    <t>58/47</t>
  </si>
  <si>
    <t>92</t>
  </si>
  <si>
    <t>29</t>
  </si>
  <si>
    <t>45-78</t>
  </si>
  <si>
    <t>0-15.5</t>
  </si>
  <si>
    <t>48.9-49</t>
  </si>
  <si>
    <t>57-78</t>
  </si>
  <si>
    <t>90-96</t>
  </si>
  <si>
    <t>30-36</t>
  </si>
  <si>
    <t>9.1</t>
  </si>
  <si>
    <t>73/57</t>
  </si>
  <si>
    <t>49-82.8</t>
  </si>
  <si>
    <t>80-82</t>
  </si>
  <si>
    <t>82.8</t>
  </si>
  <si>
    <t>9.1-10.3</t>
  </si>
  <si>
    <t>49.4-83</t>
  </si>
  <si>
    <t>10.3-11.6</t>
  </si>
  <si>
    <t>49.4-82.7</t>
  </si>
  <si>
    <t>10.9-11</t>
  </si>
  <si>
    <t>82.7</t>
  </si>
  <si>
    <t>54-56</t>
  </si>
  <si>
    <t>77-80</t>
  </si>
  <si>
    <t>10.8-11</t>
  </si>
  <si>
    <t>49.5-49.7</t>
  </si>
  <si>
    <t>замер 17 часа</t>
  </si>
  <si>
    <t>53-54</t>
  </si>
  <si>
    <t>10.9</t>
  </si>
  <si>
    <t>49.5</t>
  </si>
  <si>
    <t>замер 15часа</t>
  </si>
  <si>
    <t>замер 9 часа</t>
  </si>
  <si>
    <t>53-59</t>
  </si>
  <si>
    <t>86/83</t>
  </si>
  <si>
    <t>9.6</t>
  </si>
  <si>
    <t>48.0</t>
  </si>
  <si>
    <t>15.0</t>
  </si>
  <si>
    <t>59-72</t>
  </si>
  <si>
    <t>72-102</t>
  </si>
  <si>
    <t>Нагрузка
 (эл.двигат) /
Công suất( tải)
%
25XT-1101</t>
  </si>
  <si>
    <t>237</t>
  </si>
  <si>
    <t>59-70</t>
  </si>
  <si>
    <t>71-108</t>
  </si>
  <si>
    <t>32/32</t>
  </si>
  <si>
    <t>50-65</t>
  </si>
  <si>
    <t>GTG B</t>
  </si>
  <si>
    <t>GTG A</t>
  </si>
  <si>
    <t>78/74</t>
  </si>
  <si>
    <t>Остановка</t>
  </si>
  <si>
    <t>57/50</t>
  </si>
  <si>
    <t>78/64</t>
  </si>
  <si>
    <t>61/58</t>
  </si>
  <si>
    <t>79/75</t>
  </si>
  <si>
    <t>59-73</t>
  </si>
  <si>
    <t>60-80</t>
  </si>
  <si>
    <t>74-77</t>
  </si>
  <si>
    <t>0-60</t>
  </si>
  <si>
    <t>59-97</t>
  </si>
  <si>
    <t>замер 10 часов</t>
  </si>
  <si>
    <t>61/57</t>
  </si>
  <si>
    <t>замер 24 часов</t>
  </si>
  <si>
    <t>78/65</t>
  </si>
  <si>
    <t xml:space="preserve">Расчетный замер </t>
  </si>
  <si>
    <t>60/55</t>
  </si>
  <si>
    <t>расчетный замер</t>
  </si>
  <si>
    <t>60/56</t>
  </si>
  <si>
    <t>замер 8 часов</t>
  </si>
  <si>
    <t>замер 16 часов</t>
  </si>
  <si>
    <t>140-142</t>
  </si>
  <si>
    <t>230-237</t>
  </si>
  <si>
    <t>48-73</t>
  </si>
  <si>
    <t>112-116</t>
  </si>
  <si>
    <t>74-92</t>
  </si>
  <si>
    <t>14-16</t>
  </si>
  <si>
    <t>69/56</t>
  </si>
  <si>
    <t>49/42</t>
  </si>
  <si>
    <t>92-95</t>
  </si>
  <si>
    <t>28-30</t>
  </si>
  <si>
    <t>74/61</t>
  </si>
  <si>
    <t>52/43</t>
  </si>
  <si>
    <t>86-86.3</t>
  </si>
  <si>
    <t xml:space="preserve"> замер 12.5 часа</t>
  </si>
  <si>
    <t>замер 11.5 часа</t>
  </si>
  <si>
    <t xml:space="preserve"> замер 24 часа</t>
  </si>
  <si>
    <t>27-28</t>
  </si>
  <si>
    <t>55/49</t>
  </si>
  <si>
    <t>0-85</t>
  </si>
  <si>
    <t>0-25</t>
  </si>
  <si>
    <t>140-141</t>
  </si>
  <si>
    <t>71-95</t>
  </si>
  <si>
    <t>105-110</t>
  </si>
  <si>
    <t>76/61</t>
  </si>
  <si>
    <t>55/50</t>
  </si>
  <si>
    <t>56/50</t>
  </si>
  <si>
    <t>76/63</t>
  </si>
  <si>
    <t>141-142</t>
  </si>
  <si>
    <t>110-118</t>
  </si>
  <si>
    <t>85-85.7</t>
  </si>
  <si>
    <t>72/52</t>
  </si>
  <si>
    <t>30-85.7</t>
  </si>
  <si>
    <t>54/50</t>
  </si>
  <si>
    <t>80-111</t>
  </si>
  <si>
    <t>1.5</t>
  </si>
  <si>
    <t>45/34</t>
  </si>
  <si>
    <t>77/62</t>
  </si>
  <si>
    <t>63/54</t>
  </si>
  <si>
    <t>77/63</t>
  </si>
  <si>
    <t>65/55</t>
  </si>
  <si>
    <t>66/57</t>
  </si>
  <si>
    <t>67/58</t>
  </si>
  <si>
    <t>69-95</t>
  </si>
  <si>
    <t>замер 12 часа</t>
  </si>
  <si>
    <t>68/57</t>
  </si>
  <si>
    <t>57/52</t>
  </si>
  <si>
    <t>68/58</t>
  </si>
  <si>
    <t>54-58</t>
  </si>
  <si>
    <t>54/52</t>
  </si>
  <si>
    <t>56/53</t>
  </si>
  <si>
    <t>70/60</t>
  </si>
  <si>
    <t>замер 19 часа</t>
  </si>
  <si>
    <t>замер 5 часа</t>
  </si>
  <si>
    <t>70/61</t>
  </si>
  <si>
    <t>56/52</t>
  </si>
  <si>
    <t>71/61</t>
  </si>
  <si>
    <t>62-66</t>
  </si>
  <si>
    <t>57/55</t>
  </si>
  <si>
    <t>Газ на факел / Khí flare
BK-TNG</t>
  </si>
  <si>
    <t>замер 14 часа</t>
  </si>
  <si>
    <t>замер 10 часа</t>
  </si>
  <si>
    <t>57/56</t>
  </si>
  <si>
    <t>замер 11 часа</t>
  </si>
  <si>
    <t>замер 13 часа</t>
  </si>
  <si>
    <t>57/57</t>
  </si>
  <si>
    <t>58/58</t>
  </si>
  <si>
    <t>71/62</t>
  </si>
  <si>
    <t>58/57</t>
  </si>
  <si>
    <t>0-100</t>
  </si>
  <si>
    <t>53-107</t>
  </si>
  <si>
    <t>80-100</t>
  </si>
  <si>
    <t>57-75</t>
  </si>
  <si>
    <t>54-85</t>
  </si>
  <si>
    <t>70-105</t>
  </si>
  <si>
    <t>замер 20 часов</t>
  </si>
  <si>
    <t>32-100</t>
  </si>
  <si>
    <t>31/30</t>
  </si>
  <si>
    <t>57-102</t>
  </si>
  <si>
    <t>3.75</t>
  </si>
  <si>
    <t>66/55</t>
  </si>
  <si>
    <t>74/60</t>
  </si>
  <si>
    <t>0-144</t>
  </si>
  <si>
    <t>45/30</t>
  </si>
  <si>
    <t>1.75</t>
  </si>
  <si>
    <t>18.25</t>
  </si>
  <si>
    <t>13.75</t>
  </si>
  <si>
    <t>67/66</t>
  </si>
  <si>
    <t>140-161</t>
  </si>
  <si>
    <t>70/59</t>
  </si>
  <si>
    <t>71/70</t>
  </si>
  <si>
    <t>147-161</t>
  </si>
  <si>
    <t>139-143</t>
  </si>
  <si>
    <t>73/72</t>
  </si>
  <si>
    <t>126-135</t>
  </si>
  <si>
    <t>71/60</t>
  </si>
  <si>
    <t>125-128</t>
  </si>
  <si>
    <t>74/73</t>
  </si>
  <si>
    <t>замер 12 часов</t>
  </si>
  <si>
    <t>65/61</t>
  </si>
  <si>
    <t>41-42</t>
  </si>
  <si>
    <t>40-43</t>
  </si>
  <si>
    <t>75/74</t>
  </si>
  <si>
    <t>108-115</t>
  </si>
  <si>
    <t>100-110</t>
  </si>
  <si>
    <t>76/75</t>
  </si>
  <si>
    <t>66/60</t>
  </si>
  <si>
    <t>26-29</t>
  </si>
  <si>
    <t>76/76</t>
  </si>
  <si>
    <t>72/60</t>
  </si>
  <si>
    <t>29-30</t>
  </si>
  <si>
    <t>90-94</t>
  </si>
  <si>
    <t>72/61</t>
  </si>
  <si>
    <t>66/61</t>
  </si>
  <si>
    <t>85-90</t>
  </si>
  <si>
    <t>78/77</t>
  </si>
  <si>
    <t>41-44</t>
  </si>
  <si>
    <t>40-60</t>
  </si>
  <si>
    <t>44-53</t>
  </si>
  <si>
    <t>50-70</t>
  </si>
  <si>
    <t>15-16</t>
  </si>
  <si>
    <t>16</t>
  </si>
  <si>
    <t>49-51</t>
  </si>
  <si>
    <t>72/62</t>
  </si>
  <si>
    <t>27-45</t>
  </si>
  <si>
    <t>53-55</t>
  </si>
  <si>
    <t>77/65</t>
  </si>
  <si>
    <t>66/62</t>
  </si>
  <si>
    <t>66/63</t>
  </si>
  <si>
    <t>40-70</t>
  </si>
  <si>
    <t>44-51</t>
  </si>
  <si>
    <t>50-51</t>
  </si>
  <si>
    <t>23-33</t>
  </si>
  <si>
    <t>60-70</t>
  </si>
  <si>
    <t>81/79</t>
  </si>
  <si>
    <t>11.3</t>
  </si>
  <si>
    <t>11.5</t>
  </si>
  <si>
    <t>-24/-28</t>
  </si>
  <si>
    <t>84/82</t>
  </si>
  <si>
    <t>5.25</t>
  </si>
  <si>
    <t>66/64</t>
  </si>
  <si>
    <t>39-46</t>
  </si>
  <si>
    <t>55-101</t>
  </si>
  <si>
    <t>39-43</t>
  </si>
  <si>
    <t>85/84</t>
  </si>
  <si>
    <t>56-101</t>
  </si>
  <si>
    <t>18.33</t>
  </si>
  <si>
    <t>39-51</t>
  </si>
  <si>
    <t>67/64</t>
  </si>
  <si>
    <t>82/80</t>
  </si>
  <si>
    <t>52-56</t>
  </si>
  <si>
    <t>74/72</t>
  </si>
  <si>
    <t>77/74</t>
  </si>
  <si>
    <t>55-100</t>
  </si>
  <si>
    <t>42-87</t>
  </si>
  <si>
    <t>67-102</t>
  </si>
  <si>
    <t>23.08</t>
  </si>
  <si>
    <t>20.08</t>
  </si>
  <si>
    <t>0.49-0.68</t>
  </si>
  <si>
    <t>10.25</t>
  </si>
  <si>
    <t>58-100</t>
  </si>
  <si>
    <t>70/58</t>
  </si>
  <si>
    <t>18-24</t>
  </si>
  <si>
    <t>38-43</t>
  </si>
  <si>
    <t>18-22</t>
  </si>
  <si>
    <t>-21/-26</t>
  </si>
  <si>
    <t>-22/-25</t>
  </si>
  <si>
    <t>76/73</t>
  </si>
  <si>
    <t>-24/-27</t>
  </si>
  <si>
    <t>-25/-29</t>
  </si>
  <si>
    <t>55-92</t>
  </si>
  <si>
    <t>77/73</t>
  </si>
  <si>
    <t>84-98</t>
  </si>
  <si>
    <t>-31/-34</t>
  </si>
  <si>
    <t>25-36</t>
  </si>
  <si>
    <t>-31/-35</t>
  </si>
  <si>
    <t>-32/-37</t>
  </si>
  <si>
    <t>-33/-36</t>
  </si>
  <si>
    <t>-30/-34</t>
  </si>
  <si>
    <t>-29/-33</t>
  </si>
  <si>
    <t>-19/-36</t>
  </si>
  <si>
    <t>66-67</t>
  </si>
  <si>
    <t>30-33</t>
  </si>
  <si>
    <t>в резерве</t>
  </si>
  <si>
    <t>-22/-36</t>
  </si>
  <si>
    <t>-20/-36</t>
  </si>
  <si>
    <t>76/64</t>
  </si>
  <si>
    <t>66-100</t>
  </si>
  <si>
    <t>21.25</t>
  </si>
  <si>
    <t>75-101</t>
  </si>
  <si>
    <t>84-106</t>
  </si>
  <si>
    <t>-22/-37</t>
  </si>
  <si>
    <t>58/48</t>
  </si>
  <si>
    <t>53-53</t>
  </si>
  <si>
    <t>45-47</t>
  </si>
  <si>
    <t>65/62</t>
  </si>
  <si>
    <t>-20/-24</t>
  </si>
  <si>
    <t>-19/-32</t>
  </si>
  <si>
    <t>54-92</t>
  </si>
  <si>
    <t>66-99</t>
  </si>
  <si>
    <t>45-83</t>
  </si>
  <si>
    <t>32-37</t>
  </si>
  <si>
    <t>10.3</t>
  </si>
  <si>
    <t>67/56</t>
  </si>
  <si>
    <t>22.35</t>
  </si>
  <si>
    <t>-19/-23</t>
  </si>
  <si>
    <t>50-55</t>
  </si>
  <si>
    <t>84-86</t>
  </si>
  <si>
    <t>12.5</t>
  </si>
  <si>
    <t>-23/-27</t>
  </si>
  <si>
    <t>69/58</t>
  </si>
  <si>
    <t>-29/-35</t>
  </si>
  <si>
    <t>-10/-35</t>
  </si>
  <si>
    <t>-29/-36</t>
  </si>
  <si>
    <t>15.75</t>
  </si>
  <si>
    <t>0-80</t>
  </si>
  <si>
    <t>71-100</t>
  </si>
  <si>
    <t>65-85</t>
  </si>
  <si>
    <t>45-48</t>
  </si>
  <si>
    <t>88-104</t>
  </si>
  <si>
    <t>81/77</t>
  </si>
  <si>
    <t>60/43</t>
  </si>
  <si>
    <t>61/56</t>
  </si>
  <si>
    <t>81/7</t>
  </si>
  <si>
    <t>74/62</t>
  </si>
  <si>
    <t>65-66</t>
  </si>
  <si>
    <t>-24/-33</t>
  </si>
  <si>
    <t>-19/-28</t>
  </si>
  <si>
    <t>75/63</t>
  </si>
  <si>
    <r>
      <t xml:space="preserve">20V01
</t>
    </r>
    <r>
      <rPr>
        <b/>
        <sz val="9"/>
        <color rgb="FFFF0000"/>
        <rFont val="Times New Roman"/>
        <family val="1"/>
      </rPr>
      <t>( Tính cả CO2)</t>
    </r>
  </si>
  <si>
    <r>
      <t xml:space="preserve">Gas
</t>
    </r>
    <r>
      <rPr>
        <b/>
        <sz val="9"/>
        <color rgb="FFFF0000"/>
        <rFont val="Times New Roman"/>
        <family val="1"/>
      </rPr>
      <t>( Không bao gồm CO2)</t>
    </r>
  </si>
  <si>
    <t>-21/-35</t>
  </si>
  <si>
    <t>Gas TNG to Flare</t>
  </si>
  <si>
    <t>Gas DH to Flare</t>
  </si>
  <si>
    <t>13.5</t>
  </si>
  <si>
    <t>-24/-32</t>
  </si>
  <si>
    <t>78-83</t>
  </si>
  <si>
    <t>-22/-29</t>
  </si>
  <si>
    <t>-24/-30</t>
  </si>
  <si>
    <t>-19/-25</t>
  </si>
  <si>
    <t>-16/-26</t>
  </si>
  <si>
    <t>69-78</t>
  </si>
  <si>
    <t>75/71</t>
  </si>
  <si>
    <t>-20/-30</t>
  </si>
  <si>
    <t>74/70</t>
  </si>
  <si>
    <t>-22/-30</t>
  </si>
  <si>
    <t>-21/-28</t>
  </si>
  <si>
    <t>76/72</t>
  </si>
  <si>
    <t>-21/-27</t>
  </si>
  <si>
    <t>-21/-23</t>
  </si>
  <si>
    <t>76/65</t>
  </si>
  <si>
    <t>-20/-23</t>
  </si>
  <si>
    <t>64/59</t>
  </si>
  <si>
    <t>-21/-24</t>
  </si>
  <si>
    <t>-22/-26</t>
  </si>
  <si>
    <t>30-31</t>
  </si>
  <si>
    <t>-22/-24</t>
  </si>
  <si>
    <t>30-34</t>
  </si>
  <si>
    <t>77/71</t>
  </si>
  <si>
    <t>29-33</t>
  </si>
  <si>
    <t>0.49-0.67</t>
  </si>
  <si>
    <t>-20/-26</t>
  </si>
  <si>
    <t>-19/-26</t>
  </si>
  <si>
    <t>-16/-23</t>
  </si>
  <si>
    <t>74/69</t>
  </si>
  <si>
    <t>-19/-27</t>
  </si>
  <si>
    <t>замер 15 часов</t>
  </si>
  <si>
    <t>-22/-27</t>
  </si>
  <si>
    <t>45-55</t>
  </si>
  <si>
    <t>71/59</t>
  </si>
  <si>
    <t>72-75</t>
  </si>
  <si>
    <t>44-45</t>
  </si>
  <si>
    <t>10.8</t>
  </si>
  <si>
    <t>-19/-24</t>
  </si>
  <si>
    <t>72-76</t>
  </si>
  <si>
    <t>-18/-24</t>
  </si>
  <si>
    <t>-22/-23</t>
  </si>
  <si>
    <t>-21/-25</t>
  </si>
  <si>
    <t>64-95</t>
  </si>
  <si>
    <t>-17/-23</t>
  </si>
  <si>
    <t>73-76</t>
  </si>
  <si>
    <t>0-26</t>
  </si>
  <si>
    <t>42-78</t>
  </si>
  <si>
    <t>-18/-26</t>
  </si>
  <si>
    <t>замер 12часа</t>
  </si>
  <si>
    <t>64/61</t>
  </si>
  <si>
    <t>-17/-22</t>
  </si>
  <si>
    <t>53-92</t>
  </si>
  <si>
    <t>-19/-34</t>
  </si>
  <si>
    <t xml:space="preserve"> остановлена.</t>
  </si>
  <si>
    <t>-28/-36</t>
  </si>
  <si>
    <t>-26/-34</t>
  </si>
  <si>
    <t>76/70</t>
  </si>
  <si>
    <t>-26/-30</t>
  </si>
  <si>
    <t>-27/-35</t>
  </si>
  <si>
    <t>-27/-32</t>
  </si>
  <si>
    <t>-27/-34</t>
  </si>
  <si>
    <t>-27/-36</t>
  </si>
  <si>
    <t>-26/-31</t>
  </si>
  <si>
    <t>-26/-35</t>
  </si>
  <si>
    <t>-24/-31</t>
  </si>
  <si>
    <t>рН ТЕГ</t>
  </si>
  <si>
    <t>72/67</t>
  </si>
  <si>
    <t>-23/-29</t>
  </si>
  <si>
    <t>16-17</t>
  </si>
  <si>
    <t>72/68</t>
  </si>
  <si>
    <t>42.6-100</t>
  </si>
  <si>
    <t>62-68</t>
  </si>
  <si>
    <t>71/66</t>
  </si>
  <si>
    <t>43-46</t>
  </si>
  <si>
    <t>72/66</t>
  </si>
  <si>
    <t>-22/-35</t>
  </si>
  <si>
    <t>-22/-28</t>
  </si>
  <si>
    <t>-23/-37</t>
  </si>
  <si>
    <t>0.47-0.7</t>
  </si>
  <si>
    <t>-23/-30</t>
  </si>
  <si>
    <t>-25/-30</t>
  </si>
  <si>
    <t>-18/-28</t>
  </si>
  <si>
    <t>-18/-22</t>
  </si>
  <si>
    <t>64/60</t>
  </si>
  <si>
    <t>64/62</t>
  </si>
  <si>
    <t>-16/-37</t>
  </si>
  <si>
    <t>-28/37</t>
  </si>
  <si>
    <t>77-84</t>
  </si>
  <si>
    <t xml:space="preserve"> замер 12 часов</t>
  </si>
  <si>
    <t>0.45-0.67</t>
  </si>
  <si>
    <t>-23/-31</t>
  </si>
  <si>
    <t>-20/-31</t>
  </si>
  <si>
    <t>48-97</t>
  </si>
  <si>
    <t>59/51</t>
  </si>
  <si>
    <t>64/56</t>
  </si>
  <si>
    <t>49-86</t>
  </si>
  <si>
    <t>75-81</t>
  </si>
  <si>
    <t>-18/-30</t>
  </si>
  <si>
    <t>31/31</t>
  </si>
  <si>
    <t>-20/-38</t>
  </si>
  <si>
    <t>-23/-28</t>
  </si>
  <si>
    <t>63/61</t>
  </si>
  <si>
    <t>Áp suất Riser BK-TNG - Sao Vang CPP</t>
  </si>
  <si>
    <t>8.102</t>
  </si>
  <si>
    <t>8.123</t>
  </si>
  <si>
    <t>-25/-32</t>
  </si>
  <si>
    <t>8.128</t>
  </si>
  <si>
    <t>-25/-34</t>
  </si>
  <si>
    <t>8.113</t>
  </si>
  <si>
    <t>-27/-31</t>
  </si>
  <si>
    <r>
      <t>Q gas. Sm</t>
    </r>
    <r>
      <rPr>
        <vertAlign val="superscript"/>
        <sz val="10"/>
        <rFont val="Cambria"/>
        <family val="1"/>
        <charset val="163"/>
        <scheme val="major"/>
      </rPr>
      <t>3
Qcon. Sm3</t>
    </r>
  </si>
  <si>
    <t>8.117</t>
  </si>
  <si>
    <t>8.124</t>
  </si>
  <si>
    <t>7.989</t>
  </si>
  <si>
    <t>-13/-31</t>
  </si>
  <si>
    <t xml:space="preserve">в работе </t>
  </si>
  <si>
    <t>5.969</t>
  </si>
  <si>
    <t>-25/-36</t>
  </si>
  <si>
    <t>30-100</t>
  </si>
  <si>
    <t>48-71</t>
  </si>
  <si>
    <t>6.148</t>
  </si>
  <si>
    <t>-29/-38</t>
  </si>
  <si>
    <t>74-75</t>
  </si>
  <si>
    <t>83/75</t>
  </si>
  <si>
    <t>62/54</t>
  </si>
  <si>
    <t>6.444</t>
  </si>
  <si>
    <t>-23/-36</t>
  </si>
  <si>
    <t>6.37</t>
  </si>
  <si>
    <t>85/81</t>
  </si>
  <si>
    <t>6.345</t>
  </si>
  <si>
    <t>-16/-33</t>
  </si>
  <si>
    <t>6.867</t>
  </si>
  <si>
    <t>-22/38</t>
  </si>
  <si>
    <t>9.8</t>
  </si>
  <si>
    <t>65/57</t>
  </si>
  <si>
    <t>7.122</t>
  </si>
  <si>
    <t>-30/-38</t>
  </si>
  <si>
    <t>66/58</t>
  </si>
  <si>
    <t>63/63</t>
  </si>
  <si>
    <t>76-78</t>
  </si>
  <si>
    <t>63/62</t>
  </si>
  <si>
    <t>6.902</t>
  </si>
  <si>
    <t>замер 9 часов</t>
  </si>
  <si>
    <t>6.768</t>
  </si>
  <si>
    <t>58-60</t>
  </si>
  <si>
    <t>50-91</t>
  </si>
  <si>
    <t>6.726</t>
  </si>
  <si>
    <t>-25/-37</t>
  </si>
  <si>
    <t>6.93</t>
  </si>
  <si>
    <t>-30/-37</t>
  </si>
  <si>
    <t>64/63</t>
  </si>
  <si>
    <t>72-73</t>
  </si>
  <si>
    <t>6.8</t>
  </si>
  <si>
    <t>-27/-37</t>
  </si>
  <si>
    <t>73-82</t>
  </si>
  <si>
    <t>75/64</t>
  </si>
  <si>
    <t>10.75</t>
  </si>
  <si>
    <t>49-95</t>
  </si>
  <si>
    <t>6.4091</t>
  </si>
  <si>
    <t>n,
Số lần dừng sự cố MNK ĐH
n, Количество остановок из-за сбоев</t>
  </si>
  <si>
    <t>65/56</t>
  </si>
  <si>
    <t>6.0472</t>
  </si>
  <si>
    <t>14.5</t>
  </si>
  <si>
    <t>6.4106</t>
  </si>
  <si>
    <t>-28/-37</t>
  </si>
  <si>
    <t>-24/-37</t>
  </si>
  <si>
    <t>6.38</t>
  </si>
  <si>
    <t>6.4160</t>
  </si>
  <si>
    <t>50-83</t>
  </si>
  <si>
    <t>6.4296</t>
  </si>
  <si>
    <t>-31/-38</t>
  </si>
  <si>
    <t>-29/-37</t>
  </si>
  <si>
    <t>66/56</t>
  </si>
  <si>
    <t>6.889</t>
  </si>
  <si>
    <t>.</t>
  </si>
  <si>
    <t>50-94</t>
  </si>
  <si>
    <t>22.08</t>
  </si>
  <si>
    <t>6.6347</t>
  </si>
  <si>
    <t>5.4235</t>
  </si>
  <si>
    <t>6.7568</t>
  </si>
  <si>
    <t>200-230</t>
  </si>
  <si>
    <t>16-21</t>
  </si>
  <si>
    <t>68/59</t>
  </si>
  <si>
    <t>7.299</t>
  </si>
  <si>
    <t>7.2788</t>
  </si>
  <si>
    <t>-23/34</t>
  </si>
  <si>
    <t>-23/-32</t>
  </si>
  <si>
    <t>6.4911</t>
  </si>
  <si>
    <t>7.1035</t>
  </si>
  <si>
    <t>6.7904</t>
  </si>
  <si>
    <t>6.9338</t>
  </si>
  <si>
    <t>69/59</t>
  </si>
  <si>
    <t>75/65</t>
  </si>
  <si>
    <t>6.98</t>
  </si>
  <si>
    <t>83/76</t>
  </si>
  <si>
    <t>62/61</t>
  </si>
  <si>
    <t>7.232</t>
  </si>
  <si>
    <t>замер 15 часа</t>
  </si>
  <si>
    <t>7.264</t>
  </si>
  <si>
    <t>67-73</t>
  </si>
  <si>
    <t>-22/-31</t>
  </si>
  <si>
    <t>7.074</t>
  </si>
  <si>
    <t>6.823</t>
  </si>
  <si>
    <t>30-65</t>
  </si>
  <si>
    <t>68-77</t>
  </si>
  <si>
    <t>50-90</t>
  </si>
  <si>
    <t>69-71</t>
  </si>
  <si>
    <t>84/80</t>
  </si>
  <si>
    <t>6.829</t>
  </si>
  <si>
    <t>69/60</t>
  </si>
  <si>
    <t>6.89</t>
  </si>
  <si>
    <t>30-52</t>
  </si>
  <si>
    <t>6.791</t>
  </si>
  <si>
    <t>-24/-29</t>
  </si>
  <si>
    <t>6.673</t>
  </si>
  <si>
    <t>-23/28</t>
  </si>
  <si>
    <t>34-36</t>
  </si>
  <si>
    <t>6.557</t>
  </si>
  <si>
    <t>6.558</t>
  </si>
  <si>
    <t>-25/-31</t>
  </si>
  <si>
    <t>6.605</t>
  </si>
  <si>
    <t>-20/-33</t>
  </si>
  <si>
    <t>6.475</t>
  </si>
  <si>
    <t>6.592</t>
  </si>
  <si>
    <t>34-33</t>
  </si>
  <si>
    <t>6.58</t>
  </si>
  <si>
    <t>6.485</t>
  </si>
  <si>
    <t>6.49</t>
  </si>
  <si>
    <t>6.52</t>
  </si>
  <si>
    <t>6.518</t>
  </si>
  <si>
    <t>6.474</t>
  </si>
  <si>
    <t>6.624</t>
  </si>
  <si>
    <t xml:space="preserve">И.О. зам. начальника БК-ТНГ/Giàn phó BK-TNG </t>
  </si>
  <si>
    <t>-21/-30</t>
  </si>
  <si>
    <t>6.473</t>
  </si>
  <si>
    <t>Р6х9, 
bar</t>
  </si>
  <si>
    <t>6.467</t>
  </si>
  <si>
    <t>6.559</t>
  </si>
  <si>
    <t>6.597</t>
  </si>
  <si>
    <t>6.619</t>
  </si>
  <si>
    <t>63-65</t>
  </si>
  <si>
    <t>6.595</t>
  </si>
  <si>
    <t>49-91</t>
  </si>
  <si>
    <t>59-88</t>
  </si>
  <si>
    <t>20-52</t>
  </si>
  <si>
    <t>6.196</t>
  </si>
  <si>
    <t>40-69</t>
  </si>
  <si>
    <t>53/51</t>
  </si>
  <si>
    <t>53/35</t>
  </si>
  <si>
    <t>51/41</t>
  </si>
  <si>
    <t>-38</t>
  </si>
  <si>
    <t>-30/'-37</t>
  </si>
  <si>
    <t>65-75</t>
  </si>
  <si>
    <t>замер 2часа</t>
  </si>
  <si>
    <t>замер16 часа</t>
  </si>
  <si>
    <t>6.67</t>
  </si>
  <si>
    <t>замер24 часа</t>
  </si>
  <si>
    <t>-23/'-30</t>
  </si>
  <si>
    <t>73/62</t>
  </si>
  <si>
    <t>6.581</t>
  </si>
  <si>
    <t>78-80</t>
  </si>
  <si>
    <t>67-71</t>
  </si>
  <si>
    <t>-24/'-30</t>
  </si>
  <si>
    <t>6.787</t>
  </si>
  <si>
    <t>-23/'-29</t>
  </si>
  <si>
    <t>6.68</t>
  </si>
  <si>
    <t>19/1</t>
  </si>
  <si>
    <t>9/1</t>
  </si>
  <si>
    <t>-22/'-28</t>
  </si>
  <si>
    <t>-25/'-28</t>
  </si>
  <si>
    <t>6.545</t>
  </si>
  <si>
    <t>-24/'-29</t>
  </si>
  <si>
    <t>6.546</t>
  </si>
  <si>
    <r>
      <rPr>
        <b/>
        <u/>
        <sz val="13"/>
        <rFont val="Cambria"/>
        <family val="1"/>
        <scheme val="major"/>
      </rPr>
      <t xml:space="preserve">Примечание: </t>
    </r>
    <r>
      <rPr>
        <b/>
        <sz val="12"/>
        <rFont val="Cambria"/>
        <family val="1"/>
        <scheme val="major"/>
      </rPr>
      <t xml:space="preserve">
</t>
    </r>
    <r>
      <rPr>
        <sz val="12"/>
        <rFont val="Cambria"/>
        <family val="1"/>
        <scheme val="major"/>
      </rPr>
      <t xml:space="preserve">Cостояние ствола скважины TU-3Х :  +60 мм к 07.09.22г.;  TU-6 :  +50 мм к 07.09.22г.;  TU-7 : +10 мм к 22.05.17г. TU-12ST: + 50 мм к 07.09.2022г;
Значения BTU / Sm3 конденсата, будет расчитываться в конце месяца согласно результатам анализа VPI-Labs: </t>
    </r>
    <r>
      <rPr>
        <b/>
        <sz val="12"/>
        <color rgb="FFFF0000"/>
        <rFont val="Cambria"/>
        <family val="1"/>
        <scheme val="major"/>
      </rPr>
      <t>.......</t>
    </r>
    <r>
      <rPr>
        <sz val="12"/>
        <color rgb="FFFF0000"/>
        <rFont val="Cambria"/>
        <family val="1"/>
        <scheme val="major"/>
      </rPr>
      <t xml:space="preserve">  </t>
    </r>
    <r>
      <rPr>
        <sz val="12"/>
        <rFont val="Cambria"/>
        <family val="1"/>
        <scheme val="major"/>
      </rPr>
      <t>BTU/Sm3</t>
    </r>
  </si>
  <si>
    <t>6.572</t>
  </si>
  <si>
    <t>-25/'-27</t>
  </si>
  <si>
    <t>-23/'-26</t>
  </si>
  <si>
    <t>6.617</t>
  </si>
  <si>
    <t>6.573</t>
  </si>
  <si>
    <t>-19/'-25</t>
  </si>
  <si>
    <t>6.589</t>
  </si>
  <si>
    <t>Руководитель по технологии БК-ТНГ/ Trưởng công nghệ BK-TNG</t>
  </si>
  <si>
    <t xml:space="preserve">Федорченко Виктор Дмитриевич </t>
  </si>
  <si>
    <t>Luu The Anh</t>
  </si>
  <si>
    <t>6.23</t>
  </si>
  <si>
    <t>35-45</t>
  </si>
  <si>
    <t>73-77</t>
  </si>
  <si>
    <t>63/64</t>
  </si>
  <si>
    <t>6.441</t>
  </si>
  <si>
    <t>-21/-37</t>
  </si>
  <si>
    <t>0-68</t>
  </si>
  <si>
    <t>0-50</t>
  </si>
  <si>
    <t>79/76</t>
  </si>
  <si>
    <t>0.45-0.68</t>
  </si>
  <si>
    <t>замер 14 часов</t>
  </si>
  <si>
    <t>6.628</t>
  </si>
  <si>
    <t>0-48</t>
  </si>
  <si>
    <t>6.098</t>
  </si>
  <si>
    <t>-26/-37</t>
  </si>
  <si>
    <t>23.5</t>
  </si>
  <si>
    <t>36-48</t>
  </si>
  <si>
    <t>66-70</t>
  </si>
  <si>
    <t>63/48</t>
  </si>
  <si>
    <t>5.701</t>
  </si>
  <si>
    <r>
      <rPr>
        <b/>
        <sz val="14"/>
        <color theme="1"/>
        <rFont val="Times New Roman"/>
        <family val="1"/>
      </rPr>
      <t xml:space="preserve">ПСОРОНГД: выполнение работ по АКП металлоконструкций BK-TNG за 2025г. (NVSX No: 112-25) </t>
    </r>
    <r>
      <rPr>
        <b/>
        <sz val="14"/>
        <color rgb="FFFF0000"/>
        <rFont val="Times New Roman"/>
        <family val="1"/>
      </rPr>
      <t>Выполнено:</t>
    </r>
    <r>
      <rPr>
        <b/>
        <sz val="14"/>
        <rFont val="Times New Roman"/>
        <family val="1"/>
      </rPr>
      <t xml:space="preserve"> </t>
    </r>
    <r>
      <rPr>
        <b/>
        <sz val="14"/>
        <color rgb="FFFF0000"/>
        <rFont val="Times New Roman"/>
        <family val="1"/>
      </rPr>
      <t>51.75%</t>
    </r>
    <r>
      <rPr>
        <b/>
        <sz val="14"/>
        <color theme="1"/>
        <rFont val="Times New Roman"/>
        <family val="1"/>
      </rPr>
      <t xml:space="preserve">
</t>
    </r>
    <r>
      <rPr>
        <b/>
        <sz val="14"/>
        <rFont val="Times New Roman"/>
        <family val="1"/>
      </rPr>
      <t xml:space="preserve">ПСОРОНГД: ремонт металлических конструкций на BK-TNG за 2025г. (NVSX No: 110-25) </t>
    </r>
    <r>
      <rPr>
        <b/>
        <sz val="14"/>
        <color rgb="FFFF0000"/>
        <rFont val="Times New Roman"/>
        <family val="1"/>
      </rPr>
      <t xml:space="preserve">Выполнено: 55% 	
</t>
    </r>
    <r>
      <rPr>
        <b/>
        <sz val="14"/>
        <rFont val="Times New Roman"/>
        <family val="1"/>
      </rPr>
      <t xml:space="preserve">ПСОРОНГД: Обследование конструкции опорного блока и райзера для сохранения сертификации буровой установки БК-ТНГ в 2025 году (NVSX No: 113-25) Выполнено: 84 % 
</t>
    </r>
    <r>
      <rPr>
        <sz val="14"/>
        <rFont val="Times New Roman"/>
        <family val="1"/>
      </rPr>
      <t xml:space="preserve">Обеспечение контроля при исследовании скважин №3X и 6			
ТО двигателей на системе Freezer &amp; Chiller LQ			
ТО close drain A&amp;B			
Подготовка к остановке платформы			
ТО кондиционеров																	</t>
    </r>
  </si>
  <si>
    <t>-28/-38</t>
  </si>
  <si>
    <t xml:space="preserve"> 12-50</t>
  </si>
  <si>
    <t>1.2-26.5</t>
  </si>
  <si>
    <t>74-78</t>
  </si>
  <si>
    <t>67/54</t>
  </si>
  <si>
    <t>9.2/24.4</t>
  </si>
  <si>
    <t>28/32.1</t>
  </si>
  <si>
    <t>с  20ч45 10.08.2025 - до 16ч30 11.08.2025 отработка на факел для вывода скв.ТУ-3Х на режим. (проведение ОТМ по исследованию скважины)</t>
  </si>
  <si>
    <r>
      <t>1. План экспорт БК-ТНГ (PVGas):
                                     11.08.2025г в 10ч08 Mail PV GAS: c 00ч00 12.08.2025 газ ТНГ на экспорт Qг = 500 K Sм3/сут</t>
    </r>
    <r>
      <rPr>
        <sz val="12"/>
        <rFont val="Cambria"/>
        <family val="1"/>
        <scheme val="major"/>
      </rPr>
      <t xml:space="preserve">
</t>
    </r>
    <r>
      <rPr>
        <b/>
        <sz val="12"/>
        <rFont val="Cambria"/>
        <family val="1"/>
        <scheme val="major"/>
      </rPr>
      <t xml:space="preserve">2. Скв.ТУ-3Х:    </t>
    </r>
    <r>
      <rPr>
        <sz val="12"/>
        <rFont val="Cambria"/>
        <family val="1"/>
        <scheme val="major"/>
      </rPr>
      <t xml:space="preserve">09.08.2025 в 18ч45 скважина остановлена (проведение ОТМ по исследованию скважины).
                                       10.08.2025 в 20ч45  запуск скважины в работу c режимом Qг = 20 000 Sм3/сут и отработка на факел. (проведение ОТМ по исследованию скважины).
                                       11.08.2025 в 07ч30 увеличение режима работы с Qг = 20 000  до Qг = 26 000 Sм3/сут. и отработка на факел. (проведение ОТМ по исследованию скважины).
                                       11.08.2025 в 13ч00 увеличение режима работы с Qг = 26 000  до Qг = 30 000 Sм3/сут. и отработка на факел. (проведение ОТМ по исследованию скважины).
                                       11.08.2025 в 16ч30  скважина переведена в систему c режимом Qг = 70 000 Sм3/сут (проведение ОТМ по исследованию скважины).
</t>
    </r>
    <r>
      <rPr>
        <b/>
        <sz val="12"/>
        <rFont val="Cambria"/>
        <family val="1"/>
        <scheme val="major"/>
      </rPr>
      <t xml:space="preserve">3. Скв. ТУ-6: </t>
    </r>
    <r>
      <rPr>
        <sz val="12"/>
        <rFont val="Cambria"/>
        <family val="1"/>
        <scheme val="major"/>
      </rPr>
      <t xml:space="preserve">     10.08.2025 в 06ч00 увеличение режима работы скважины с Qг = 80 000 Sм3/сут до Qг = 100 000 Sм3/сут (проведение ОТМ по исследованию скважины).
                                      10.08.2025 в 18ч00 увеличение режима работы скважины с Qг = 100 000 Sм3/сут до Qг = 110 000 Sм3/сут (проведение ОТМ по исследованию скважины).
                                      11.08.2025 в 06ч00 увеличение режима работы скважины с Qг = 110 000 Sм3/сут до Qг = 120 000 Sм3/сут (проведение ОТМ по исследованию скважины).
</t>
    </r>
    <r>
      <rPr>
        <b/>
        <sz val="12"/>
        <rFont val="Cambria"/>
        <family val="1"/>
        <scheme val="major"/>
      </rPr>
      <t xml:space="preserve">4. Скв. ТУ-7: </t>
    </r>
    <r>
      <rPr>
        <sz val="12"/>
        <rFont val="Cambria"/>
        <family val="1"/>
        <scheme val="major"/>
      </rPr>
      <t xml:space="preserve">    25.07.2025 в 13ч00 скважины в работу c режимом Qг = 180 000 Sм3/сут. (Choke Valve открыт на 100%)
</t>
    </r>
    <r>
      <rPr>
        <b/>
        <sz val="12"/>
        <rFont val="Cambria"/>
        <family val="1"/>
        <scheme val="major"/>
      </rPr>
      <t>5. Скв. ТУ-12ST:</t>
    </r>
    <r>
      <rPr>
        <sz val="12"/>
        <rFont val="Cambria"/>
        <family val="1"/>
        <scheme val="major"/>
      </rPr>
      <t xml:space="preserve">        25.07.2025 в 09ч00 скважины в работу c режимом Qг = 88 000 Sм3/сут.Рб=32bar, Choke Valve открыт на 65%
</t>
    </r>
    <r>
      <rPr>
        <b/>
        <sz val="12"/>
        <rFont val="Cambria"/>
        <family val="1"/>
        <scheme val="major"/>
      </rPr>
      <t>6. Компрессор ДХ</t>
    </r>
    <r>
      <rPr>
        <sz val="12"/>
        <rFont val="Cambria"/>
        <family val="1"/>
        <scheme val="major"/>
      </rPr>
      <t xml:space="preserve">:  </t>
    </r>
    <r>
      <rPr>
        <sz val="12"/>
        <color theme="1"/>
        <rFont val="Cambria"/>
        <family val="1"/>
        <scheme val="major"/>
      </rPr>
      <t xml:space="preserve">   
                                                 10.08.2025 в 10ч45 Компрессор DH увеличение режима работы с Qг = 480 000 - 500 000 до Qг = 520 000 - 530 000 Sм3/сут.
                                                 11.08.2025 в 04ч30 Компрессор DH уменьшение режима работы с Qг = 520 000 - 530 000 до Qг = 420 000 - 460 000 Sм3/сут.
                                                 11.08.2025 в 08ч30 Компрессор DH увеличение режима работы с Qг = 420 000 - 460 000 до Qг = 500 000 - 520 000 Sм3/сут.
                                                 11.08.2025 в 16ч45 Компрессор DH увеличение режима работы с Qг = 500 000 - 520 000 до Qг = 540 000 - 560 000 Sм3/сут.
</t>
    </r>
    <r>
      <rPr>
        <b/>
        <sz val="12"/>
        <rFont val="Cambria"/>
        <family val="1"/>
        <scheme val="major"/>
      </rPr>
      <t>7. Экспорт ∑Qгаз в райзер BK TNG - SV-CPP:</t>
    </r>
    <r>
      <rPr>
        <sz val="12"/>
        <rFont val="Cambria"/>
        <family val="1"/>
        <scheme val="major"/>
      </rPr>
      <t xml:space="preserve">                 </t>
    </r>
    <r>
      <rPr>
        <b/>
        <sz val="12"/>
        <rFont val="Cambria"/>
        <family val="1"/>
        <scheme val="major"/>
      </rPr>
      <t xml:space="preserve">  </t>
    </r>
    <r>
      <rPr>
        <sz val="12"/>
        <rFont val="Cambria"/>
        <family val="1"/>
        <scheme val="major"/>
      </rPr>
      <t xml:space="preserve">   
                                                10.08.2025 в 10ч45 Qгаз =873kSм3/сут (DH = 520k Sм3/сут; ТNG =353k Sм3/сут)
                                                10.08.2025 в 18ч00  Qгаз =883kSм3/сут (DH = 520k Sм3/сут; ТNG =363k Sм3/сут)
                                                11.08.2025 в 04ч30 Qгаз =813kSм3/сут (DH = 450k Sм3/сут; ТNG =363k Sм3/сут)
                                                11.08.2025 в 06ч00 Qгаз =823kSм3/сут (DH = 450k Sм3/сут; ТNG =373k Sм3/сут)
                                                11.08.2025 в 08ч30 Qгаз =873kSм3/сут (DH = 500k Sм3/сут; ТNG =373k Sм3/сут)
                                                11.08.2025 в 16ч45 Qгаз =983kSм3/сут (DH = 560k Sм3/сут; ТNG =423k Sм3/сут)</t>
    </r>
  </si>
  <si>
    <t>замер 20.25 часов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</si>
</sst>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_(* \(#,##0\);_(* &quot;-&quot;_);_(@_)"/>
    <numFmt numFmtId="43" formatCode="_(* #,##0.00_);_(* \(#,##0.00\);_(* &quot;-&quot;??_);_(@_)"/>
    <numFmt numFmtId="164" formatCode="0.0"/>
    <numFmt numFmtId="165" formatCode="dd/mm/yy;@"/>
    <numFmt numFmtId="166" formatCode="0.000"/>
    <numFmt numFmtId="167" formatCode="#,##0.0"/>
    <numFmt numFmtId="168" formatCode="[$-409]d\-mmm;@"/>
    <numFmt numFmtId="169" formatCode="[$-F800]dddd\,\ mmmm\ dd\,\ yyyy"/>
    <numFmt numFmtId="170" formatCode="_(* #,##0_);_(* \(#,##0\);_(* &quot;-&quot;??_);_(@_)"/>
    <numFmt numFmtId="171" formatCode="\(0\)"/>
    <numFmt numFmtId="172" formatCode="dd/mm"/>
    <numFmt numFmtId="173" formatCode="#,##0.0_);\(#,##0.0\)"/>
    <numFmt numFmtId="174" formatCode="_(* #,##0.0_);_(* \(#,##0.0\);_(* &quot;-&quot;??_);_(@_)"/>
    <numFmt numFmtId="175" formatCode="dd/mm/yyyy;@"/>
    <numFmt numFmtId="176" formatCode="0.0%"/>
    <numFmt numFmtId="177" formatCode="_(* #,##0%_);_(* \(#,##0\);_(* &quot;-&quot;??_);_(@_)"/>
    <numFmt numFmtId="178" formatCode="#,##0.000"/>
    <numFmt numFmtId="179" formatCode="dd\.mm\.yyyy;@"/>
    <numFmt numFmtId="180" formatCode="0.0000"/>
    <numFmt numFmtId="181" formatCode="0.000000"/>
    <numFmt numFmtId="182" formatCode="0.0_);\(0.0\)"/>
    <numFmt numFmtId="183" formatCode="dd/mm/yyyy\г"/>
    <numFmt numFmtId="184" formatCode="d/mm/yyyy;@"/>
    <numFmt numFmtId="185" formatCode="#,##0.00000"/>
  </numFmts>
  <fonts count="218">
    <font>
      <sz val="11"/>
      <color theme="1"/>
      <name val="Calibri"/>
      <family val="2"/>
      <scheme val="minor"/>
    </font>
    <font>
      <sz val="12"/>
      <name val="VNI-Times"/>
    </font>
    <font>
      <sz val="10"/>
      <name val="Cambria"/>
      <family val="1"/>
      <charset val="163"/>
      <scheme val="major"/>
    </font>
    <font>
      <b/>
      <sz val="10"/>
      <name val="Cambria"/>
      <family val="1"/>
      <charset val="163"/>
      <scheme val="major"/>
    </font>
    <font>
      <sz val="10"/>
      <name val="Arial"/>
      <family val="2"/>
    </font>
    <font>
      <vertAlign val="superscript"/>
      <sz val="10"/>
      <name val="Cambria"/>
      <family val="1"/>
      <charset val="163"/>
      <scheme val="major"/>
    </font>
    <font>
      <i/>
      <sz val="10"/>
      <name val="Cambria"/>
      <family val="1"/>
      <charset val="163"/>
      <scheme val="major"/>
    </font>
    <font>
      <sz val="10"/>
      <color theme="1"/>
      <name val="Calibri"/>
      <family val="2"/>
      <scheme val="minor"/>
    </font>
    <font>
      <sz val="10"/>
      <color theme="1"/>
      <name val="Calibri"/>
      <family val="2"/>
      <charset val="163"/>
    </font>
    <font>
      <sz val="10"/>
      <name val="Times New Roman"/>
      <family val="1"/>
      <charset val="163"/>
    </font>
    <font>
      <sz val="8"/>
      <name val="Cambria"/>
      <family val="1"/>
      <charset val="163"/>
      <scheme val="major"/>
    </font>
    <font>
      <sz val="10"/>
      <name val="Calibri"/>
      <family val="2"/>
      <scheme val="minor"/>
    </font>
    <font>
      <sz val="10"/>
      <name val="Cambria"/>
      <family val="1"/>
      <charset val="204"/>
    </font>
    <font>
      <b/>
      <sz val="10"/>
      <name val="Calibri"/>
      <family val="2"/>
      <charset val="204"/>
      <scheme val="minor"/>
    </font>
    <font>
      <sz val="10"/>
      <name val="Calibri"/>
      <family val="2"/>
      <charset val="204"/>
      <scheme val="minor"/>
    </font>
    <font>
      <sz val="10"/>
      <name val="Cambria"/>
      <family val="1"/>
      <charset val="204"/>
      <scheme val="major"/>
    </font>
    <font>
      <sz val="10"/>
      <color theme="1"/>
      <name val="Cambria"/>
      <family val="1"/>
      <charset val="163"/>
      <scheme val="major"/>
    </font>
    <font>
      <sz val="11"/>
      <name val="Cambria"/>
      <family val="1"/>
      <charset val="204"/>
      <scheme val="major"/>
    </font>
    <font>
      <sz val="9"/>
      <name val="Cambria"/>
      <family val="1"/>
      <charset val="163"/>
      <scheme val="major"/>
    </font>
    <font>
      <vertAlign val="superscript"/>
      <sz val="10"/>
      <name val="Cambria"/>
      <family val="1"/>
      <charset val="204"/>
      <scheme val="major"/>
    </font>
    <font>
      <sz val="9"/>
      <name val="Cambria"/>
      <family val="1"/>
      <charset val="204"/>
      <scheme val="major"/>
    </font>
    <font>
      <vertAlign val="superscript"/>
      <sz val="9"/>
      <name val="Cambria"/>
      <family val="1"/>
      <charset val="163"/>
      <scheme val="major"/>
    </font>
    <font>
      <sz val="10"/>
      <name val="Cambria"/>
      <family val="1"/>
      <scheme val="major"/>
    </font>
    <font>
      <sz val="11"/>
      <name val="Cambria"/>
      <family val="1"/>
      <scheme val="major"/>
    </font>
    <font>
      <sz val="12"/>
      <name val="Cambria"/>
      <family val="1"/>
      <scheme val="major"/>
    </font>
    <font>
      <b/>
      <sz val="10"/>
      <name val="Cambria"/>
      <family val="1"/>
      <charset val="204"/>
      <scheme val="major"/>
    </font>
    <font>
      <sz val="8"/>
      <name val="Cambria"/>
      <family val="1"/>
      <scheme val="major"/>
    </font>
    <font>
      <b/>
      <sz val="11"/>
      <name val="Cambria"/>
      <family val="1"/>
      <scheme val="major"/>
    </font>
    <font>
      <b/>
      <sz val="11"/>
      <color theme="1"/>
      <name val="Calibri"/>
      <family val="2"/>
      <scheme val="minor"/>
    </font>
    <font>
      <b/>
      <sz val="9"/>
      <name val="Calibri"/>
      <family val="2"/>
      <scheme val="minor"/>
    </font>
    <font>
      <sz val="11"/>
      <name val="Calibri"/>
      <family val="2"/>
      <scheme val="minor"/>
    </font>
    <font>
      <b/>
      <sz val="13"/>
      <color rgb="FFFF0000"/>
      <name val="Times New Roman"/>
      <family val="1"/>
    </font>
    <font>
      <b/>
      <sz val="12"/>
      <color theme="1"/>
      <name val="Times New Roman"/>
      <family val="1"/>
    </font>
    <font>
      <b/>
      <sz val="12"/>
      <name val="Times New Roman"/>
      <family val="1"/>
    </font>
    <font>
      <b/>
      <sz val="10"/>
      <name val="Times New Roman"/>
      <family val="1"/>
    </font>
    <font>
      <b/>
      <sz val="9"/>
      <name val="Times New Roman"/>
      <family val="1"/>
      <charset val="163"/>
    </font>
    <font>
      <b/>
      <vertAlign val="superscript"/>
      <sz val="9"/>
      <name val="Times New Roman"/>
      <family val="1"/>
      <charset val="163"/>
    </font>
    <font>
      <b/>
      <sz val="10"/>
      <color rgb="FFFF0000"/>
      <name val="Times New Roman"/>
      <family val="1"/>
    </font>
    <font>
      <sz val="10"/>
      <color rgb="FFFF0000"/>
      <name val="Times New Roman"/>
      <family val="1"/>
    </font>
    <font>
      <sz val="18"/>
      <color theme="1"/>
      <name val="Calibri"/>
      <family val="2"/>
      <scheme val="minor"/>
    </font>
    <font>
      <b/>
      <sz val="14"/>
      <color rgb="FF0000CC"/>
      <name val="Times New Roman"/>
      <family val="1"/>
    </font>
    <font>
      <b/>
      <sz val="14"/>
      <color indexed="10"/>
      <name val="Times New Roman"/>
      <family val="1"/>
    </font>
    <font>
      <sz val="10"/>
      <color indexed="18"/>
      <name val="Times New Roman"/>
      <family val="1"/>
    </font>
    <font>
      <b/>
      <sz val="9"/>
      <color indexed="18"/>
      <name val="Times New Roman"/>
      <family val="1"/>
    </font>
    <font>
      <b/>
      <sz val="9"/>
      <color rgb="FFFF0000"/>
      <name val="Times New Roman"/>
      <family val="1"/>
    </font>
    <font>
      <sz val="9"/>
      <color indexed="18"/>
      <name val="Times New Roman"/>
      <family val="1"/>
    </font>
    <font>
      <b/>
      <sz val="9"/>
      <color rgb="FF000080"/>
      <name val="Times New Roman"/>
      <family val="1"/>
    </font>
    <font>
      <sz val="7"/>
      <color rgb="FF000080"/>
      <name val="Times New Roman"/>
      <family val="1"/>
    </font>
    <font>
      <sz val="9.5"/>
      <color indexed="18"/>
      <name val="Times New Roman"/>
      <family val="1"/>
    </font>
    <font>
      <b/>
      <sz val="9.5"/>
      <color indexed="18"/>
      <name val="Times New Roman"/>
      <family val="1"/>
    </font>
    <font>
      <sz val="9.5"/>
      <color rgb="FF000080"/>
      <name val="Times New Roman"/>
      <family val="1"/>
    </font>
    <font>
      <b/>
      <sz val="9.5"/>
      <color rgb="FF000080"/>
      <name val="Times New Roman"/>
      <family val="1"/>
    </font>
    <font>
      <b/>
      <sz val="9.5"/>
      <color rgb="FFFF0000"/>
      <name val="Times New Roman"/>
      <family val="1"/>
    </font>
    <font>
      <b/>
      <sz val="9"/>
      <color theme="1"/>
      <name val="Times New Roman"/>
      <family val="1"/>
    </font>
    <font>
      <sz val="10"/>
      <color rgb="FF000080"/>
      <name val="Times New Roman"/>
      <family val="1"/>
    </font>
    <font>
      <b/>
      <sz val="10"/>
      <color indexed="18"/>
      <name val="Times New Roman"/>
      <family val="1"/>
    </font>
    <font>
      <b/>
      <sz val="13"/>
      <color rgb="FFFF0000"/>
      <name val="Times New Roman"/>
      <family val="1"/>
      <charset val="204"/>
    </font>
    <font>
      <b/>
      <sz val="9"/>
      <color rgb="FF0070C0"/>
      <name val="Times New Roman"/>
      <family val="1"/>
    </font>
    <font>
      <b/>
      <sz val="9"/>
      <color rgb="FF0070C0"/>
      <name val="Times New Roman"/>
      <family val="1"/>
      <charset val="204"/>
    </font>
    <font>
      <b/>
      <sz val="9"/>
      <color rgb="FF00B0F0"/>
      <name val="Times New Roman"/>
      <family val="1"/>
    </font>
    <font>
      <sz val="9"/>
      <color rgb="FF00B0F0"/>
      <name val="Times New Roman"/>
      <family val="1"/>
    </font>
    <font>
      <vertAlign val="superscript"/>
      <sz val="9"/>
      <color rgb="FF00B0F0"/>
      <name val="Times New Roman"/>
      <family val="1"/>
    </font>
    <font>
      <b/>
      <sz val="10"/>
      <name val="Cambria"/>
      <family val="1"/>
      <scheme val="major"/>
    </font>
    <font>
      <b/>
      <sz val="12"/>
      <color rgb="FF0070C0"/>
      <name val="Times New Roman"/>
      <family val="1"/>
    </font>
    <font>
      <sz val="12"/>
      <color theme="1"/>
      <name val="Times New Roman"/>
      <family val="1"/>
    </font>
    <font>
      <sz val="11"/>
      <color theme="1"/>
      <name val="Calibri"/>
      <family val="2"/>
      <scheme val="minor"/>
    </font>
    <font>
      <b/>
      <sz val="9"/>
      <color rgb="FF7030A0"/>
      <name val="Times New Roman"/>
      <family val="1"/>
    </font>
    <font>
      <b/>
      <sz val="13"/>
      <color rgb="FFFFFF00"/>
      <name val="Times New Roman"/>
      <family val="1"/>
    </font>
    <font>
      <sz val="9.5"/>
      <name val="Times New Roman"/>
      <family val="1"/>
    </font>
    <font>
      <b/>
      <sz val="9.5"/>
      <name val="Times New Roman"/>
      <family val="1"/>
    </font>
    <font>
      <b/>
      <sz val="14"/>
      <color rgb="FFFF0000"/>
      <name val="Calibri"/>
      <family val="2"/>
      <charset val="204"/>
      <scheme val="minor"/>
    </font>
    <font>
      <vertAlign val="subscript"/>
      <sz val="12"/>
      <color theme="1"/>
      <name val="Times New Roman"/>
      <family val="1"/>
    </font>
    <font>
      <u/>
      <sz val="12"/>
      <color theme="1"/>
      <name val="Times New Roman"/>
      <family val="1"/>
    </font>
    <font>
      <sz val="10"/>
      <color rgb="FFFF0000"/>
      <name val="Cambria"/>
      <family val="1"/>
      <charset val="163"/>
      <scheme val="major"/>
    </font>
    <font>
      <sz val="9"/>
      <color indexed="81"/>
      <name val="Tahoma"/>
      <family val="2"/>
    </font>
    <font>
      <b/>
      <sz val="9"/>
      <color indexed="81"/>
      <name val="Tahoma"/>
      <family val="2"/>
    </font>
    <font>
      <sz val="8"/>
      <name val="Cambria"/>
      <family val="1"/>
      <charset val="204"/>
      <scheme val="major"/>
    </font>
    <font>
      <sz val="12"/>
      <name val="Times New Roman"/>
      <family val="1"/>
    </font>
    <font>
      <b/>
      <sz val="12"/>
      <name val="Cambria"/>
      <family val="1"/>
      <scheme val="major"/>
    </font>
    <font>
      <b/>
      <sz val="14"/>
      <name val="Times New Roman"/>
      <family val="1"/>
    </font>
    <font>
      <sz val="12"/>
      <name val="Cambria"/>
      <family val="1"/>
      <charset val="204"/>
      <scheme val="major"/>
    </font>
    <font>
      <b/>
      <sz val="12"/>
      <name val="Cambria"/>
      <family val="1"/>
      <charset val="163"/>
      <scheme val="major"/>
    </font>
    <font>
      <b/>
      <sz val="12"/>
      <name val="Cambria"/>
      <family val="1"/>
      <charset val="204"/>
      <scheme val="major"/>
    </font>
    <font>
      <b/>
      <sz val="18"/>
      <name val="Times New Roman"/>
      <family val="1"/>
      <charset val="204"/>
    </font>
    <font>
      <sz val="20"/>
      <name val="Calibri"/>
      <family val="2"/>
      <scheme val="minor"/>
    </font>
    <font>
      <b/>
      <sz val="14"/>
      <name val="Calibri"/>
      <family val="2"/>
      <charset val="204"/>
      <scheme val="minor"/>
    </font>
    <font>
      <b/>
      <sz val="12"/>
      <name val="Calibri"/>
      <family val="2"/>
      <charset val="204"/>
      <scheme val="minor"/>
    </font>
    <font>
      <b/>
      <sz val="9"/>
      <name val="Times New Roman"/>
      <family val="1"/>
    </font>
    <font>
      <b/>
      <sz val="13"/>
      <name val="Times New Roman"/>
      <family val="1"/>
    </font>
    <font>
      <b/>
      <sz val="13"/>
      <name val="Times New Roman"/>
      <family val="1"/>
      <charset val="204"/>
    </font>
    <font>
      <b/>
      <sz val="9"/>
      <name val="Times New Roman"/>
      <family val="1"/>
      <charset val="204"/>
    </font>
    <font>
      <sz val="9"/>
      <name val="Times New Roman"/>
      <family val="1"/>
    </font>
    <font>
      <vertAlign val="superscript"/>
      <sz val="9"/>
      <name val="Times New Roman"/>
      <family val="1"/>
    </font>
    <font>
      <sz val="7"/>
      <name val="Times New Roman"/>
      <family val="1"/>
    </font>
    <font>
      <b/>
      <sz val="14"/>
      <name val="Times New Roman"/>
      <family val="1"/>
      <charset val="163"/>
    </font>
    <font>
      <b/>
      <sz val="12"/>
      <name val="Times New Roman"/>
      <family val="1"/>
      <charset val="163"/>
    </font>
    <font>
      <b/>
      <sz val="10"/>
      <name val="Calibri"/>
      <family val="2"/>
      <scheme val="minor"/>
    </font>
    <font>
      <b/>
      <sz val="11"/>
      <name val="Calibri"/>
      <family val="2"/>
      <scheme val="minor"/>
    </font>
    <font>
      <b/>
      <sz val="16"/>
      <name val="Times New Roman"/>
      <family val="1"/>
    </font>
    <font>
      <b/>
      <sz val="18"/>
      <name val="Times New Roman"/>
      <family val="1"/>
    </font>
    <font>
      <sz val="18"/>
      <name val="Times New Roman"/>
      <family val="1"/>
    </font>
    <font>
      <b/>
      <sz val="18"/>
      <name val="Cambria"/>
      <family val="1"/>
      <scheme val="major"/>
    </font>
    <font>
      <sz val="14"/>
      <name val="Times New Roman"/>
      <family val="1"/>
    </font>
    <font>
      <sz val="8"/>
      <name val="Times New Roman"/>
      <family val="1"/>
    </font>
    <font>
      <b/>
      <sz val="14"/>
      <name val="Calibri"/>
      <family val="2"/>
      <scheme val="minor"/>
    </font>
    <font>
      <sz val="10"/>
      <color rgb="FFFF0000"/>
      <name val="Cambria"/>
      <family val="1"/>
      <charset val="204"/>
      <scheme val="major"/>
    </font>
    <font>
      <b/>
      <sz val="16"/>
      <color theme="1"/>
      <name val="Times New Roman"/>
      <family val="1"/>
    </font>
    <font>
      <sz val="11"/>
      <color rgb="FFFF0000"/>
      <name val="Times New Roman"/>
      <family val="1"/>
    </font>
    <font>
      <sz val="11"/>
      <color theme="1"/>
      <name val="Times New Roman"/>
      <family val="1"/>
    </font>
    <font>
      <b/>
      <sz val="10"/>
      <color rgb="FFFF0000"/>
      <name val="Cambria"/>
      <family val="1"/>
      <charset val="163"/>
      <scheme val="major"/>
    </font>
    <font>
      <b/>
      <vertAlign val="superscript"/>
      <sz val="10"/>
      <name val="Cambria"/>
      <family val="1"/>
      <charset val="163"/>
      <scheme val="major"/>
    </font>
    <font>
      <sz val="14"/>
      <name val="Cambria"/>
      <family val="1"/>
      <charset val="163"/>
      <scheme val="major"/>
    </font>
    <font>
      <sz val="13"/>
      <color theme="1"/>
      <name val="Calibri"/>
      <family val="2"/>
      <scheme val="minor"/>
    </font>
    <font>
      <sz val="13"/>
      <color rgb="FFFF0000"/>
      <name val="Calibri"/>
      <family val="2"/>
      <scheme val="minor"/>
    </font>
    <font>
      <vertAlign val="subscript"/>
      <sz val="13"/>
      <color rgb="FFFF0000"/>
      <name val="Calibri"/>
      <family val="2"/>
      <scheme val="minor"/>
    </font>
    <font>
      <vertAlign val="subscript"/>
      <sz val="13"/>
      <color theme="1"/>
      <name val="Calibri"/>
      <family val="2"/>
      <scheme val="minor"/>
    </font>
    <font>
      <sz val="10"/>
      <color rgb="FFFF0000"/>
      <name val="Cambria"/>
      <family val="1"/>
      <scheme val="major"/>
    </font>
    <font>
      <b/>
      <sz val="9"/>
      <name val="Arial"/>
      <family val="2"/>
    </font>
    <font>
      <sz val="10"/>
      <color rgb="FFFF0000"/>
      <name val="Calibri"/>
      <family val="2"/>
      <scheme val="minor"/>
    </font>
    <font>
      <sz val="12"/>
      <name val="Calibri"/>
      <family val="2"/>
      <scheme val="minor"/>
    </font>
    <font>
      <sz val="9"/>
      <color theme="1"/>
      <name val="Calibri"/>
      <family val="2"/>
      <scheme val="minor"/>
    </font>
    <font>
      <sz val="8"/>
      <color theme="1"/>
      <name val="Calibri"/>
      <family val="2"/>
      <scheme val="minor"/>
    </font>
    <font>
      <i/>
      <sz val="8"/>
      <name val="Cambria"/>
      <family val="1"/>
      <charset val="163"/>
      <scheme val="major"/>
    </font>
    <font>
      <sz val="13"/>
      <name val="Cambria"/>
      <family val="1"/>
      <charset val="163"/>
      <scheme val="major"/>
    </font>
    <font>
      <b/>
      <sz val="13"/>
      <name val="Cambria"/>
      <family val="1"/>
      <charset val="163"/>
      <scheme val="major"/>
    </font>
    <font>
      <sz val="11"/>
      <name val="Cambria"/>
      <family val="1"/>
      <charset val="163"/>
      <scheme val="major"/>
    </font>
    <font>
      <b/>
      <sz val="11"/>
      <name val="Cambria"/>
      <family val="1"/>
      <charset val="163"/>
      <scheme val="major"/>
    </font>
    <font>
      <sz val="10"/>
      <name val="Calibri"/>
      <family val="2"/>
    </font>
    <font>
      <sz val="13"/>
      <name val="Cambria"/>
      <family val="1"/>
      <charset val="204"/>
      <scheme val="major"/>
    </font>
    <font>
      <b/>
      <sz val="13"/>
      <name val="Cambria"/>
      <family val="1"/>
      <scheme val="major"/>
    </font>
    <font>
      <sz val="11"/>
      <color rgb="FFFF0000"/>
      <name val="Calibri"/>
      <family val="2"/>
      <scheme val="minor"/>
    </font>
    <font>
      <sz val="13"/>
      <name val="Cambria"/>
      <family val="1"/>
      <scheme val="major"/>
    </font>
    <font>
      <strike/>
      <sz val="10"/>
      <name val="Calibri"/>
      <family val="2"/>
      <scheme val="minor"/>
    </font>
    <font>
      <b/>
      <u/>
      <sz val="14"/>
      <name val="Times New Roman"/>
      <family val="1"/>
    </font>
    <font>
      <b/>
      <u/>
      <sz val="12"/>
      <name val="Times New Roman"/>
      <family val="1"/>
    </font>
    <font>
      <b/>
      <sz val="11"/>
      <name val="Times New Roman"/>
      <family val="1"/>
    </font>
    <font>
      <b/>
      <vertAlign val="superscript"/>
      <sz val="10"/>
      <name val="Times New Roman"/>
      <family val="1"/>
    </font>
    <font>
      <sz val="11"/>
      <name val="Times New Roman"/>
      <family val="1"/>
    </font>
    <font>
      <b/>
      <sz val="12"/>
      <color rgb="FFFF0000"/>
      <name val="Times New Roman"/>
      <family val="1"/>
    </font>
    <font>
      <sz val="8"/>
      <color rgb="FFFF0000"/>
      <name val="Times New Roman"/>
      <family val="1"/>
    </font>
    <font>
      <sz val="8"/>
      <color indexed="81"/>
      <name val="Tahoma"/>
      <family val="2"/>
    </font>
    <font>
      <b/>
      <vertAlign val="superscript"/>
      <sz val="10"/>
      <name val="Cambria"/>
      <family val="1"/>
      <charset val="204"/>
      <scheme val="major"/>
    </font>
    <font>
      <b/>
      <sz val="9"/>
      <name val="Cambria"/>
      <family val="1"/>
      <charset val="204"/>
      <scheme val="major"/>
    </font>
    <font>
      <sz val="14"/>
      <name val="Calibri"/>
      <family val="2"/>
      <scheme val="minor"/>
    </font>
    <font>
      <sz val="9"/>
      <color rgb="FFFF0000"/>
      <name val="Cambria"/>
      <family val="1"/>
      <charset val="163"/>
      <scheme val="major"/>
    </font>
    <font>
      <sz val="16"/>
      <name val="Times New Roman"/>
      <family val="1"/>
    </font>
    <font>
      <sz val="7"/>
      <color rgb="FFFF0000"/>
      <name val="Times New Roman"/>
      <family val="1"/>
    </font>
    <font>
      <b/>
      <sz val="9"/>
      <name val="Cambria"/>
      <family val="1"/>
      <charset val="163"/>
      <scheme val="major"/>
    </font>
    <font>
      <sz val="16"/>
      <color theme="1"/>
      <name val="Times New Roman"/>
      <family val="1"/>
    </font>
    <font>
      <b/>
      <sz val="10"/>
      <color rgb="FF00B050"/>
      <name val="Cambria"/>
      <family val="1"/>
      <scheme val="major"/>
    </font>
    <font>
      <b/>
      <sz val="10"/>
      <color rgb="FFFF0000"/>
      <name val="Cambria"/>
      <family val="1"/>
      <scheme val="major"/>
    </font>
    <font>
      <b/>
      <sz val="12"/>
      <color rgb="FFFF0000"/>
      <name val="Cambria"/>
      <family val="1"/>
      <charset val="163"/>
      <scheme val="major"/>
    </font>
    <font>
      <b/>
      <sz val="12"/>
      <color theme="1"/>
      <name val="Cambria"/>
      <family val="1"/>
      <scheme val="major"/>
    </font>
    <font>
      <sz val="6"/>
      <color indexed="81"/>
      <name val="Tahoma"/>
      <family val="2"/>
    </font>
    <font>
      <vertAlign val="subscript"/>
      <sz val="12"/>
      <name val="Cambria"/>
      <family val="1"/>
      <charset val="204"/>
      <scheme val="major"/>
    </font>
    <font>
      <sz val="13"/>
      <name val="Calibri"/>
      <family val="2"/>
      <scheme val="minor"/>
    </font>
    <font>
      <sz val="12"/>
      <color rgb="FFFF0000"/>
      <name val="Times New Roman"/>
      <family val="1"/>
    </font>
    <font>
      <sz val="12"/>
      <color theme="1"/>
      <name val="Cambria"/>
      <family val="1"/>
      <scheme val="major"/>
    </font>
    <font>
      <b/>
      <sz val="12"/>
      <color rgb="FF000080"/>
      <name val="Times New Roman"/>
      <family val="1"/>
    </font>
    <font>
      <b/>
      <sz val="16"/>
      <color theme="1"/>
      <name val="Calibri"/>
      <family val="2"/>
      <scheme val="minor"/>
    </font>
    <font>
      <sz val="11"/>
      <color rgb="FFFF5050"/>
      <name val="Calibri"/>
      <family val="2"/>
      <scheme val="minor"/>
    </font>
    <font>
      <b/>
      <sz val="11"/>
      <color rgb="FFFF5050"/>
      <name val="Calibri"/>
      <family val="2"/>
      <scheme val="minor"/>
    </font>
    <font>
      <b/>
      <sz val="11"/>
      <color rgb="FFFF0000"/>
      <name val="Calibri"/>
      <family val="2"/>
      <scheme val="minor"/>
    </font>
    <font>
      <sz val="10"/>
      <color theme="0"/>
      <name val="Calibri"/>
      <family val="2"/>
      <scheme val="minor"/>
    </font>
    <font>
      <b/>
      <sz val="9.5"/>
      <color theme="3" tint="-0.249977111117893"/>
      <name val="Times New Roman"/>
      <family val="1"/>
    </font>
    <font>
      <sz val="11"/>
      <color theme="1"/>
      <name val="Cambria"/>
      <family val="1"/>
      <scheme val="major"/>
    </font>
    <font>
      <sz val="9.5"/>
      <color theme="3" tint="-0.249977111117893"/>
      <name val="Times New Roman"/>
      <family val="1"/>
    </font>
    <font>
      <sz val="14"/>
      <name val="Cambria"/>
      <family val="1"/>
      <scheme val="major"/>
    </font>
    <font>
      <b/>
      <sz val="9"/>
      <color rgb="FF002060"/>
      <name val="Times New Roman"/>
      <family val="1"/>
    </font>
    <font>
      <b/>
      <i/>
      <sz val="11"/>
      <color theme="1"/>
      <name val="Calibri"/>
      <family val="2"/>
      <scheme val="minor"/>
    </font>
    <font>
      <b/>
      <sz val="10"/>
      <color rgb="FF00B050"/>
      <name val="Calibri"/>
      <family val="2"/>
      <scheme val="minor"/>
    </font>
    <font>
      <b/>
      <sz val="14"/>
      <color theme="1"/>
      <name val="Times New Roman"/>
      <family val="1"/>
    </font>
    <font>
      <vertAlign val="subscript"/>
      <sz val="14"/>
      <name val="Cambria"/>
      <family val="1"/>
      <scheme val="major"/>
    </font>
    <font>
      <sz val="12"/>
      <color rgb="FFFF0000"/>
      <name val="Cambria"/>
      <family val="1"/>
      <scheme val="major"/>
    </font>
    <font>
      <b/>
      <sz val="12"/>
      <color rgb="FFFF0000"/>
      <name val="Cambria"/>
      <family val="1"/>
      <scheme val="major"/>
    </font>
    <font>
      <b/>
      <sz val="14"/>
      <color rgb="FFFFFF00"/>
      <name val="Calibri"/>
      <family val="2"/>
      <scheme val="minor"/>
    </font>
    <font>
      <b/>
      <sz val="10"/>
      <color rgb="FFFFFF00"/>
      <name val="Calibri"/>
      <family val="2"/>
      <scheme val="minor"/>
    </font>
    <font>
      <sz val="6"/>
      <color theme="1"/>
      <name val="Times New Roman"/>
      <family val="1"/>
    </font>
    <font>
      <sz val="7"/>
      <color theme="1"/>
      <name val="Times New Roman"/>
      <family val="1"/>
    </font>
    <font>
      <sz val="14"/>
      <color theme="1"/>
      <name val="Times New Roman"/>
      <family val="1"/>
    </font>
    <font>
      <vertAlign val="subscript"/>
      <sz val="10"/>
      <color theme="1"/>
      <name val="Times New Roman"/>
      <family val="1"/>
    </font>
    <font>
      <sz val="10"/>
      <color theme="1"/>
      <name val="Times New Roman"/>
      <family val="1"/>
    </font>
    <font>
      <sz val="8"/>
      <color theme="1"/>
      <name val="Times New Roman"/>
      <family val="1"/>
    </font>
    <font>
      <vertAlign val="subscript"/>
      <sz val="14"/>
      <color theme="1"/>
      <name val="Times New Roman"/>
      <family val="1"/>
    </font>
    <font>
      <sz val="12"/>
      <color theme="1"/>
      <name val="Cambria"/>
      <family val="1"/>
    </font>
    <font>
      <b/>
      <sz val="12"/>
      <color theme="1"/>
      <name val="Cambria"/>
      <family val="1"/>
    </font>
    <font>
      <b/>
      <sz val="8"/>
      <color indexed="81"/>
      <name val="Tahoma"/>
      <family val="2"/>
    </font>
    <font>
      <sz val="9"/>
      <color rgb="FF000000"/>
      <name val="Tahoma"/>
      <family val="2"/>
    </font>
    <font>
      <sz val="8"/>
      <color rgb="FF000000"/>
      <name val="Tahoma"/>
      <family val="2"/>
    </font>
    <font>
      <sz val="10"/>
      <name val="Times New Roman"/>
      <family val="1"/>
    </font>
    <font>
      <b/>
      <sz val="20"/>
      <color rgb="FFFF0000"/>
      <name val="Calibri"/>
      <family val="2"/>
      <scheme val="minor"/>
    </font>
    <font>
      <sz val="12"/>
      <color rgb="FF9C0006"/>
      <name val="Times New Roman"/>
      <family val="2"/>
    </font>
    <font>
      <sz val="8"/>
      <name val="Calibri"/>
      <family val="2"/>
      <scheme val="minor"/>
    </font>
    <font>
      <b/>
      <sz val="13"/>
      <name val="Calibri"/>
      <family val="2"/>
      <scheme val="minor"/>
    </font>
    <font>
      <sz val="10"/>
      <color theme="1"/>
      <name val="Cambria"/>
      <family val="1"/>
      <scheme val="major"/>
    </font>
    <font>
      <b/>
      <sz val="10"/>
      <color theme="1"/>
      <name val="Cambria"/>
      <family val="1"/>
      <scheme val="major"/>
    </font>
    <font>
      <b/>
      <u/>
      <sz val="13"/>
      <name val="Cambria"/>
      <family val="1"/>
      <scheme val="major"/>
    </font>
    <font>
      <b/>
      <sz val="12"/>
      <color rgb="FFFF0000"/>
      <name val="Calibri"/>
      <family val="2"/>
      <scheme val="minor"/>
    </font>
    <font>
      <sz val="10"/>
      <color rgb="FF66FF66"/>
      <name val="Calibri"/>
      <family val="2"/>
      <scheme val="minor"/>
    </font>
    <font>
      <sz val="10"/>
      <color rgb="FFFFFF00"/>
      <name val="Calibri"/>
      <family val="2"/>
      <scheme val="minor"/>
    </font>
    <font>
      <b/>
      <sz val="13"/>
      <color rgb="FFFF0000"/>
      <name val="Cambria"/>
      <family val="1"/>
      <scheme val="major"/>
    </font>
    <font>
      <b/>
      <sz val="10"/>
      <color rgb="FFFF0000"/>
      <name val="Calibri"/>
      <family val="2"/>
      <scheme val="minor"/>
    </font>
    <font>
      <sz val="11"/>
      <color rgb="FFFF0000"/>
      <name val="Cambria"/>
      <family val="1"/>
      <scheme val="major"/>
    </font>
    <font>
      <sz val="13"/>
      <color rgb="FFFF0000"/>
      <name val="Cambria"/>
      <family val="1"/>
      <scheme val="major"/>
    </font>
    <font>
      <b/>
      <sz val="13"/>
      <color rgb="FFFF0000"/>
      <name val="Cambria"/>
      <family val="1"/>
      <charset val="163"/>
      <scheme val="major"/>
    </font>
    <font>
      <sz val="14"/>
      <color rgb="FFFF0000"/>
      <name val="Cambria"/>
      <family val="1"/>
      <scheme val="major"/>
    </font>
    <font>
      <sz val="13"/>
      <color rgb="FFFF0000"/>
      <name val="Cambria"/>
      <family val="1"/>
      <charset val="163"/>
      <scheme val="major"/>
    </font>
    <font>
      <sz val="11"/>
      <name val="Calibri"/>
      <family val="2"/>
      <charset val="204"/>
      <scheme val="minor"/>
    </font>
    <font>
      <sz val="11"/>
      <name val="Times New Roman"/>
      <family val="1"/>
      <charset val="204"/>
    </font>
    <font>
      <sz val="12"/>
      <color theme="0"/>
      <name val="Times New Roman"/>
      <family val="1"/>
    </font>
    <font>
      <b/>
      <sz val="10"/>
      <color theme="9" tint="-0.249977111117893"/>
      <name val="Cambria"/>
      <family val="1"/>
      <scheme val="major"/>
    </font>
    <font>
      <sz val="12"/>
      <color rgb="FFFF0000"/>
      <name val="Calibri"/>
      <family val="2"/>
      <scheme val="minor"/>
    </font>
    <font>
      <sz val="14"/>
      <color theme="0"/>
      <name val="Calibri"/>
      <family val="2"/>
      <scheme val="minor"/>
    </font>
    <font>
      <b/>
      <sz val="11"/>
      <color theme="1"/>
      <name val="Cambria"/>
      <family val="1"/>
      <scheme val="major"/>
    </font>
    <font>
      <b/>
      <sz val="14"/>
      <color rgb="FFFF0000"/>
      <name val="Times New Roman"/>
      <family val="1"/>
    </font>
    <font>
      <sz val="14"/>
      <color rgb="FFFF0000"/>
      <name val="Calibri"/>
      <family val="2"/>
      <scheme val="minor"/>
    </font>
    <font>
      <b/>
      <sz val="10"/>
      <color indexed="81"/>
      <name val="Tahoma"/>
      <family val="2"/>
    </font>
    <font>
      <b/>
      <sz val="10.5"/>
      <color rgb="FFFF0000"/>
      <name val="Calibri"/>
      <family val="2"/>
      <scheme val="minor"/>
    </font>
  </fonts>
  <fills count="29">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CFFFF"/>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FF99"/>
        <bgColor indexed="64"/>
      </patternFill>
    </fill>
    <fill>
      <patternFill patternType="solid">
        <fgColor rgb="FF66FF66"/>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F0"/>
        <bgColor indexed="64"/>
      </patternFill>
    </fill>
    <fill>
      <patternFill patternType="solid">
        <fgColor theme="0" tint="-0.249977111117893"/>
        <bgColor indexed="64"/>
      </patternFill>
    </fill>
    <fill>
      <patternFill patternType="solid">
        <fgColor rgb="FFFF0000"/>
        <bgColor indexed="64"/>
      </patternFill>
    </fill>
    <fill>
      <patternFill patternType="solid">
        <fgColor rgb="FFFF5050"/>
        <bgColor indexed="64"/>
      </patternFill>
    </fill>
    <fill>
      <patternFill patternType="solid">
        <fgColor rgb="FF00FFFF"/>
        <bgColor indexed="64"/>
      </patternFill>
    </fill>
    <fill>
      <patternFill patternType="solid">
        <fgColor theme="7" tint="0.59999389629810485"/>
        <bgColor indexed="64"/>
      </patternFill>
    </fill>
    <fill>
      <patternFill patternType="solid">
        <fgColor rgb="FFFFC7CE"/>
      </patternFill>
    </fill>
    <fill>
      <patternFill patternType="solid">
        <fgColor theme="7" tint="0.39997558519241921"/>
        <bgColor indexed="64"/>
      </patternFill>
    </fill>
  </fills>
  <borders count="9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diagonal/>
    </border>
    <border>
      <left/>
      <right/>
      <top style="thin">
        <color auto="1"/>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thin">
        <color auto="1"/>
      </top>
      <bottom style="thin">
        <color auto="1"/>
      </bottom>
      <diagonal/>
    </border>
    <border>
      <left style="medium">
        <color auto="1"/>
      </left>
      <right/>
      <top style="medium">
        <color auto="1"/>
      </top>
      <bottom/>
      <diagonal/>
    </border>
    <border>
      <left style="medium">
        <color auto="1"/>
      </left>
      <right/>
      <top/>
      <bottom/>
      <diagonal/>
    </border>
    <border>
      <left style="medium">
        <color auto="1"/>
      </left>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diagonal/>
    </border>
    <border>
      <left style="thin">
        <color auto="1"/>
      </left>
      <right style="medium">
        <color auto="1"/>
      </right>
      <top/>
      <bottom style="thin">
        <color auto="1"/>
      </bottom>
      <diagonal/>
    </border>
    <border>
      <left/>
      <right/>
      <top/>
      <bottom style="medium">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hair">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indexed="64"/>
      </left>
      <right/>
      <top/>
      <bottom style="hair">
        <color indexed="64"/>
      </bottom>
      <diagonal/>
    </border>
    <border>
      <left/>
      <right/>
      <top/>
      <bottom style="hair">
        <color indexed="64"/>
      </bottom>
      <diagonal/>
    </border>
    <border>
      <left style="hair">
        <color auto="1"/>
      </left>
      <right/>
      <top/>
      <bottom/>
      <diagonal/>
    </border>
    <border>
      <left style="hair">
        <color indexed="64"/>
      </left>
      <right style="hair">
        <color indexed="64"/>
      </right>
      <top style="hair">
        <color auto="1"/>
      </top>
      <bottom style="hair">
        <color auto="1"/>
      </bottom>
      <diagonal/>
    </border>
    <border>
      <left style="hair">
        <color indexed="64"/>
      </left>
      <right style="thin">
        <color indexed="64"/>
      </right>
      <top style="hair">
        <color auto="1"/>
      </top>
      <bottom style="hair">
        <color auto="1"/>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hair">
        <color indexed="64"/>
      </left>
      <right/>
      <top style="hair">
        <color auto="1"/>
      </top>
      <bottom style="hair">
        <color auto="1"/>
      </bottom>
      <diagonal/>
    </border>
    <border>
      <left style="thin">
        <color auto="1"/>
      </left>
      <right style="dotted">
        <color auto="1"/>
      </right>
      <top style="hair">
        <color indexed="64"/>
      </top>
      <bottom style="hair">
        <color indexed="64"/>
      </bottom>
      <diagonal/>
    </border>
    <border>
      <left style="thin">
        <color auto="1"/>
      </left>
      <right style="thin">
        <color auto="1"/>
      </right>
      <top style="hair">
        <color auto="1"/>
      </top>
      <bottom style="thin">
        <color auto="1"/>
      </bottom>
      <diagonal/>
    </border>
    <border>
      <left style="hair">
        <color auto="1"/>
      </left>
      <right style="hair">
        <color auto="1"/>
      </right>
      <top/>
      <bottom style="thin">
        <color auto="1"/>
      </bottom>
      <diagonal/>
    </border>
    <border>
      <left/>
      <right style="hair">
        <color indexed="64"/>
      </right>
      <top/>
      <bottom style="thin">
        <color indexed="64"/>
      </bottom>
      <diagonal/>
    </border>
    <border>
      <left style="hair">
        <color auto="1"/>
      </left>
      <right style="thin">
        <color auto="1"/>
      </right>
      <top/>
      <bottom style="thin">
        <color auto="1"/>
      </bottom>
      <diagonal/>
    </border>
    <border>
      <left/>
      <right style="hair">
        <color indexed="64"/>
      </right>
      <top style="hair">
        <color auto="1"/>
      </top>
      <bottom style="hair">
        <color auto="1"/>
      </bottom>
      <diagonal/>
    </border>
    <border>
      <left style="hair">
        <color indexed="64"/>
      </left>
      <right style="hair">
        <color indexed="64"/>
      </right>
      <top/>
      <bottom style="hair">
        <color auto="1"/>
      </bottom>
      <diagonal/>
    </border>
    <border>
      <left style="hair">
        <color indexed="64"/>
      </left>
      <right/>
      <top/>
      <bottom style="hair">
        <color auto="1"/>
      </bottom>
      <diagonal/>
    </border>
    <border>
      <left style="thin">
        <color indexed="64"/>
      </left>
      <right style="hair">
        <color indexed="64"/>
      </right>
      <top/>
      <bottom style="hair">
        <color indexed="64"/>
      </bottom>
      <diagonal/>
    </border>
    <border>
      <left style="hair">
        <color auto="1"/>
      </left>
      <right style="thin">
        <color auto="1"/>
      </right>
      <top/>
      <bottom style="hair">
        <color auto="1"/>
      </bottom>
      <diagonal/>
    </border>
    <border>
      <left style="thin">
        <color auto="1"/>
      </left>
      <right style="dotted">
        <color auto="1"/>
      </right>
      <top style="thin">
        <color auto="1"/>
      </top>
      <bottom style="thin">
        <color auto="1"/>
      </bottom>
      <diagonal/>
    </border>
    <border>
      <left style="hair">
        <color indexed="64"/>
      </left>
      <right style="hair">
        <color indexed="64"/>
      </right>
      <top style="thin">
        <color auto="1"/>
      </top>
      <bottom style="thin">
        <color auto="1"/>
      </bottom>
      <diagonal/>
    </border>
    <border>
      <left style="hair">
        <color indexed="64"/>
      </left>
      <right/>
      <top style="thin">
        <color auto="1"/>
      </top>
      <bottom style="thin">
        <color auto="1"/>
      </bottom>
      <diagonal/>
    </border>
    <border>
      <left/>
      <right style="hair">
        <color indexed="64"/>
      </right>
      <top style="thin">
        <color auto="1"/>
      </top>
      <bottom style="thin">
        <color auto="1"/>
      </bottom>
      <diagonal/>
    </border>
    <border>
      <left style="hair">
        <color indexed="64"/>
      </left>
      <right style="thin">
        <color indexed="64"/>
      </right>
      <top style="thin">
        <color auto="1"/>
      </top>
      <bottom style="thin">
        <color auto="1"/>
      </bottom>
      <diagonal/>
    </border>
    <border>
      <left style="thin">
        <color auto="1"/>
      </left>
      <right style="hair">
        <color auto="1"/>
      </right>
      <top style="thin">
        <color auto="1"/>
      </top>
      <bottom style="thin">
        <color auto="1"/>
      </bottom>
      <diagonal/>
    </border>
    <border>
      <left/>
      <right style="hair">
        <color auto="1"/>
      </right>
      <top/>
      <bottom/>
      <diagonal/>
    </border>
    <border>
      <left/>
      <right style="hair">
        <color indexed="64"/>
      </right>
      <top/>
      <bottom style="hair">
        <color auto="1"/>
      </bottom>
      <diagonal/>
    </border>
    <border>
      <left/>
      <right style="medium">
        <color auto="1"/>
      </right>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ck">
        <color auto="1"/>
      </left>
      <right style="thin">
        <color auto="1"/>
      </right>
      <top style="thin">
        <color auto="1"/>
      </top>
      <bottom style="thin">
        <color auto="1"/>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style="thin">
        <color auto="1"/>
      </top>
      <bottom style="hair">
        <color indexed="64"/>
      </bottom>
      <diagonal/>
    </border>
    <border>
      <left style="hair">
        <color indexed="64"/>
      </left>
      <right style="hair">
        <color indexed="64"/>
      </right>
      <top style="thin">
        <color auto="1"/>
      </top>
      <bottom style="hair">
        <color indexed="64"/>
      </bottom>
      <diagonal/>
    </border>
    <border>
      <left style="hair">
        <color indexed="64"/>
      </left>
      <right style="thin">
        <color indexed="64"/>
      </right>
      <top style="thin">
        <color auto="1"/>
      </top>
      <bottom style="hair">
        <color indexed="64"/>
      </bottom>
      <diagonal/>
    </border>
    <border>
      <left/>
      <right style="thin">
        <color auto="1"/>
      </right>
      <top/>
      <bottom style="hair">
        <color auto="1"/>
      </bottom>
      <diagonal/>
    </border>
    <border>
      <left/>
      <right style="thin">
        <color indexed="64"/>
      </right>
      <top style="hair">
        <color auto="1"/>
      </top>
      <bottom style="hair">
        <color auto="1"/>
      </bottom>
      <diagonal/>
    </border>
    <border>
      <left style="thin">
        <color indexed="64"/>
      </left>
      <right style="dotted">
        <color indexed="64"/>
      </right>
      <top style="thin">
        <color auto="1"/>
      </top>
      <bottom style="hair">
        <color auto="1"/>
      </bottom>
      <diagonal/>
    </border>
    <border>
      <left style="dotted">
        <color indexed="64"/>
      </left>
      <right style="thin">
        <color indexed="64"/>
      </right>
      <top style="thin">
        <color auto="1"/>
      </top>
      <bottom style="hair">
        <color auto="1"/>
      </bottom>
      <diagonal/>
    </border>
    <border>
      <left style="dotted">
        <color indexed="64"/>
      </left>
      <right style="thin">
        <color indexed="64"/>
      </right>
      <top style="hair">
        <color auto="1"/>
      </top>
      <bottom style="hair">
        <color auto="1"/>
      </bottom>
      <diagonal/>
    </border>
    <border>
      <left style="dotted">
        <color indexed="64"/>
      </left>
      <right style="thin">
        <color indexed="64"/>
      </right>
      <top style="thin">
        <color auto="1"/>
      </top>
      <bottom style="thin">
        <color auto="1"/>
      </bottom>
      <diagonal/>
    </border>
    <border>
      <left style="thin">
        <color indexed="64"/>
      </left>
      <right style="dotted">
        <color indexed="64"/>
      </right>
      <top/>
      <bottom/>
      <diagonal/>
    </border>
    <border>
      <left style="dotted">
        <color indexed="64"/>
      </left>
      <right style="thin">
        <color indexed="64"/>
      </right>
      <top/>
      <bottom/>
      <diagonal/>
    </border>
    <border>
      <left/>
      <right/>
      <top style="hair">
        <color indexed="64"/>
      </top>
      <bottom style="hair">
        <color indexed="64"/>
      </bottom>
      <diagonal/>
    </border>
    <border>
      <left style="thin">
        <color auto="1"/>
      </left>
      <right style="medium">
        <color auto="1"/>
      </right>
      <top/>
      <bottom/>
      <diagonal/>
    </border>
    <border>
      <left style="hair">
        <color auto="1"/>
      </left>
      <right/>
      <top/>
      <bottom style="thin">
        <color auto="1"/>
      </bottom>
      <diagonal/>
    </border>
    <border>
      <left/>
      <right style="thin">
        <color auto="1"/>
      </right>
      <top style="medium">
        <color auto="1"/>
      </top>
      <bottom style="thin">
        <color auto="1"/>
      </bottom>
      <diagonal/>
    </border>
  </borders>
  <cellStyleXfs count="9">
    <xf numFmtId="0" fontId="0" fillId="0" borderId="0"/>
    <xf numFmtId="0" fontId="1" fillId="0" borderId="0"/>
    <xf numFmtId="43" fontId="4" fillId="0" borderId="0" applyFont="0" applyFill="0" applyBorder="0" applyAlignment="0" applyProtection="0"/>
    <xf numFmtId="9" fontId="65" fillId="0" borderId="0" applyFont="0" applyFill="0" applyBorder="0" applyAlignment="0" applyProtection="0"/>
    <xf numFmtId="43" fontId="65" fillId="0" borderId="0" applyFont="0" applyFill="0" applyBorder="0" applyAlignment="0" applyProtection="0"/>
    <xf numFmtId="0" fontId="4" fillId="0" borderId="0"/>
    <xf numFmtId="0" fontId="4" fillId="0" borderId="0"/>
    <xf numFmtId="0" fontId="191" fillId="27" borderId="0" applyNumberFormat="0" applyBorder="0" applyAlignment="0" applyProtection="0"/>
    <xf numFmtId="0" fontId="4" fillId="0" borderId="0"/>
  </cellStyleXfs>
  <cellXfs count="1678">
    <xf numFmtId="0" fontId="0" fillId="0" borderId="0" xfId="0"/>
    <xf numFmtId="0" fontId="2" fillId="0" borderId="0" xfId="0" applyFont="1" applyAlignment="1">
      <alignment horizontal="center"/>
    </xf>
    <xf numFmtId="0" fontId="2" fillId="0" borderId="0" xfId="0" applyFont="1"/>
    <xf numFmtId="0" fontId="7" fillId="0" borderId="0" xfId="0" applyFont="1"/>
    <xf numFmtId="0" fontId="10" fillId="0" borderId="4" xfId="0" applyFont="1" applyBorder="1" applyAlignment="1">
      <alignment horizontal="center" vertical="center" wrapText="1"/>
    </xf>
    <xf numFmtId="164" fontId="3" fillId="0" borderId="1" xfId="1" applyNumberFormat="1" applyFont="1" applyBorder="1" applyAlignment="1">
      <alignment horizontal="center" vertical="center" wrapText="1"/>
    </xf>
    <xf numFmtId="0" fontId="11" fillId="2" borderId="0" xfId="0" applyFont="1" applyFill="1"/>
    <xf numFmtId="0" fontId="18" fillId="0" borderId="4" xfId="0" applyFont="1" applyBorder="1" applyAlignment="1">
      <alignment horizontal="center" vertical="center"/>
    </xf>
    <xf numFmtId="43" fontId="18" fillId="0" borderId="4" xfId="2" applyFont="1" applyFill="1" applyBorder="1" applyAlignment="1">
      <alignment horizontal="center" vertical="center" wrapText="1"/>
    </xf>
    <xf numFmtId="0" fontId="25" fillId="0" borderId="6" xfId="1" applyFont="1" applyBorder="1" applyAlignment="1">
      <alignment vertical="center" wrapText="1"/>
    </xf>
    <xf numFmtId="0" fontId="2" fillId="0" borderId="0" xfId="0" applyFont="1" applyAlignment="1">
      <alignment horizontal="center" vertical="center"/>
    </xf>
    <xf numFmtId="1" fontId="2" fillId="0" borderId="4" xfId="2" applyNumberFormat="1" applyFont="1" applyFill="1" applyBorder="1" applyAlignment="1">
      <alignment horizontal="center" vertical="center"/>
    </xf>
    <xf numFmtId="1" fontId="14" fillId="2" borderId="0" xfId="0" applyNumberFormat="1" applyFont="1" applyFill="1" applyAlignment="1">
      <alignment horizontal="center"/>
    </xf>
    <xf numFmtId="2" fontId="2" fillId="0" borderId="4" xfId="0" applyNumberFormat="1" applyFont="1" applyBorder="1" applyAlignment="1">
      <alignment horizontal="center" vertical="center" wrapText="1"/>
    </xf>
    <xf numFmtId="164" fontId="2" fillId="3" borderId="4" xfId="2" applyNumberFormat="1" applyFont="1" applyFill="1" applyBorder="1" applyAlignment="1">
      <alignment horizontal="right" vertical="center"/>
    </xf>
    <xf numFmtId="0" fontId="33" fillId="8" borderId="4" xfId="0" applyFont="1" applyFill="1" applyBorder="1" applyAlignment="1" applyProtection="1">
      <alignment horizontal="center" vertical="center" wrapText="1"/>
      <protection locked="0"/>
    </xf>
    <xf numFmtId="0" fontId="33" fillId="8" borderId="2" xfId="0" applyFont="1" applyFill="1" applyBorder="1" applyAlignment="1" applyProtection="1">
      <alignment horizontal="center" vertical="center" wrapText="1"/>
      <protection locked="0"/>
    </xf>
    <xf numFmtId="0" fontId="34" fillId="8" borderId="4" xfId="0" applyFont="1" applyFill="1" applyBorder="1" applyAlignment="1" applyProtection="1">
      <alignment horizontal="center" vertical="center" wrapText="1"/>
      <protection locked="0"/>
    </xf>
    <xf numFmtId="0" fontId="34" fillId="8" borderId="1" xfId="0" applyFont="1" applyFill="1" applyBorder="1" applyAlignment="1" applyProtection="1">
      <alignment horizontal="center" vertical="center" wrapText="1"/>
      <protection locked="0"/>
    </xf>
    <xf numFmtId="0" fontId="35" fillId="8" borderId="4" xfId="0" applyFont="1" applyFill="1" applyBorder="1" applyAlignment="1" applyProtection="1">
      <alignment horizontal="center" vertical="center"/>
      <protection locked="0"/>
    </xf>
    <xf numFmtId="0" fontId="34" fillId="7" borderId="4" xfId="0" applyFont="1" applyFill="1" applyBorder="1" applyAlignment="1" applyProtection="1">
      <alignment horizontal="center" vertical="center" wrapText="1"/>
      <protection locked="0"/>
    </xf>
    <xf numFmtId="0" fontId="35" fillId="7" borderId="4" xfId="0" applyFont="1" applyFill="1" applyBorder="1" applyAlignment="1" applyProtection="1">
      <alignment horizontal="center" vertical="center"/>
      <protection locked="0"/>
    </xf>
    <xf numFmtId="0" fontId="34" fillId="8" borderId="0" xfId="0" applyFont="1" applyFill="1" applyAlignment="1" applyProtection="1">
      <alignment horizontal="center" vertical="center" wrapText="1"/>
      <protection locked="0"/>
    </xf>
    <xf numFmtId="0" fontId="34" fillId="7" borderId="0" xfId="0" applyFont="1" applyFill="1" applyAlignment="1" applyProtection="1">
      <alignment horizontal="center" vertical="center" wrapText="1"/>
      <protection locked="0"/>
    </xf>
    <xf numFmtId="0" fontId="0" fillId="2" borderId="0" xfId="0" applyFill="1"/>
    <xf numFmtId="0" fontId="7" fillId="2" borderId="20" xfId="0" applyFont="1" applyFill="1" applyBorder="1" applyAlignment="1">
      <alignment horizontal="center"/>
    </xf>
    <xf numFmtId="3" fontId="40" fillId="0" borderId="14" xfId="0" applyNumberFormat="1" applyFont="1" applyBorder="1" applyAlignment="1">
      <alignment vertical="center"/>
    </xf>
    <xf numFmtId="3" fontId="40" fillId="0" borderId="14" xfId="0" applyNumberFormat="1" applyFont="1" applyBorder="1" applyAlignment="1">
      <alignment horizontal="center" vertical="center"/>
    </xf>
    <xf numFmtId="3" fontId="41" fillId="0" borderId="14" xfId="0" applyNumberFormat="1" applyFont="1" applyBorder="1" applyAlignment="1">
      <alignment vertical="center"/>
    </xf>
    <xf numFmtId="0" fontId="42" fillId="0" borderId="0" xfId="0" applyFont="1" applyAlignment="1">
      <alignment vertical="center"/>
    </xf>
    <xf numFmtId="170" fontId="48" fillId="0" borderId="47" xfId="1" applyNumberFormat="1" applyFont="1" applyBorder="1" applyAlignment="1">
      <alignment horizontal="right" vertical="center"/>
    </xf>
    <xf numFmtId="170" fontId="48" fillId="0" borderId="51" xfId="1" applyNumberFormat="1" applyFont="1" applyBorder="1" applyAlignment="1">
      <alignment horizontal="right" vertical="center"/>
    </xf>
    <xf numFmtId="170" fontId="50" fillId="0" borderId="43" xfId="1" applyNumberFormat="1" applyFont="1" applyBorder="1" applyAlignment="1">
      <alignment horizontal="right" vertical="center"/>
    </xf>
    <xf numFmtId="170" fontId="48" fillId="0" borderId="57" xfId="1" applyNumberFormat="1" applyFont="1" applyBorder="1" applyAlignment="1">
      <alignment horizontal="right" vertical="center"/>
    </xf>
    <xf numFmtId="170" fontId="50" fillId="0" borderId="48" xfId="1" applyNumberFormat="1" applyFont="1" applyBorder="1" applyAlignment="1">
      <alignment horizontal="right" vertical="center"/>
    </xf>
    <xf numFmtId="170" fontId="50" fillId="0" borderId="49" xfId="1" applyNumberFormat="1" applyFont="1" applyBorder="1" applyAlignment="1">
      <alignment horizontal="right" vertical="center"/>
    </xf>
    <xf numFmtId="170" fontId="48" fillId="0" borderId="48" xfId="1" applyNumberFormat="1" applyFont="1" applyBorder="1" applyAlignment="1">
      <alignment horizontal="right" vertical="center"/>
    </xf>
    <xf numFmtId="170" fontId="48" fillId="0" borderId="43" xfId="1" applyNumberFormat="1" applyFont="1" applyBorder="1" applyAlignment="1">
      <alignment horizontal="right" vertical="center"/>
    </xf>
    <xf numFmtId="170" fontId="50" fillId="0" borderId="58" xfId="1" applyNumberFormat="1" applyFont="1" applyBorder="1" applyAlignment="1">
      <alignment horizontal="right" vertical="center"/>
    </xf>
    <xf numFmtId="170" fontId="48" fillId="0" borderId="58" xfId="1" applyNumberFormat="1" applyFont="1" applyBorder="1" applyAlignment="1">
      <alignment horizontal="right" vertical="center"/>
    </xf>
    <xf numFmtId="170" fontId="48" fillId="0" borderId="42" xfId="1" applyNumberFormat="1" applyFont="1" applyBorder="1" applyAlignment="1">
      <alignment horizontal="justify" vertical="center"/>
    </xf>
    <xf numFmtId="170" fontId="48" fillId="0" borderId="0" xfId="0" applyNumberFormat="1" applyFont="1" applyAlignment="1">
      <alignment vertical="center"/>
    </xf>
    <xf numFmtId="170" fontId="43" fillId="14" borderId="1" xfId="2" applyNumberFormat="1" applyFont="1" applyFill="1" applyBorder="1" applyAlignment="1">
      <alignment horizontal="right" vertical="center"/>
    </xf>
    <xf numFmtId="170" fontId="43" fillId="14" borderId="63" xfId="2" applyNumberFormat="1" applyFont="1" applyFill="1" applyBorder="1" applyAlignment="1">
      <alignment horizontal="right" vertical="center"/>
    </xf>
    <xf numFmtId="170" fontId="43" fillId="14" borderId="64" xfId="2" applyNumberFormat="1" applyFont="1" applyFill="1" applyBorder="1" applyAlignment="1">
      <alignment horizontal="right" vertical="center"/>
    </xf>
    <xf numFmtId="170" fontId="46" fillId="14" borderId="4" xfId="2" applyNumberFormat="1" applyFont="1" applyFill="1" applyBorder="1" applyAlignment="1">
      <alignment horizontal="right" vertical="center"/>
    </xf>
    <xf numFmtId="170" fontId="43" fillId="14" borderId="65" xfId="2" applyNumberFormat="1" applyFont="1" applyFill="1" applyBorder="1" applyAlignment="1">
      <alignment horizontal="right" vertical="center"/>
    </xf>
    <xf numFmtId="170" fontId="46" fillId="14" borderId="66" xfId="2" applyNumberFormat="1" applyFont="1" applyFill="1" applyBorder="1" applyAlignment="1">
      <alignment horizontal="right" vertical="center"/>
    </xf>
    <xf numFmtId="170" fontId="46" fillId="14" borderId="67" xfId="2" applyNumberFormat="1" applyFont="1" applyFill="1" applyBorder="1" applyAlignment="1">
      <alignment horizontal="right" vertical="center"/>
    </xf>
    <xf numFmtId="170" fontId="43" fillId="14" borderId="66" xfId="2" applyNumberFormat="1" applyFont="1" applyFill="1" applyBorder="1" applyAlignment="1">
      <alignment horizontal="right" vertical="center"/>
    </xf>
    <xf numFmtId="170" fontId="43" fillId="14" borderId="4" xfId="2" applyNumberFormat="1" applyFont="1" applyFill="1" applyBorder="1" applyAlignment="1">
      <alignment horizontal="right" vertical="center"/>
    </xf>
    <xf numFmtId="170" fontId="43" fillId="14" borderId="67" xfId="2" applyNumberFormat="1" applyFont="1" applyFill="1" applyBorder="1" applyAlignment="1">
      <alignment horizontal="right" vertical="center"/>
    </xf>
    <xf numFmtId="170" fontId="43" fillId="0" borderId="0" xfId="2" applyNumberFormat="1" applyFont="1" applyAlignment="1">
      <alignment vertical="center"/>
    </xf>
    <xf numFmtId="170" fontId="43" fillId="13" borderId="1" xfId="2" applyNumberFormat="1" applyFont="1" applyFill="1" applyBorder="1" applyAlignment="1">
      <alignment horizontal="right" vertical="center"/>
    </xf>
    <xf numFmtId="170" fontId="43" fillId="13" borderId="63" xfId="2" applyNumberFormat="1" applyFont="1" applyFill="1" applyBorder="1" applyAlignment="1">
      <alignment horizontal="right" vertical="center"/>
    </xf>
    <xf numFmtId="170" fontId="43" fillId="13" borderId="64" xfId="2" applyNumberFormat="1" applyFont="1" applyFill="1" applyBorder="1" applyAlignment="1">
      <alignment horizontal="right" vertical="center"/>
    </xf>
    <xf numFmtId="170" fontId="46" fillId="13" borderId="4" xfId="2" applyNumberFormat="1" applyFont="1" applyFill="1" applyBorder="1" applyAlignment="1">
      <alignment horizontal="right" vertical="center"/>
    </xf>
    <xf numFmtId="170" fontId="43" fillId="13" borderId="65" xfId="2" applyNumberFormat="1" applyFont="1" applyFill="1" applyBorder="1" applyAlignment="1">
      <alignment horizontal="right" vertical="center"/>
    </xf>
    <xf numFmtId="170" fontId="46" fillId="13" borderId="66" xfId="2" applyNumberFormat="1" applyFont="1" applyFill="1" applyBorder="1" applyAlignment="1">
      <alignment horizontal="right" vertical="center"/>
    </xf>
    <xf numFmtId="170" fontId="46" fillId="13" borderId="67" xfId="2" applyNumberFormat="1" applyFont="1" applyFill="1" applyBorder="1" applyAlignment="1">
      <alignment horizontal="right" vertical="center"/>
    </xf>
    <xf numFmtId="170" fontId="43" fillId="13" borderId="66" xfId="2" applyNumberFormat="1" applyFont="1" applyFill="1" applyBorder="1" applyAlignment="1">
      <alignment horizontal="right" vertical="center"/>
    </xf>
    <xf numFmtId="170" fontId="43" fillId="13" borderId="4" xfId="2" applyNumberFormat="1" applyFont="1" applyFill="1" applyBorder="1" applyAlignment="1">
      <alignment horizontal="right" vertical="center"/>
    </xf>
    <xf numFmtId="170" fontId="43" fillId="13" borderId="67" xfId="2" applyNumberFormat="1" applyFont="1" applyFill="1" applyBorder="1" applyAlignment="1">
      <alignment horizontal="right" vertical="center"/>
    </xf>
    <xf numFmtId="170" fontId="50" fillId="2" borderId="49" xfId="1" applyNumberFormat="1" applyFont="1" applyFill="1" applyBorder="1" applyAlignment="1">
      <alignment horizontal="right" vertical="center"/>
    </xf>
    <xf numFmtId="170" fontId="48" fillId="2" borderId="47" xfId="1" applyNumberFormat="1" applyFont="1" applyFill="1" applyBorder="1" applyAlignment="1">
      <alignment horizontal="right" vertical="center"/>
    </xf>
    <xf numFmtId="170" fontId="43" fillId="12" borderId="63" xfId="2" applyNumberFormat="1" applyFont="1" applyFill="1" applyBorder="1" applyAlignment="1">
      <alignment horizontal="right" vertical="center"/>
    </xf>
    <xf numFmtId="170" fontId="43" fillId="12" borderId="65" xfId="2" applyNumberFormat="1" applyFont="1" applyFill="1" applyBorder="1" applyAlignment="1">
      <alignment horizontal="right" vertical="center"/>
    </xf>
    <xf numFmtId="170" fontId="43" fillId="12" borderId="66" xfId="2" applyNumberFormat="1" applyFont="1" applyFill="1" applyBorder="1" applyAlignment="1">
      <alignment horizontal="right" vertical="center"/>
    </xf>
    <xf numFmtId="170" fontId="53" fillId="11" borderId="54" xfId="2" applyNumberFormat="1" applyFont="1" applyFill="1" applyBorder="1" applyAlignment="1">
      <alignment horizontal="right" vertical="center"/>
    </xf>
    <xf numFmtId="170" fontId="53" fillId="11" borderId="55" xfId="2" applyNumberFormat="1" applyFont="1" applyFill="1" applyBorder="1" applyAlignment="1">
      <alignment horizontal="right" vertical="center"/>
    </xf>
    <xf numFmtId="170" fontId="53" fillId="11" borderId="56" xfId="2" applyNumberFormat="1" applyFont="1" applyFill="1" applyBorder="1" applyAlignment="1">
      <alignment horizontal="right" vertical="center"/>
    </xf>
    <xf numFmtId="170" fontId="53" fillId="0" borderId="0" xfId="2" applyNumberFormat="1" applyFont="1" applyAlignment="1">
      <alignment vertical="center"/>
    </xf>
    <xf numFmtId="0" fontId="38" fillId="0" borderId="0" xfId="0" applyFont="1" applyAlignment="1">
      <alignment vertical="center"/>
    </xf>
    <xf numFmtId="0" fontId="38" fillId="0" borderId="68" xfId="0" applyFont="1" applyBorder="1" applyAlignment="1">
      <alignment vertical="center"/>
    </xf>
    <xf numFmtId="0" fontId="42" fillId="0" borderId="46" xfId="0" applyFont="1" applyBorder="1" applyAlignment="1">
      <alignment vertical="center"/>
    </xf>
    <xf numFmtId="0" fontId="37" fillId="0" borderId="0" xfId="0" applyFont="1" applyAlignment="1">
      <alignment vertical="center"/>
    </xf>
    <xf numFmtId="0" fontId="55" fillId="0" borderId="0" xfId="0" applyFont="1" applyAlignment="1">
      <alignment vertical="center"/>
    </xf>
    <xf numFmtId="14" fontId="42" fillId="0" borderId="0" xfId="0" applyNumberFormat="1" applyFont="1" applyAlignment="1">
      <alignment vertical="center"/>
    </xf>
    <xf numFmtId="14" fontId="38" fillId="0" borderId="0" xfId="0" applyNumberFormat="1" applyFont="1" applyAlignment="1">
      <alignment vertical="center"/>
    </xf>
    <xf numFmtId="0" fontId="56" fillId="5" borderId="4" xfId="0" applyFont="1" applyFill="1" applyBorder="1" applyAlignment="1">
      <alignment horizontal="center" vertical="center" wrapText="1"/>
    </xf>
    <xf numFmtId="0" fontId="45" fillId="5" borderId="0" xfId="0" applyFont="1" applyFill="1" applyAlignment="1">
      <alignment horizontal="center" vertical="center"/>
    </xf>
    <xf numFmtId="3" fontId="57" fillId="5" borderId="4" xfId="0" applyNumberFormat="1" applyFont="1" applyFill="1" applyBorder="1" applyAlignment="1">
      <alignment horizontal="center" vertical="center" wrapText="1"/>
    </xf>
    <xf numFmtId="0" fontId="57" fillId="5" borderId="4" xfId="0" applyFont="1" applyFill="1" applyBorder="1" applyAlignment="1">
      <alignment horizontal="center" vertical="center"/>
    </xf>
    <xf numFmtId="0" fontId="58" fillId="5" borderId="4" xfId="0" applyFont="1" applyFill="1" applyBorder="1" applyAlignment="1">
      <alignment horizontal="center" vertical="center"/>
    </xf>
    <xf numFmtId="3" fontId="58" fillId="5" borderId="4" xfId="0" applyNumberFormat="1" applyFont="1" applyFill="1" applyBorder="1" applyAlignment="1">
      <alignment horizontal="center" vertical="center" wrapText="1"/>
    </xf>
    <xf numFmtId="3" fontId="59" fillId="5" borderId="4" xfId="0" applyNumberFormat="1" applyFont="1" applyFill="1" applyBorder="1" applyAlignment="1">
      <alignment horizontal="center" vertical="center" wrapText="1"/>
    </xf>
    <xf numFmtId="3" fontId="60" fillId="5" borderId="4" xfId="0" applyNumberFormat="1" applyFont="1" applyFill="1" applyBorder="1" applyAlignment="1">
      <alignment horizontal="center" vertical="center" wrapText="1"/>
    </xf>
    <xf numFmtId="0" fontId="60" fillId="5" borderId="4" xfId="0" applyFont="1" applyFill="1" applyBorder="1" applyAlignment="1">
      <alignment horizontal="center" vertical="center"/>
    </xf>
    <xf numFmtId="171" fontId="47" fillId="10" borderId="43" xfId="0" applyNumberFormat="1" applyFont="1" applyFill="1" applyBorder="1" applyAlignment="1">
      <alignment horizontal="center" vertical="center"/>
    </xf>
    <xf numFmtId="171" fontId="47" fillId="10" borderId="58" xfId="1" applyNumberFormat="1" applyFont="1" applyFill="1" applyBorder="1" applyAlignment="1">
      <alignment horizontal="center" vertical="center"/>
    </xf>
    <xf numFmtId="171" fontId="47" fillId="10" borderId="59" xfId="1" applyNumberFormat="1" applyFont="1" applyFill="1" applyBorder="1" applyAlignment="1">
      <alignment horizontal="center" vertical="center"/>
    </xf>
    <xf numFmtId="171" fontId="47" fillId="10" borderId="42" xfId="1" applyNumberFormat="1" applyFont="1" applyFill="1" applyBorder="1" applyAlignment="1">
      <alignment horizontal="center" vertical="center"/>
    </xf>
    <xf numFmtId="171" fontId="47" fillId="10" borderId="61" xfId="1" applyNumberFormat="1" applyFont="1" applyFill="1" applyBorder="1" applyAlignment="1">
      <alignment horizontal="center" vertical="center"/>
    </xf>
    <xf numFmtId="171" fontId="47" fillId="10" borderId="60" xfId="1" applyNumberFormat="1" applyFont="1" applyFill="1" applyBorder="1" applyAlignment="1">
      <alignment horizontal="center" vertical="center"/>
    </xf>
    <xf numFmtId="171" fontId="47" fillId="10" borderId="61" xfId="1" applyNumberFormat="1" applyFont="1" applyFill="1" applyBorder="1" applyAlignment="1">
      <alignment horizontal="center" vertical="center" wrapText="1"/>
    </xf>
    <xf numFmtId="171" fontId="47" fillId="10" borderId="42" xfId="1" applyNumberFormat="1" applyFont="1" applyFill="1" applyBorder="1" applyAlignment="1">
      <alignment horizontal="center" vertical="center" wrapText="1"/>
    </xf>
    <xf numFmtId="171" fontId="47" fillId="10" borderId="0" xfId="0" applyNumberFormat="1" applyFont="1" applyFill="1" applyAlignment="1">
      <alignment horizontal="center" vertical="center"/>
    </xf>
    <xf numFmtId="3" fontId="31" fillId="5" borderId="4" xfId="0" applyNumberFormat="1" applyFont="1" applyFill="1" applyBorder="1" applyAlignment="1">
      <alignment horizontal="center" vertical="center" wrapText="1"/>
    </xf>
    <xf numFmtId="170" fontId="52" fillId="0" borderId="45" xfId="1" applyNumberFormat="1" applyFont="1" applyBorder="1" applyAlignment="1">
      <alignment horizontal="right" vertical="center"/>
    </xf>
    <xf numFmtId="170" fontId="44" fillId="14" borderId="2" xfId="2" applyNumberFormat="1" applyFont="1" applyFill="1" applyBorder="1" applyAlignment="1">
      <alignment horizontal="right" vertical="center"/>
    </xf>
    <xf numFmtId="170" fontId="44" fillId="13" borderId="2" xfId="2" applyNumberFormat="1" applyFont="1" applyFill="1" applyBorder="1" applyAlignment="1">
      <alignment horizontal="right" vertical="center"/>
    </xf>
    <xf numFmtId="170" fontId="53" fillId="11" borderId="14" xfId="2" applyNumberFormat="1" applyFont="1" applyFill="1" applyBorder="1" applyAlignment="1">
      <alignment horizontal="right" vertical="center"/>
    </xf>
    <xf numFmtId="0" fontId="58" fillId="5" borderId="4" xfId="0" applyFont="1" applyFill="1" applyBorder="1" applyAlignment="1">
      <alignment horizontal="center" vertical="center" wrapText="1"/>
    </xf>
    <xf numFmtId="0" fontId="35" fillId="3" borderId="4" xfId="0" applyFont="1" applyFill="1" applyBorder="1" applyAlignment="1" applyProtection="1">
      <alignment horizontal="center" vertical="center"/>
      <protection locked="0"/>
    </xf>
    <xf numFmtId="0" fontId="3" fillId="0" borderId="1" xfId="1" applyFont="1" applyBorder="1" applyAlignment="1">
      <alignment horizontal="center" vertical="center" wrapText="1"/>
    </xf>
    <xf numFmtId="0" fontId="7" fillId="0" borderId="20" xfId="0" applyFont="1" applyBorder="1" applyAlignment="1">
      <alignment horizontal="center"/>
    </xf>
    <xf numFmtId="164" fontId="15" fillId="0" borderId="4" xfId="0" applyNumberFormat="1" applyFont="1" applyBorder="1"/>
    <xf numFmtId="0" fontId="3" fillId="0" borderId="2" xfId="1" applyFont="1" applyBorder="1" applyAlignment="1">
      <alignment vertical="center" wrapText="1"/>
    </xf>
    <xf numFmtId="0" fontId="11" fillId="9" borderId="20" xfId="0" applyFont="1" applyFill="1" applyBorder="1" applyAlignment="1">
      <alignment horizontal="center"/>
    </xf>
    <xf numFmtId="0" fontId="11" fillId="2" borderId="20" xfId="0" applyFont="1" applyFill="1" applyBorder="1" applyAlignment="1">
      <alignment horizontal="center"/>
    </xf>
    <xf numFmtId="164" fontId="0" fillId="9" borderId="4" xfId="0" applyNumberFormat="1" applyFill="1" applyBorder="1" applyAlignment="1">
      <alignment horizontal="center"/>
    </xf>
    <xf numFmtId="164" fontId="30" fillId="9" borderId="21" xfId="0" applyNumberFormat="1" applyFont="1" applyFill="1" applyBorder="1"/>
    <xf numFmtId="164" fontId="0" fillId="4" borderId="4" xfId="0" applyNumberFormat="1" applyFill="1" applyBorder="1" applyAlignment="1">
      <alignment horizontal="center"/>
    </xf>
    <xf numFmtId="164" fontId="30" fillId="4" borderId="21" xfId="0" applyNumberFormat="1" applyFont="1" applyFill="1" applyBorder="1"/>
    <xf numFmtId="164" fontId="0" fillId="6" borderId="4" xfId="0" applyNumberFormat="1" applyFill="1" applyBorder="1" applyAlignment="1">
      <alignment horizontal="center"/>
    </xf>
    <xf numFmtId="164" fontId="30" fillId="6" borderId="21" xfId="0" applyNumberFormat="1" applyFont="1" applyFill="1" applyBorder="1"/>
    <xf numFmtId="164" fontId="0" fillId="7" borderId="4" xfId="0" applyNumberFormat="1" applyFill="1" applyBorder="1" applyAlignment="1">
      <alignment horizontal="center"/>
    </xf>
    <xf numFmtId="164" fontId="30" fillId="7" borderId="21" xfId="0" applyNumberFormat="1" applyFont="1" applyFill="1" applyBorder="1"/>
    <xf numFmtId="164" fontId="0" fillId="2" borderId="4" xfId="0" applyNumberFormat="1" applyFill="1" applyBorder="1" applyAlignment="1">
      <alignment horizontal="center"/>
    </xf>
    <xf numFmtId="3" fontId="63" fillId="5" borderId="11" xfId="0" applyNumberFormat="1" applyFont="1" applyFill="1" applyBorder="1" applyAlignment="1">
      <alignment horizontal="center" vertical="center" wrapText="1"/>
    </xf>
    <xf numFmtId="172" fontId="48" fillId="0" borderId="50" xfId="0" applyNumberFormat="1" applyFont="1" applyBorder="1" applyAlignment="1">
      <alignment horizontal="center" vertical="center"/>
    </xf>
    <xf numFmtId="170" fontId="43" fillId="14" borderId="1" xfId="2" applyNumberFormat="1" applyFont="1" applyFill="1" applyBorder="1" applyAlignment="1">
      <alignment horizontal="center" vertical="center"/>
    </xf>
    <xf numFmtId="170" fontId="43" fillId="13" borderId="1" xfId="2" applyNumberFormat="1" applyFont="1" applyFill="1" applyBorder="1" applyAlignment="1">
      <alignment horizontal="center" vertical="center"/>
    </xf>
    <xf numFmtId="170" fontId="44" fillId="12" borderId="1" xfId="2" applyNumberFormat="1" applyFont="1" applyFill="1" applyBorder="1" applyAlignment="1">
      <alignment horizontal="center" vertical="center"/>
    </xf>
    <xf numFmtId="170" fontId="53" fillId="11" borderId="7" xfId="2" applyNumberFormat="1" applyFont="1" applyFill="1" applyBorder="1" applyAlignment="1">
      <alignment horizontal="left" vertical="center"/>
    </xf>
    <xf numFmtId="170" fontId="43" fillId="14" borderId="2" xfId="2" applyNumberFormat="1" applyFont="1" applyFill="1" applyBorder="1" applyAlignment="1">
      <alignment horizontal="right" vertical="center"/>
    </xf>
    <xf numFmtId="170" fontId="49" fillId="0" borderId="47" xfId="1" applyNumberFormat="1" applyFont="1" applyBorder="1" applyAlignment="1">
      <alignment horizontal="right" vertical="center"/>
    </xf>
    <xf numFmtId="170" fontId="49" fillId="0" borderId="48" xfId="1" applyNumberFormat="1" applyFont="1" applyBorder="1" applyAlignment="1">
      <alignment horizontal="right" vertical="center"/>
    </xf>
    <xf numFmtId="0" fontId="42" fillId="0" borderId="76" xfId="0" applyFont="1" applyBorder="1" applyAlignment="1">
      <alignment vertical="center"/>
    </xf>
    <xf numFmtId="0" fontId="42" fillId="0" borderId="77" xfId="0" applyFont="1" applyBorder="1" applyAlignment="1">
      <alignment vertical="center"/>
    </xf>
    <xf numFmtId="171" fontId="47" fillId="10" borderId="69" xfId="1" applyNumberFormat="1" applyFont="1" applyFill="1" applyBorder="1" applyAlignment="1">
      <alignment horizontal="center" vertical="center"/>
    </xf>
    <xf numFmtId="171" fontId="47" fillId="10" borderId="79" xfId="1" applyNumberFormat="1" applyFont="1" applyFill="1" applyBorder="1" applyAlignment="1">
      <alignment horizontal="center" vertical="center"/>
    </xf>
    <xf numFmtId="171" fontId="47" fillId="10" borderId="80" xfId="1" applyNumberFormat="1" applyFont="1" applyFill="1" applyBorder="1" applyAlignment="1">
      <alignment horizontal="center" vertical="center"/>
    </xf>
    <xf numFmtId="171" fontId="47" fillId="10" borderId="81" xfId="1" applyNumberFormat="1" applyFont="1" applyFill="1" applyBorder="1" applyAlignment="1">
      <alignment horizontal="center" vertical="center"/>
    </xf>
    <xf numFmtId="170" fontId="48" fillId="0" borderId="49" xfId="1" applyNumberFormat="1" applyFont="1" applyBorder="1" applyAlignment="1">
      <alignment horizontal="right" vertical="center"/>
    </xf>
    <xf numFmtId="0" fontId="38" fillId="0" borderId="76" xfId="0" applyFont="1" applyBorder="1" applyAlignment="1">
      <alignment vertical="center"/>
    </xf>
    <xf numFmtId="0" fontId="38" fillId="0" borderId="78" xfId="0" applyFont="1" applyBorder="1" applyAlignment="1">
      <alignment vertical="center"/>
    </xf>
    <xf numFmtId="171" fontId="47" fillId="10" borderId="81" xfId="1" applyNumberFormat="1" applyFont="1" applyFill="1" applyBorder="1" applyAlignment="1">
      <alignment horizontal="center" vertical="center" wrapText="1"/>
    </xf>
    <xf numFmtId="171" fontId="47" fillId="10" borderId="41" xfId="1" applyNumberFormat="1" applyFont="1" applyFill="1" applyBorder="1" applyAlignment="1">
      <alignment horizontal="center" vertical="center" wrapText="1"/>
    </xf>
    <xf numFmtId="0" fontId="38" fillId="0" borderId="10" xfId="0" applyFont="1" applyBorder="1" applyAlignment="1">
      <alignment vertical="center"/>
    </xf>
    <xf numFmtId="171" fontId="47" fillId="10" borderId="79" xfId="1" applyNumberFormat="1" applyFont="1" applyFill="1" applyBorder="1" applyAlignment="1">
      <alignment horizontal="center" vertical="center" wrapText="1"/>
    </xf>
    <xf numFmtId="171" fontId="47" fillId="10" borderId="82" xfId="1" applyNumberFormat="1" applyFont="1" applyFill="1" applyBorder="1" applyAlignment="1">
      <alignment horizontal="center" vertical="center"/>
    </xf>
    <xf numFmtId="170" fontId="46" fillId="13" borderId="3" xfId="2" applyNumberFormat="1" applyFont="1" applyFill="1" applyBorder="1" applyAlignment="1">
      <alignment horizontal="right" vertical="center"/>
    </xf>
    <xf numFmtId="170" fontId="46" fillId="14" borderId="3" xfId="2" applyNumberFormat="1" applyFont="1" applyFill="1" applyBorder="1" applyAlignment="1">
      <alignment horizontal="right" vertical="center"/>
    </xf>
    <xf numFmtId="170" fontId="53" fillId="11" borderId="15" xfId="2" applyNumberFormat="1" applyFont="1" applyFill="1" applyBorder="1" applyAlignment="1">
      <alignment horizontal="right" vertical="center"/>
    </xf>
    <xf numFmtId="171" fontId="47" fillId="10" borderId="84" xfId="1" applyNumberFormat="1" applyFont="1" applyFill="1" applyBorder="1" applyAlignment="1">
      <alignment horizontal="center" vertical="center" wrapText="1"/>
    </xf>
    <xf numFmtId="171" fontId="47" fillId="10" borderId="85" xfId="1" applyNumberFormat="1" applyFont="1" applyFill="1" applyBorder="1" applyAlignment="1">
      <alignment horizontal="center" vertical="center"/>
    </xf>
    <xf numFmtId="170" fontId="48" fillId="0" borderId="52" xfId="1" applyNumberFormat="1" applyFont="1" applyBorder="1" applyAlignment="1">
      <alignment horizontal="right" vertical="center"/>
    </xf>
    <xf numFmtId="170" fontId="50" fillId="0" borderId="86" xfId="1" applyNumberFormat="1" applyFont="1" applyBorder="1" applyAlignment="1">
      <alignment horizontal="right" vertical="center"/>
    </xf>
    <xf numFmtId="170" fontId="43" fillId="14" borderId="62" xfId="2" applyNumberFormat="1" applyFont="1" applyFill="1" applyBorder="1" applyAlignment="1">
      <alignment horizontal="right" vertical="center"/>
    </xf>
    <xf numFmtId="170" fontId="46" fillId="14" borderId="87" xfId="2" applyNumberFormat="1" applyFont="1" applyFill="1" applyBorder="1" applyAlignment="1">
      <alignment horizontal="right" vertical="center"/>
    </xf>
    <xf numFmtId="170" fontId="43" fillId="13" borderId="62" xfId="2" applyNumberFormat="1" applyFont="1" applyFill="1" applyBorder="1" applyAlignment="1">
      <alignment horizontal="right" vertical="center"/>
    </xf>
    <xf numFmtId="170" fontId="46" fillId="13" borderId="87" xfId="2" applyNumberFormat="1" applyFont="1" applyFill="1" applyBorder="1" applyAlignment="1">
      <alignment horizontal="right" vertical="center"/>
    </xf>
    <xf numFmtId="0" fontId="38" fillId="0" borderId="88" xfId="0" applyFont="1" applyBorder="1" applyAlignment="1">
      <alignment vertical="center"/>
    </xf>
    <xf numFmtId="0" fontId="38" fillId="0" borderId="89" xfId="0" applyFont="1" applyBorder="1" applyAlignment="1">
      <alignment vertical="center"/>
    </xf>
    <xf numFmtId="170" fontId="48" fillId="2" borderId="57" xfId="1" applyNumberFormat="1" applyFont="1" applyFill="1" applyBorder="1" applyAlignment="1">
      <alignment horizontal="right" vertical="center"/>
    </xf>
    <xf numFmtId="171" fontId="47" fillId="10" borderId="41" xfId="1" applyNumberFormat="1" applyFont="1" applyFill="1" applyBorder="1" applyAlignment="1">
      <alignment horizontal="center" vertical="center"/>
    </xf>
    <xf numFmtId="170" fontId="51" fillId="0" borderId="43" xfId="1" applyNumberFormat="1" applyFont="1" applyBorder="1" applyAlignment="1">
      <alignment horizontal="right" vertical="center"/>
    </xf>
    <xf numFmtId="0" fontId="37" fillId="0" borderId="12" xfId="0" applyFont="1" applyBorder="1" applyAlignment="1">
      <alignment vertical="center"/>
    </xf>
    <xf numFmtId="171" fontId="47" fillId="10" borderId="45" xfId="1" applyNumberFormat="1" applyFont="1" applyFill="1" applyBorder="1" applyAlignment="1">
      <alignment horizontal="center" vertical="center" wrapText="1"/>
    </xf>
    <xf numFmtId="0" fontId="42" fillId="0" borderId="12" xfId="0" applyFont="1" applyBorder="1" applyAlignment="1">
      <alignment vertical="center"/>
    </xf>
    <xf numFmtId="170" fontId="52" fillId="0" borderId="60" xfId="1" applyNumberFormat="1" applyFont="1" applyBorder="1" applyAlignment="1">
      <alignment horizontal="right" vertical="center"/>
    </xf>
    <xf numFmtId="170" fontId="44" fillId="13" borderId="67" xfId="2" applyNumberFormat="1" applyFont="1" applyFill="1" applyBorder="1" applyAlignment="1">
      <alignment horizontal="right" vertical="center"/>
    </xf>
    <xf numFmtId="170" fontId="44" fillId="14" borderId="67" xfId="2" applyNumberFormat="1" applyFont="1" applyFill="1" applyBorder="1" applyAlignment="1">
      <alignment horizontal="right" vertical="center"/>
    </xf>
    <xf numFmtId="0" fontId="42" fillId="0" borderId="68" xfId="0" applyFont="1" applyBorder="1" applyAlignment="1">
      <alignment vertical="center"/>
    </xf>
    <xf numFmtId="170" fontId="50" fillId="0" borderId="60" xfId="1" applyNumberFormat="1" applyFont="1" applyBorder="1" applyAlignment="1">
      <alignment horizontal="right" vertical="center"/>
    </xf>
    <xf numFmtId="0" fontId="42" fillId="0" borderId="16" xfId="0" applyFont="1" applyBorder="1" applyAlignment="1">
      <alignment vertical="center"/>
    </xf>
    <xf numFmtId="170" fontId="50" fillId="0" borderId="61" xfId="1" applyNumberFormat="1" applyFont="1" applyBorder="1" applyAlignment="1">
      <alignment horizontal="right" vertical="center"/>
    </xf>
    <xf numFmtId="164" fontId="43" fillId="14" borderId="67" xfId="2" applyNumberFormat="1" applyFont="1" applyFill="1" applyBorder="1" applyAlignment="1">
      <alignment horizontal="right" vertical="center"/>
    </xf>
    <xf numFmtId="164" fontId="43" fillId="14" borderId="63" xfId="2" applyNumberFormat="1" applyFont="1" applyFill="1" applyBorder="1" applyAlignment="1">
      <alignment horizontal="right" vertical="center"/>
    </xf>
    <xf numFmtId="164" fontId="43" fillId="14" borderId="66" xfId="2" applyNumberFormat="1" applyFont="1" applyFill="1" applyBorder="1" applyAlignment="1">
      <alignment horizontal="right" vertical="center"/>
    </xf>
    <xf numFmtId="173" fontId="50" fillId="0" borderId="60" xfId="1" applyNumberFormat="1" applyFont="1" applyBorder="1" applyAlignment="1">
      <alignment horizontal="right" vertical="center"/>
    </xf>
    <xf numFmtId="173" fontId="49" fillId="0" borderId="47" xfId="1" applyNumberFormat="1" applyFont="1" applyBorder="1" applyAlignment="1">
      <alignment horizontal="right" vertical="center"/>
    </xf>
    <xf numFmtId="173" fontId="49" fillId="0" borderId="48" xfId="1" applyNumberFormat="1" applyFont="1" applyBorder="1" applyAlignment="1">
      <alignment horizontal="right" vertical="center"/>
    </xf>
    <xf numFmtId="0" fontId="42" fillId="0" borderId="78" xfId="0" applyFont="1" applyBorder="1" applyAlignment="1">
      <alignment vertical="center"/>
    </xf>
    <xf numFmtId="3" fontId="59" fillId="5" borderId="67" xfId="0" applyNumberFormat="1" applyFont="1" applyFill="1" applyBorder="1" applyAlignment="1">
      <alignment horizontal="center" vertical="center" wrapText="1"/>
    </xf>
    <xf numFmtId="3" fontId="59" fillId="5" borderId="66" xfId="0" applyNumberFormat="1" applyFont="1" applyFill="1" applyBorder="1" applyAlignment="1">
      <alignment horizontal="center" vertical="center" wrapText="1"/>
    </xf>
    <xf numFmtId="170" fontId="51" fillId="0" borderId="49" xfId="1" applyNumberFormat="1" applyFont="1" applyBorder="1" applyAlignment="1">
      <alignment horizontal="right" vertical="center"/>
    </xf>
    <xf numFmtId="170" fontId="51" fillId="0" borderId="48" xfId="1" applyNumberFormat="1" applyFont="1" applyBorder="1" applyAlignment="1">
      <alignment horizontal="right" vertical="center"/>
    </xf>
    <xf numFmtId="174" fontId="51" fillId="0" borderId="49" xfId="1" applyNumberFormat="1" applyFont="1" applyBorder="1" applyAlignment="1">
      <alignment horizontal="right" vertical="center"/>
    </xf>
    <xf numFmtId="174" fontId="51" fillId="0" borderId="48" xfId="1" applyNumberFormat="1" applyFont="1" applyBorder="1" applyAlignment="1">
      <alignment horizontal="right" vertical="center"/>
    </xf>
    <xf numFmtId="173" fontId="51" fillId="0" borderId="48" xfId="1" applyNumberFormat="1" applyFont="1" applyBorder="1" applyAlignment="1">
      <alignment horizontal="right" vertical="center"/>
    </xf>
    <xf numFmtId="170" fontId="43" fillId="12" borderId="3" xfId="2" applyNumberFormat="1" applyFont="1" applyFill="1" applyBorder="1" applyAlignment="1">
      <alignment horizontal="right" vertical="center"/>
    </xf>
    <xf numFmtId="176" fontId="43" fillId="14" borderId="66" xfId="3" applyNumberFormat="1" applyFont="1" applyFill="1" applyBorder="1" applyAlignment="1">
      <alignment horizontal="right" vertical="center"/>
    </xf>
    <xf numFmtId="3" fontId="59" fillId="5" borderId="2" xfId="0" applyNumberFormat="1" applyFont="1" applyFill="1" applyBorder="1" applyAlignment="1">
      <alignment horizontal="center" vertical="center" wrapText="1"/>
    </xf>
    <xf numFmtId="171" fontId="47" fillId="10" borderId="45" xfId="1" applyNumberFormat="1" applyFont="1" applyFill="1" applyBorder="1" applyAlignment="1">
      <alignment horizontal="center" vertical="center"/>
    </xf>
    <xf numFmtId="170" fontId="51" fillId="0" borderId="90" xfId="1" applyNumberFormat="1" applyFont="1" applyBorder="1" applyAlignment="1">
      <alignment horizontal="right" vertical="center"/>
    </xf>
    <xf numFmtId="174" fontId="51" fillId="0" borderId="90" xfId="1" applyNumberFormat="1" applyFont="1" applyBorder="1" applyAlignment="1">
      <alignment horizontal="right" vertical="center"/>
    </xf>
    <xf numFmtId="173" fontId="51" fillId="0" borderId="90" xfId="1" applyNumberFormat="1" applyFont="1" applyBorder="1" applyAlignment="1">
      <alignment horizontal="right" vertical="center"/>
    </xf>
    <xf numFmtId="170" fontId="46" fillId="13" borderId="2" xfId="2" applyNumberFormat="1" applyFont="1" applyFill="1" applyBorder="1" applyAlignment="1">
      <alignment horizontal="right" vertical="center"/>
    </xf>
    <xf numFmtId="170" fontId="46" fillId="14" borderId="2" xfId="2" applyNumberFormat="1" applyFont="1" applyFill="1" applyBorder="1" applyAlignment="1">
      <alignment horizontal="right" vertical="center"/>
    </xf>
    <xf numFmtId="170" fontId="43" fillId="12" borderId="2" xfId="2" applyNumberFormat="1" applyFont="1" applyFill="1" applyBorder="1" applyAlignment="1">
      <alignment horizontal="right" vertical="center"/>
    </xf>
    <xf numFmtId="3" fontId="63" fillId="5" borderId="11" xfId="0" quotePrefix="1" applyNumberFormat="1" applyFont="1" applyFill="1" applyBorder="1" applyAlignment="1">
      <alignment horizontal="center" vertical="center" wrapText="1"/>
    </xf>
    <xf numFmtId="176" fontId="51" fillId="0" borderId="48" xfId="3" applyNumberFormat="1" applyFont="1" applyFill="1" applyBorder="1" applyAlignment="1">
      <alignment horizontal="right" vertical="center"/>
    </xf>
    <xf numFmtId="176" fontId="46" fillId="13" borderId="66" xfId="3" applyNumberFormat="1" applyFont="1" applyFill="1" applyBorder="1" applyAlignment="1">
      <alignment horizontal="right" vertical="center"/>
    </xf>
    <xf numFmtId="176" fontId="46" fillId="14" borderId="66" xfId="3" applyNumberFormat="1" applyFont="1" applyFill="1" applyBorder="1" applyAlignment="1">
      <alignment horizontal="right" vertical="center"/>
    </xf>
    <xf numFmtId="176" fontId="43" fillId="12" borderId="66" xfId="3" applyNumberFormat="1" applyFont="1" applyFill="1" applyBorder="1" applyAlignment="1">
      <alignment horizontal="right" vertical="center"/>
    </xf>
    <xf numFmtId="176" fontId="53" fillId="11" borderId="56" xfId="3" applyNumberFormat="1" applyFont="1" applyFill="1" applyBorder="1" applyAlignment="1">
      <alignment horizontal="right" vertical="center"/>
    </xf>
    <xf numFmtId="170" fontId="66" fillId="14" borderId="67" xfId="2" applyNumberFormat="1" applyFont="1" applyFill="1" applyBorder="1" applyAlignment="1">
      <alignment horizontal="right" vertical="center"/>
    </xf>
    <xf numFmtId="170" fontId="66" fillId="13" borderId="67" xfId="2" applyNumberFormat="1" applyFont="1" applyFill="1" applyBorder="1" applyAlignment="1">
      <alignment horizontal="right" vertical="center"/>
    </xf>
    <xf numFmtId="37" fontId="51" fillId="0" borderId="49" xfId="1" applyNumberFormat="1" applyFont="1" applyBorder="1" applyAlignment="1">
      <alignment horizontal="right" vertical="center"/>
    </xf>
    <xf numFmtId="0" fontId="11" fillId="0" borderId="20" xfId="0" applyFont="1" applyBorder="1" applyAlignment="1">
      <alignment horizontal="center"/>
    </xf>
    <xf numFmtId="164" fontId="30" fillId="9" borderId="4" xfId="0" applyNumberFormat="1" applyFont="1" applyFill="1" applyBorder="1" applyAlignment="1">
      <alignment horizontal="center"/>
    </xf>
    <xf numFmtId="164" fontId="30" fillId="0" borderId="4" xfId="0" applyNumberFormat="1" applyFont="1" applyBorder="1" applyAlignment="1">
      <alignment horizontal="center"/>
    </xf>
    <xf numFmtId="164" fontId="30" fillId="4" borderId="4" xfId="0" applyNumberFormat="1" applyFont="1" applyFill="1" applyBorder="1" applyAlignment="1">
      <alignment horizontal="center"/>
    </xf>
    <xf numFmtId="164" fontId="30" fillId="6" borderId="4" xfId="0" applyNumberFormat="1" applyFont="1" applyFill="1" applyBorder="1" applyAlignment="1">
      <alignment horizontal="center"/>
    </xf>
    <xf numFmtId="164" fontId="30" fillId="7" borderId="4" xfId="0" applyNumberFormat="1" applyFont="1" applyFill="1" applyBorder="1" applyAlignment="1">
      <alignment horizontal="center"/>
    </xf>
    <xf numFmtId="0" fontId="30" fillId="0" borderId="0" xfId="0" applyFont="1"/>
    <xf numFmtId="170" fontId="69" fillId="0" borderId="47" xfId="1" applyNumberFormat="1" applyFont="1" applyBorder="1" applyAlignment="1">
      <alignment horizontal="right" vertical="center"/>
    </xf>
    <xf numFmtId="170" fontId="68" fillId="0" borderId="48" xfId="1" applyNumberFormat="1" applyFont="1" applyBorder="1" applyAlignment="1">
      <alignment horizontal="right" vertical="center"/>
    </xf>
    <xf numFmtId="170" fontId="68" fillId="0" borderId="57" xfId="1" applyNumberFormat="1" applyFont="1" applyBorder="1" applyAlignment="1">
      <alignment horizontal="right" vertical="center"/>
    </xf>
    <xf numFmtId="170" fontId="68" fillId="0" borderId="47" xfId="1" applyNumberFormat="1" applyFont="1" applyBorder="1" applyAlignment="1">
      <alignment horizontal="right" vertical="center"/>
    </xf>
    <xf numFmtId="170" fontId="68" fillId="0" borderId="51" xfId="1" applyNumberFormat="1" applyFont="1" applyBorder="1" applyAlignment="1">
      <alignment horizontal="right" vertical="center"/>
    </xf>
    <xf numFmtId="170" fontId="68" fillId="0" borderId="49" xfId="1" applyNumberFormat="1" applyFont="1" applyBorder="1" applyAlignment="1">
      <alignment horizontal="right" vertical="center"/>
    </xf>
    <xf numFmtId="170" fontId="68" fillId="0" borderId="43" xfId="1" applyNumberFormat="1" applyFont="1" applyBorder="1" applyAlignment="1">
      <alignment horizontal="right" vertical="center"/>
    </xf>
    <xf numFmtId="170" fontId="68" fillId="0" borderId="52" xfId="1" applyNumberFormat="1" applyFont="1" applyBorder="1" applyAlignment="1">
      <alignment horizontal="right" vertical="center"/>
    </xf>
    <xf numFmtId="170" fontId="68" fillId="0" borderId="86" xfId="1" applyNumberFormat="1" applyFont="1" applyBorder="1" applyAlignment="1">
      <alignment horizontal="right" vertical="center"/>
    </xf>
    <xf numFmtId="170" fontId="69" fillId="0" borderId="43" xfId="1" applyNumberFormat="1" applyFont="1" applyBorder="1" applyAlignment="1">
      <alignment horizontal="right" vertical="center"/>
    </xf>
    <xf numFmtId="170" fontId="69" fillId="0" borderId="45" xfId="1" applyNumberFormat="1" applyFont="1" applyBorder="1" applyAlignment="1">
      <alignment horizontal="right" vertical="center"/>
    </xf>
    <xf numFmtId="170" fontId="68" fillId="0" borderId="60" xfId="1" applyNumberFormat="1" applyFont="1" applyBorder="1" applyAlignment="1">
      <alignment horizontal="right" vertical="center"/>
    </xf>
    <xf numFmtId="170" fontId="68" fillId="0" borderId="58" xfId="1" applyNumberFormat="1" applyFont="1" applyBorder="1" applyAlignment="1">
      <alignment horizontal="right" vertical="center"/>
    </xf>
    <xf numFmtId="170" fontId="68" fillId="0" borderId="61" xfId="1" applyNumberFormat="1" applyFont="1" applyBorder="1" applyAlignment="1">
      <alignment horizontal="right" vertical="center"/>
    </xf>
    <xf numFmtId="170" fontId="69" fillId="0" borderId="48" xfId="1" applyNumberFormat="1" applyFont="1" applyBorder="1" applyAlignment="1">
      <alignment horizontal="right" vertical="center"/>
    </xf>
    <xf numFmtId="170" fontId="68" fillId="0" borderId="42" xfId="1" applyNumberFormat="1" applyFont="1" applyBorder="1" applyAlignment="1">
      <alignment horizontal="justify" vertical="center"/>
    </xf>
    <xf numFmtId="170" fontId="68" fillId="0" borderId="0" xfId="0" applyNumberFormat="1" applyFont="1" applyAlignment="1">
      <alignment vertical="center"/>
    </xf>
    <xf numFmtId="170" fontId="69" fillId="0" borderId="90" xfId="1" applyNumberFormat="1" applyFont="1" applyBorder="1" applyAlignment="1">
      <alignment horizontal="right" vertical="center"/>
    </xf>
    <xf numFmtId="176" fontId="69" fillId="0" borderId="48" xfId="3" applyNumberFormat="1" applyFont="1" applyFill="1" applyBorder="1" applyAlignment="1">
      <alignment horizontal="right" vertical="center"/>
    </xf>
    <xf numFmtId="174" fontId="69" fillId="0" borderId="48" xfId="1" applyNumberFormat="1" applyFont="1" applyBorder="1" applyAlignment="1">
      <alignment horizontal="right" vertical="center"/>
    </xf>
    <xf numFmtId="165" fontId="70" fillId="0" borderId="0" xfId="0" applyNumberFormat="1" applyFont="1" applyAlignment="1">
      <alignment horizontal="center" vertical="center"/>
    </xf>
    <xf numFmtId="166" fontId="11" fillId="2" borderId="0" xfId="0" applyNumberFormat="1" applyFont="1" applyFill="1"/>
    <xf numFmtId="0" fontId="64" fillId="0" borderId="0" xfId="0" applyFont="1"/>
    <xf numFmtId="0" fontId="64" fillId="0" borderId="0" xfId="0" applyFont="1" applyAlignment="1">
      <alignment horizontal="center" vertical="center" wrapText="1"/>
    </xf>
    <xf numFmtId="1" fontId="64" fillId="0" borderId="0" xfId="0" applyNumberFormat="1" applyFont="1"/>
    <xf numFmtId="1" fontId="64" fillId="2" borderId="4" xfId="0" applyNumberFormat="1" applyFont="1" applyFill="1" applyBorder="1" applyAlignment="1">
      <alignment horizontal="center" vertical="center" wrapText="1"/>
    </xf>
    <xf numFmtId="0" fontId="64" fillId="2" borderId="13" xfId="0" applyFont="1" applyFill="1" applyBorder="1"/>
    <xf numFmtId="1" fontId="64" fillId="2" borderId="13" xfId="0" applyNumberFormat="1" applyFont="1" applyFill="1" applyBorder="1"/>
    <xf numFmtId="1" fontId="64" fillId="18" borderId="0" xfId="0" applyNumberFormat="1" applyFont="1" applyFill="1"/>
    <xf numFmtId="14" fontId="64" fillId="0" borderId="0" xfId="0" applyNumberFormat="1" applyFont="1"/>
    <xf numFmtId="0" fontId="64" fillId="0" borderId="0" xfId="0" applyFont="1" applyAlignment="1">
      <alignment horizontal="center"/>
    </xf>
    <xf numFmtId="1" fontId="0" fillId="0" borderId="0" xfId="0" applyNumberFormat="1"/>
    <xf numFmtId="0" fontId="11" fillId="0" borderId="0" xfId="0" applyFont="1"/>
    <xf numFmtId="1" fontId="64" fillId="3" borderId="4" xfId="0" applyNumberFormat="1" applyFont="1" applyFill="1" applyBorder="1"/>
    <xf numFmtId="0" fontId="15" fillId="0" borderId="4" xfId="0" applyFont="1" applyBorder="1" applyAlignment="1">
      <alignment horizontal="center"/>
    </xf>
    <xf numFmtId="0" fontId="15" fillId="0" borderId="4" xfId="0" applyFont="1" applyBorder="1" applyAlignment="1">
      <alignment horizontal="center" wrapText="1"/>
    </xf>
    <xf numFmtId="0" fontId="2" fillId="0" borderId="4" xfId="0" applyFont="1" applyBorder="1" applyAlignment="1">
      <alignment horizontal="center" vertical="center" wrapText="1"/>
    </xf>
    <xf numFmtId="0" fontId="2" fillId="0" borderId="4" xfId="0" applyFont="1" applyBorder="1" applyAlignment="1">
      <alignment horizontal="center" vertical="center"/>
    </xf>
    <xf numFmtId="0" fontId="33" fillId="8" borderId="34" xfId="0" applyFont="1" applyFill="1" applyBorder="1" applyAlignment="1" applyProtection="1">
      <alignment horizontal="center" vertical="center" wrapText="1"/>
      <protection locked="0"/>
    </xf>
    <xf numFmtId="166" fontId="11" fillId="0" borderId="0" xfId="0" applyNumberFormat="1" applyFont="1"/>
    <xf numFmtId="0" fontId="84" fillId="0" borderId="0" xfId="0" applyFont="1"/>
    <xf numFmtId="17" fontId="11" fillId="0" borderId="0" xfId="0" applyNumberFormat="1" applyFont="1"/>
    <xf numFmtId="0" fontId="85" fillId="0" borderId="0" xfId="0" applyFont="1" applyAlignment="1">
      <alignment horizontal="center" vertical="center"/>
    </xf>
    <xf numFmtId="14" fontId="86" fillId="0" borderId="0" xfId="0" applyNumberFormat="1" applyFont="1" applyAlignment="1">
      <alignment vertical="center"/>
    </xf>
    <xf numFmtId="0" fontId="11" fillId="3" borderId="0" xfId="0" applyFont="1" applyFill="1"/>
    <xf numFmtId="0" fontId="81" fillId="0" borderId="0" xfId="1" applyFont="1" applyAlignment="1">
      <alignment vertical="center"/>
    </xf>
    <xf numFmtId="0" fontId="3" fillId="0" borderId="0" xfId="1" applyFont="1" applyAlignment="1">
      <alignment vertical="center"/>
    </xf>
    <xf numFmtId="0" fontId="89" fillId="5" borderId="4" xfId="0" applyFont="1" applyFill="1" applyBorder="1" applyAlignment="1">
      <alignment horizontal="center" vertical="center" wrapText="1"/>
    </xf>
    <xf numFmtId="3" fontId="87" fillId="5" borderId="4" xfId="0" applyNumberFormat="1" applyFont="1" applyFill="1" applyBorder="1" applyAlignment="1">
      <alignment horizontal="center" vertical="center" wrapText="1"/>
    </xf>
    <xf numFmtId="0" fontId="87" fillId="5" borderId="4" xfId="0" applyFont="1" applyFill="1" applyBorder="1" applyAlignment="1">
      <alignment horizontal="center" vertical="center"/>
    </xf>
    <xf numFmtId="3" fontId="88" fillId="5" borderId="4" xfId="0" applyNumberFormat="1" applyFont="1" applyFill="1" applyBorder="1" applyAlignment="1">
      <alignment vertical="center" wrapText="1"/>
    </xf>
    <xf numFmtId="3" fontId="88" fillId="5" borderId="4" xfId="0" applyNumberFormat="1" applyFont="1" applyFill="1" applyBorder="1" applyAlignment="1">
      <alignment horizontal="center" vertical="center" wrapText="1"/>
    </xf>
    <xf numFmtId="0" fontId="90" fillId="5" borderId="4" xfId="0" applyFont="1" applyFill="1" applyBorder="1" applyAlignment="1">
      <alignment horizontal="center" vertical="center"/>
    </xf>
    <xf numFmtId="3" fontId="90" fillId="5" borderId="4" xfId="0" applyNumberFormat="1" applyFont="1" applyFill="1" applyBorder="1" applyAlignment="1">
      <alignment horizontal="center" vertical="center" wrapText="1"/>
    </xf>
    <xf numFmtId="3" fontId="33" fillId="5" borderId="11" xfId="0" applyNumberFormat="1" applyFont="1" applyFill="1" applyBorder="1" applyAlignment="1">
      <alignment horizontal="center" vertical="center" wrapText="1"/>
    </xf>
    <xf numFmtId="1" fontId="11" fillId="0" borderId="0" xfId="0" applyNumberFormat="1" applyFont="1"/>
    <xf numFmtId="3" fontId="91" fillId="5" borderId="4" xfId="0" applyNumberFormat="1" applyFont="1" applyFill="1" applyBorder="1" applyAlignment="1">
      <alignment horizontal="center" vertical="center" wrapText="1"/>
    </xf>
    <xf numFmtId="0" fontId="91" fillId="5" borderId="4" xfId="0" applyFont="1" applyFill="1" applyBorder="1" applyAlignment="1">
      <alignment horizontal="center" vertical="center"/>
    </xf>
    <xf numFmtId="0" fontId="91" fillId="5" borderId="4" xfId="0" applyFont="1" applyFill="1" applyBorder="1" applyAlignment="1">
      <alignment horizontal="center" vertical="center" wrapText="1"/>
    </xf>
    <xf numFmtId="166" fontId="87" fillId="5" borderId="4" xfId="0" applyNumberFormat="1" applyFont="1" applyFill="1" applyBorder="1" applyAlignment="1">
      <alignment horizontal="center" vertical="center" wrapText="1"/>
    </xf>
    <xf numFmtId="165" fontId="11" fillId="0" borderId="0" xfId="0" applyNumberFormat="1" applyFont="1"/>
    <xf numFmtId="164" fontId="11" fillId="0" borderId="0" xfId="0" applyNumberFormat="1" applyFont="1"/>
    <xf numFmtId="1" fontId="11" fillId="3" borderId="0" xfId="0" applyNumberFormat="1" applyFont="1" applyFill="1"/>
    <xf numFmtId="49" fontId="11" fillId="0" borderId="0" xfId="0" applyNumberFormat="1" applyFont="1"/>
    <xf numFmtId="2" fontId="11" fillId="0" borderId="0" xfId="0" applyNumberFormat="1" applyFont="1"/>
    <xf numFmtId="3" fontId="11" fillId="0" borderId="0" xfId="0" applyNumberFormat="1" applyFont="1"/>
    <xf numFmtId="167" fontId="11" fillId="0" borderId="0" xfId="0" applyNumberFormat="1" applyFont="1"/>
    <xf numFmtId="4" fontId="11" fillId="0" borderId="0" xfId="0" applyNumberFormat="1" applyFont="1"/>
    <xf numFmtId="0" fontId="11" fillId="0" borderId="0" xfId="0" applyFont="1" applyAlignment="1">
      <alignment horizontal="center" vertical="center"/>
    </xf>
    <xf numFmtId="49" fontId="11" fillId="0" borderId="0" xfId="0" applyNumberFormat="1" applyFont="1" applyAlignment="1">
      <alignment horizontal="center" vertical="center"/>
    </xf>
    <xf numFmtId="166" fontId="11" fillId="0" borderId="0" xfId="0" applyNumberFormat="1" applyFont="1" applyAlignment="1">
      <alignment horizontal="center" vertical="center"/>
    </xf>
    <xf numFmtId="0" fontId="34" fillId="8" borderId="20" xfId="0" applyFont="1" applyFill="1" applyBorder="1" applyAlignment="1" applyProtection="1">
      <alignment horizontal="center" vertical="center" wrapText="1"/>
      <protection locked="0"/>
    </xf>
    <xf numFmtId="0" fontId="34" fillId="7" borderId="20" xfId="0" applyFont="1" applyFill="1" applyBorder="1" applyAlignment="1" applyProtection="1">
      <alignment horizontal="center" vertical="center" wrapText="1"/>
      <protection locked="0"/>
    </xf>
    <xf numFmtId="169" fontId="35" fillId="8" borderId="26" xfId="0" applyNumberFormat="1" applyFont="1" applyFill="1" applyBorder="1" applyAlignment="1" applyProtection="1">
      <alignment vertical="center"/>
      <protection hidden="1"/>
    </xf>
    <xf numFmtId="0" fontId="35" fillId="8" borderId="20" xfId="0" applyFont="1" applyFill="1" applyBorder="1" applyAlignment="1" applyProtection="1">
      <alignment horizontal="center" vertical="center"/>
      <protection locked="0"/>
    </xf>
    <xf numFmtId="0" fontId="35" fillId="8" borderId="1" xfId="0" applyFont="1" applyFill="1" applyBorder="1" applyAlignment="1" applyProtection="1">
      <alignment horizontal="center" vertical="center"/>
      <protection locked="0"/>
    </xf>
    <xf numFmtId="0" fontId="35" fillId="8" borderId="21" xfId="0" applyFont="1" applyFill="1" applyBorder="1" applyAlignment="1" applyProtection="1">
      <alignment horizontal="center" vertical="center"/>
      <protection locked="0"/>
    </xf>
    <xf numFmtId="0" fontId="35" fillId="7" borderId="20" xfId="0" applyFont="1" applyFill="1" applyBorder="1" applyAlignment="1" applyProtection="1">
      <alignment horizontal="center" vertical="center"/>
      <protection locked="0"/>
    </xf>
    <xf numFmtId="0" fontId="87" fillId="7" borderId="4" xfId="0" applyFont="1" applyFill="1" applyBorder="1" applyAlignment="1" applyProtection="1">
      <alignment horizontal="center" vertical="center"/>
      <protection locked="0"/>
    </xf>
    <xf numFmtId="0" fontId="96" fillId="0" borderId="4" xfId="0" applyFont="1" applyBorder="1" applyAlignment="1">
      <alignment horizontal="center" vertical="center"/>
    </xf>
    <xf numFmtId="0" fontId="11" fillId="0" borderId="13" xfId="0" applyFont="1" applyBorder="1"/>
    <xf numFmtId="0" fontId="11" fillId="0" borderId="4" xfId="0" applyFont="1" applyBorder="1" applyAlignment="1">
      <alignment horizontal="center" wrapText="1"/>
    </xf>
    <xf numFmtId="0" fontId="81" fillId="0" borderId="0" xfId="1" applyFont="1"/>
    <xf numFmtId="0" fontId="11" fillId="0" borderId="0" xfId="0" applyFont="1" applyAlignment="1">
      <alignment vertical="center"/>
    </xf>
    <xf numFmtId="165" fontId="11" fillId="9" borderId="20" xfId="0" applyNumberFormat="1" applyFont="1" applyFill="1" applyBorder="1" applyAlignment="1">
      <alignment horizontal="center"/>
    </xf>
    <xf numFmtId="164" fontId="30" fillId="3" borderId="4" xfId="0" applyNumberFormat="1" applyFont="1" applyFill="1" applyBorder="1" applyAlignment="1">
      <alignment horizontal="center"/>
    </xf>
    <xf numFmtId="164" fontId="30" fillId="3" borderId="21" xfId="0" applyNumberFormat="1" applyFont="1" applyFill="1" applyBorder="1"/>
    <xf numFmtId="166" fontId="11" fillId="0" borderId="0" xfId="0" applyNumberFormat="1" applyFont="1" applyAlignment="1">
      <alignment vertical="center"/>
    </xf>
    <xf numFmtId="0" fontId="98" fillId="16" borderId="71" xfId="0" applyFont="1" applyFill="1" applyBorder="1" applyAlignment="1">
      <alignment horizontal="center" vertical="center" wrapText="1"/>
    </xf>
    <xf numFmtId="0" fontId="33" fillId="16" borderId="71" xfId="0" applyFont="1" applyFill="1" applyBorder="1" applyAlignment="1">
      <alignment horizontal="center" vertical="center" wrapText="1"/>
    </xf>
    <xf numFmtId="0" fontId="33" fillId="16" borderId="72" xfId="0" applyFont="1" applyFill="1" applyBorder="1" applyAlignment="1">
      <alignment horizontal="center" vertical="center" wrapText="1"/>
    </xf>
    <xf numFmtId="0" fontId="77" fillId="16" borderId="74" xfId="0" applyFont="1" applyFill="1" applyBorder="1" applyAlignment="1">
      <alignment horizontal="center" vertical="center" wrapText="1"/>
    </xf>
    <xf numFmtId="0" fontId="77" fillId="17" borderId="74" xfId="0" applyFont="1" applyFill="1" applyBorder="1" applyAlignment="1">
      <alignment horizontal="center" vertical="center" wrapText="1"/>
    </xf>
    <xf numFmtId="0" fontId="77" fillId="16" borderId="27" xfId="0" applyFont="1" applyFill="1" applyBorder="1" applyAlignment="1">
      <alignment horizontal="center" vertical="center" wrapText="1"/>
    </xf>
    <xf numFmtId="164" fontId="80" fillId="14" borderId="75" xfId="0" applyNumberFormat="1" applyFont="1" applyFill="1" applyBorder="1" applyAlignment="1">
      <alignment horizontal="center" vertical="center" wrapText="1"/>
    </xf>
    <xf numFmtId="164" fontId="80" fillId="14" borderId="4" xfId="0" applyNumberFormat="1" applyFont="1" applyFill="1" applyBorder="1" applyAlignment="1">
      <alignment horizontal="center" vertical="center" wrapText="1"/>
    </xf>
    <xf numFmtId="165" fontId="11" fillId="0" borderId="0" xfId="0" applyNumberFormat="1" applyFont="1" applyAlignment="1">
      <alignment horizontal="center" vertical="center"/>
    </xf>
    <xf numFmtId="3" fontId="11" fillId="0" borderId="0" xfId="0" applyNumberFormat="1" applyFont="1" applyAlignment="1">
      <alignment horizontal="center" vertical="center"/>
    </xf>
    <xf numFmtId="164" fontId="11" fillId="0" borderId="0" xfId="0" applyNumberFormat="1" applyFont="1" applyAlignment="1">
      <alignment horizontal="center" vertical="center"/>
    </xf>
    <xf numFmtId="1" fontId="11" fillId="0" borderId="0" xfId="0" applyNumberFormat="1" applyFont="1" applyAlignment="1">
      <alignment horizontal="center" vertical="center"/>
    </xf>
    <xf numFmtId="0" fontId="79" fillId="0" borderId="0" xfId="0" applyFont="1"/>
    <xf numFmtId="173" fontId="46" fillId="13" borderId="66" xfId="2" applyNumberFormat="1" applyFont="1" applyFill="1" applyBorder="1" applyAlignment="1">
      <alignment horizontal="right" vertical="center"/>
    </xf>
    <xf numFmtId="3" fontId="40" fillId="2" borderId="14" xfId="0" applyNumberFormat="1" applyFont="1" applyFill="1" applyBorder="1" applyAlignment="1">
      <alignment vertical="center"/>
    </xf>
    <xf numFmtId="171" fontId="47" fillId="2" borderId="69" xfId="1" applyNumberFormat="1" applyFont="1" applyFill="1" applyBorder="1" applyAlignment="1">
      <alignment horizontal="center" vertical="center"/>
    </xf>
    <xf numFmtId="170" fontId="68" fillId="2" borderId="57" xfId="1" applyNumberFormat="1" applyFont="1" applyFill="1" applyBorder="1" applyAlignment="1">
      <alignment horizontal="right" vertical="center"/>
    </xf>
    <xf numFmtId="14" fontId="54" fillId="2" borderId="0" xfId="0" applyNumberFormat="1" applyFont="1" applyFill="1" applyAlignment="1">
      <alignment vertical="center"/>
    </xf>
    <xf numFmtId="0" fontId="42" fillId="2" borderId="0" xfId="0" applyFont="1" applyFill="1" applyAlignment="1">
      <alignment vertical="center"/>
    </xf>
    <xf numFmtId="1" fontId="64" fillId="2" borderId="0" xfId="0" applyNumberFormat="1" applyFont="1" applyFill="1"/>
    <xf numFmtId="0" fontId="64" fillId="2" borderId="0" xfId="0" applyFont="1" applyFill="1"/>
    <xf numFmtId="0" fontId="32" fillId="0" borderId="0" xfId="0" applyFont="1"/>
    <xf numFmtId="0" fontId="32" fillId="2" borderId="0" xfId="0" applyFont="1" applyFill="1"/>
    <xf numFmtId="4" fontId="0" fillId="0" borderId="0" xfId="0" applyNumberFormat="1"/>
    <xf numFmtId="3" fontId="0" fillId="0" borderId="0" xfId="0" applyNumberFormat="1"/>
    <xf numFmtId="4" fontId="108" fillId="0" borderId="0" xfId="0" applyNumberFormat="1" applyFont="1"/>
    <xf numFmtId="0" fontId="108" fillId="0" borderId="0" xfId="0" applyFont="1"/>
    <xf numFmtId="0" fontId="109" fillId="0" borderId="0" xfId="0" applyFont="1"/>
    <xf numFmtId="3" fontId="2" fillId="0" borderId="0" xfId="0" applyNumberFormat="1" applyFont="1"/>
    <xf numFmtId="4" fontId="2" fillId="0" borderId="0" xfId="0" applyNumberFormat="1" applyFont="1"/>
    <xf numFmtId="0" fontId="2" fillId="15" borderId="8" xfId="0" applyFont="1" applyFill="1" applyBorder="1" applyAlignment="1">
      <alignment horizontal="center" vertical="center"/>
    </xf>
    <xf numFmtId="3" fontId="2" fillId="15" borderId="8" xfId="0" applyNumberFormat="1" applyFont="1" applyFill="1" applyBorder="1" applyAlignment="1">
      <alignment horizontal="center" vertical="center"/>
    </xf>
    <xf numFmtId="0" fontId="109" fillId="0" borderId="0" xfId="1" applyFont="1" applyAlignment="1">
      <alignment vertical="center"/>
    </xf>
    <xf numFmtId="3" fontId="2" fillId="0" borderId="0" xfId="0" applyNumberFormat="1" applyFont="1" applyAlignment="1">
      <alignment horizontal="center"/>
    </xf>
    <xf numFmtId="4" fontId="2" fillId="0" borderId="0" xfId="0" applyNumberFormat="1" applyFont="1" applyAlignment="1">
      <alignment horizontal="center"/>
    </xf>
    <xf numFmtId="0" fontId="2" fillId="0" borderId="0" xfId="0" applyFont="1" applyAlignment="1">
      <alignment vertical="center"/>
    </xf>
    <xf numFmtId="4" fontId="2" fillId="15" borderId="4" xfId="0" applyNumberFormat="1" applyFont="1" applyFill="1" applyBorder="1" applyAlignment="1">
      <alignment horizontal="center" vertical="center" wrapText="1"/>
    </xf>
    <xf numFmtId="3" fontId="2" fillId="15" borderId="4" xfId="2" applyNumberFormat="1" applyFont="1" applyFill="1" applyBorder="1" applyAlignment="1">
      <alignment horizontal="center" vertical="center"/>
    </xf>
    <xf numFmtId="4" fontId="2" fillId="15" borderId="4" xfId="0" applyNumberFormat="1" applyFont="1" applyFill="1" applyBorder="1" applyAlignment="1">
      <alignment horizontal="center"/>
    </xf>
    <xf numFmtId="0" fontId="2" fillId="15" borderId="4" xfId="0" applyFont="1" applyFill="1" applyBorder="1" applyAlignment="1">
      <alignment horizontal="center"/>
    </xf>
    <xf numFmtId="170" fontId="2" fillId="15" borderId="4" xfId="2" applyNumberFormat="1" applyFont="1" applyFill="1" applyBorder="1" applyAlignment="1">
      <alignment horizontal="center" vertical="center"/>
    </xf>
    <xf numFmtId="3" fontId="2" fillId="0" borderId="4" xfId="1" applyNumberFormat="1" applyFont="1" applyBorder="1" applyAlignment="1">
      <alignment horizontal="center" vertical="center" wrapText="1"/>
    </xf>
    <xf numFmtId="4" fontId="2" fillId="13" borderId="4" xfId="2" applyNumberFormat="1" applyFont="1" applyFill="1" applyBorder="1" applyAlignment="1">
      <alignment horizontal="left" vertical="center"/>
    </xf>
    <xf numFmtId="1" fontId="2" fillId="0" borderId="4" xfId="1" applyNumberFormat="1" applyFont="1" applyBorder="1" applyAlignment="1">
      <alignment horizontal="center" vertical="center" wrapText="1"/>
    </xf>
    <xf numFmtId="4" fontId="6" fillId="13" borderId="4" xfId="2" applyNumberFormat="1" applyFont="1" applyFill="1" applyBorder="1" applyAlignment="1">
      <alignment horizontal="center" vertical="center"/>
    </xf>
    <xf numFmtId="178" fontId="2" fillId="0" borderId="4" xfId="1" applyNumberFormat="1" applyFont="1" applyBorder="1" applyAlignment="1">
      <alignment horizontal="center" vertical="center" wrapText="1"/>
    </xf>
    <xf numFmtId="0" fontId="73" fillId="0" borderId="0" xfId="0" applyFont="1" applyAlignment="1">
      <alignment horizontal="left"/>
    </xf>
    <xf numFmtId="0" fontId="2" fillId="0" borderId="4" xfId="0" applyFont="1" applyBorder="1"/>
    <xf numFmtId="4" fontId="3" fillId="20" borderId="4" xfId="1" applyNumberFormat="1" applyFont="1" applyFill="1" applyBorder="1" applyAlignment="1">
      <alignment horizontal="center" vertical="center"/>
    </xf>
    <xf numFmtId="0" fontId="3" fillId="0" borderId="4" xfId="0" applyFont="1" applyBorder="1" applyAlignment="1">
      <alignment horizontal="center"/>
    </xf>
    <xf numFmtId="3" fontId="3" fillId="0" borderId="4" xfId="0" applyNumberFormat="1" applyFont="1" applyBorder="1" applyAlignment="1">
      <alignment horizontal="center"/>
    </xf>
    <xf numFmtId="4" fontId="3" fillId="0" borderId="4" xfId="0" applyNumberFormat="1" applyFont="1" applyBorder="1" applyAlignment="1">
      <alignment horizontal="center"/>
    </xf>
    <xf numFmtId="177" fontId="6" fillId="0" borderId="0" xfId="2" applyNumberFormat="1" applyFont="1" applyFill="1" applyBorder="1" applyAlignment="1">
      <alignment horizontal="center" vertical="center"/>
    </xf>
    <xf numFmtId="4" fontId="2" fillId="0" borderId="0" xfId="1" applyNumberFormat="1" applyFont="1" applyAlignment="1">
      <alignment horizontal="center" vertical="center"/>
    </xf>
    <xf numFmtId="3" fontId="2" fillId="0" borderId="4" xfId="0" applyNumberFormat="1" applyFont="1" applyBorder="1" applyAlignment="1">
      <alignment horizontal="center"/>
    </xf>
    <xf numFmtId="0" fontId="3" fillId="0" borderId="0" xfId="1" applyFont="1" applyAlignment="1">
      <alignment horizontal="justify" vertical="center"/>
    </xf>
    <xf numFmtId="0" fontId="2" fillId="0" borderId="0" xfId="1" applyFont="1" applyAlignment="1">
      <alignment horizontal="justify" vertical="center" wrapText="1"/>
    </xf>
    <xf numFmtId="3" fontId="2" fillId="0" borderId="0" xfId="1" applyNumberFormat="1" applyFont="1" applyAlignment="1">
      <alignment horizontal="justify" vertical="center" wrapText="1"/>
    </xf>
    <xf numFmtId="4" fontId="2" fillId="0" borderId="0" xfId="4" applyNumberFormat="1" applyFont="1" applyFill="1" applyBorder="1" applyAlignment="1">
      <alignment vertical="center"/>
    </xf>
    <xf numFmtId="49" fontId="2" fillId="0" borderId="0" xfId="2" applyNumberFormat="1" applyFont="1" applyFill="1" applyBorder="1" applyAlignment="1">
      <alignment horizontal="center" vertical="center"/>
    </xf>
    <xf numFmtId="170" fontId="2" fillId="0" borderId="0" xfId="1" applyNumberFormat="1" applyFont="1" applyAlignment="1">
      <alignment horizontal="center" vertical="center"/>
    </xf>
    <xf numFmtId="4" fontId="2" fillId="2" borderId="0" xfId="1" applyNumberFormat="1" applyFont="1" applyFill="1" applyAlignment="1">
      <alignment vertical="center"/>
    </xf>
    <xf numFmtId="170" fontId="2" fillId="0" borderId="0" xfId="2" applyNumberFormat="1" applyFont="1" applyFill="1" applyBorder="1" applyAlignment="1">
      <alignment horizontal="center" vertical="center"/>
    </xf>
    <xf numFmtId="0" fontId="3" fillId="0" borderId="0" xfId="0" applyFont="1"/>
    <xf numFmtId="3" fontId="111" fillId="0" borderId="0" xfId="0" applyNumberFormat="1" applyFont="1"/>
    <xf numFmtId="4" fontId="3" fillId="3" borderId="0" xfId="0" applyNumberFormat="1" applyFont="1" applyFill="1"/>
    <xf numFmtId="0" fontId="2" fillId="3" borderId="0" xfId="0" applyFont="1" applyFill="1"/>
    <xf numFmtId="0" fontId="62" fillId="0" borderId="0" xfId="0" applyFont="1"/>
    <xf numFmtId="0" fontId="2" fillId="3" borderId="0" xfId="1" applyFont="1" applyFill="1" applyAlignment="1">
      <alignment horizontal="justify" vertical="center" wrapText="1"/>
    </xf>
    <xf numFmtId="4" fontId="2" fillId="0" borderId="0" xfId="1" applyNumberFormat="1" applyFont="1" applyAlignment="1">
      <alignment vertical="center"/>
    </xf>
    <xf numFmtId="170" fontId="2" fillId="0" borderId="0" xfId="1" applyNumberFormat="1" applyFont="1" applyAlignment="1">
      <alignment vertical="center"/>
    </xf>
    <xf numFmtId="0" fontId="112" fillId="0" borderId="0" xfId="0" applyFont="1" applyAlignment="1">
      <alignment vertical="center"/>
    </xf>
    <xf numFmtId="3" fontId="112" fillId="0" borderId="0" xfId="0" applyNumberFormat="1" applyFont="1" applyAlignment="1">
      <alignment vertical="center"/>
    </xf>
    <xf numFmtId="4" fontId="112" fillId="0" borderId="0" xfId="0" applyNumberFormat="1" applyFont="1" applyAlignment="1">
      <alignment vertical="center"/>
    </xf>
    <xf numFmtId="3" fontId="2" fillId="0" borderId="0" xfId="1" applyNumberFormat="1" applyFont="1" applyAlignment="1">
      <alignment vertical="center"/>
    </xf>
    <xf numFmtId="49" fontId="2" fillId="0" borderId="0" xfId="1" applyNumberFormat="1" applyFont="1" applyAlignment="1">
      <alignment vertical="center"/>
    </xf>
    <xf numFmtId="3" fontId="7" fillId="0" borderId="0" xfId="0" applyNumberFormat="1" applyFont="1"/>
    <xf numFmtId="4" fontId="7" fillId="0" borderId="0" xfId="0" applyNumberFormat="1" applyFont="1"/>
    <xf numFmtId="4" fontId="2" fillId="0" borderId="0" xfId="2" applyNumberFormat="1" applyFont="1" applyFill="1" applyBorder="1" applyAlignment="1">
      <alignment horizontal="center" vertical="center"/>
    </xf>
    <xf numFmtId="0" fontId="2" fillId="3" borderId="4" xfId="0" applyFont="1" applyFill="1" applyBorder="1" applyAlignment="1">
      <alignment horizontal="center" vertical="center" wrapText="1"/>
    </xf>
    <xf numFmtId="167" fontId="2" fillId="3" borderId="4" xfId="0" applyNumberFormat="1" applyFont="1" applyFill="1" applyBorder="1" applyAlignment="1">
      <alignment horizontal="center" vertical="center" wrapText="1"/>
    </xf>
    <xf numFmtId="0" fontId="2" fillId="3" borderId="4" xfId="0" applyFont="1" applyFill="1" applyBorder="1" applyAlignment="1">
      <alignment horizontal="center"/>
    </xf>
    <xf numFmtId="3" fontId="2" fillId="3" borderId="4" xfId="1" applyNumberFormat="1" applyFont="1" applyFill="1" applyBorder="1" applyAlignment="1">
      <alignment horizontal="center" vertical="center" wrapText="1"/>
    </xf>
    <xf numFmtId="3" fontId="2" fillId="3" borderId="4" xfId="1" applyNumberFormat="1" applyFont="1" applyFill="1" applyBorder="1" applyAlignment="1">
      <alignment horizontal="center" vertical="center"/>
    </xf>
    <xf numFmtId="1" fontId="2" fillId="3" borderId="4" xfId="1" applyNumberFormat="1" applyFont="1" applyFill="1" applyBorder="1" applyAlignment="1">
      <alignment horizontal="center" vertical="center"/>
    </xf>
    <xf numFmtId="1" fontId="2" fillId="3" borderId="4" xfId="1" applyNumberFormat="1" applyFont="1" applyFill="1" applyBorder="1" applyAlignment="1">
      <alignment horizontal="center" vertical="center" wrapText="1"/>
    </xf>
    <xf numFmtId="1" fontId="2" fillId="3" borderId="4" xfId="2" applyNumberFormat="1" applyFont="1" applyFill="1" applyBorder="1" applyAlignment="1">
      <alignment horizontal="center" vertical="center"/>
    </xf>
    <xf numFmtId="1" fontId="2" fillId="3" borderId="4" xfId="0" applyNumberFormat="1" applyFont="1" applyFill="1" applyBorder="1" applyAlignment="1">
      <alignment horizontal="center"/>
    </xf>
    <xf numFmtId="2" fontId="2" fillId="3" borderId="4" xfId="1" applyNumberFormat="1" applyFont="1" applyFill="1" applyBorder="1" applyAlignment="1">
      <alignment horizontal="center" vertical="center"/>
    </xf>
    <xf numFmtId="2" fontId="2" fillId="3" borderId="4" xfId="0" applyNumberFormat="1" applyFont="1" applyFill="1" applyBorder="1" applyAlignment="1">
      <alignment horizontal="center" vertical="center" wrapText="1"/>
    </xf>
    <xf numFmtId="0" fontId="22" fillId="3" borderId="4" xfId="0" applyFont="1" applyFill="1" applyBorder="1" applyAlignment="1">
      <alignment horizontal="center" vertical="center"/>
    </xf>
    <xf numFmtId="3" fontId="2" fillId="3" borderId="4" xfId="0" applyNumberFormat="1" applyFont="1" applyFill="1" applyBorder="1" applyAlignment="1">
      <alignment horizontal="center" vertical="center" wrapText="1"/>
    </xf>
    <xf numFmtId="170" fontId="2" fillId="0" borderId="4" xfId="0" applyNumberFormat="1" applyFont="1" applyBorder="1" applyAlignment="1">
      <alignment horizontal="center"/>
    </xf>
    <xf numFmtId="0" fontId="81" fillId="2" borderId="0" xfId="1" applyFont="1" applyFill="1"/>
    <xf numFmtId="0" fontId="2" fillId="2" borderId="0" xfId="0" applyFont="1" applyFill="1"/>
    <xf numFmtId="174" fontId="48" fillId="0" borderId="47" xfId="1" applyNumberFormat="1" applyFont="1" applyBorder="1" applyAlignment="1">
      <alignment horizontal="right" vertical="center"/>
    </xf>
    <xf numFmtId="174" fontId="48" fillId="0" borderId="48" xfId="1" applyNumberFormat="1" applyFont="1" applyBorder="1" applyAlignment="1">
      <alignment horizontal="right" vertical="center"/>
    </xf>
    <xf numFmtId="174" fontId="48" fillId="0" borderId="43" xfId="1" applyNumberFormat="1" applyFont="1" applyBorder="1" applyAlignment="1">
      <alignment horizontal="right" vertical="center"/>
    </xf>
    <xf numFmtId="174" fontId="51" fillId="0" borderId="43" xfId="1" applyNumberFormat="1" applyFont="1" applyBorder="1" applyAlignment="1">
      <alignment horizontal="right" vertical="center"/>
    </xf>
    <xf numFmtId="174" fontId="52" fillId="0" borderId="60" xfId="1" applyNumberFormat="1" applyFont="1" applyBorder="1" applyAlignment="1">
      <alignment horizontal="right" vertical="center"/>
    </xf>
    <xf numFmtId="174" fontId="52" fillId="0" borderId="45" xfId="1" applyNumberFormat="1" applyFont="1" applyBorder="1" applyAlignment="1">
      <alignment horizontal="right" vertical="center"/>
    </xf>
    <xf numFmtId="174" fontId="50" fillId="0" borderId="60" xfId="1" applyNumberFormat="1" applyFont="1" applyBorder="1" applyAlignment="1">
      <alignment horizontal="right" vertical="center"/>
    </xf>
    <xf numFmtId="174" fontId="48" fillId="0" borderId="42" xfId="1" applyNumberFormat="1" applyFont="1" applyBorder="1" applyAlignment="1">
      <alignment horizontal="justify" vertical="center"/>
    </xf>
    <xf numFmtId="0" fontId="15" fillId="2" borderId="4" xfId="0" applyFont="1" applyFill="1" applyBorder="1" applyAlignment="1" applyProtection="1">
      <alignment horizontal="center" vertical="center"/>
      <protection locked="0"/>
    </xf>
    <xf numFmtId="164" fontId="40" fillId="0" borderId="14" xfId="0" applyNumberFormat="1" applyFont="1" applyBorder="1" applyAlignment="1">
      <alignment vertical="center"/>
    </xf>
    <xf numFmtId="164" fontId="57" fillId="5" borderId="4" xfId="0" applyNumberFormat="1" applyFont="1" applyFill="1" applyBorder="1" applyAlignment="1">
      <alignment horizontal="center" vertical="center" wrapText="1"/>
    </xf>
    <xf numFmtId="0" fontId="11" fillId="0" borderId="0" xfId="0" applyFont="1" applyAlignment="1">
      <alignment horizontal="center"/>
    </xf>
    <xf numFmtId="0" fontId="13" fillId="0" borderId="0" xfId="0" applyFont="1" applyAlignment="1">
      <alignment horizontal="center"/>
    </xf>
    <xf numFmtId="0" fontId="22" fillId="0" borderId="0" xfId="1" applyFont="1" applyAlignment="1">
      <alignment vertical="center"/>
    </xf>
    <xf numFmtId="164" fontId="60" fillId="5" borderId="4" xfId="0" applyNumberFormat="1" applyFont="1" applyFill="1" applyBorder="1" applyAlignment="1">
      <alignment horizontal="center" vertical="center" wrapText="1"/>
    </xf>
    <xf numFmtId="164" fontId="42" fillId="0" borderId="0" xfId="0" applyNumberFormat="1" applyFont="1" applyAlignment="1">
      <alignment vertical="center"/>
    </xf>
    <xf numFmtId="166" fontId="40" fillId="0" borderId="14" xfId="0" applyNumberFormat="1" applyFont="1" applyBorder="1" applyAlignment="1">
      <alignment vertical="center"/>
    </xf>
    <xf numFmtId="166" fontId="59" fillId="5" borderId="3" xfId="0" applyNumberFormat="1" applyFont="1" applyFill="1" applyBorder="1" applyAlignment="1">
      <alignment horizontal="center" vertical="center" wrapText="1"/>
    </xf>
    <xf numFmtId="166" fontId="51" fillId="0" borderId="83" xfId="1" applyNumberFormat="1" applyFont="1" applyBorder="1" applyAlignment="1">
      <alignment horizontal="right" vertical="center"/>
    </xf>
    <xf numFmtId="166" fontId="43" fillId="14" borderId="3" xfId="2" applyNumberFormat="1" applyFont="1" applyFill="1" applyBorder="1" applyAlignment="1">
      <alignment horizontal="right" vertical="center"/>
    </xf>
    <xf numFmtId="166" fontId="46" fillId="13" borderId="3" xfId="2" applyNumberFormat="1" applyFont="1" applyFill="1" applyBorder="1" applyAlignment="1">
      <alignment horizontal="right" vertical="center"/>
    </xf>
    <xf numFmtId="166" fontId="69" fillId="0" borderId="83" xfId="1" applyNumberFormat="1" applyFont="1" applyBorder="1" applyAlignment="1">
      <alignment horizontal="right" vertical="center"/>
    </xf>
    <xf numFmtId="166" fontId="46" fillId="14" borderId="3" xfId="2" applyNumberFormat="1" applyFont="1" applyFill="1" applyBorder="1" applyAlignment="1">
      <alignment horizontal="right" vertical="center"/>
    </xf>
    <xf numFmtId="166" fontId="43" fillId="12" borderId="3" xfId="2" applyNumberFormat="1" applyFont="1" applyFill="1" applyBorder="1" applyAlignment="1">
      <alignment horizontal="right" vertical="center"/>
    </xf>
    <xf numFmtId="166" fontId="53" fillId="11" borderId="15" xfId="2" applyNumberFormat="1" applyFont="1" applyFill="1" applyBorder="1" applyAlignment="1">
      <alignment horizontal="right" vertical="center"/>
    </xf>
    <xf numFmtId="166" fontId="37" fillId="0" borderId="0" xfId="0" applyNumberFormat="1" applyFont="1" applyAlignment="1">
      <alignment vertical="center"/>
    </xf>
    <xf numFmtId="0" fontId="117" fillId="8" borderId="4" xfId="0" applyFont="1" applyFill="1" applyBorder="1" applyAlignment="1" applyProtection="1">
      <alignment horizontal="center" vertical="center"/>
      <protection locked="0"/>
    </xf>
    <xf numFmtId="0" fontId="15" fillId="2" borderId="4" xfId="0" applyFont="1" applyFill="1" applyBorder="1" applyAlignment="1" applyProtection="1">
      <alignment horizontal="center" vertical="center" wrapText="1"/>
      <protection locked="0"/>
    </xf>
    <xf numFmtId="0" fontId="15" fillId="0" borderId="4" xfId="0" applyFont="1" applyBorder="1" applyAlignment="1" applyProtection="1">
      <alignment horizontal="center" vertical="center"/>
      <protection locked="0"/>
    </xf>
    <xf numFmtId="49" fontId="15" fillId="0" borderId="4" xfId="0" applyNumberFormat="1"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18" fillId="0" borderId="0" xfId="0" applyFont="1"/>
    <xf numFmtId="164" fontId="118" fillId="0" borderId="0" xfId="0" applyNumberFormat="1" applyFont="1"/>
    <xf numFmtId="164" fontId="18" fillId="0" borderId="4" xfId="2" applyNumberFormat="1" applyFont="1" applyFill="1" applyBorder="1" applyAlignment="1">
      <alignment horizontal="center" vertical="center" wrapText="1"/>
    </xf>
    <xf numFmtId="164" fontId="18" fillId="0" borderId="4" xfId="2" applyNumberFormat="1" applyFont="1" applyFill="1" applyBorder="1" applyAlignment="1">
      <alignment horizontal="right" vertical="center"/>
    </xf>
    <xf numFmtId="164" fontId="18" fillId="0" borderId="4" xfId="2" applyNumberFormat="1" applyFont="1" applyFill="1" applyBorder="1" applyAlignment="1">
      <alignment horizontal="center" vertical="center"/>
    </xf>
    <xf numFmtId="164" fontId="3" fillId="0" borderId="2" xfId="1" applyNumberFormat="1" applyFont="1" applyBorder="1" applyAlignment="1">
      <alignment vertical="center" wrapText="1"/>
    </xf>
    <xf numFmtId="164" fontId="18" fillId="2" borderId="8" xfId="2" applyNumberFormat="1" applyFont="1" applyFill="1" applyBorder="1" applyAlignment="1">
      <alignment horizontal="center" vertical="center" wrapText="1"/>
    </xf>
    <xf numFmtId="164" fontId="18" fillId="0" borderId="8" xfId="1" applyNumberFormat="1" applyFont="1" applyBorder="1" applyAlignment="1">
      <alignment horizontal="right" vertical="center"/>
    </xf>
    <xf numFmtId="2" fontId="2" fillId="3" borderId="4" xfId="2" applyNumberFormat="1" applyFont="1" applyFill="1" applyBorder="1" applyAlignment="1">
      <alignment horizontal="right" vertical="center"/>
    </xf>
    <xf numFmtId="1" fontId="2" fillId="3" borderId="4" xfId="2" applyNumberFormat="1" applyFont="1" applyFill="1" applyBorder="1" applyAlignment="1">
      <alignment horizontal="right" vertical="center"/>
    </xf>
    <xf numFmtId="0" fontId="9" fillId="0" borderId="13" xfId="0" applyFont="1" applyBorder="1" applyAlignment="1" applyProtection="1">
      <alignment horizontal="center" vertical="center"/>
      <protection locked="0"/>
    </xf>
    <xf numFmtId="0" fontId="15" fillId="2" borderId="4" xfId="0" applyFont="1" applyFill="1" applyBorder="1" applyAlignment="1">
      <alignment horizontal="center" wrapText="1"/>
    </xf>
    <xf numFmtId="0" fontId="15" fillId="2" borderId="4" xfId="0" applyFont="1" applyFill="1" applyBorder="1" applyAlignment="1">
      <alignment horizontal="center"/>
    </xf>
    <xf numFmtId="0" fontId="15" fillId="0" borderId="1" xfId="0" applyFont="1" applyBorder="1" applyAlignment="1" applyProtection="1">
      <alignment horizontal="center" vertical="center"/>
      <protection locked="0"/>
    </xf>
    <xf numFmtId="0" fontId="15" fillId="0" borderId="3" xfId="0" applyFont="1" applyBorder="1" applyAlignment="1" applyProtection="1">
      <alignment horizontal="center" vertical="center"/>
      <protection locked="0"/>
    </xf>
    <xf numFmtId="0" fontId="15" fillId="0" borderId="4" xfId="0" applyFont="1" applyBorder="1" applyAlignment="1">
      <alignment horizontal="center" vertical="center" wrapText="1"/>
    </xf>
    <xf numFmtId="0" fontId="80" fillId="2" borderId="4" xfId="0" applyFont="1" applyFill="1" applyBorder="1" applyAlignment="1">
      <alignment horizontal="center" vertical="center"/>
    </xf>
    <xf numFmtId="0" fontId="30" fillId="2" borderId="0" xfId="0" applyFont="1" applyFill="1"/>
    <xf numFmtId="2" fontId="50" fillId="0" borderId="49" xfId="1" applyNumberFormat="1" applyFont="1" applyBorder="1" applyAlignment="1">
      <alignment horizontal="right" vertical="center"/>
    </xf>
    <xf numFmtId="2" fontId="50" fillId="2" borderId="49" xfId="1" applyNumberFormat="1" applyFont="1" applyFill="1" applyBorder="1" applyAlignment="1">
      <alignment horizontal="right" vertical="center"/>
    </xf>
    <xf numFmtId="2" fontId="46" fillId="13" borderId="66" xfId="2" applyNumberFormat="1" applyFont="1" applyFill="1" applyBorder="1" applyAlignment="1">
      <alignment horizontal="right" vertical="center"/>
    </xf>
    <xf numFmtId="2" fontId="46" fillId="13" borderId="67" xfId="2" applyNumberFormat="1" applyFont="1" applyFill="1" applyBorder="1" applyAlignment="1">
      <alignment horizontal="right" vertical="center"/>
    </xf>
    <xf numFmtId="2" fontId="93" fillId="10" borderId="43" xfId="0" applyNumberFormat="1" applyFont="1" applyFill="1" applyBorder="1" applyAlignment="1">
      <alignment horizontal="center" vertical="center"/>
    </xf>
    <xf numFmtId="2" fontId="93" fillId="10" borderId="44" xfId="1" applyNumberFormat="1" applyFont="1" applyFill="1" applyBorder="1" applyAlignment="1">
      <alignment horizontal="center" vertical="center"/>
    </xf>
    <xf numFmtId="3" fontId="59" fillId="13" borderId="4" xfId="0" applyNumberFormat="1" applyFont="1" applyFill="1" applyBorder="1" applyAlignment="1">
      <alignment horizontal="center" vertical="center" wrapText="1"/>
    </xf>
    <xf numFmtId="39" fontId="2" fillId="3" borderId="4" xfId="2" applyNumberFormat="1" applyFont="1" applyFill="1" applyBorder="1" applyAlignment="1">
      <alignment horizontal="center" vertical="center"/>
    </xf>
    <xf numFmtId="39" fontId="2" fillId="3" borderId="4" xfId="1" applyNumberFormat="1" applyFont="1" applyFill="1" applyBorder="1" applyAlignment="1">
      <alignment horizontal="center" vertical="center"/>
    </xf>
    <xf numFmtId="2" fontId="3" fillId="0" borderId="2" xfId="1" applyNumberFormat="1" applyFont="1" applyBorder="1" applyAlignment="1">
      <alignment vertical="center" wrapText="1"/>
    </xf>
    <xf numFmtId="2" fontId="46" fillId="14" borderId="66" xfId="2" applyNumberFormat="1" applyFont="1" applyFill="1" applyBorder="1" applyAlignment="1">
      <alignment horizontal="right" vertical="center"/>
    </xf>
    <xf numFmtId="164" fontId="47" fillId="10" borderId="80" xfId="1" applyNumberFormat="1" applyFont="1" applyFill="1" applyBorder="1" applyAlignment="1">
      <alignment horizontal="center" vertical="center"/>
    </xf>
    <xf numFmtId="164" fontId="52" fillId="0" borderId="58" xfId="1" applyNumberFormat="1" applyFont="1" applyBorder="1" applyAlignment="1">
      <alignment horizontal="right" vertical="center"/>
    </xf>
    <xf numFmtId="164" fontId="43" fillId="13" borderId="63" xfId="2" applyNumberFormat="1" applyFont="1" applyFill="1" applyBorder="1" applyAlignment="1">
      <alignment horizontal="right" vertical="center"/>
    </xf>
    <xf numFmtId="164" fontId="44" fillId="14" borderId="63" xfId="2" applyNumberFormat="1" applyFont="1" applyFill="1" applyBorder="1" applyAlignment="1">
      <alignment horizontal="right" vertical="center"/>
    </xf>
    <xf numFmtId="164" fontId="44" fillId="13" borderId="63" xfId="2" applyNumberFormat="1" applyFont="1" applyFill="1" applyBorder="1" applyAlignment="1">
      <alignment horizontal="right" vertical="center"/>
    </xf>
    <xf numFmtId="164" fontId="43" fillId="12" borderId="63" xfId="2" applyNumberFormat="1" applyFont="1" applyFill="1" applyBorder="1" applyAlignment="1">
      <alignment horizontal="right" vertical="center"/>
    </xf>
    <xf numFmtId="164" fontId="53" fillId="11" borderId="54" xfId="2" applyNumberFormat="1" applyFont="1" applyFill="1" applyBorder="1" applyAlignment="1">
      <alignment horizontal="right" vertical="center"/>
    </xf>
    <xf numFmtId="164" fontId="42" fillId="0" borderId="77" xfId="0" applyNumberFormat="1" applyFont="1" applyBorder="1" applyAlignment="1">
      <alignment vertical="center"/>
    </xf>
    <xf numFmtId="2" fontId="48" fillId="0" borderId="49" xfId="1" applyNumberFormat="1" applyFont="1" applyBorder="1" applyAlignment="1">
      <alignment horizontal="right" vertical="center"/>
    </xf>
    <xf numFmtId="2" fontId="46" fillId="14" borderId="67" xfId="2" applyNumberFormat="1" applyFont="1" applyFill="1" applyBorder="1" applyAlignment="1">
      <alignment horizontal="right" vertical="center"/>
    </xf>
    <xf numFmtId="4" fontId="2" fillId="3" borderId="4" xfId="1" applyNumberFormat="1" applyFont="1" applyFill="1" applyBorder="1" applyAlignment="1">
      <alignment horizontal="center" vertical="center"/>
    </xf>
    <xf numFmtId="49" fontId="48" fillId="0" borderId="47" xfId="1" applyNumberFormat="1" applyFont="1" applyBorder="1" applyAlignment="1">
      <alignment horizontal="right" vertical="center"/>
    </xf>
    <xf numFmtId="0" fontId="107" fillId="7" borderId="0" xfId="0" applyFont="1" applyFill="1"/>
    <xf numFmtId="179" fontId="107" fillId="7" borderId="0" xfId="0" applyNumberFormat="1" applyFont="1" applyFill="1"/>
    <xf numFmtId="0" fontId="22" fillId="0" borderId="0" xfId="0" applyFont="1" applyAlignment="1">
      <alignment horizontal="left"/>
    </xf>
    <xf numFmtId="173" fontId="48" fillId="0" borderId="43" xfId="1" applyNumberFormat="1" applyFont="1" applyBorder="1" applyAlignment="1">
      <alignment horizontal="right" vertical="center"/>
    </xf>
    <xf numFmtId="0" fontId="2" fillId="0" borderId="4" xfId="0" applyFont="1" applyBorder="1" applyAlignment="1">
      <alignment horizontal="center"/>
    </xf>
    <xf numFmtId="0" fontId="24" fillId="0" borderId="4" xfId="0" applyFont="1" applyBorder="1" applyAlignment="1">
      <alignment horizontal="center" vertical="center"/>
    </xf>
    <xf numFmtId="0" fontId="2" fillId="0" borderId="0" xfId="0" applyFont="1" applyAlignment="1">
      <alignment wrapText="1"/>
    </xf>
    <xf numFmtId="164" fontId="24" fillId="3" borderId="1" xfId="0" applyNumberFormat="1" applyFont="1" applyFill="1" applyBorder="1" applyAlignment="1">
      <alignment horizontal="center" vertical="center" wrapText="1"/>
    </xf>
    <xf numFmtId="0" fontId="24" fillId="2" borderId="4" xfId="0" applyFont="1" applyFill="1" applyBorder="1" applyAlignment="1">
      <alignment horizontal="center" vertical="center"/>
    </xf>
    <xf numFmtId="181" fontId="11" fillId="0" borderId="0" xfId="0" applyNumberFormat="1" applyFont="1"/>
    <xf numFmtId="0" fontId="29" fillId="0" borderId="8" xfId="0" applyFont="1" applyBorder="1" applyAlignment="1">
      <alignment horizontal="center" vertical="center"/>
    </xf>
    <xf numFmtId="2" fontId="29" fillId="0" borderId="8" xfId="0" applyNumberFormat="1" applyFont="1" applyBorder="1" applyAlignment="1">
      <alignment horizontal="center" vertical="center" wrapText="1"/>
    </xf>
    <xf numFmtId="0" fontId="29" fillId="0" borderId="8" xfId="0" applyFont="1" applyBorder="1" applyAlignment="1">
      <alignment horizontal="center" vertical="center" wrapText="1"/>
    </xf>
    <xf numFmtId="166" fontId="29" fillId="0" borderId="8" xfId="0" applyNumberFormat="1" applyFont="1" applyBorder="1" applyAlignment="1">
      <alignment horizontal="center" vertical="center" wrapText="1"/>
    </xf>
    <xf numFmtId="170" fontId="66" fillId="14" borderId="2" xfId="2" applyNumberFormat="1" applyFont="1" applyFill="1" applyBorder="1" applyAlignment="1">
      <alignment horizontal="right" vertical="center"/>
    </xf>
    <xf numFmtId="170" fontId="66" fillId="13" borderId="2" xfId="2" applyNumberFormat="1" applyFont="1" applyFill="1" applyBorder="1" applyAlignment="1">
      <alignment horizontal="right" vertical="center"/>
    </xf>
    <xf numFmtId="0" fontId="10" fillId="0" borderId="4" xfId="2" applyNumberFormat="1" applyFont="1" applyFill="1" applyBorder="1" applyAlignment="1">
      <alignment horizontal="center" vertical="center"/>
    </xf>
    <xf numFmtId="0" fontId="122" fillId="0" borderId="4" xfId="2" applyNumberFormat="1" applyFont="1" applyFill="1" applyBorder="1" applyAlignment="1">
      <alignment horizontal="center" vertical="center"/>
    </xf>
    <xf numFmtId="0" fontId="10" fillId="3" borderId="4" xfId="2" applyNumberFormat="1" applyFont="1" applyFill="1" applyBorder="1" applyAlignment="1">
      <alignment horizontal="center" vertical="center"/>
    </xf>
    <xf numFmtId="0" fontId="122" fillId="3" borderId="4" xfId="2" applyNumberFormat="1" applyFont="1" applyFill="1" applyBorder="1" applyAlignment="1">
      <alignment horizontal="center" vertical="center"/>
    </xf>
    <xf numFmtId="0" fontId="10" fillId="0" borderId="4" xfId="0" applyFont="1" applyBorder="1" applyAlignment="1">
      <alignment horizontal="center" vertical="center"/>
    </xf>
    <xf numFmtId="2" fontId="10" fillId="3" borderId="4" xfId="0" applyNumberFormat="1" applyFont="1" applyFill="1" applyBorder="1" applyAlignment="1">
      <alignment horizontal="center" vertical="center"/>
    </xf>
    <xf numFmtId="2" fontId="2" fillId="0" borderId="4" xfId="1" applyNumberFormat="1" applyFont="1" applyBorder="1" applyAlignment="1">
      <alignment horizontal="right" vertical="center" wrapText="1"/>
    </xf>
    <xf numFmtId="39" fontId="48" fillId="0" borderId="43" xfId="1" applyNumberFormat="1" applyFont="1" applyBorder="1" applyAlignment="1">
      <alignment horizontal="right" vertical="center"/>
    </xf>
    <xf numFmtId="39" fontId="43" fillId="14" borderId="1" xfId="2" applyNumberFormat="1" applyFont="1" applyFill="1" applyBorder="1" applyAlignment="1">
      <alignment horizontal="right" vertical="center"/>
    </xf>
    <xf numFmtId="1" fontId="2" fillId="3" borderId="4" xfId="1" applyNumberFormat="1" applyFont="1" applyFill="1" applyBorder="1" applyAlignment="1">
      <alignment horizontal="right" vertical="center"/>
    </xf>
    <xf numFmtId="170" fontId="50" fillId="0" borderId="90" xfId="1" applyNumberFormat="1" applyFont="1" applyBorder="1" applyAlignment="1">
      <alignment horizontal="right" vertical="center"/>
    </xf>
    <xf numFmtId="170" fontId="68" fillId="0" borderId="90" xfId="1" applyNumberFormat="1" applyFont="1" applyBorder="1" applyAlignment="1">
      <alignment horizontal="right" vertical="center"/>
    </xf>
    <xf numFmtId="170" fontId="50" fillId="2" borderId="90" xfId="1" applyNumberFormat="1" applyFont="1" applyFill="1" applyBorder="1" applyAlignment="1">
      <alignment horizontal="right" vertical="center"/>
    </xf>
    <xf numFmtId="170" fontId="48" fillId="0" borderId="59" xfId="1" applyNumberFormat="1" applyFont="1" applyBorder="1" applyAlignment="1">
      <alignment horizontal="right" vertical="center"/>
    </xf>
    <xf numFmtId="1" fontId="2" fillId="2" borderId="4" xfId="2" applyNumberFormat="1" applyFont="1" applyFill="1" applyBorder="1" applyAlignment="1">
      <alignment horizontal="right" vertical="center"/>
    </xf>
    <xf numFmtId="1" fontId="2" fillId="0" borderId="4" xfId="1" applyNumberFormat="1" applyFont="1" applyBorder="1" applyAlignment="1">
      <alignment horizontal="right" vertical="center"/>
    </xf>
    <xf numFmtId="1" fontId="2" fillId="2" borderId="4" xfId="2" applyNumberFormat="1" applyFont="1" applyFill="1" applyBorder="1" applyAlignment="1">
      <alignment horizontal="center" vertical="center"/>
    </xf>
    <xf numFmtId="1" fontId="3" fillId="0" borderId="2" xfId="1" applyNumberFormat="1" applyFont="1" applyBorder="1" applyAlignment="1">
      <alignment vertical="center" wrapText="1"/>
    </xf>
    <xf numFmtId="1" fontId="6" fillId="2" borderId="4" xfId="2" applyNumberFormat="1" applyFont="1" applyFill="1" applyBorder="1" applyAlignment="1">
      <alignment horizontal="right" vertical="center"/>
    </xf>
    <xf numFmtId="1" fontId="16" fillId="0" borderId="4" xfId="0" applyNumberFormat="1" applyFont="1" applyBorder="1" applyAlignment="1">
      <alignment horizontal="right"/>
    </xf>
    <xf numFmtId="1" fontId="2" fillId="2" borderId="8" xfId="2" applyNumberFormat="1" applyFont="1" applyFill="1" applyBorder="1" applyAlignment="1">
      <alignment horizontal="right" vertical="center"/>
    </xf>
    <xf numFmtId="1" fontId="2" fillId="0" borderId="4" xfId="2" applyNumberFormat="1" applyFont="1" applyFill="1" applyBorder="1" applyAlignment="1">
      <alignment horizontal="right" vertical="center"/>
    </xf>
    <xf numFmtId="2" fontId="2" fillId="0" borderId="4" xfId="2" applyNumberFormat="1" applyFont="1" applyFill="1" applyBorder="1" applyAlignment="1">
      <alignment horizontal="right" vertical="center"/>
    </xf>
    <xf numFmtId="1" fontId="123" fillId="3" borderId="4" xfId="2" applyNumberFormat="1" applyFont="1" applyFill="1" applyBorder="1" applyAlignment="1">
      <alignment vertical="center"/>
    </xf>
    <xf numFmtId="1" fontId="123" fillId="18" borderId="4" xfId="2" applyNumberFormat="1" applyFont="1" applyFill="1" applyBorder="1" applyAlignment="1">
      <alignment horizontal="right" vertical="center"/>
    </xf>
    <xf numFmtId="1" fontId="123" fillId="3" borderId="4" xfId="2" applyNumberFormat="1" applyFont="1" applyFill="1" applyBorder="1" applyAlignment="1">
      <alignment horizontal="right" vertical="center"/>
    </xf>
    <xf numFmtId="2" fontId="123" fillId="18" borderId="4" xfId="2" applyNumberFormat="1" applyFont="1" applyFill="1" applyBorder="1" applyAlignment="1">
      <alignment horizontal="right" vertical="center"/>
    </xf>
    <xf numFmtId="2" fontId="123" fillId="3" borderId="4" xfId="0" applyNumberFormat="1" applyFont="1" applyFill="1" applyBorder="1" applyAlignment="1">
      <alignment horizontal="right" vertical="center"/>
    </xf>
    <xf numFmtId="2" fontId="123" fillId="3" borderId="4" xfId="2" applyNumberFormat="1" applyFont="1" applyFill="1" applyBorder="1" applyAlignment="1">
      <alignment horizontal="right" vertical="center"/>
    </xf>
    <xf numFmtId="1" fontId="123" fillId="3" borderId="4" xfId="1" applyNumberFormat="1" applyFont="1" applyFill="1" applyBorder="1" applyAlignment="1">
      <alignment horizontal="right" vertical="center"/>
    </xf>
    <xf numFmtId="1" fontId="123" fillId="18" borderId="4" xfId="2" applyNumberFormat="1" applyFont="1" applyFill="1" applyBorder="1" applyAlignment="1">
      <alignment horizontal="center" vertical="center"/>
    </xf>
    <xf numFmtId="1" fontId="124" fillId="0" borderId="2" xfId="1" applyNumberFormat="1" applyFont="1" applyBorder="1" applyAlignment="1">
      <alignment vertical="center" wrapText="1"/>
    </xf>
    <xf numFmtId="1" fontId="123" fillId="3" borderId="8" xfId="2" applyNumberFormat="1" applyFont="1" applyFill="1" applyBorder="1" applyAlignment="1">
      <alignment horizontal="right" vertical="center"/>
    </xf>
    <xf numFmtId="1" fontId="123" fillId="18" borderId="8" xfId="2" applyNumberFormat="1" applyFont="1" applyFill="1" applyBorder="1" applyAlignment="1">
      <alignment horizontal="right" vertical="center"/>
    </xf>
    <xf numFmtId="0" fontId="126" fillId="0" borderId="2" xfId="1" applyFont="1" applyBorder="1" applyAlignment="1">
      <alignment vertical="center" wrapText="1"/>
    </xf>
    <xf numFmtId="1" fontId="24" fillId="0" borderId="4" xfId="0" applyNumberFormat="1" applyFont="1" applyBorder="1" applyAlignment="1">
      <alignment horizontal="center" vertical="center"/>
    </xf>
    <xf numFmtId="0" fontId="34" fillId="7" borderId="1" xfId="0" applyFont="1" applyFill="1" applyBorder="1" applyAlignment="1" applyProtection="1">
      <alignment vertical="center" wrapText="1"/>
      <protection locked="0"/>
    </xf>
    <xf numFmtId="0" fontId="35" fillId="7" borderId="1" xfId="0" applyFont="1" applyFill="1" applyBorder="1" applyAlignment="1" applyProtection="1">
      <alignment vertical="center"/>
      <protection locked="0"/>
    </xf>
    <xf numFmtId="164" fontId="30" fillId="3" borderId="26" xfId="0" applyNumberFormat="1" applyFont="1" applyFill="1" applyBorder="1"/>
    <xf numFmtId="0" fontId="96" fillId="0" borderId="0" xfId="0" applyFont="1"/>
    <xf numFmtId="0" fontId="129" fillId="2" borderId="4" xfId="0" applyFont="1" applyFill="1" applyBorder="1" applyAlignment="1">
      <alignment horizontal="center" vertical="center" wrapText="1"/>
    </xf>
    <xf numFmtId="2" fontId="43" fillId="13" borderId="66" xfId="2" applyNumberFormat="1" applyFont="1" applyFill="1" applyBorder="1" applyAlignment="1">
      <alignment horizontal="right" vertical="center"/>
    </xf>
    <xf numFmtId="2" fontId="43" fillId="13" borderId="67" xfId="2" applyNumberFormat="1" applyFont="1" applyFill="1" applyBorder="1" applyAlignment="1">
      <alignment horizontal="right" vertical="center"/>
    </xf>
    <xf numFmtId="2" fontId="43" fillId="13" borderId="2" xfId="2" applyNumberFormat="1" applyFont="1" applyFill="1" applyBorder="1" applyAlignment="1">
      <alignment horizontal="right" vertical="center"/>
    </xf>
    <xf numFmtId="2" fontId="43" fillId="14" borderId="65" xfId="2" applyNumberFormat="1" applyFont="1" applyFill="1" applyBorder="1" applyAlignment="1">
      <alignment horizontal="right" vertical="center"/>
    </xf>
    <xf numFmtId="2" fontId="40" fillId="0" borderId="14" xfId="0" applyNumberFormat="1" applyFont="1" applyBorder="1" applyAlignment="1">
      <alignment vertical="center"/>
    </xf>
    <xf numFmtId="2" fontId="57" fillId="5" borderId="4" xfId="0" applyNumberFormat="1" applyFont="1" applyFill="1" applyBorder="1" applyAlignment="1">
      <alignment horizontal="center" vertical="center" wrapText="1"/>
    </xf>
    <xf numFmtId="2" fontId="59" fillId="5" borderId="4" xfId="0" applyNumberFormat="1" applyFont="1" applyFill="1" applyBorder="1" applyAlignment="1">
      <alignment horizontal="center" vertical="center" wrapText="1"/>
    </xf>
    <xf numFmtId="2" fontId="47" fillId="10" borderId="81" xfId="1" applyNumberFormat="1" applyFont="1" applyFill="1" applyBorder="1" applyAlignment="1">
      <alignment horizontal="center" vertical="center"/>
    </xf>
    <xf numFmtId="2" fontId="43" fillId="12" borderId="66" xfId="2" applyNumberFormat="1" applyFont="1" applyFill="1" applyBorder="1" applyAlignment="1">
      <alignment horizontal="right" vertical="center"/>
    </xf>
    <xf numFmtId="2" fontId="53" fillId="11" borderId="56" xfId="2" applyNumberFormat="1" applyFont="1" applyFill="1" applyBorder="1" applyAlignment="1">
      <alignment horizontal="right" vertical="center"/>
    </xf>
    <xf numFmtId="2" fontId="54" fillId="0" borderId="78" xfId="0" applyNumberFormat="1" applyFont="1" applyBorder="1" applyAlignment="1">
      <alignment vertical="center"/>
    </xf>
    <xf numFmtId="2" fontId="54" fillId="0" borderId="0" xfId="0" applyNumberFormat="1" applyFont="1" applyAlignment="1">
      <alignment vertical="center"/>
    </xf>
    <xf numFmtId="2" fontId="2" fillId="3" borderId="4" xfId="2" applyNumberFormat="1" applyFont="1" applyFill="1" applyBorder="1" applyAlignment="1">
      <alignment horizontal="center" vertical="center"/>
    </xf>
    <xf numFmtId="173" fontId="51" fillId="0" borderId="43" xfId="1" applyNumberFormat="1" applyFont="1" applyBorder="1" applyAlignment="1">
      <alignment horizontal="right" vertical="center"/>
    </xf>
    <xf numFmtId="0" fontId="131" fillId="0" borderId="4" xfId="0" applyFont="1" applyBorder="1" applyAlignment="1">
      <alignment horizontal="center" vertical="center" wrapText="1"/>
    </xf>
    <xf numFmtId="0" fontId="131" fillId="0" borderId="4" xfId="0" applyFont="1" applyBorder="1" applyAlignment="1">
      <alignment horizontal="center" vertical="center"/>
    </xf>
    <xf numFmtId="2" fontId="43" fillId="13" borderId="65" xfId="2" applyNumberFormat="1" applyFont="1" applyFill="1" applyBorder="1" applyAlignment="1">
      <alignment horizontal="right" vertical="center"/>
    </xf>
    <xf numFmtId="2" fontId="24" fillId="3" borderId="1" xfId="0" applyNumberFormat="1" applyFont="1" applyFill="1" applyBorder="1" applyAlignment="1">
      <alignment horizontal="center" vertical="center" wrapText="1"/>
    </xf>
    <xf numFmtId="0" fontId="96" fillId="0" borderId="4" xfId="0" applyFont="1" applyBorder="1"/>
    <xf numFmtId="0" fontId="11" fillId="0" borderId="5" xfId="0" applyFont="1" applyBorder="1"/>
    <xf numFmtId="0" fontId="108" fillId="0" borderId="13" xfId="0" applyFont="1" applyBorder="1" applyAlignment="1">
      <alignment vertical="center"/>
    </xf>
    <xf numFmtId="0" fontId="0" fillId="0" borderId="13" xfId="0" applyBorder="1"/>
    <xf numFmtId="0" fontId="0" fillId="0" borderId="6" xfId="0" applyBorder="1"/>
    <xf numFmtId="0" fontId="11" fillId="0" borderId="16" xfId="0" applyFont="1" applyBorder="1"/>
    <xf numFmtId="0" fontId="0" fillId="0" borderId="12" xfId="0" applyBorder="1"/>
    <xf numFmtId="0" fontId="108" fillId="0" borderId="0" xfId="0" applyFont="1" applyAlignment="1">
      <alignment vertical="center"/>
    </xf>
    <xf numFmtId="0" fontId="11" fillId="0" borderId="12" xfId="0" applyFont="1" applyBorder="1"/>
    <xf numFmtId="0" fontId="132" fillId="0" borderId="16" xfId="0" applyFont="1" applyBorder="1"/>
    <xf numFmtId="0" fontId="11" fillId="0" borderId="16" xfId="0" applyFont="1" applyBorder="1" applyAlignment="1">
      <alignment horizontal="left"/>
    </xf>
    <xf numFmtId="0" fontId="11" fillId="0" borderId="0" xfId="0" applyFont="1" applyAlignment="1">
      <alignment horizontal="left"/>
    </xf>
    <xf numFmtId="0" fontId="11" fillId="0" borderId="14" xfId="0" applyFont="1" applyBorder="1" applyAlignment="1">
      <alignment horizontal="left"/>
    </xf>
    <xf numFmtId="0" fontId="11" fillId="0" borderId="14" xfId="0" applyFont="1" applyBorder="1"/>
    <xf numFmtId="0" fontId="11" fillId="0" borderId="15" xfId="0" applyFont="1" applyBorder="1"/>
    <xf numFmtId="0" fontId="118" fillId="0" borderId="16" xfId="0" applyFont="1" applyBorder="1" applyAlignment="1">
      <alignment horizontal="left"/>
    </xf>
    <xf numFmtId="0" fontId="118" fillId="0" borderId="7" xfId="0" applyFont="1" applyBorder="1" applyAlignment="1">
      <alignment horizontal="left"/>
    </xf>
    <xf numFmtId="2" fontId="48" fillId="0" borderId="57" xfId="1" applyNumberFormat="1" applyFont="1" applyBorder="1" applyAlignment="1">
      <alignment horizontal="right" vertical="center"/>
    </xf>
    <xf numFmtId="4" fontId="2" fillId="0" borderId="4" xfId="1" applyNumberFormat="1" applyFont="1" applyBorder="1" applyAlignment="1">
      <alignment horizontal="center" vertical="center" wrapText="1"/>
    </xf>
    <xf numFmtId="2" fontId="47" fillId="10" borderId="79" xfId="1" applyNumberFormat="1" applyFont="1" applyFill="1" applyBorder="1" applyAlignment="1">
      <alignment horizontal="center" vertical="center"/>
    </xf>
    <xf numFmtId="2" fontId="43" fillId="14" borderId="67" xfId="2" applyNumberFormat="1" applyFont="1" applyFill="1" applyBorder="1" applyAlignment="1">
      <alignment horizontal="right" vertical="center"/>
    </xf>
    <xf numFmtId="2" fontId="68" fillId="0" borderId="49" xfId="1" applyNumberFormat="1" applyFont="1" applyBorder="1" applyAlignment="1">
      <alignment horizontal="right" vertical="center"/>
    </xf>
    <xf numFmtId="2" fontId="43" fillId="12" borderId="65" xfId="2" applyNumberFormat="1" applyFont="1" applyFill="1" applyBorder="1" applyAlignment="1">
      <alignment horizontal="right" vertical="center"/>
    </xf>
    <xf numFmtId="2" fontId="53" fillId="11" borderId="55" xfId="2" applyNumberFormat="1" applyFont="1" applyFill="1" applyBorder="1" applyAlignment="1">
      <alignment horizontal="right" vertical="center"/>
    </xf>
    <xf numFmtId="2" fontId="38" fillId="0" borderId="76" xfId="0" applyNumberFormat="1" applyFont="1" applyBorder="1" applyAlignment="1">
      <alignment vertical="center"/>
    </xf>
    <xf numFmtId="2" fontId="38" fillId="0" borderId="0" xfId="0" applyNumberFormat="1" applyFont="1" applyAlignment="1">
      <alignment vertical="center"/>
    </xf>
    <xf numFmtId="2" fontId="41" fillId="0" borderId="14" xfId="0" applyNumberFormat="1" applyFont="1" applyBorder="1" applyAlignment="1">
      <alignment vertical="center"/>
    </xf>
    <xf numFmtId="2" fontId="60" fillId="5" borderId="4" xfId="0" applyNumberFormat="1" applyFont="1" applyFill="1" applyBorder="1" applyAlignment="1">
      <alignment horizontal="center" vertical="center" wrapText="1"/>
    </xf>
    <xf numFmtId="2" fontId="47" fillId="10" borderId="69" xfId="1" applyNumberFormat="1" applyFont="1" applyFill="1" applyBorder="1" applyAlignment="1">
      <alignment horizontal="center" vertical="center"/>
    </xf>
    <xf numFmtId="2" fontId="43" fillId="14" borderId="2" xfId="2" applyNumberFormat="1" applyFont="1" applyFill="1" applyBorder="1" applyAlignment="1">
      <alignment horizontal="right" vertical="center"/>
    </xf>
    <xf numFmtId="2" fontId="68" fillId="0" borderId="57" xfId="1" applyNumberFormat="1" applyFont="1" applyBorder="1" applyAlignment="1">
      <alignment horizontal="right" vertical="center"/>
    </xf>
    <xf numFmtId="2" fontId="42" fillId="0" borderId="0" xfId="0" applyNumberFormat="1" applyFont="1" applyAlignment="1">
      <alignment vertical="center"/>
    </xf>
    <xf numFmtId="170" fontId="51" fillId="0" borderId="49" xfId="1" applyNumberFormat="1" applyFont="1" applyBorder="1" applyAlignment="1">
      <alignment horizontal="center" vertical="center"/>
    </xf>
    <xf numFmtId="170" fontId="43" fillId="14" borderId="67" xfId="2" applyNumberFormat="1" applyFont="1" applyFill="1" applyBorder="1" applyAlignment="1">
      <alignment horizontal="center" vertical="center"/>
    </xf>
    <xf numFmtId="174" fontId="51" fillId="0" borderId="49" xfId="1" applyNumberFormat="1" applyFont="1" applyBorder="1" applyAlignment="1">
      <alignment horizontal="center" vertical="center"/>
    </xf>
    <xf numFmtId="173" fontId="51" fillId="0" borderId="49" xfId="1" applyNumberFormat="1" applyFont="1" applyBorder="1" applyAlignment="1">
      <alignment horizontal="center" vertical="center"/>
    </xf>
    <xf numFmtId="170" fontId="46" fillId="13" borderId="67" xfId="2" applyNumberFormat="1" applyFont="1" applyFill="1" applyBorder="1" applyAlignment="1">
      <alignment horizontal="center" vertical="center"/>
    </xf>
    <xf numFmtId="174" fontId="69" fillId="0" borderId="49" xfId="1" applyNumberFormat="1" applyFont="1" applyBorder="1" applyAlignment="1">
      <alignment horizontal="center" vertical="center"/>
    </xf>
    <xf numFmtId="170" fontId="46" fillId="14" borderId="67" xfId="2" applyNumberFormat="1" applyFont="1" applyFill="1" applyBorder="1" applyAlignment="1">
      <alignment horizontal="center" vertical="center"/>
    </xf>
    <xf numFmtId="173" fontId="46" fillId="13" borderId="67" xfId="2" applyNumberFormat="1" applyFont="1" applyFill="1" applyBorder="1" applyAlignment="1">
      <alignment horizontal="center" vertical="center"/>
    </xf>
    <xf numFmtId="170" fontId="43" fillId="12" borderId="65" xfId="2" applyNumberFormat="1" applyFont="1" applyFill="1" applyBorder="1" applyAlignment="1">
      <alignment horizontal="center" vertical="center"/>
    </xf>
    <xf numFmtId="170" fontId="53" fillId="11" borderId="55" xfId="2" applyNumberFormat="1" applyFont="1" applyFill="1" applyBorder="1" applyAlignment="1">
      <alignment horizontal="center" vertical="center"/>
    </xf>
    <xf numFmtId="0" fontId="37" fillId="0" borderId="0" xfId="0" applyFont="1" applyAlignment="1">
      <alignment horizontal="center" vertical="center"/>
    </xf>
    <xf numFmtId="14" fontId="33" fillId="0" borderId="0" xfId="0" applyNumberFormat="1" applyFont="1" applyAlignment="1" applyProtection="1">
      <alignment horizontal="left"/>
      <protection locked="0"/>
    </xf>
    <xf numFmtId="183" fontId="33" fillId="0" borderId="0" xfId="0" applyNumberFormat="1" applyFont="1" applyProtection="1">
      <protection locked="0"/>
    </xf>
    <xf numFmtId="2" fontId="33" fillId="0" borderId="0" xfId="0" applyNumberFormat="1" applyFont="1" applyProtection="1">
      <protection locked="0"/>
    </xf>
    <xf numFmtId="183" fontId="77" fillId="0" borderId="0" xfId="0" applyNumberFormat="1" applyFont="1" applyProtection="1">
      <protection locked="0"/>
    </xf>
    <xf numFmtId="0" fontId="77" fillId="0" borderId="0" xfId="0" applyFont="1" applyProtection="1">
      <protection locked="0"/>
    </xf>
    <xf numFmtId="14" fontId="33" fillId="0" borderId="0" xfId="0" applyNumberFormat="1" applyFont="1" applyProtection="1">
      <protection locked="0"/>
    </xf>
    <xf numFmtId="4" fontId="33" fillId="0" borderId="0" xfId="0" applyNumberFormat="1" applyFont="1" applyProtection="1">
      <protection locked="0"/>
    </xf>
    <xf numFmtId="14" fontId="134" fillId="0" borderId="0" xfId="0" applyNumberFormat="1" applyFont="1" applyProtection="1">
      <protection locked="0"/>
    </xf>
    <xf numFmtId="4" fontId="134" fillId="0" borderId="0" xfId="0" applyNumberFormat="1" applyFont="1" applyProtection="1">
      <protection locked="0"/>
    </xf>
    <xf numFmtId="14" fontId="102" fillId="7" borderId="0" xfId="0" applyNumberFormat="1" applyFont="1" applyFill="1" applyAlignment="1" applyProtection="1">
      <alignment horizontal="center" vertical="center"/>
      <protection hidden="1"/>
    </xf>
    <xf numFmtId="14" fontId="33" fillId="0" borderId="0" xfId="0" applyNumberFormat="1" applyFont="1" applyAlignment="1" applyProtection="1">
      <alignment horizontal="center" vertical="center"/>
      <protection locked="0"/>
    </xf>
    <xf numFmtId="0" fontId="108" fillId="0" borderId="0" xfId="0" applyFont="1" applyAlignment="1">
      <alignment horizontal="center" vertical="center"/>
    </xf>
    <xf numFmtId="2" fontId="2" fillId="3" borderId="4" xfId="1" applyNumberFormat="1" applyFont="1" applyFill="1" applyBorder="1" applyAlignment="1">
      <alignment horizontal="right" vertical="center" wrapText="1"/>
    </xf>
    <xf numFmtId="0" fontId="106" fillId="0" borderId="0" xfId="0" applyFont="1" applyAlignment="1">
      <alignment horizontal="center"/>
    </xf>
    <xf numFmtId="0" fontId="3" fillId="15" borderId="4"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15" xfId="0" applyFont="1" applyFill="1" applyBorder="1" applyAlignment="1">
      <alignment horizontal="center" vertical="center" wrapText="1"/>
    </xf>
    <xf numFmtId="0" fontId="3" fillId="15" borderId="4" xfId="0" applyFont="1" applyFill="1" applyBorder="1" applyAlignment="1">
      <alignment horizontal="center"/>
    </xf>
    <xf numFmtId="4" fontId="2" fillId="15" borderId="4" xfId="1" applyNumberFormat="1" applyFont="1" applyFill="1" applyBorder="1" applyAlignment="1">
      <alignment horizontal="center" vertical="center" wrapText="1"/>
    </xf>
    <xf numFmtId="0" fontId="2" fillId="15" borderId="4" xfId="1" applyFont="1" applyFill="1" applyBorder="1" applyAlignment="1">
      <alignment horizontal="center" vertical="center" wrapText="1"/>
    </xf>
    <xf numFmtId="0" fontId="2" fillId="15" borderId="8" xfId="1" applyFont="1" applyFill="1" applyBorder="1" applyAlignment="1">
      <alignment horizontal="center" vertical="center" wrapText="1"/>
    </xf>
    <xf numFmtId="0" fontId="2" fillId="15" borderId="11" xfId="1" applyFont="1" applyFill="1" applyBorder="1" applyAlignment="1">
      <alignment horizontal="center" vertical="center" wrapText="1"/>
    </xf>
    <xf numFmtId="0" fontId="2" fillId="15" borderId="4" xfId="0" applyFont="1" applyFill="1" applyBorder="1" applyAlignment="1">
      <alignment horizontal="center" vertical="center" wrapText="1"/>
    </xf>
    <xf numFmtId="0" fontId="107" fillId="7" borderId="0" xfId="0" applyFont="1" applyFill="1" applyAlignment="1">
      <alignment horizontal="right"/>
    </xf>
    <xf numFmtId="0" fontId="3" fillId="0" borderId="0" xfId="1" applyFont="1" applyAlignment="1">
      <alignment horizontal="center" vertical="center" wrapText="1"/>
    </xf>
    <xf numFmtId="164" fontId="3" fillId="15" borderId="1" xfId="1" applyNumberFormat="1" applyFont="1" applyFill="1" applyBorder="1" applyAlignment="1">
      <alignment horizontal="center" vertical="center"/>
    </xf>
    <xf numFmtId="164" fontId="3" fillId="15" borderId="2" xfId="1" applyNumberFormat="1" applyFont="1" applyFill="1" applyBorder="1" applyAlignment="1">
      <alignment horizontal="center" vertical="center"/>
    </xf>
    <xf numFmtId="164" fontId="3" fillId="15" borderId="3" xfId="1" applyNumberFormat="1" applyFont="1" applyFill="1" applyBorder="1" applyAlignment="1">
      <alignment horizontal="center" vertical="center"/>
    </xf>
    <xf numFmtId="3" fontId="3" fillId="15" borderId="1" xfId="1" applyNumberFormat="1" applyFont="1" applyFill="1" applyBorder="1" applyAlignment="1">
      <alignment horizontal="center" vertical="center" wrapText="1"/>
    </xf>
    <xf numFmtId="3" fontId="3" fillId="15" borderId="2" xfId="1" applyNumberFormat="1" applyFont="1" applyFill="1" applyBorder="1" applyAlignment="1">
      <alignment horizontal="center" vertical="center" wrapText="1"/>
    </xf>
    <xf numFmtId="3" fontId="3" fillId="15" borderId="3" xfId="1" applyNumberFormat="1" applyFont="1" applyFill="1" applyBorder="1" applyAlignment="1">
      <alignment horizontal="center" vertical="center" wrapText="1"/>
    </xf>
    <xf numFmtId="3" fontId="3" fillId="15" borderId="4" xfId="1" applyNumberFormat="1" applyFont="1" applyFill="1" applyBorder="1" applyAlignment="1">
      <alignment horizontal="center" vertical="center" wrapText="1"/>
    </xf>
    <xf numFmtId="3" fontId="3" fillId="15" borderId="4" xfId="0" applyNumberFormat="1" applyFont="1" applyFill="1" applyBorder="1" applyAlignment="1">
      <alignment horizontal="center" vertical="center" wrapText="1"/>
    </xf>
    <xf numFmtId="0" fontId="62" fillId="15" borderId="4" xfId="0" applyFont="1" applyFill="1" applyBorder="1" applyAlignment="1">
      <alignment horizontal="center"/>
    </xf>
    <xf numFmtId="0" fontId="3" fillId="16" borderId="8" xfId="1" applyFont="1" applyFill="1" applyBorder="1" applyAlignment="1">
      <alignment horizontal="center" vertical="center"/>
    </xf>
    <xf numFmtId="0" fontId="3" fillId="16" borderId="10" xfId="1" applyFont="1" applyFill="1" applyBorder="1" applyAlignment="1">
      <alignment horizontal="center" vertical="center"/>
    </xf>
    <xf numFmtId="0" fontId="3" fillId="16" borderId="11" xfId="1" applyFont="1" applyFill="1" applyBorder="1" applyAlignment="1">
      <alignment horizontal="center" vertical="center"/>
    </xf>
    <xf numFmtId="0" fontId="73" fillId="4" borderId="4" xfId="1" applyFont="1" applyFill="1" applyBorder="1" applyAlignment="1">
      <alignment horizontal="left" vertical="center" wrapText="1"/>
    </xf>
    <xf numFmtId="3" fontId="2" fillId="4" borderId="4" xfId="1" applyNumberFormat="1" applyFont="1" applyFill="1" applyBorder="1" applyAlignment="1">
      <alignment horizontal="left" vertical="center"/>
    </xf>
    <xf numFmtId="3" fontId="2" fillId="4" borderId="4" xfId="1" applyNumberFormat="1" applyFont="1" applyFill="1" applyBorder="1" applyAlignment="1">
      <alignment horizontal="left" vertical="center" wrapText="1"/>
    </xf>
    <xf numFmtId="3" fontId="2" fillId="4" borderId="1" xfId="1" applyNumberFormat="1" applyFont="1" applyFill="1" applyBorder="1" applyAlignment="1">
      <alignment horizontal="left" vertical="center" wrapText="1"/>
    </xf>
    <xf numFmtId="3" fontId="2" fillId="4" borderId="3" xfId="1" applyNumberFormat="1" applyFont="1" applyFill="1" applyBorder="1" applyAlignment="1">
      <alignment horizontal="left" vertical="center" wrapText="1"/>
    </xf>
    <xf numFmtId="0" fontId="2" fillId="0" borderId="0" xfId="0" applyFont="1" applyAlignment="1">
      <alignment horizontal="left" wrapText="1"/>
    </xf>
    <xf numFmtId="0" fontId="2" fillId="0" borderId="0" xfId="0" applyFont="1" applyAlignment="1">
      <alignment horizontal="left"/>
    </xf>
    <xf numFmtId="0" fontId="2" fillId="0" borderId="4" xfId="1" applyFont="1" applyBorder="1" applyAlignment="1">
      <alignment horizontal="left" vertical="center"/>
    </xf>
    <xf numFmtId="3" fontId="2" fillId="3" borderId="4" xfId="0" applyNumberFormat="1" applyFont="1" applyFill="1" applyBorder="1" applyAlignment="1">
      <alignment horizontal="center"/>
    </xf>
    <xf numFmtId="167" fontId="2" fillId="3" borderId="4" xfId="0" applyNumberFormat="1" applyFont="1" applyFill="1" applyBorder="1" applyAlignment="1">
      <alignment horizontal="center"/>
    </xf>
    <xf numFmtId="3" fontId="109" fillId="0" borderId="0" xfId="1" applyNumberFormat="1" applyFont="1" applyAlignment="1">
      <alignment horizontal="left"/>
    </xf>
    <xf numFmtId="170" fontId="3" fillId="0" borderId="4" xfId="1" applyNumberFormat="1" applyFont="1" applyBorder="1" applyAlignment="1">
      <alignment horizontal="center" vertical="center"/>
    </xf>
    <xf numFmtId="170" fontId="2" fillId="0" borderId="4" xfId="1" applyNumberFormat="1" applyFont="1" applyBorder="1" applyAlignment="1">
      <alignment horizontal="center" vertical="center"/>
    </xf>
    <xf numFmtId="0" fontId="2" fillId="0" borderId="13" xfId="0" applyFont="1" applyBorder="1" applyAlignment="1">
      <alignment horizontal="center"/>
    </xf>
    <xf numFmtId="3" fontId="2" fillId="6" borderId="4" xfId="1" applyNumberFormat="1" applyFont="1" applyFill="1" applyBorder="1" applyAlignment="1">
      <alignment horizontal="left" vertical="center"/>
    </xf>
    <xf numFmtId="3" fontId="3" fillId="19" borderId="4" xfId="1" applyNumberFormat="1" applyFont="1" applyFill="1" applyBorder="1" applyAlignment="1">
      <alignment horizontal="center" vertical="center"/>
    </xf>
    <xf numFmtId="0" fontId="2" fillId="6" borderId="4" xfId="1" applyFont="1" applyFill="1" applyBorder="1" applyAlignment="1">
      <alignment horizontal="left" vertical="center" wrapText="1"/>
    </xf>
    <xf numFmtId="3" fontId="2" fillId="6" borderId="4" xfId="1" applyNumberFormat="1" applyFont="1" applyFill="1" applyBorder="1" applyAlignment="1">
      <alignment horizontal="left" vertical="center" wrapText="1"/>
    </xf>
    <xf numFmtId="0" fontId="109" fillId="3" borderId="0" xfId="1" applyFont="1" applyFill="1" applyAlignment="1">
      <alignment horizontal="left" vertical="center" wrapText="1"/>
    </xf>
    <xf numFmtId="0" fontId="3" fillId="20" borderId="4" xfId="1" applyFont="1" applyFill="1" applyBorder="1" applyAlignment="1">
      <alignment horizontal="center" vertical="center"/>
    </xf>
    <xf numFmtId="0" fontId="73" fillId="2" borderId="0" xfId="0" applyFont="1" applyFill="1" applyAlignment="1">
      <alignment horizontal="left"/>
    </xf>
    <xf numFmtId="49" fontId="2" fillId="2" borderId="0" xfId="2" applyNumberFormat="1" applyFont="1" applyFill="1" applyBorder="1" applyAlignment="1">
      <alignment horizontal="center" vertical="center"/>
    </xf>
    <xf numFmtId="170" fontId="2" fillId="2" borderId="0" xfId="2" applyNumberFormat="1" applyFont="1" applyFill="1" applyBorder="1" applyAlignment="1">
      <alignment horizontal="center" vertical="center"/>
    </xf>
    <xf numFmtId="4" fontId="2" fillId="2" borderId="0" xfId="1" applyNumberFormat="1" applyFont="1" applyFill="1" applyAlignment="1">
      <alignment horizontal="center" vertical="center"/>
    </xf>
    <xf numFmtId="4" fontId="2" fillId="2" borderId="0" xfId="0" applyNumberFormat="1" applyFont="1" applyFill="1"/>
    <xf numFmtId="3" fontId="2" fillId="2" borderId="0" xfId="0" applyNumberFormat="1" applyFont="1" applyFill="1"/>
    <xf numFmtId="170" fontId="73" fillId="2" borderId="0" xfId="0" applyNumberFormat="1" applyFont="1" applyFill="1" applyAlignment="1">
      <alignment horizontal="left"/>
    </xf>
    <xf numFmtId="164" fontId="30" fillId="9" borderId="1" xfId="0" applyNumberFormat="1" applyFont="1" applyFill="1" applyBorder="1"/>
    <xf numFmtId="1" fontId="123" fillId="3" borderId="4" xfId="1" applyNumberFormat="1" applyFont="1" applyFill="1" applyBorder="1" applyAlignment="1">
      <alignment horizontal="right" vertical="center" wrapText="1"/>
    </xf>
    <xf numFmtId="0" fontId="33" fillId="8" borderId="1" xfId="0" applyFont="1" applyFill="1" applyBorder="1" applyAlignment="1" applyProtection="1">
      <alignment horizontal="center" wrapText="1"/>
      <protection locked="0"/>
    </xf>
    <xf numFmtId="0" fontId="33" fillId="8" borderId="2" xfId="0" applyFont="1" applyFill="1" applyBorder="1" applyAlignment="1" applyProtection="1">
      <alignment horizontal="center" wrapText="1"/>
      <protection locked="0"/>
    </xf>
    <xf numFmtId="0" fontId="33" fillId="7" borderId="26" xfId="0" applyFont="1" applyFill="1" applyBorder="1" applyAlignment="1" applyProtection="1">
      <alignment horizontal="center" wrapText="1"/>
      <protection locked="0"/>
    </xf>
    <xf numFmtId="0" fontId="33" fillId="7" borderId="2" xfId="0" applyFont="1" applyFill="1" applyBorder="1" applyAlignment="1" applyProtection="1">
      <alignment horizontal="center" wrapText="1"/>
      <protection locked="0"/>
    </xf>
    <xf numFmtId="168" fontId="95" fillId="8" borderId="3" xfId="0" applyNumberFormat="1" applyFont="1" applyFill="1" applyBorder="1" applyAlignment="1" applyProtection="1">
      <alignment horizontal="center" vertical="center" wrapText="1"/>
      <protection locked="0"/>
    </xf>
    <xf numFmtId="0" fontId="33" fillId="8" borderId="1" xfId="0"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7" borderId="1" xfId="0" applyFont="1" applyFill="1" applyBorder="1" applyAlignment="1" applyProtection="1">
      <alignment horizontal="center" vertical="center" wrapText="1"/>
      <protection locked="0"/>
    </xf>
    <xf numFmtId="0" fontId="33" fillId="7" borderId="2" xfId="0" applyFont="1" applyFill="1" applyBorder="1" applyAlignment="1" applyProtection="1">
      <alignment horizontal="center" vertical="center" wrapText="1"/>
      <protection locked="0"/>
    </xf>
    <xf numFmtId="0" fontId="33" fillId="7" borderId="3" xfId="0" applyFont="1" applyFill="1" applyBorder="1" applyAlignment="1" applyProtection="1">
      <alignment horizontal="center" vertical="center" wrapText="1"/>
      <protection locked="0"/>
    </xf>
    <xf numFmtId="168" fontId="95" fillId="8" borderId="1" xfId="0" applyNumberFormat="1" applyFont="1" applyFill="1" applyBorder="1" applyAlignment="1" applyProtection="1">
      <alignment horizontal="center" vertical="center" wrapText="1"/>
      <protection locked="0"/>
    </xf>
    <xf numFmtId="0" fontId="33" fillId="7" borderId="0" xfId="0" applyFont="1" applyFill="1" applyAlignment="1" applyProtection="1">
      <alignment horizontal="center" wrapText="1"/>
      <protection locked="0"/>
    </xf>
    <xf numFmtId="0" fontId="33" fillId="8" borderId="91" xfId="0" applyFont="1" applyFill="1" applyBorder="1" applyAlignment="1" applyProtection="1">
      <alignment horizontal="center" vertical="center" wrapText="1"/>
      <protection locked="0"/>
    </xf>
    <xf numFmtId="1" fontId="10" fillId="3" borderId="4" xfId="2" applyNumberFormat="1" applyFont="1" applyFill="1" applyBorder="1" applyAlignment="1">
      <alignment horizontal="center" vertical="center"/>
    </xf>
    <xf numFmtId="1" fontId="122" fillId="3" borderId="4" xfId="2" applyNumberFormat="1" applyFont="1" applyFill="1" applyBorder="1" applyAlignment="1">
      <alignment horizontal="center" vertical="center"/>
    </xf>
    <xf numFmtId="0" fontId="3" fillId="20" borderId="4" xfId="1" applyFont="1" applyFill="1" applyBorder="1" applyAlignment="1">
      <alignment vertical="center"/>
    </xf>
    <xf numFmtId="0" fontId="137" fillId="0" borderId="0" xfId="0" applyFont="1"/>
    <xf numFmtId="1" fontId="11" fillId="0" borderId="4" xfId="2" applyNumberFormat="1" applyFont="1" applyFill="1" applyBorder="1" applyAlignment="1">
      <alignment horizontal="left" vertical="center" wrapText="1"/>
    </xf>
    <xf numFmtId="170" fontId="50" fillId="2" borderId="58" xfId="1" applyNumberFormat="1" applyFont="1" applyFill="1" applyBorder="1" applyAlignment="1">
      <alignment horizontal="right" vertical="center"/>
    </xf>
    <xf numFmtId="43" fontId="43" fillId="14" borderId="67" xfId="2" applyFont="1" applyFill="1" applyBorder="1" applyAlignment="1">
      <alignment horizontal="right" vertical="center"/>
    </xf>
    <xf numFmtId="2" fontId="2" fillId="0" borderId="0" xfId="0" applyNumberFormat="1" applyFont="1" applyAlignment="1">
      <alignment horizontal="center"/>
    </xf>
    <xf numFmtId="170" fontId="2" fillId="2" borderId="4" xfId="2" applyNumberFormat="1" applyFont="1" applyFill="1" applyBorder="1" applyAlignment="1">
      <alignment horizontal="center" vertical="center"/>
    </xf>
    <xf numFmtId="3" fontId="2" fillId="3" borderId="4" xfId="0" applyNumberFormat="1" applyFont="1" applyFill="1" applyBorder="1" applyAlignment="1">
      <alignment horizontal="center" vertical="center"/>
    </xf>
    <xf numFmtId="0" fontId="64" fillId="3" borderId="4" xfId="0" applyFont="1" applyFill="1" applyBorder="1"/>
    <xf numFmtId="2" fontId="3" fillId="0" borderId="0" xfId="0" applyNumberFormat="1" applyFont="1" applyAlignment="1">
      <alignment horizontal="center" vertical="center"/>
    </xf>
    <xf numFmtId="2" fontId="96" fillId="0" borderId="0" xfId="0" applyNumberFormat="1" applyFont="1" applyAlignment="1">
      <alignment horizontal="center" vertical="center"/>
    </xf>
    <xf numFmtId="43" fontId="51" fillId="0" borderId="49" xfId="1" applyNumberFormat="1" applyFont="1" applyBorder="1" applyAlignment="1">
      <alignment horizontal="right" vertical="center"/>
    </xf>
    <xf numFmtId="170" fontId="48" fillId="3" borderId="48" xfId="1" applyNumberFormat="1" applyFont="1" applyFill="1" applyBorder="1" applyAlignment="1">
      <alignment horizontal="right" vertical="center"/>
    </xf>
    <xf numFmtId="43" fontId="51" fillId="0" borderId="90" xfId="1" applyNumberFormat="1" applyFont="1" applyBorder="1" applyAlignment="1">
      <alignment horizontal="right" vertical="center"/>
    </xf>
    <xf numFmtId="43" fontId="66" fillId="14" borderId="67" xfId="2" applyFont="1" applyFill="1" applyBorder="1" applyAlignment="1">
      <alignment horizontal="right" vertical="center"/>
    </xf>
    <xf numFmtId="43" fontId="43" fillId="14" borderId="2" xfId="2" applyFont="1" applyFill="1" applyBorder="1" applyAlignment="1">
      <alignment horizontal="right" vertical="center"/>
    </xf>
    <xf numFmtId="176" fontId="51" fillId="14" borderId="48" xfId="3" applyNumberFormat="1" applyFont="1" applyFill="1" applyBorder="1" applyAlignment="1">
      <alignment horizontal="right" vertical="center"/>
    </xf>
    <xf numFmtId="43" fontId="66" fillId="13" borderId="67" xfId="2" applyFont="1" applyFill="1" applyBorder="1" applyAlignment="1">
      <alignment horizontal="right" vertical="center"/>
    </xf>
    <xf numFmtId="43" fontId="46" fillId="13" borderId="2" xfId="2" applyFont="1" applyFill="1" applyBorder="1" applyAlignment="1">
      <alignment horizontal="right" vertical="center"/>
    </xf>
    <xf numFmtId="176" fontId="51" fillId="13" borderId="48" xfId="3" applyNumberFormat="1" applyFont="1" applyFill="1" applyBorder="1" applyAlignment="1">
      <alignment horizontal="right" vertical="center"/>
    </xf>
    <xf numFmtId="43" fontId="66" fillId="2" borderId="67" xfId="2" applyFont="1" applyFill="1" applyBorder="1" applyAlignment="1">
      <alignment horizontal="right" vertical="center"/>
    </xf>
    <xf numFmtId="43" fontId="66" fillId="14" borderId="2" xfId="2" applyFont="1" applyFill="1" applyBorder="1" applyAlignment="1">
      <alignment horizontal="right" vertical="center"/>
    </xf>
    <xf numFmtId="43" fontId="46" fillId="14" borderId="2" xfId="2" applyFont="1" applyFill="1" applyBorder="1" applyAlignment="1">
      <alignment horizontal="right" vertical="center"/>
    </xf>
    <xf numFmtId="43" fontId="66" fillId="13" borderId="2" xfId="2" applyFont="1" applyFill="1" applyBorder="1" applyAlignment="1">
      <alignment horizontal="right" vertical="center"/>
    </xf>
    <xf numFmtId="43" fontId="43" fillId="12" borderId="2" xfId="2" applyFont="1" applyFill="1" applyBorder="1" applyAlignment="1">
      <alignment horizontal="right" vertical="center"/>
    </xf>
    <xf numFmtId="176" fontId="51" fillId="12" borderId="48" xfId="3" applyNumberFormat="1" applyFont="1" applyFill="1" applyBorder="1" applyAlignment="1">
      <alignment horizontal="right" vertical="center"/>
    </xf>
    <xf numFmtId="43" fontId="53" fillId="11" borderId="55" xfId="2" applyFont="1" applyFill="1" applyBorder="1" applyAlignment="1">
      <alignment horizontal="right" vertical="center"/>
    </xf>
    <xf numFmtId="43" fontId="53" fillId="11" borderId="14" xfId="2" applyFont="1" applyFill="1" applyBorder="1" applyAlignment="1">
      <alignment horizontal="right" vertical="center"/>
    </xf>
    <xf numFmtId="43" fontId="53" fillId="13" borderId="14" xfId="2" applyFont="1" applyFill="1" applyBorder="1" applyAlignment="1">
      <alignment horizontal="right" vertical="center"/>
    </xf>
    <xf numFmtId="2" fontId="109" fillId="0" borderId="0" xfId="0" applyNumberFormat="1" applyFont="1" applyAlignment="1">
      <alignment horizontal="center" vertical="center"/>
    </xf>
    <xf numFmtId="0" fontId="25" fillId="0" borderId="4" xfId="0" applyFont="1" applyBorder="1" applyAlignment="1">
      <alignment horizontal="center" vertical="center"/>
    </xf>
    <xf numFmtId="0" fontId="25" fillId="0" borderId="4" xfId="0" applyFont="1" applyBorder="1" applyAlignment="1">
      <alignment horizontal="center" vertical="center" wrapText="1"/>
    </xf>
    <xf numFmtId="0" fontId="25" fillId="0" borderId="1" xfId="0" applyFont="1" applyBorder="1" applyAlignment="1">
      <alignment horizontal="center" vertical="center" wrapText="1"/>
    </xf>
    <xf numFmtId="2" fontId="11" fillId="0" borderId="0" xfId="0" applyNumberFormat="1" applyFont="1" applyAlignment="1">
      <alignment horizontal="center"/>
    </xf>
    <xf numFmtId="0" fontId="11" fillId="9" borderId="3" xfId="0" applyFont="1" applyFill="1" applyBorder="1" applyAlignment="1">
      <alignment horizontal="center"/>
    </xf>
    <xf numFmtId="0" fontId="11" fillId="2" borderId="3" xfId="0" applyFont="1" applyFill="1" applyBorder="1" applyAlignment="1">
      <alignment horizontal="center"/>
    </xf>
    <xf numFmtId="0" fontId="7" fillId="2" borderId="3" xfId="0" applyFont="1" applyFill="1" applyBorder="1" applyAlignment="1">
      <alignment horizontal="center"/>
    </xf>
    <xf numFmtId="0" fontId="7" fillId="0" borderId="3" xfId="0" applyFont="1" applyBorder="1" applyAlignment="1">
      <alignment horizontal="center"/>
    </xf>
    <xf numFmtId="0" fontId="11" fillId="0" borderId="3" xfId="0" applyFont="1" applyBorder="1" applyAlignment="1">
      <alignment horizontal="center"/>
    </xf>
    <xf numFmtId="0" fontId="7" fillId="0" borderId="2" xfId="0" applyFont="1" applyBorder="1" applyAlignment="1">
      <alignment horizontal="center"/>
    </xf>
    <xf numFmtId="170" fontId="50" fillId="3" borderId="48" xfId="4" applyNumberFormat="1" applyFont="1" applyFill="1" applyBorder="1" applyAlignment="1">
      <alignment horizontal="right" vertical="center"/>
    </xf>
    <xf numFmtId="1" fontId="123" fillId="0" borderId="2" xfId="2" applyNumberFormat="1" applyFont="1" applyFill="1" applyBorder="1" applyAlignment="1">
      <alignment vertical="center"/>
    </xf>
    <xf numFmtId="2" fontId="50" fillId="3" borderId="48" xfId="1" applyNumberFormat="1" applyFont="1" applyFill="1" applyBorder="1" applyAlignment="1">
      <alignment horizontal="right" vertical="center"/>
    </xf>
    <xf numFmtId="170" fontId="50" fillId="3" borderId="83" xfId="1" applyNumberFormat="1" applyFont="1" applyFill="1" applyBorder="1" applyAlignment="1">
      <alignment horizontal="right" vertical="center"/>
    </xf>
    <xf numFmtId="164" fontId="130" fillId="6" borderId="4" xfId="0" applyNumberFormat="1" applyFont="1" applyFill="1" applyBorder="1" applyAlignment="1">
      <alignment horizontal="center"/>
    </xf>
    <xf numFmtId="164" fontId="109" fillId="2" borderId="0" xfId="0" applyNumberFormat="1" applyFont="1" applyFill="1" applyAlignment="1">
      <alignment horizontal="right" vertical="center" wrapText="1"/>
    </xf>
    <xf numFmtId="170" fontId="48" fillId="3" borderId="43" xfId="1" applyNumberFormat="1" applyFont="1" applyFill="1" applyBorder="1" applyAlignment="1">
      <alignment horizontal="right" vertical="center"/>
    </xf>
    <xf numFmtId="170" fontId="45" fillId="0" borderId="42" xfId="1" applyNumberFormat="1" applyFont="1" applyBorder="1" applyAlignment="1">
      <alignment horizontal="left" vertical="center" wrapText="1"/>
    </xf>
    <xf numFmtId="170" fontId="139" fillId="0" borderId="42" xfId="1" applyNumberFormat="1" applyFont="1" applyBorder="1" applyAlignment="1">
      <alignment horizontal="left" vertical="center" wrapText="1"/>
    </xf>
    <xf numFmtId="0" fontId="118" fillId="9" borderId="3" xfId="0" applyFont="1" applyFill="1" applyBorder="1" applyAlignment="1">
      <alignment horizontal="center"/>
    </xf>
    <xf numFmtId="164" fontId="130" fillId="4" borderId="4" xfId="0" applyNumberFormat="1" applyFont="1" applyFill="1" applyBorder="1" applyAlignment="1">
      <alignment horizontal="center"/>
    </xf>
    <xf numFmtId="164" fontId="130" fillId="7" borderId="4" xfId="0" applyNumberFormat="1" applyFont="1" applyFill="1" applyBorder="1" applyAlignment="1">
      <alignment horizontal="center"/>
    </xf>
    <xf numFmtId="164" fontId="130" fillId="9" borderId="25" xfId="0" applyNumberFormat="1" applyFont="1" applyFill="1" applyBorder="1"/>
    <xf numFmtId="39" fontId="43" fillId="0" borderId="0" xfId="2" applyNumberFormat="1" applyFont="1" applyAlignment="1">
      <alignment vertical="center"/>
    </xf>
    <xf numFmtId="170" fontId="145" fillId="0" borderId="0" xfId="0" applyNumberFormat="1" applyFont="1"/>
    <xf numFmtId="170" fontId="48" fillId="0" borderId="42" xfId="1" applyNumberFormat="1" applyFont="1" applyBorder="1" applyAlignment="1">
      <alignment horizontal="justify" vertical="center" wrapText="1"/>
    </xf>
    <xf numFmtId="176" fontId="51" fillId="0" borderId="90" xfId="3" applyNumberFormat="1" applyFont="1" applyFill="1" applyBorder="1" applyAlignment="1">
      <alignment horizontal="right" vertical="center"/>
    </xf>
    <xf numFmtId="176" fontId="43" fillId="14" borderId="2" xfId="3" applyNumberFormat="1" applyFont="1" applyFill="1" applyBorder="1" applyAlignment="1">
      <alignment horizontal="right" vertical="center"/>
    </xf>
    <xf numFmtId="176" fontId="46" fillId="13" borderId="2" xfId="3" applyNumberFormat="1" applyFont="1" applyFill="1" applyBorder="1" applyAlignment="1">
      <alignment horizontal="right" vertical="center"/>
    </xf>
    <xf numFmtId="176" fontId="46" fillId="14" borderId="2" xfId="3" applyNumberFormat="1" applyFont="1" applyFill="1" applyBorder="1" applyAlignment="1">
      <alignment horizontal="right" vertical="center"/>
    </xf>
    <xf numFmtId="176" fontId="43" fillId="12" borderId="2" xfId="3" applyNumberFormat="1" applyFont="1" applyFill="1" applyBorder="1" applyAlignment="1">
      <alignment horizontal="right" vertical="center"/>
    </xf>
    <xf numFmtId="176" fontId="53" fillId="11" borderId="14" xfId="3" applyNumberFormat="1" applyFont="1" applyFill="1" applyBorder="1" applyAlignment="1">
      <alignment horizontal="right" vertical="center"/>
    </xf>
    <xf numFmtId="3" fontId="44" fillId="5" borderId="2" xfId="0" applyNumberFormat="1" applyFont="1" applyFill="1" applyBorder="1" applyAlignment="1">
      <alignment horizontal="center" vertical="center" wrapText="1"/>
    </xf>
    <xf numFmtId="176" fontId="52" fillId="0" borderId="90" xfId="3" applyNumberFormat="1" applyFont="1" applyFill="1" applyBorder="1" applyAlignment="1">
      <alignment horizontal="right" vertical="center"/>
    </xf>
    <xf numFmtId="3" fontId="44" fillId="5" borderId="4" xfId="0" applyNumberFormat="1" applyFont="1" applyFill="1" applyBorder="1" applyAlignment="1">
      <alignment horizontal="center" vertical="center" wrapText="1"/>
    </xf>
    <xf numFmtId="171" fontId="146" fillId="10" borderId="4" xfId="1" applyNumberFormat="1" applyFont="1" applyFill="1" applyBorder="1" applyAlignment="1">
      <alignment horizontal="center" vertical="center"/>
    </xf>
    <xf numFmtId="176" fontId="52" fillId="0" borderId="4" xfId="3" applyNumberFormat="1" applyFont="1" applyFill="1" applyBorder="1" applyAlignment="1">
      <alignment horizontal="right" vertical="center"/>
    </xf>
    <xf numFmtId="166" fontId="147" fillId="0" borderId="0" xfId="0" applyNumberFormat="1" applyFont="1" applyAlignment="1">
      <alignment horizontal="right"/>
    </xf>
    <xf numFmtId="170" fontId="48" fillId="0" borderId="42" xfId="1" applyNumberFormat="1" applyFont="1" applyBorder="1" applyAlignment="1">
      <alignment horizontal="left" vertical="center" wrapText="1"/>
    </xf>
    <xf numFmtId="3" fontId="2" fillId="3" borderId="4" xfId="0" applyNumberFormat="1" applyFont="1" applyFill="1" applyBorder="1" applyAlignment="1">
      <alignment horizontal="center" vertical="justify"/>
    </xf>
    <xf numFmtId="0" fontId="64" fillId="0" borderId="4" xfId="0" applyFont="1" applyBorder="1" applyAlignment="1">
      <alignment horizontal="center" vertical="center" wrapText="1"/>
    </xf>
    <xf numFmtId="0" fontId="64" fillId="0" borderId="4" xfId="0" applyFont="1" applyBorder="1" applyAlignment="1">
      <alignment horizontal="center" vertical="center"/>
    </xf>
    <xf numFmtId="0" fontId="108" fillId="0" borderId="4" xfId="0" applyFont="1" applyBorder="1"/>
    <xf numFmtId="164" fontId="149" fillId="3" borderId="4" xfId="0" applyNumberFormat="1" applyFont="1" applyFill="1" applyBorder="1" applyAlignment="1">
      <alignment horizontal="right" vertical="center"/>
    </xf>
    <xf numFmtId="0" fontId="28" fillId="0" borderId="0" xfId="0" applyFont="1"/>
    <xf numFmtId="164" fontId="15" fillId="3" borderId="4" xfId="0" applyNumberFormat="1" applyFont="1" applyFill="1" applyBorder="1"/>
    <xf numFmtId="164" fontId="11" fillId="3" borderId="0" xfId="0" applyNumberFormat="1" applyFont="1" applyFill="1"/>
    <xf numFmtId="49" fontId="11" fillId="3" borderId="0" xfId="0" applyNumberFormat="1" applyFont="1" applyFill="1" applyAlignment="1">
      <alignment horizontal="center"/>
    </xf>
    <xf numFmtId="164" fontId="7" fillId="3" borderId="0" xfId="0" applyNumberFormat="1" applyFont="1" applyFill="1"/>
    <xf numFmtId="0" fontId="96" fillId="0" borderId="0" xfId="0" applyFont="1" applyAlignment="1">
      <alignment vertical="center"/>
    </xf>
    <xf numFmtId="0" fontId="96" fillId="0" borderId="38" xfId="0" applyFont="1" applyBorder="1" applyAlignment="1">
      <alignment vertical="center"/>
    </xf>
    <xf numFmtId="164" fontId="15" fillId="0" borderId="0" xfId="0" applyNumberFormat="1" applyFont="1"/>
    <xf numFmtId="3" fontId="2" fillId="3" borderId="4" xfId="2" applyNumberFormat="1" applyFont="1" applyFill="1" applyBorder="1" applyAlignment="1">
      <alignment horizontal="center" vertical="center"/>
    </xf>
    <xf numFmtId="1" fontId="131" fillId="0" borderId="4" xfId="1" applyNumberFormat="1" applyFont="1" applyBorder="1" applyAlignment="1">
      <alignment horizontal="right" vertical="center"/>
    </xf>
    <xf numFmtId="1" fontId="131" fillId="3" borderId="4" xfId="2" applyNumberFormat="1" applyFont="1" applyFill="1" applyBorder="1" applyAlignment="1">
      <alignment vertical="center"/>
    </xf>
    <xf numFmtId="1" fontId="131" fillId="3" borderId="4" xfId="2" applyNumberFormat="1" applyFont="1" applyFill="1" applyBorder="1" applyAlignment="1">
      <alignment horizontal="right" vertical="center"/>
    </xf>
    <xf numFmtId="1" fontId="131" fillId="0" borderId="2" xfId="1" applyNumberFormat="1" applyFont="1" applyBorder="1" applyAlignment="1">
      <alignment vertical="center" wrapText="1"/>
    </xf>
    <xf numFmtId="1" fontId="131" fillId="3" borderId="8" xfId="2" applyNumberFormat="1" applyFont="1" applyFill="1" applyBorder="1" applyAlignment="1">
      <alignment horizontal="right" vertical="center"/>
    </xf>
    <xf numFmtId="2" fontId="24" fillId="0" borderId="4" xfId="0" applyNumberFormat="1" applyFont="1" applyBorder="1" applyAlignment="1">
      <alignment horizontal="center" vertical="center"/>
    </xf>
    <xf numFmtId="1" fontId="23" fillId="0" borderId="4" xfId="2" applyNumberFormat="1" applyFont="1" applyFill="1" applyBorder="1" applyAlignment="1">
      <alignment horizontal="center" vertical="center"/>
    </xf>
    <xf numFmtId="1" fontId="27" fillId="0" borderId="2" xfId="1" applyNumberFormat="1" applyFont="1" applyBorder="1" applyAlignment="1">
      <alignment horizontal="center" vertical="center" wrapText="1"/>
    </xf>
    <xf numFmtId="1" fontId="24" fillId="0" borderId="4" xfId="0" applyNumberFormat="1" applyFont="1" applyBorder="1" applyAlignment="1">
      <alignment horizontal="center" vertical="center" wrapText="1"/>
    </xf>
    <xf numFmtId="2" fontId="24" fillId="0" borderId="4" xfId="0" applyNumberFormat="1" applyFont="1" applyBorder="1" applyAlignment="1">
      <alignment horizontal="center" vertical="center" wrapText="1"/>
    </xf>
    <xf numFmtId="0" fontId="131" fillId="2" borderId="4" xfId="0" applyFont="1" applyFill="1" applyBorder="1" applyAlignment="1">
      <alignment horizontal="center" vertical="center"/>
    </xf>
    <xf numFmtId="0" fontId="80" fillId="0" borderId="4" xfId="0" applyFont="1" applyBorder="1" applyAlignment="1" applyProtection="1">
      <alignment horizontal="center" vertical="center" wrapText="1"/>
      <protection locked="0"/>
    </xf>
    <xf numFmtId="0" fontId="80" fillId="2" borderId="4" xfId="0" applyFont="1" applyFill="1" applyBorder="1" applyAlignment="1" applyProtection="1">
      <alignment horizontal="center" vertical="center" wrapText="1"/>
      <protection locked="0"/>
    </xf>
    <xf numFmtId="0" fontId="78" fillId="0" borderId="4" xfId="0" applyFont="1" applyBorder="1" applyAlignment="1">
      <alignment horizontal="center" vertical="center"/>
    </xf>
    <xf numFmtId="164" fontId="149" fillId="3" borderId="4" xfId="0" applyNumberFormat="1" applyFont="1" applyFill="1" applyBorder="1" applyAlignment="1">
      <alignment horizontal="center" vertical="center"/>
    </xf>
    <xf numFmtId="0" fontId="155" fillId="0" borderId="0" xfId="0" applyFont="1" applyAlignment="1">
      <alignment vertical="center" wrapText="1"/>
    </xf>
    <xf numFmtId="0" fontId="155" fillId="0" borderId="0" xfId="0" applyFont="1" applyAlignment="1">
      <alignment vertical="center"/>
    </xf>
    <xf numFmtId="49" fontId="24" fillId="0" borderId="4" xfId="0" applyNumberFormat="1" applyFont="1" applyBorder="1" applyAlignment="1">
      <alignment horizontal="center" vertical="center"/>
    </xf>
    <xf numFmtId="0" fontId="24" fillId="0" borderId="4" xfId="0" applyFont="1" applyBorder="1" applyAlignment="1">
      <alignment horizontal="center" vertical="center" wrapText="1"/>
    </xf>
    <xf numFmtId="0" fontId="78" fillId="0" borderId="4" xfId="0" applyFont="1" applyBorder="1" applyAlignment="1">
      <alignment horizontal="center" vertical="center" wrapText="1"/>
    </xf>
    <xf numFmtId="0" fontId="152" fillId="0" borderId="4" xfId="0" applyFont="1" applyBorder="1" applyAlignment="1">
      <alignment horizontal="center" vertical="center"/>
    </xf>
    <xf numFmtId="164" fontId="24" fillId="0" borderId="4" xfId="0" applyNumberFormat="1" applyFont="1" applyBorder="1" applyAlignment="1">
      <alignment horizontal="center" vertical="center" wrapText="1"/>
    </xf>
    <xf numFmtId="0" fontId="24" fillId="0" borderId="1" xfId="0" applyFont="1" applyBorder="1" applyAlignment="1">
      <alignment horizontal="center" vertical="center"/>
    </xf>
    <xf numFmtId="0" fontId="73" fillId="2" borderId="0" xfId="0" applyFont="1" applyFill="1" applyAlignment="1">
      <alignment horizontal="left" vertical="top" wrapText="1"/>
    </xf>
    <xf numFmtId="3" fontId="2" fillId="4" borderId="1" xfId="1" applyNumberFormat="1" applyFont="1" applyFill="1" applyBorder="1" applyAlignment="1">
      <alignment horizontal="left" vertical="center"/>
    </xf>
    <xf numFmtId="3" fontId="2" fillId="4" borderId="3" xfId="1" applyNumberFormat="1" applyFont="1" applyFill="1" applyBorder="1" applyAlignment="1">
      <alignment horizontal="left" vertical="center"/>
    </xf>
    <xf numFmtId="43" fontId="43" fillId="13" borderId="66" xfId="2" applyFont="1" applyFill="1" applyBorder="1" applyAlignment="1">
      <alignment horizontal="right" vertical="center"/>
    </xf>
    <xf numFmtId="0" fontId="64" fillId="23" borderId="4" xfId="0" applyFont="1" applyFill="1" applyBorder="1"/>
    <xf numFmtId="43" fontId="51" fillId="0" borderId="76" xfId="1" applyNumberFormat="1" applyFont="1" applyBorder="1" applyAlignment="1">
      <alignment horizontal="right" vertical="center"/>
    </xf>
    <xf numFmtId="1" fontId="123" fillId="18" borderId="4" xfId="0" applyNumberFormat="1" applyFont="1" applyFill="1" applyBorder="1" applyAlignment="1">
      <alignment horizontal="right"/>
    </xf>
    <xf numFmtId="2" fontId="123" fillId="0" borderId="4" xfId="2" applyNumberFormat="1" applyFont="1" applyFill="1" applyBorder="1" applyAlignment="1">
      <alignment horizontal="right" vertical="center"/>
    </xf>
    <xf numFmtId="1" fontId="123" fillId="3" borderId="4" xfId="0" applyNumberFormat="1" applyFont="1" applyFill="1" applyBorder="1" applyAlignment="1">
      <alignment horizontal="right"/>
    </xf>
    <xf numFmtId="2" fontId="143" fillId="0" borderId="0" xfId="0" applyNumberFormat="1" applyFont="1"/>
    <xf numFmtId="4" fontId="158" fillId="0" borderId="0" xfId="0" applyNumberFormat="1" applyFont="1"/>
    <xf numFmtId="0" fontId="158" fillId="0" borderId="0" xfId="0" applyFont="1"/>
    <xf numFmtId="176" fontId="52" fillId="0" borderId="48" xfId="3" applyNumberFormat="1" applyFont="1" applyFill="1" applyBorder="1" applyAlignment="1">
      <alignment horizontal="right" vertical="center"/>
    </xf>
    <xf numFmtId="9" fontId="51" fillId="0" borderId="90" xfId="3" applyFont="1" applyFill="1" applyBorder="1" applyAlignment="1">
      <alignment horizontal="right" vertical="center"/>
    </xf>
    <xf numFmtId="43" fontId="43" fillId="14" borderId="67" xfId="4" applyFont="1" applyFill="1" applyBorder="1" applyAlignment="1">
      <alignment horizontal="right" vertical="center"/>
    </xf>
    <xf numFmtId="170" fontId="43" fillId="14" borderId="67" xfId="4" applyNumberFormat="1" applyFont="1" applyFill="1" applyBorder="1" applyAlignment="1">
      <alignment horizontal="right" vertical="center"/>
    </xf>
    <xf numFmtId="1" fontId="157" fillId="0" borderId="4" xfId="0" applyNumberFormat="1" applyFont="1" applyBorder="1" applyAlignment="1">
      <alignment horizontal="center" vertical="center"/>
    </xf>
    <xf numFmtId="2" fontId="157" fillId="0" borderId="4" xfId="0" applyNumberFormat="1" applyFont="1" applyBorder="1" applyAlignment="1">
      <alignment horizontal="center" vertical="center"/>
    </xf>
    <xf numFmtId="170" fontId="49" fillId="0" borderId="47" xfId="1" applyNumberFormat="1" applyFont="1" applyBorder="1" applyAlignment="1">
      <alignment horizontal="center" vertical="center"/>
    </xf>
    <xf numFmtId="43" fontId="43" fillId="13" borderId="64" xfId="4" applyFont="1" applyFill="1" applyBorder="1" applyAlignment="1">
      <alignment horizontal="right" vertical="center"/>
    </xf>
    <xf numFmtId="43" fontId="43" fillId="13" borderId="4" xfId="2" applyFont="1" applyFill="1" applyBorder="1" applyAlignment="1">
      <alignment horizontal="right" vertical="center"/>
    </xf>
    <xf numFmtId="43" fontId="46" fillId="13" borderId="3" xfId="2" applyFont="1" applyFill="1" applyBorder="1" applyAlignment="1">
      <alignment horizontal="right" vertical="center"/>
    </xf>
    <xf numFmtId="1" fontId="24" fillId="0" borderId="4" xfId="2" applyNumberFormat="1" applyFont="1" applyFill="1" applyBorder="1" applyAlignment="1">
      <alignment horizontal="center" vertical="center" wrapText="1"/>
    </xf>
    <xf numFmtId="43" fontId="97" fillId="0" borderId="4" xfId="4" applyFont="1" applyBorder="1" applyAlignment="1">
      <alignment horizontal="center" vertical="center"/>
    </xf>
    <xf numFmtId="43" fontId="97" fillId="0" borderId="4" xfId="4" applyFont="1" applyBorder="1"/>
    <xf numFmtId="43" fontId="160" fillId="0" borderId="4" xfId="4" applyFont="1" applyBorder="1"/>
    <xf numFmtId="43" fontId="161" fillId="0" borderId="4" xfId="0" applyNumberFormat="1" applyFont="1" applyBorder="1"/>
    <xf numFmtId="0" fontId="28" fillId="0" borderId="4" xfId="0" applyFont="1" applyBorder="1" applyAlignment="1">
      <alignment horizontal="center"/>
    </xf>
    <xf numFmtId="0" fontId="130" fillId="0" borderId="4" xfId="0" applyFont="1" applyBorder="1" applyAlignment="1">
      <alignment horizontal="center"/>
    </xf>
    <xf numFmtId="0" fontId="162" fillId="0" borderId="4" xfId="0" applyFont="1" applyBorder="1" applyAlignment="1">
      <alignment horizontal="center" vertical="center"/>
    </xf>
    <xf numFmtId="2" fontId="24" fillId="0" borderId="1" xfId="0" applyNumberFormat="1" applyFont="1" applyBorder="1" applyAlignment="1">
      <alignment vertical="center" wrapText="1"/>
    </xf>
    <xf numFmtId="164" fontId="24" fillId="0" borderId="1" xfId="0" applyNumberFormat="1" applyFont="1" applyBorder="1" applyAlignment="1">
      <alignment horizontal="center" vertical="center" wrapText="1"/>
    </xf>
    <xf numFmtId="1" fontId="157" fillId="0" borderId="4" xfId="0" applyNumberFormat="1" applyFont="1" applyBorder="1" applyAlignment="1">
      <alignment horizontal="center" vertical="center" wrapText="1"/>
    </xf>
    <xf numFmtId="2" fontId="157" fillId="0" borderId="4" xfId="0" applyNumberFormat="1" applyFont="1" applyBorder="1" applyAlignment="1">
      <alignment horizontal="center" vertical="center" wrapText="1"/>
    </xf>
    <xf numFmtId="2" fontId="166" fillId="0" borderId="49" xfId="1" applyNumberFormat="1" applyFont="1" applyBorder="1" applyAlignment="1">
      <alignment horizontal="right" vertical="center"/>
    </xf>
    <xf numFmtId="0" fontId="97" fillId="0" borderId="0" xfId="0" applyFont="1" applyAlignment="1">
      <alignment vertical="center" wrapText="1"/>
    </xf>
    <xf numFmtId="0" fontId="167" fillId="0" borderId="4" xfId="0" applyFont="1" applyBorder="1" applyAlignment="1">
      <alignment horizontal="center" vertical="center" wrapText="1"/>
    </xf>
    <xf numFmtId="0" fontId="167" fillId="2" borderId="4" xfId="0" applyFont="1" applyFill="1" applyBorder="1" applyAlignment="1">
      <alignment horizontal="center" vertical="center" wrapText="1"/>
    </xf>
    <xf numFmtId="0" fontId="167" fillId="2" borderId="4" xfId="0" applyFont="1" applyFill="1" applyBorder="1" applyAlignment="1">
      <alignment horizontal="center" vertical="center"/>
    </xf>
    <xf numFmtId="14" fontId="167" fillId="2" borderId="4" xfId="0" applyNumberFormat="1" applyFont="1" applyFill="1" applyBorder="1" applyAlignment="1">
      <alignment horizontal="center" vertical="center" wrapText="1"/>
    </xf>
    <xf numFmtId="14" fontId="167" fillId="0" borderId="3" xfId="0" applyNumberFormat="1" applyFont="1" applyBorder="1" applyAlignment="1">
      <alignment horizontal="center" vertical="center"/>
    </xf>
    <xf numFmtId="173" fontId="69" fillId="0" borderId="90" xfId="1" applyNumberFormat="1" applyFont="1" applyBorder="1" applyAlignment="1">
      <alignment horizontal="right" vertical="center"/>
    </xf>
    <xf numFmtId="41" fontId="51" fillId="0" borderId="49" xfId="1" applyNumberFormat="1" applyFont="1" applyBorder="1" applyAlignment="1">
      <alignment horizontal="right" vertical="center"/>
    </xf>
    <xf numFmtId="1" fontId="24" fillId="0" borderId="1" xfId="0" applyNumberFormat="1" applyFont="1" applyBorder="1" applyAlignment="1">
      <alignment horizontal="center" vertical="center" wrapText="1"/>
    </xf>
    <xf numFmtId="0" fontId="167" fillId="0" borderId="3" xfId="0" applyFont="1" applyBorder="1" applyAlignment="1">
      <alignment horizontal="center" vertical="center"/>
    </xf>
    <xf numFmtId="0" fontId="167" fillId="0" borderId="4" xfId="0" applyFont="1" applyBorder="1" applyAlignment="1">
      <alignment horizontal="center" vertical="center"/>
    </xf>
    <xf numFmtId="0" fontId="96" fillId="0" borderId="4" xfId="0" applyFont="1" applyBorder="1" applyAlignment="1">
      <alignment horizontal="center" vertical="center" wrapText="1"/>
    </xf>
    <xf numFmtId="0" fontId="80" fillId="0" borderId="4" xfId="0" applyFont="1" applyBorder="1" applyAlignment="1">
      <alignment horizontal="center" vertical="center"/>
    </xf>
    <xf numFmtId="49" fontId="135" fillId="12" borderId="4" xfId="5" applyNumberFormat="1" applyFont="1" applyFill="1" applyBorder="1" applyAlignment="1">
      <alignment horizontal="center" vertical="center"/>
    </xf>
    <xf numFmtId="0" fontId="34" fillId="12" borderId="4" xfId="0" applyFont="1" applyFill="1" applyBorder="1" applyAlignment="1">
      <alignment horizontal="center" vertical="center"/>
    </xf>
    <xf numFmtId="0" fontId="34" fillId="12" borderId="4" xfId="0" applyFont="1" applyFill="1" applyBorder="1" applyAlignment="1">
      <alignment horizontal="center" vertical="center" wrapText="1"/>
    </xf>
    <xf numFmtId="37" fontId="48" fillId="0" borderId="51" xfId="1" applyNumberFormat="1" applyFont="1" applyBorder="1" applyAlignment="1">
      <alignment horizontal="right" vertical="center"/>
    </xf>
    <xf numFmtId="1" fontId="64" fillId="0" borderId="4" xfId="0" applyNumberFormat="1" applyFont="1" applyBorder="1" applyAlignment="1">
      <alignment horizontal="center" vertical="center"/>
    </xf>
    <xf numFmtId="37" fontId="43" fillId="14" borderId="64" xfId="2" applyNumberFormat="1" applyFont="1" applyFill="1" applyBorder="1" applyAlignment="1">
      <alignment horizontal="right" vertical="center"/>
    </xf>
    <xf numFmtId="2" fontId="168" fillId="13" borderId="67" xfId="2" applyNumberFormat="1" applyFont="1" applyFill="1" applyBorder="1" applyAlignment="1">
      <alignment horizontal="right" vertical="center"/>
    </xf>
    <xf numFmtId="170" fontId="168" fillId="13" borderId="63" xfId="2" applyNumberFormat="1" applyFont="1" applyFill="1" applyBorder="1" applyAlignment="1">
      <alignment horizontal="right" vertical="center"/>
    </xf>
    <xf numFmtId="2" fontId="168" fillId="13" borderId="66" xfId="2" applyNumberFormat="1" applyFont="1" applyFill="1" applyBorder="1" applyAlignment="1">
      <alignment horizontal="right" vertical="center"/>
    </xf>
    <xf numFmtId="170" fontId="168" fillId="13" borderId="65" xfId="2" applyNumberFormat="1" applyFont="1" applyFill="1" applyBorder="1" applyAlignment="1">
      <alignment horizontal="right" vertical="center"/>
    </xf>
    <xf numFmtId="37" fontId="168" fillId="13" borderId="64" xfId="2" applyNumberFormat="1" applyFont="1" applyFill="1" applyBorder="1" applyAlignment="1">
      <alignment horizontal="right" vertical="center"/>
    </xf>
    <xf numFmtId="170" fontId="168" fillId="13" borderId="67" xfId="2" applyNumberFormat="1" applyFont="1" applyFill="1" applyBorder="1" applyAlignment="1">
      <alignment horizontal="right" vertical="center"/>
    </xf>
    <xf numFmtId="170" fontId="168" fillId="13" borderId="66" xfId="2" applyNumberFormat="1" applyFont="1" applyFill="1" applyBorder="1" applyAlignment="1">
      <alignment horizontal="right" vertical="center"/>
    </xf>
    <xf numFmtId="170" fontId="168" fillId="13" borderId="4" xfId="2" applyNumberFormat="1" applyFont="1" applyFill="1" applyBorder="1" applyAlignment="1">
      <alignment horizontal="right" vertical="center"/>
    </xf>
    <xf numFmtId="170" fontId="168" fillId="13" borderId="62" xfId="2" applyNumberFormat="1" applyFont="1" applyFill="1" applyBorder="1" applyAlignment="1">
      <alignment horizontal="right" vertical="center"/>
    </xf>
    <xf numFmtId="170" fontId="168" fillId="13" borderId="87" xfId="2" applyNumberFormat="1" applyFont="1" applyFill="1" applyBorder="1" applyAlignment="1">
      <alignment horizontal="right" vertical="center"/>
    </xf>
    <xf numFmtId="170" fontId="168" fillId="13" borderId="3" xfId="2" applyNumberFormat="1" applyFont="1" applyFill="1" applyBorder="1" applyAlignment="1">
      <alignment horizontal="right" vertical="center"/>
    </xf>
    <xf numFmtId="37" fontId="51" fillId="0" borderId="90" xfId="1" applyNumberFormat="1" applyFont="1" applyBorder="1" applyAlignment="1">
      <alignment horizontal="right" vertical="center"/>
    </xf>
    <xf numFmtId="49" fontId="78" fillId="0" borderId="4" xfId="0" applyNumberFormat="1" applyFont="1" applyBorder="1" applyAlignment="1">
      <alignment horizontal="center" vertical="center"/>
    </xf>
    <xf numFmtId="49" fontId="152" fillId="0" borderId="4" xfId="0" applyNumberFormat="1" applyFont="1" applyBorder="1" applyAlignment="1">
      <alignment horizontal="center" vertical="center" wrapText="1"/>
    </xf>
    <xf numFmtId="49" fontId="24" fillId="0" borderId="4" xfId="0" quotePrefix="1" applyNumberFormat="1" applyFont="1" applyBorder="1" applyAlignment="1">
      <alignment horizontal="center" vertical="center"/>
    </xf>
    <xf numFmtId="49" fontId="24" fillId="0" borderId="4" xfId="0" applyNumberFormat="1" applyFont="1" applyBorder="1" applyAlignment="1">
      <alignment horizontal="center" vertical="center" wrapText="1"/>
    </xf>
    <xf numFmtId="174" fontId="43" fillId="14" borderId="67" xfId="2" applyNumberFormat="1" applyFont="1" applyFill="1" applyBorder="1" applyAlignment="1">
      <alignment horizontal="right" vertical="center"/>
    </xf>
    <xf numFmtId="1" fontId="77" fillId="0" borderId="4" xfId="0" applyNumberFormat="1" applyFont="1" applyBorder="1" applyAlignment="1">
      <alignment horizontal="center" vertical="center"/>
    </xf>
    <xf numFmtId="2" fontId="77" fillId="0" borderId="4" xfId="0" applyNumberFormat="1" applyFont="1" applyBorder="1" applyAlignment="1">
      <alignment horizontal="center" vertical="center"/>
    </xf>
    <xf numFmtId="2" fontId="80" fillId="0" borderId="1" xfId="0" applyNumberFormat="1" applyFont="1" applyBorder="1" applyAlignment="1">
      <alignment horizontal="center" vertical="center" wrapText="1"/>
    </xf>
    <xf numFmtId="1" fontId="131" fillId="3" borderId="4" xfId="1" applyNumberFormat="1" applyFont="1" applyFill="1" applyBorder="1" applyAlignment="1">
      <alignment horizontal="right" vertical="center"/>
    </xf>
    <xf numFmtId="174" fontId="43" fillId="12" borderId="65" xfId="2" applyNumberFormat="1" applyFont="1" applyFill="1" applyBorder="1" applyAlignment="1">
      <alignment horizontal="right" vertical="center"/>
    </xf>
    <xf numFmtId="0" fontId="11" fillId="3" borderId="4" xfId="0" applyFont="1" applyFill="1" applyBorder="1"/>
    <xf numFmtId="0" fontId="80" fillId="0" borderId="0" xfId="0" applyFont="1" applyAlignment="1">
      <alignment vertical="center" wrapText="1"/>
    </xf>
    <xf numFmtId="0" fontId="118" fillId="0" borderId="0" xfId="0" applyFont="1" applyAlignment="1">
      <alignment horizontal="left"/>
    </xf>
    <xf numFmtId="1" fontId="24" fillId="0" borderId="4" xfId="0" quotePrefix="1" applyNumberFormat="1" applyFont="1" applyBorder="1" applyAlignment="1">
      <alignment horizontal="center" vertical="center"/>
    </xf>
    <xf numFmtId="164" fontId="130" fillId="4" borderId="25" xfId="0" applyNumberFormat="1" applyFont="1" applyFill="1" applyBorder="1"/>
    <xf numFmtId="164" fontId="130" fillId="6" borderId="25" xfId="0" applyNumberFormat="1" applyFont="1" applyFill="1" applyBorder="1"/>
    <xf numFmtId="164" fontId="130" fillId="7" borderId="25" xfId="0" applyNumberFormat="1" applyFont="1" applyFill="1" applyBorder="1"/>
    <xf numFmtId="14" fontId="167" fillId="0" borderId="4" xfId="0" applyNumberFormat="1" applyFont="1" applyBorder="1" applyAlignment="1">
      <alignment horizontal="center" vertical="center"/>
    </xf>
    <xf numFmtId="0" fontId="2" fillId="0" borderId="2" xfId="0" applyFont="1" applyBorder="1"/>
    <xf numFmtId="1" fontId="2" fillId="0" borderId="4" xfId="0" applyNumberFormat="1" applyFont="1" applyBorder="1" applyAlignment="1">
      <alignment horizontal="center"/>
    </xf>
    <xf numFmtId="0" fontId="2" fillId="0" borderId="3" xfId="0" applyFont="1" applyBorder="1" applyAlignment="1">
      <alignment horizontal="center"/>
    </xf>
    <xf numFmtId="2" fontId="2" fillId="3" borderId="4" xfId="1" applyNumberFormat="1" applyFont="1" applyFill="1" applyBorder="1" applyAlignment="1">
      <alignment horizontal="right" vertical="center"/>
    </xf>
    <xf numFmtId="1" fontId="2" fillId="3" borderId="4" xfId="1" applyNumberFormat="1" applyFont="1" applyFill="1" applyBorder="1" applyAlignment="1">
      <alignment horizontal="right" vertical="center" wrapText="1"/>
    </xf>
    <xf numFmtId="164" fontId="2" fillId="3" borderId="4" xfId="1" applyNumberFormat="1" applyFont="1" applyFill="1" applyBorder="1" applyAlignment="1">
      <alignment horizontal="right" vertical="center"/>
    </xf>
    <xf numFmtId="1" fontId="2" fillId="3" borderId="8" xfId="1" applyNumberFormat="1" applyFont="1" applyFill="1" applyBorder="1" applyAlignment="1">
      <alignment horizontal="right" vertical="center"/>
    </xf>
    <xf numFmtId="2" fontId="10" fillId="0" borderId="4" xfId="0" applyNumberFormat="1" applyFont="1" applyBorder="1" applyAlignment="1">
      <alignment horizontal="center" vertical="center"/>
    </xf>
    <xf numFmtId="2" fontId="2" fillId="0" borderId="4" xfId="0" applyNumberFormat="1" applyFont="1" applyBorder="1" applyAlignment="1">
      <alignment horizontal="center"/>
    </xf>
    <xf numFmtId="0" fontId="24" fillId="0" borderId="4" xfId="0" quotePrefix="1" applyFont="1" applyBorder="1" applyAlignment="1">
      <alignment horizontal="center" vertical="center"/>
    </xf>
    <xf numFmtId="3" fontId="2" fillId="4" borderId="4" xfId="1" applyNumberFormat="1" applyFont="1" applyFill="1" applyBorder="1" applyAlignment="1">
      <alignment horizontal="center" vertical="center" wrapText="1"/>
    </xf>
    <xf numFmtId="49" fontId="2" fillId="3" borderId="4" xfId="0" applyNumberFormat="1" applyFont="1" applyFill="1" applyBorder="1" applyAlignment="1">
      <alignment horizontal="center"/>
    </xf>
    <xf numFmtId="0" fontId="80" fillId="0" borderId="0" xfId="0" applyFont="1" applyAlignment="1">
      <alignment horizontal="center" vertical="center" wrapText="1"/>
    </xf>
    <xf numFmtId="14" fontId="131" fillId="0" borderId="4" xfId="0" applyNumberFormat="1" applyFont="1" applyBorder="1" applyAlignment="1">
      <alignment horizontal="center" vertical="center"/>
    </xf>
    <xf numFmtId="49" fontId="78" fillId="0" borderId="4" xfId="0" applyNumberFormat="1" applyFont="1" applyBorder="1" applyAlignment="1">
      <alignment horizontal="center" vertical="center" wrapText="1"/>
    </xf>
    <xf numFmtId="4" fontId="2" fillId="24" borderId="4" xfId="4" applyNumberFormat="1" applyFont="1" applyFill="1" applyBorder="1" applyAlignment="1">
      <alignment vertical="center"/>
    </xf>
    <xf numFmtId="2" fontId="157" fillId="0" borderId="1" xfId="0" applyNumberFormat="1" applyFont="1" applyBorder="1" applyAlignment="1">
      <alignment horizontal="center" vertical="center"/>
    </xf>
    <xf numFmtId="2" fontId="24" fillId="0" borderId="1" xfId="0" applyNumberFormat="1" applyFont="1" applyBorder="1" applyAlignment="1">
      <alignment horizontal="center" vertical="center" wrapText="1"/>
    </xf>
    <xf numFmtId="0" fontId="157" fillId="0" borderId="4" xfId="0" applyFont="1" applyBorder="1" applyAlignment="1">
      <alignment horizontal="center" vertical="center"/>
    </xf>
    <xf numFmtId="49" fontId="157" fillId="0" borderId="4" xfId="0" applyNumberFormat="1" applyFont="1" applyBorder="1" applyAlignment="1">
      <alignment horizontal="center" vertical="center" wrapText="1"/>
    </xf>
    <xf numFmtId="0" fontId="104" fillId="0" borderId="0" xfId="0" applyFont="1"/>
    <xf numFmtId="0" fontId="25" fillId="0" borderId="4" xfId="1" applyFont="1" applyBorder="1" applyAlignment="1">
      <alignment horizontal="center" vertical="center" wrapText="1"/>
    </xf>
    <xf numFmtId="0" fontId="11" fillId="23" borderId="0" xfId="0" applyFont="1" applyFill="1"/>
    <xf numFmtId="1" fontId="2" fillId="3" borderId="8" xfId="2" applyNumberFormat="1" applyFont="1" applyFill="1" applyBorder="1" applyAlignment="1">
      <alignment horizontal="right" vertical="center"/>
    </xf>
    <xf numFmtId="0" fontId="176" fillId="23" borderId="0" xfId="0" applyFont="1" applyFill="1"/>
    <xf numFmtId="164" fontId="30" fillId="7" borderId="1" xfId="0" applyNumberFormat="1" applyFont="1" applyFill="1" applyBorder="1"/>
    <xf numFmtId="0" fontId="0" fillId="0" borderId="4" xfId="0" applyBorder="1"/>
    <xf numFmtId="0" fontId="0" fillId="2" borderId="4" xfId="0" applyFill="1" applyBorder="1"/>
    <xf numFmtId="0" fontId="30" fillId="0" borderId="4" xfId="0" applyFont="1" applyBorder="1"/>
    <xf numFmtId="0" fontId="64" fillId="0" borderId="0" xfId="0" applyFont="1" applyAlignment="1">
      <alignment horizontal="right"/>
    </xf>
    <xf numFmtId="0" fontId="157" fillId="0" borderId="0" xfId="0" applyFont="1" applyAlignment="1">
      <alignment horizontal="right"/>
    </xf>
    <xf numFmtId="0" fontId="64" fillId="2" borderId="4" xfId="0" applyFont="1" applyFill="1" applyBorder="1" applyAlignment="1">
      <alignment horizontal="center" vertical="center" wrapText="1"/>
    </xf>
    <xf numFmtId="0" fontId="179" fillId="2" borderId="4" xfId="0" applyFont="1" applyFill="1" applyBorder="1" applyAlignment="1">
      <alignment horizontal="center" vertical="center" wrapText="1"/>
    </xf>
    <xf numFmtId="164" fontId="77" fillId="3" borderId="4" xfId="0" applyNumberFormat="1" applyFont="1" applyFill="1" applyBorder="1"/>
    <xf numFmtId="1" fontId="77" fillId="3" borderId="4" xfId="0" applyNumberFormat="1" applyFont="1" applyFill="1" applyBorder="1"/>
    <xf numFmtId="1" fontId="33" fillId="3" borderId="4" xfId="0" applyNumberFormat="1" applyFont="1" applyFill="1" applyBorder="1" applyAlignment="1">
      <alignment horizontal="right"/>
    </xf>
    <xf numFmtId="0" fontId="33" fillId="21" borderId="4" xfId="0" applyFont="1" applyFill="1" applyBorder="1" applyAlignment="1">
      <alignment horizontal="right"/>
    </xf>
    <xf numFmtId="1" fontId="138" fillId="3" borderId="4" xfId="0" applyNumberFormat="1" applyFont="1" applyFill="1" applyBorder="1"/>
    <xf numFmtId="0" fontId="156" fillId="0" borderId="0" xfId="0" applyFont="1" applyAlignment="1">
      <alignment horizontal="center"/>
    </xf>
    <xf numFmtId="0" fontId="156" fillId="0" borderId="0" xfId="0" applyFont="1"/>
    <xf numFmtId="0" fontId="77" fillId="3" borderId="4" xfId="0" applyFont="1" applyFill="1" applyBorder="1"/>
    <xf numFmtId="1" fontId="64" fillId="0" borderId="4" xfId="0" applyNumberFormat="1" applyFont="1" applyBorder="1"/>
    <xf numFmtId="166" fontId="64" fillId="3" borderId="4" xfId="0" applyNumberFormat="1" applyFont="1" applyFill="1" applyBorder="1"/>
    <xf numFmtId="179" fontId="37" fillId="0" borderId="0" xfId="0" applyNumberFormat="1" applyFont="1"/>
    <xf numFmtId="0" fontId="181" fillId="0" borderId="0" xfId="0" applyFont="1"/>
    <xf numFmtId="1" fontId="185" fillId="0" borderId="0" xfId="0" applyNumberFormat="1" applyFont="1" applyAlignment="1">
      <alignment horizontal="right" vertical="center"/>
    </xf>
    <xf numFmtId="0" fontId="184" fillId="0" borderId="0" xfId="0" applyFont="1" applyAlignment="1">
      <alignment horizontal="right" vertical="center"/>
    </xf>
    <xf numFmtId="1" fontId="152" fillId="0" borderId="0" xfId="0" applyNumberFormat="1" applyFont="1"/>
    <xf numFmtId="2" fontId="185" fillId="0" borderId="0" xfId="0" applyNumberFormat="1" applyFont="1" applyAlignment="1">
      <alignment horizontal="right" vertical="center"/>
    </xf>
    <xf numFmtId="164" fontId="22" fillId="3" borderId="4" xfId="0" applyNumberFormat="1" applyFont="1" applyFill="1" applyBorder="1"/>
    <xf numFmtId="0" fontId="11" fillId="0" borderId="4" xfId="0" applyFont="1" applyBorder="1" applyAlignment="1">
      <alignment horizontal="center"/>
    </xf>
    <xf numFmtId="170" fontId="2" fillId="26" borderId="4" xfId="4" applyNumberFormat="1" applyFont="1" applyFill="1" applyBorder="1" applyAlignment="1">
      <alignment vertical="center"/>
    </xf>
    <xf numFmtId="0" fontId="2" fillId="26" borderId="1" xfId="0" applyFont="1" applyFill="1" applyBorder="1" applyAlignment="1">
      <alignment horizontal="center"/>
    </xf>
    <xf numFmtId="164" fontId="62" fillId="0" borderId="4" xfId="0" applyNumberFormat="1" applyFont="1" applyBorder="1"/>
    <xf numFmtId="164" fontId="150" fillId="26" borderId="4" xfId="0" applyNumberFormat="1" applyFont="1" applyFill="1" applyBorder="1"/>
    <xf numFmtId="182" fontId="118" fillId="21" borderId="0" xfId="0" quotePrefix="1" applyNumberFormat="1" applyFont="1" applyFill="1" applyAlignment="1">
      <alignment horizontal="center"/>
    </xf>
    <xf numFmtId="164" fontId="105" fillId="0" borderId="4" xfId="0" applyNumberFormat="1" applyFont="1" applyBorder="1" applyAlignment="1">
      <alignment horizontal="right" vertical="center"/>
    </xf>
    <xf numFmtId="0" fontId="77" fillId="0" borderId="4" xfId="0" applyFont="1" applyBorder="1" applyAlignment="1" applyProtection="1">
      <alignment horizontal="center" vertical="center" wrapText="1"/>
      <protection locked="0"/>
    </xf>
    <xf numFmtId="164" fontId="130" fillId="3" borderId="3" xfId="0" applyNumberFormat="1" applyFont="1" applyFill="1" applyBorder="1"/>
    <xf numFmtId="164" fontId="130" fillId="14" borderId="4" xfId="0" applyNumberFormat="1" applyFont="1" applyFill="1" applyBorder="1" applyAlignment="1">
      <alignment horizontal="center"/>
    </xf>
    <xf numFmtId="2" fontId="30" fillId="0" borderId="4" xfId="0" applyNumberFormat="1" applyFont="1" applyBorder="1" applyAlignment="1">
      <alignment vertical="center" wrapText="1"/>
    </xf>
    <xf numFmtId="0" fontId="162" fillId="26" borderId="4" xfId="0" applyFont="1" applyFill="1" applyBorder="1"/>
    <xf numFmtId="0" fontId="188" fillId="0" borderId="4" xfId="0" applyFont="1" applyBorder="1" applyAlignment="1">
      <alignment wrapText="1"/>
    </xf>
    <xf numFmtId="166" fontId="123" fillId="3" borderId="4" xfId="2" applyNumberFormat="1" applyFont="1" applyFill="1" applyBorder="1" applyAlignment="1">
      <alignment horizontal="right" vertical="center"/>
    </xf>
    <xf numFmtId="0" fontId="187" fillId="0" borderId="0" xfId="0" applyFont="1" applyAlignment="1">
      <alignment wrapText="1"/>
    </xf>
    <xf numFmtId="164" fontId="22" fillId="0" borderId="4" xfId="1" applyNumberFormat="1" applyFont="1" applyBorder="1" applyAlignment="1">
      <alignment horizontal="center" vertical="center"/>
    </xf>
    <xf numFmtId="166" fontId="43" fillId="14" borderId="67" xfId="2" applyNumberFormat="1" applyFont="1" applyFill="1" applyBorder="1" applyAlignment="1">
      <alignment horizontal="right" vertical="center"/>
    </xf>
    <xf numFmtId="0" fontId="78" fillId="0" borderId="0" xfId="0" applyFont="1" applyAlignment="1">
      <alignment vertical="center"/>
    </xf>
    <xf numFmtId="0" fontId="173" fillId="0" borderId="1" xfId="0" applyFont="1" applyBorder="1" applyAlignment="1">
      <alignment horizontal="center" vertical="center"/>
    </xf>
    <xf numFmtId="1" fontId="173" fillId="0" borderId="4" xfId="0" applyNumberFormat="1" applyFont="1" applyBorder="1" applyAlignment="1">
      <alignment horizontal="center" vertical="center" wrapText="1"/>
    </xf>
    <xf numFmtId="2" fontId="123" fillId="3" borderId="8" xfId="2" applyNumberFormat="1" applyFont="1" applyFill="1" applyBorder="1" applyAlignment="1">
      <alignment horizontal="right" vertical="center"/>
    </xf>
    <xf numFmtId="2" fontId="123" fillId="3" borderId="8" xfId="1" applyNumberFormat="1" applyFont="1" applyFill="1" applyBorder="1" applyAlignment="1">
      <alignment horizontal="right" vertical="center"/>
    </xf>
    <xf numFmtId="2" fontId="123" fillId="3" borderId="4" xfId="1" applyNumberFormat="1" applyFont="1" applyFill="1" applyBorder="1" applyAlignment="1">
      <alignment horizontal="right" vertical="center"/>
    </xf>
    <xf numFmtId="0" fontId="73" fillId="0" borderId="0" xfId="0" applyFont="1" applyAlignment="1">
      <alignment horizontal="center"/>
    </xf>
    <xf numFmtId="49" fontId="174" fillId="0" borderId="4" xfId="0" applyNumberFormat="1" applyFont="1" applyBorder="1" applyAlignment="1">
      <alignment horizontal="center" vertical="center" wrapText="1"/>
    </xf>
    <xf numFmtId="164" fontId="105" fillId="2" borderId="4" xfId="0" applyNumberFormat="1" applyFont="1" applyFill="1" applyBorder="1" applyAlignment="1">
      <alignment horizontal="center" vertical="center"/>
    </xf>
    <xf numFmtId="0" fontId="190" fillId="0" borderId="0" xfId="0" applyFont="1"/>
    <xf numFmtId="181" fontId="163" fillId="0" borderId="0" xfId="0" applyNumberFormat="1" applyFont="1"/>
    <xf numFmtId="2" fontId="163" fillId="0" borderId="0" xfId="0" applyNumberFormat="1" applyFont="1"/>
    <xf numFmtId="164" fontId="22" fillId="0" borderId="4" xfId="0" applyNumberFormat="1" applyFont="1" applyBorder="1" applyAlignment="1">
      <alignment horizontal="center" vertical="center"/>
    </xf>
    <xf numFmtId="2" fontId="22" fillId="0" borderId="4" xfId="0" applyNumberFormat="1" applyFont="1" applyBorder="1" applyAlignment="1">
      <alignment horizontal="center" vertical="center"/>
    </xf>
    <xf numFmtId="0" fontId="22" fillId="0" borderId="4" xfId="0" applyFont="1" applyBorder="1" applyAlignment="1">
      <alignment horizontal="center" vertical="center"/>
    </xf>
    <xf numFmtId="2" fontId="24" fillId="0" borderId="0" xfId="0" applyNumberFormat="1" applyFont="1" applyAlignment="1">
      <alignment horizontal="center" vertical="center" wrapText="1"/>
    </xf>
    <xf numFmtId="0" fontId="97" fillId="0" borderId="4" xfId="0" applyFont="1" applyBorder="1" applyAlignment="1">
      <alignment horizontal="center"/>
    </xf>
    <xf numFmtId="0" fontId="142" fillId="0" borderId="7" xfId="0" applyFont="1" applyBorder="1" applyAlignment="1">
      <alignment horizontal="center" vertical="center" wrapText="1"/>
    </xf>
    <xf numFmtId="2" fontId="24" fillId="0" borderId="2" xfId="0" applyNumberFormat="1" applyFont="1" applyBorder="1" applyAlignment="1">
      <alignment horizontal="center" vertical="center" wrapText="1"/>
    </xf>
    <xf numFmtId="0" fontId="116" fillId="0" borderId="0" xfId="0" applyFont="1"/>
    <xf numFmtId="2" fontId="30" fillId="0" borderId="0" xfId="0" applyNumberFormat="1" applyFont="1"/>
    <xf numFmtId="0" fontId="15" fillId="0" borderId="0" xfId="0" applyFont="1" applyAlignment="1">
      <alignment horizontal="center" vertical="center" wrapText="1"/>
    </xf>
    <xf numFmtId="164" fontId="105" fillId="0" borderId="4" xfId="0" applyNumberFormat="1" applyFont="1" applyBorder="1" applyAlignment="1">
      <alignment horizontal="center" vertical="center"/>
    </xf>
    <xf numFmtId="49" fontId="78" fillId="28" borderId="4" xfId="0" applyNumberFormat="1" applyFont="1" applyFill="1" applyBorder="1" applyAlignment="1">
      <alignment horizontal="center" vertical="center" wrapText="1"/>
    </xf>
    <xf numFmtId="1" fontId="15" fillId="0" borderId="4" xfId="0" applyNumberFormat="1" applyFont="1" applyBorder="1" applyAlignment="1">
      <alignment horizontal="center" vertical="center"/>
    </xf>
    <xf numFmtId="3" fontId="15" fillId="0" borderId="4" xfId="0" applyNumberFormat="1" applyFont="1" applyBorder="1" applyAlignment="1">
      <alignment horizontal="center"/>
    </xf>
    <xf numFmtId="0" fontId="30" fillId="0" borderId="4" xfId="0" applyFont="1" applyBorder="1" applyAlignment="1">
      <alignment horizontal="center" vertical="center"/>
    </xf>
    <xf numFmtId="49" fontId="2" fillId="0" borderId="4" xfId="0" quotePrefix="1" applyNumberFormat="1" applyFont="1" applyBorder="1" applyAlignment="1">
      <alignment horizontal="center" vertical="center" wrapText="1"/>
    </xf>
    <xf numFmtId="2" fontId="2" fillId="0" borderId="4" xfId="0" quotePrefix="1" applyNumberFormat="1" applyFont="1" applyBorder="1" applyAlignment="1">
      <alignment horizontal="center" vertical="center" wrapText="1"/>
    </xf>
    <xf numFmtId="164" fontId="2" fillId="0" borderId="4" xfId="0" applyNumberFormat="1" applyFont="1" applyBorder="1" applyAlignment="1">
      <alignment horizontal="center" vertical="center" wrapText="1"/>
    </xf>
    <xf numFmtId="1" fontId="2" fillId="0" borderId="4" xfId="0" applyNumberFormat="1" applyFont="1" applyBorder="1" applyAlignment="1">
      <alignment horizontal="center" vertical="center" wrapText="1"/>
    </xf>
    <xf numFmtId="164" fontId="2" fillId="0" borderId="4" xfId="2" quotePrefix="1" applyNumberFormat="1" applyFont="1" applyFill="1" applyBorder="1" applyAlignment="1">
      <alignment horizontal="center" vertical="center"/>
    </xf>
    <xf numFmtId="0" fontId="80" fillId="0" borderId="4" xfId="0" applyFont="1" applyBorder="1" applyAlignment="1">
      <alignment horizontal="center" vertical="center" wrapText="1"/>
    </xf>
    <xf numFmtId="1" fontId="189" fillId="0" borderId="4" xfId="0" applyNumberFormat="1" applyFont="1" applyBorder="1" applyAlignment="1" applyProtection="1">
      <alignment horizontal="center" vertical="center"/>
      <protection locked="0"/>
    </xf>
    <xf numFmtId="2" fontId="22" fillId="0" borderId="4" xfId="0" applyNumberFormat="1" applyFont="1" applyBorder="1" applyAlignment="1" applyProtection="1">
      <alignment horizontal="center" vertical="center"/>
      <protection locked="0"/>
    </xf>
    <xf numFmtId="164" fontId="80" fillId="0" borderId="8" xfId="0" applyNumberFormat="1" applyFont="1" applyBorder="1" applyAlignment="1">
      <alignment horizontal="center" vertical="center" wrapText="1"/>
    </xf>
    <xf numFmtId="170" fontId="46" fillId="14" borderId="66" xfId="4" applyNumberFormat="1" applyFont="1" applyFill="1" applyBorder="1" applyAlignment="1">
      <alignment horizontal="right" vertical="center"/>
    </xf>
    <xf numFmtId="0" fontId="34" fillId="0" borderId="3" xfId="0" applyFont="1" applyBorder="1" applyAlignment="1">
      <alignment vertical="center"/>
    </xf>
    <xf numFmtId="0" fontId="108" fillId="0" borderId="0" xfId="0" applyFont="1" applyAlignment="1">
      <alignment horizontal="center"/>
    </xf>
    <xf numFmtId="0" fontId="137" fillId="0" borderId="0" xfId="0" applyFont="1" applyAlignment="1">
      <alignment horizontal="center"/>
    </xf>
    <xf numFmtId="2" fontId="24" fillId="2" borderId="4" xfId="0" applyNumberFormat="1" applyFont="1" applyFill="1" applyBorder="1" applyAlignment="1">
      <alignment horizontal="center" vertical="center" wrapText="1"/>
    </xf>
    <xf numFmtId="1" fontId="131" fillId="18" borderId="8" xfId="2" applyNumberFormat="1" applyFont="1" applyFill="1" applyBorder="1" applyAlignment="1">
      <alignment horizontal="right" vertical="center"/>
    </xf>
    <xf numFmtId="164" fontId="150" fillId="0" borderId="4" xfId="0" applyNumberFormat="1" applyFont="1" applyBorder="1" applyAlignment="1">
      <alignment horizontal="center" vertical="center"/>
    </xf>
    <xf numFmtId="49" fontId="97" fillId="0" borderId="0" xfId="0" applyNumberFormat="1" applyFont="1" applyAlignment="1">
      <alignment vertical="center" wrapText="1"/>
    </xf>
    <xf numFmtId="0" fontId="2" fillId="0" borderId="4" xfId="0" quotePrefix="1" applyFont="1" applyBorder="1" applyAlignment="1">
      <alignment horizontal="center" vertical="center" wrapText="1"/>
    </xf>
    <xf numFmtId="0" fontId="0" fillId="4" borderId="4" xfId="0" applyFill="1" applyBorder="1"/>
    <xf numFmtId="0" fontId="30" fillId="4" borderId="4" xfId="0" applyFont="1" applyFill="1" applyBorder="1"/>
    <xf numFmtId="0" fontId="7" fillId="0" borderId="4" xfId="0" applyFont="1" applyBorder="1" applyAlignment="1">
      <alignment horizontal="center" vertical="center"/>
    </xf>
    <xf numFmtId="2" fontId="51" fillId="0" borderId="49" xfId="1" applyNumberFormat="1" applyFont="1" applyBorder="1" applyAlignment="1">
      <alignment horizontal="right" vertical="center"/>
    </xf>
    <xf numFmtId="2" fontId="78" fillId="0" borderId="4" xfId="0" applyNumberFormat="1" applyFont="1" applyBorder="1" applyAlignment="1">
      <alignment horizontal="center" vertical="center"/>
    </xf>
    <xf numFmtId="0" fontId="197" fillId="0" borderId="0" xfId="0" applyFont="1"/>
    <xf numFmtId="0" fontId="17" fillId="0" borderId="0" xfId="0" applyFont="1" applyAlignment="1">
      <alignment horizontal="center" vertical="center" wrapText="1"/>
    </xf>
    <xf numFmtId="0" fontId="17" fillId="2" borderId="0" xfId="0" applyFont="1" applyFill="1" applyAlignment="1">
      <alignment vertical="center" wrapText="1"/>
    </xf>
    <xf numFmtId="0" fontId="17" fillId="2" borderId="0" xfId="0" applyFont="1" applyFill="1" applyAlignment="1">
      <alignment horizontal="center"/>
    </xf>
    <xf numFmtId="0" fontId="17" fillId="0" borderId="0" xfId="0" applyFont="1"/>
    <xf numFmtId="0" fontId="29" fillId="0" borderId="11" xfId="0" applyFont="1" applyBorder="1" applyAlignment="1">
      <alignment horizontal="center" vertical="center"/>
    </xf>
    <xf numFmtId="2" fontId="29" fillId="0" borderId="11" xfId="0" applyNumberFormat="1" applyFont="1" applyBorder="1" applyAlignment="1">
      <alignment horizontal="center" vertical="center" wrapText="1"/>
    </xf>
    <xf numFmtId="0" fontId="29" fillId="3" borderId="11" xfId="0" applyFont="1" applyFill="1" applyBorder="1" applyAlignment="1">
      <alignment horizontal="center" vertical="center" wrapText="1"/>
    </xf>
    <xf numFmtId="164" fontId="29" fillId="0" borderId="11" xfId="0" applyNumberFormat="1" applyFont="1" applyBorder="1" applyAlignment="1">
      <alignment horizontal="center" vertical="center" wrapText="1"/>
    </xf>
    <xf numFmtId="166" fontId="29" fillId="0" borderId="11" xfId="0" applyNumberFormat="1" applyFont="1" applyBorder="1" applyAlignment="1">
      <alignment horizontal="center" vertical="center" wrapText="1"/>
    </xf>
    <xf numFmtId="0" fontId="29" fillId="0" borderId="11" xfId="0" applyFont="1" applyBorder="1" applyAlignment="1">
      <alignment horizontal="center" vertical="center" wrapText="1"/>
    </xf>
    <xf numFmtId="0" fontId="62" fillId="0" borderId="1" xfId="0" applyFont="1" applyBorder="1" applyAlignment="1">
      <alignment vertical="center"/>
    </xf>
    <xf numFmtId="0" fontId="62" fillId="0" borderId="3" xfId="0" applyFont="1" applyBorder="1" applyAlignment="1">
      <alignment vertical="center"/>
    </xf>
    <xf numFmtId="2" fontId="11" fillId="3" borderId="0" xfId="0" applyNumberFormat="1" applyFont="1" applyFill="1"/>
    <xf numFmtId="2" fontId="118" fillId="3" borderId="0" xfId="0" applyNumberFormat="1" applyFont="1" applyFill="1"/>
    <xf numFmtId="0" fontId="198" fillId="0" borderId="0" xfId="0" applyFont="1"/>
    <xf numFmtId="0" fontId="62" fillId="0" borderId="4" xfId="0" applyFont="1" applyBorder="1" applyAlignment="1">
      <alignment vertical="center"/>
    </xf>
    <xf numFmtId="0" fontId="62" fillId="14" borderId="4" xfId="0" applyFont="1" applyFill="1" applyBorder="1" applyAlignment="1">
      <alignment vertical="center"/>
    </xf>
    <xf numFmtId="0" fontId="62" fillId="0" borderId="4" xfId="0" applyFont="1" applyBorder="1" applyAlignment="1">
      <alignment horizontal="center" vertical="center"/>
    </xf>
    <xf numFmtId="1" fontId="22" fillId="3" borderId="4" xfId="0" applyNumberFormat="1" applyFont="1" applyFill="1" applyBorder="1" applyAlignment="1">
      <alignment horizontal="center" vertical="center"/>
    </xf>
    <xf numFmtId="1" fontId="62" fillId="14" borderId="4" xfId="0" applyNumberFormat="1" applyFont="1" applyFill="1" applyBorder="1" applyAlignment="1">
      <alignment horizontal="center" vertical="center"/>
    </xf>
    <xf numFmtId="1" fontId="22" fillId="0" borderId="4" xfId="0" applyNumberFormat="1" applyFont="1" applyBorder="1" applyAlignment="1">
      <alignment horizontal="center" vertical="center"/>
    </xf>
    <xf numFmtId="0" fontId="11" fillId="2" borderId="13" xfId="0" applyFont="1" applyFill="1" applyBorder="1"/>
    <xf numFmtId="0" fontId="17" fillId="0" borderId="13" xfId="0" applyFont="1" applyBorder="1" applyAlignment="1">
      <alignment horizontal="center" vertical="center"/>
    </xf>
    <xf numFmtId="0" fontId="17" fillId="2" borderId="13" xfId="0" applyFont="1" applyFill="1" applyBorder="1" applyAlignment="1">
      <alignment vertical="center"/>
    </xf>
    <xf numFmtId="0" fontId="17" fillId="2" borderId="13" xfId="0" applyFont="1" applyFill="1" applyBorder="1"/>
    <xf numFmtId="164" fontId="0" fillId="0" borderId="3" xfId="0" applyNumberFormat="1" applyBorder="1" applyAlignment="1">
      <alignment horizontal="center"/>
    </xf>
    <xf numFmtId="164" fontId="170" fillId="3" borderId="4" xfId="0" applyNumberFormat="1" applyFont="1" applyFill="1" applyBorder="1" applyAlignment="1">
      <alignment horizontal="center" vertical="center"/>
    </xf>
    <xf numFmtId="164" fontId="11" fillId="0" borderId="4" xfId="0" applyNumberFormat="1" applyFont="1" applyBorder="1" applyAlignment="1">
      <alignment horizontal="center"/>
    </xf>
    <xf numFmtId="166" fontId="49" fillId="0" borderId="49" xfId="1" applyNumberFormat="1" applyFont="1" applyBorder="1" applyAlignment="1">
      <alignment horizontal="right" vertical="center"/>
    </xf>
    <xf numFmtId="166" fontId="59" fillId="5" borderId="4" xfId="0" applyNumberFormat="1" applyFont="1" applyFill="1" applyBorder="1" applyAlignment="1">
      <alignment horizontal="center" vertical="center" wrapText="1"/>
    </xf>
    <xf numFmtId="166" fontId="47" fillId="10" borderId="79" xfId="1" applyNumberFormat="1" applyFont="1" applyFill="1" applyBorder="1" applyAlignment="1">
      <alignment horizontal="center" vertical="center"/>
    </xf>
    <xf numFmtId="166" fontId="49" fillId="0" borderId="51" xfId="1" applyNumberFormat="1" applyFont="1" applyBorder="1" applyAlignment="1">
      <alignment horizontal="right" vertical="center"/>
    </xf>
    <xf numFmtId="166" fontId="43" fillId="14" borderId="63" xfId="2" applyNumberFormat="1" applyFont="1" applyFill="1" applyBorder="1" applyAlignment="1">
      <alignment horizontal="right" vertical="center"/>
    </xf>
    <xf numFmtId="166" fontId="43" fillId="13" borderId="63" xfId="2" applyNumberFormat="1" applyFont="1" applyFill="1" applyBorder="1" applyAlignment="1">
      <alignment horizontal="right" vertical="center"/>
    </xf>
    <xf numFmtId="166" fontId="69" fillId="0" borderId="51" xfId="1" applyNumberFormat="1" applyFont="1" applyBorder="1" applyAlignment="1">
      <alignment horizontal="right" vertical="center"/>
    </xf>
    <xf numFmtId="166" fontId="168" fillId="13" borderId="64" xfId="2" applyNumberFormat="1" applyFont="1" applyFill="1" applyBorder="1" applyAlignment="1">
      <alignment horizontal="right" vertical="center"/>
    </xf>
    <xf numFmtId="166" fontId="43" fillId="13" borderId="64" xfId="2" applyNumberFormat="1" applyFont="1" applyFill="1" applyBorder="1" applyAlignment="1">
      <alignment horizontal="right" vertical="center"/>
    </xf>
    <xf numFmtId="166" fontId="43" fillId="12" borderId="63" xfId="2" applyNumberFormat="1" applyFont="1" applyFill="1" applyBorder="1" applyAlignment="1">
      <alignment horizontal="right" vertical="center"/>
    </xf>
    <xf numFmtId="166" fontId="53" fillId="11" borderId="92" xfId="2" applyNumberFormat="1" applyFont="1" applyFill="1" applyBorder="1" applyAlignment="1">
      <alignment horizontal="right" vertical="center"/>
    </xf>
    <xf numFmtId="166" fontId="42" fillId="0" borderId="46" xfId="0" applyNumberFormat="1" applyFont="1" applyBorder="1" applyAlignment="1">
      <alignment vertical="center"/>
    </xf>
    <xf numFmtId="166" fontId="42" fillId="0" borderId="0" xfId="0" applyNumberFormat="1" applyFont="1" applyAlignment="1">
      <alignment vertical="center"/>
    </xf>
    <xf numFmtId="166" fontId="57" fillId="5" borderId="4" xfId="0" applyNumberFormat="1" applyFont="1" applyFill="1" applyBorder="1" applyAlignment="1">
      <alignment horizontal="center" vertical="center" wrapText="1"/>
    </xf>
    <xf numFmtId="166" fontId="164" fillId="0" borderId="49" xfId="1" applyNumberFormat="1" applyFont="1" applyBorder="1" applyAlignment="1">
      <alignment horizontal="right" vertical="center"/>
    </xf>
    <xf numFmtId="166" fontId="43" fillId="13" borderId="67" xfId="2" applyNumberFormat="1" applyFont="1" applyFill="1" applyBorder="1" applyAlignment="1">
      <alignment horizontal="right" vertical="center"/>
    </xf>
    <xf numFmtId="166" fontId="69" fillId="0" borderId="49" xfId="1" applyNumberFormat="1" applyFont="1" applyBorder="1" applyAlignment="1">
      <alignment horizontal="right" vertical="center"/>
    </xf>
    <xf numFmtId="166" fontId="168" fillId="13" borderId="67" xfId="2" applyNumberFormat="1" applyFont="1" applyFill="1" applyBorder="1" applyAlignment="1">
      <alignment horizontal="right" vertical="center"/>
    </xf>
    <xf numFmtId="166" fontId="43" fillId="14" borderId="67" xfId="4" applyNumberFormat="1" applyFont="1" applyFill="1" applyBorder="1" applyAlignment="1">
      <alignment horizontal="right" vertical="center"/>
    </xf>
    <xf numFmtId="166" fontId="53" fillId="11" borderId="54" xfId="2" applyNumberFormat="1" applyFont="1" applyFill="1" applyBorder="1" applyAlignment="1">
      <alignment horizontal="right" vertical="center"/>
    </xf>
    <xf numFmtId="166" fontId="42" fillId="0" borderId="76" xfId="0" applyNumberFormat="1" applyFont="1" applyBorder="1" applyAlignment="1">
      <alignment vertical="center"/>
    </xf>
    <xf numFmtId="49" fontId="2" fillId="0" borderId="4" xfId="1" quotePrefix="1" applyNumberFormat="1" applyFont="1" applyBorder="1" applyAlignment="1">
      <alignment horizontal="center" vertical="center"/>
    </xf>
    <xf numFmtId="9" fontId="108" fillId="0" borderId="0" xfId="0" applyNumberFormat="1" applyFont="1" applyAlignment="1">
      <alignment horizontal="center"/>
    </xf>
    <xf numFmtId="2" fontId="62" fillId="14" borderId="4" xfId="0" applyNumberFormat="1" applyFont="1" applyFill="1" applyBorder="1" applyAlignment="1">
      <alignment horizontal="center" vertical="center"/>
    </xf>
    <xf numFmtId="1" fontId="131" fillId="0" borderId="8" xfId="1" applyNumberFormat="1" applyFont="1" applyBorder="1" applyAlignment="1">
      <alignment horizontal="right" vertical="center"/>
    </xf>
    <xf numFmtId="49" fontId="152" fillId="28" borderId="4" xfId="0" applyNumberFormat="1" applyFont="1" applyFill="1" applyBorder="1" applyAlignment="1">
      <alignment horizontal="center" vertical="center" wrapText="1"/>
    </xf>
    <xf numFmtId="43" fontId="51" fillId="0" borderId="49" xfId="4" applyFont="1" applyBorder="1" applyAlignment="1">
      <alignment horizontal="right" vertical="center"/>
    </xf>
    <xf numFmtId="170" fontId="51" fillId="0" borderId="49" xfId="4" applyNumberFormat="1" applyFont="1" applyBorder="1" applyAlignment="1">
      <alignment horizontal="right" vertical="center"/>
    </xf>
    <xf numFmtId="178" fontId="168" fillId="14" borderId="67" xfId="2" applyNumberFormat="1" applyFont="1" applyFill="1" applyBorder="1" applyAlignment="1">
      <alignment horizontal="right" vertical="center"/>
    </xf>
    <xf numFmtId="39" fontId="168" fillId="14" borderId="66" xfId="4" applyNumberFormat="1" applyFont="1" applyFill="1" applyBorder="1" applyAlignment="1">
      <alignment horizontal="right" vertical="center"/>
    </xf>
    <xf numFmtId="39" fontId="43" fillId="14" borderId="66" xfId="2" applyNumberFormat="1" applyFont="1" applyFill="1" applyBorder="1" applyAlignment="1">
      <alignment horizontal="right" vertical="center"/>
    </xf>
    <xf numFmtId="0" fontId="199" fillId="23" borderId="0" xfId="0" applyFont="1" applyFill="1"/>
    <xf numFmtId="0" fontId="175" fillId="23" borderId="0" xfId="0" applyFont="1" applyFill="1"/>
    <xf numFmtId="0" fontId="116" fillId="0" borderId="4" xfId="0" applyFont="1" applyBorder="1" applyAlignment="1" applyProtection="1">
      <alignment horizontal="center" vertical="center"/>
      <protection locked="0"/>
    </xf>
    <xf numFmtId="0" fontId="116" fillId="0" borderId="1" xfId="0" applyFont="1" applyBorder="1" applyAlignment="1" applyProtection="1">
      <alignment horizontal="center" vertical="center"/>
      <protection locked="0"/>
    </xf>
    <xf numFmtId="0" fontId="22" fillId="0" borderId="4" xfId="0" applyFont="1" applyBorder="1" applyAlignment="1" applyProtection="1">
      <alignment horizontal="center" vertical="center"/>
      <protection locked="0"/>
    </xf>
    <xf numFmtId="0" fontId="22" fillId="0" borderId="1" xfId="0" applyFont="1" applyBorder="1" applyAlignment="1" applyProtection="1">
      <alignment horizontal="center" vertical="center"/>
      <protection locked="0"/>
    </xf>
    <xf numFmtId="0" fontId="144" fillId="2" borderId="0" xfId="0" applyFont="1" applyFill="1" applyAlignment="1">
      <alignment horizontal="left" vertical="top" wrapText="1"/>
    </xf>
    <xf numFmtId="1" fontId="96" fillId="0" borderId="0" xfId="0" applyNumberFormat="1" applyFont="1" applyAlignment="1">
      <alignment horizontal="center" vertical="center"/>
    </xf>
    <xf numFmtId="1" fontId="131" fillId="18" borderId="4" xfId="2" applyNumberFormat="1" applyFont="1" applyFill="1" applyBorder="1" applyAlignment="1">
      <alignment horizontal="right" vertical="center"/>
    </xf>
    <xf numFmtId="166" fontId="30" fillId="0" borderId="0" xfId="0" applyNumberFormat="1" applyFont="1"/>
    <xf numFmtId="4" fontId="22" fillId="3" borderId="4" xfId="1" applyNumberFormat="1" applyFont="1" applyFill="1" applyBorder="1" applyAlignment="1">
      <alignment horizontal="center" vertical="center"/>
    </xf>
    <xf numFmtId="164" fontId="201" fillId="0" borderId="0" xfId="0" applyNumberFormat="1" applyFont="1"/>
    <xf numFmtId="164" fontId="201" fillId="0" borderId="13" xfId="0" applyNumberFormat="1" applyFont="1" applyBorder="1"/>
    <xf numFmtId="2" fontId="0" fillId="0" borderId="0" xfId="0" applyNumberFormat="1"/>
    <xf numFmtId="1" fontId="202" fillId="0" borderId="4" xfId="2" applyNumberFormat="1" applyFont="1" applyFill="1" applyBorder="1" applyAlignment="1">
      <alignment horizontal="center" vertical="center" wrapText="1"/>
    </xf>
    <xf numFmtId="0" fontId="205" fillId="0" borderId="4" xfId="0" applyFont="1" applyBorder="1" applyAlignment="1">
      <alignment horizontal="center" vertical="center" wrapText="1"/>
    </xf>
    <xf numFmtId="14" fontId="205" fillId="0" borderId="4" xfId="0" applyNumberFormat="1" applyFont="1" applyBorder="1" applyAlignment="1">
      <alignment horizontal="center" vertical="center"/>
    </xf>
    <xf numFmtId="164" fontId="22" fillId="0" borderId="4" xfId="0" applyNumberFormat="1" applyFont="1" applyBorder="1" applyAlignment="1" applyProtection="1">
      <alignment horizontal="center" vertical="center"/>
      <protection locked="0"/>
    </xf>
    <xf numFmtId="164" fontId="91" fillId="0" borderId="4" xfId="0" applyNumberFormat="1" applyFont="1" applyBorder="1" applyAlignment="1" applyProtection="1">
      <alignment horizontal="center" vertical="center" wrapText="1"/>
      <protection locked="0"/>
    </xf>
    <xf numFmtId="0" fontId="11" fillId="0" borderId="4" xfId="0" applyFont="1" applyBorder="1" applyAlignment="1">
      <alignment horizontal="center" vertical="center"/>
    </xf>
    <xf numFmtId="0" fontId="11" fillId="0" borderId="4" xfId="0" applyFont="1" applyBorder="1"/>
    <xf numFmtId="2" fontId="11" fillId="0" borderId="4" xfId="0" applyNumberFormat="1" applyFont="1" applyBorder="1"/>
    <xf numFmtId="0" fontId="197" fillId="0" borderId="4" xfId="0" applyFont="1" applyBorder="1" applyAlignment="1">
      <alignment horizontal="center" vertical="center"/>
    </xf>
    <xf numFmtId="0" fontId="205" fillId="0" borderId="4" xfId="0" applyFont="1" applyBorder="1" applyAlignment="1">
      <alignment vertical="center"/>
    </xf>
    <xf numFmtId="0" fontId="22" fillId="3" borderId="4" xfId="0" applyFont="1" applyFill="1" applyBorder="1" applyAlignment="1" applyProtection="1">
      <alignment horizontal="center" vertical="center"/>
      <protection locked="0"/>
    </xf>
    <xf numFmtId="164" fontId="15" fillId="0" borderId="4" xfId="0" applyNumberFormat="1" applyFont="1" applyBorder="1" applyAlignment="1" applyProtection="1">
      <alignment horizontal="center" vertical="center"/>
      <protection locked="0"/>
    </xf>
    <xf numFmtId="0" fontId="205" fillId="0" borderId="4" xfId="0" applyFont="1" applyBorder="1" applyAlignment="1">
      <alignment horizontal="center" vertical="center"/>
    </xf>
    <xf numFmtId="164" fontId="45" fillId="5" borderId="0" xfId="0" applyNumberFormat="1" applyFont="1" applyFill="1" applyAlignment="1">
      <alignment horizontal="center" vertical="center"/>
    </xf>
    <xf numFmtId="164" fontId="47" fillId="10" borderId="0" xfId="0" applyNumberFormat="1" applyFont="1" applyFill="1" applyAlignment="1">
      <alignment horizontal="center" vertical="center"/>
    </xf>
    <xf numFmtId="164" fontId="48" fillId="0" borderId="0" xfId="0" applyNumberFormat="1" applyFont="1" applyAlignment="1">
      <alignment vertical="center"/>
    </xf>
    <xf numFmtId="164" fontId="43" fillId="0" borderId="0" xfId="2" applyNumberFormat="1" applyFont="1" applyAlignment="1">
      <alignment vertical="center"/>
    </xf>
    <xf numFmtId="164" fontId="68" fillId="0" borderId="0" xfId="0" applyNumberFormat="1" applyFont="1" applyAlignment="1">
      <alignment vertical="center"/>
    </xf>
    <xf numFmtId="164" fontId="53" fillId="0" borderId="0" xfId="2" applyNumberFormat="1" applyFont="1" applyAlignment="1">
      <alignment vertical="center"/>
    </xf>
    <xf numFmtId="164" fontId="15" fillId="17" borderId="4" xfId="0" applyNumberFormat="1" applyFont="1" applyFill="1" applyBorder="1" applyAlignment="1">
      <alignment horizontal="right" vertical="center"/>
    </xf>
    <xf numFmtId="164" fontId="15" fillId="17" borderId="4" xfId="0" applyNumberFormat="1" applyFont="1" applyFill="1" applyBorder="1" applyAlignment="1">
      <alignment horizontal="center" vertical="center"/>
    </xf>
    <xf numFmtId="0" fontId="11" fillId="17" borderId="4" xfId="0" applyFont="1" applyFill="1" applyBorder="1" applyAlignment="1">
      <alignment horizontal="center" vertical="center"/>
    </xf>
    <xf numFmtId="0" fontId="11" fillId="17" borderId="4" xfId="0" applyFont="1" applyFill="1" applyBorder="1" applyAlignment="1">
      <alignment horizontal="center" vertical="center" wrapText="1"/>
    </xf>
    <xf numFmtId="164" fontId="62" fillId="3" borderId="4" xfId="0" applyNumberFormat="1" applyFont="1" applyFill="1" applyBorder="1" applyAlignment="1">
      <alignment horizontal="right" vertical="center"/>
    </xf>
    <xf numFmtId="164" fontId="62" fillId="3" borderId="4" xfId="0" applyNumberFormat="1" applyFont="1" applyFill="1" applyBorder="1" applyAlignment="1">
      <alignment horizontal="center" vertical="center"/>
    </xf>
    <xf numFmtId="164" fontId="165" fillId="0" borderId="4" xfId="0" applyNumberFormat="1" applyFont="1" applyBorder="1" applyAlignment="1">
      <alignment horizontal="center" vertical="center"/>
    </xf>
    <xf numFmtId="164" fontId="165" fillId="0" borderId="4" xfId="0" quotePrefix="1" applyNumberFormat="1" applyFont="1" applyBorder="1" applyAlignment="1">
      <alignment horizontal="center" vertical="center"/>
    </xf>
    <xf numFmtId="164" fontId="23" fillId="0" borderId="4" xfId="0" quotePrefix="1" applyNumberFormat="1" applyFont="1" applyBorder="1" applyAlignment="1">
      <alignment horizontal="center" vertical="center"/>
    </xf>
    <xf numFmtId="0" fontId="30" fillId="0" borderId="4" xfId="0" applyFont="1" applyBorder="1" applyAlignment="1">
      <alignment vertical="center"/>
    </xf>
    <xf numFmtId="0" fontId="80" fillId="0" borderId="4" xfId="0" applyFont="1" applyBorder="1" applyAlignment="1">
      <alignment vertical="center" wrapText="1"/>
    </xf>
    <xf numFmtId="0" fontId="125" fillId="0" borderId="4" xfId="0" applyFont="1" applyBorder="1" applyAlignment="1">
      <alignment horizontal="center" vertical="center"/>
    </xf>
    <xf numFmtId="0" fontId="125" fillId="0" borderId="1" xfId="0" applyFont="1" applyBorder="1" applyAlignment="1">
      <alignment horizontal="center" vertical="center" wrapText="1"/>
    </xf>
    <xf numFmtId="0" fontId="125" fillId="0" borderId="4" xfId="0" applyFont="1" applyBorder="1" applyAlignment="1">
      <alignment vertical="center"/>
    </xf>
    <xf numFmtId="0" fontId="32" fillId="0" borderId="0" xfId="0" applyFont="1" applyAlignment="1">
      <alignment horizontal="right"/>
    </xf>
    <xf numFmtId="49" fontId="209" fillId="0" borderId="0" xfId="0" applyNumberFormat="1" applyFont="1"/>
    <xf numFmtId="164" fontId="174" fillId="0" borderId="1" xfId="0" applyNumberFormat="1" applyFont="1" applyBorder="1" applyAlignment="1">
      <alignment horizontal="center" vertical="center" wrapText="1"/>
    </xf>
    <xf numFmtId="0" fontId="4" fillId="0" borderId="0" xfId="5"/>
    <xf numFmtId="164" fontId="173" fillId="0" borderId="1" xfId="0" applyNumberFormat="1" applyFont="1" applyBorder="1" applyAlignment="1">
      <alignment horizontal="center" vertical="center" wrapText="1"/>
    </xf>
    <xf numFmtId="166" fontId="131" fillId="18" borderId="4" xfId="2" applyNumberFormat="1" applyFont="1" applyFill="1" applyBorder="1" applyAlignment="1">
      <alignment horizontal="right" vertical="center"/>
    </xf>
    <xf numFmtId="2" fontId="131" fillId="3" borderId="4" xfId="0" applyNumberFormat="1" applyFont="1" applyFill="1" applyBorder="1" applyAlignment="1">
      <alignment horizontal="right" vertical="center"/>
    </xf>
    <xf numFmtId="2" fontId="131" fillId="18" borderId="4" xfId="2" applyNumberFormat="1" applyFont="1" applyFill="1" applyBorder="1" applyAlignment="1">
      <alignment horizontal="right" vertical="center"/>
    </xf>
    <xf numFmtId="2" fontId="131" fillId="18" borderId="8" xfId="2" applyNumberFormat="1" applyFont="1" applyFill="1" applyBorder="1" applyAlignment="1">
      <alignment horizontal="right" vertical="center"/>
    </xf>
    <xf numFmtId="2" fontId="131" fillId="18" borderId="4" xfId="1" applyNumberFormat="1" applyFont="1" applyFill="1" applyBorder="1" applyAlignment="1">
      <alignment horizontal="right" vertical="center"/>
    </xf>
    <xf numFmtId="2" fontId="131" fillId="18" borderId="4" xfId="0" applyNumberFormat="1" applyFont="1" applyFill="1" applyBorder="1" applyAlignment="1">
      <alignment horizontal="right"/>
    </xf>
    <xf numFmtId="2" fontId="131" fillId="2" borderId="2" xfId="1" applyNumberFormat="1" applyFont="1" applyFill="1" applyBorder="1" applyAlignment="1">
      <alignment vertical="center" wrapText="1"/>
    </xf>
    <xf numFmtId="2" fontId="131" fillId="0" borderId="2" xfId="0" applyNumberFormat="1" applyFont="1" applyBorder="1" applyAlignment="1">
      <alignment horizontal="right" vertical="center"/>
    </xf>
    <xf numFmtId="17" fontId="24" fillId="0" borderId="4" xfId="0" applyNumberFormat="1" applyFont="1" applyBorder="1" applyAlignment="1">
      <alignment horizontal="center" vertical="center"/>
    </xf>
    <xf numFmtId="164" fontId="210" fillId="0" borderId="4" xfId="0" applyNumberFormat="1" applyFont="1" applyBorder="1"/>
    <xf numFmtId="2" fontId="210" fillId="0" borderId="4" xfId="0" applyNumberFormat="1" applyFont="1" applyBorder="1"/>
    <xf numFmtId="4" fontId="2" fillId="3" borderId="4" xfId="4" applyNumberFormat="1" applyFont="1" applyFill="1" applyBorder="1" applyAlignment="1">
      <alignment vertical="center"/>
    </xf>
    <xf numFmtId="0" fontId="179" fillId="0" borderId="11" xfId="5" quotePrefix="1" applyFont="1" applyBorder="1" applyAlignment="1" applyProtection="1">
      <alignment horizontal="center" vertical="center"/>
      <protection locked="0"/>
    </xf>
    <xf numFmtId="0" fontId="102" fillId="0" borderId="4" xfId="0" quotePrefix="1" applyFont="1" applyBorder="1" applyAlignment="1" applyProtection="1">
      <alignment horizontal="center" vertical="center" wrapText="1"/>
      <protection locked="0"/>
    </xf>
    <xf numFmtId="1" fontId="102" fillId="2" borderId="8" xfId="5" quotePrefix="1" applyNumberFormat="1" applyFont="1" applyFill="1" applyBorder="1" applyAlignment="1" applyProtection="1">
      <alignment horizontal="center" vertical="center"/>
      <protection locked="0"/>
    </xf>
    <xf numFmtId="0" fontId="102" fillId="0" borderId="4" xfId="5" quotePrefix="1" applyFont="1" applyBorder="1" applyAlignment="1" applyProtection="1">
      <alignment horizontal="center" vertical="center"/>
      <protection locked="0"/>
    </xf>
    <xf numFmtId="164" fontId="179" fillId="0" borderId="11" xfId="5" quotePrefix="1" applyNumberFormat="1" applyFont="1" applyBorder="1" applyAlignment="1" applyProtection="1">
      <alignment horizontal="center" vertical="center"/>
      <protection locked="0"/>
    </xf>
    <xf numFmtId="0" fontId="102" fillId="0" borderId="4" xfId="0" quotePrefix="1" applyFont="1" applyBorder="1" applyAlignment="1" applyProtection="1">
      <alignment horizontal="center" vertical="center"/>
      <protection locked="0"/>
    </xf>
    <xf numFmtId="1" fontId="102" fillId="0" borderId="8" xfId="5" quotePrefix="1" applyNumberFormat="1" applyFont="1" applyBorder="1" applyAlignment="1" applyProtection="1">
      <alignment horizontal="center" vertical="center"/>
      <protection locked="0"/>
    </xf>
    <xf numFmtId="1" fontId="102" fillId="0" borderId="4" xfId="5" quotePrefix="1" applyNumberFormat="1" applyFont="1" applyBorder="1" applyAlignment="1" applyProtection="1">
      <alignment horizontal="center" vertical="center"/>
      <protection locked="0"/>
    </xf>
    <xf numFmtId="164" fontId="102" fillId="0" borderId="4" xfId="5" applyNumberFormat="1" applyFont="1" applyBorder="1" applyAlignment="1" applyProtection="1">
      <alignment horizontal="center" vertical="center"/>
      <protection locked="0"/>
    </xf>
    <xf numFmtId="0" fontId="102" fillId="2" borderId="4" xfId="5" quotePrefix="1" applyFont="1" applyFill="1" applyBorder="1" applyAlignment="1" applyProtection="1">
      <alignment horizontal="center" vertical="center"/>
      <protection locked="0"/>
    </xf>
    <xf numFmtId="1" fontId="102" fillId="0" borderId="4" xfId="5" applyNumberFormat="1" applyFont="1" applyBorder="1" applyAlignment="1" applyProtection="1">
      <alignment horizontal="center" vertical="center"/>
      <protection locked="0"/>
    </xf>
    <xf numFmtId="43" fontId="2" fillId="0" borderId="4" xfId="2" applyFont="1" applyFill="1" applyBorder="1" applyAlignment="1">
      <alignment horizontal="center" vertical="center" wrapText="1"/>
    </xf>
    <xf numFmtId="1" fontId="49" fillId="0" borderId="49" xfId="1" applyNumberFormat="1" applyFont="1" applyBorder="1" applyAlignment="1">
      <alignment horizontal="right" vertical="center"/>
    </xf>
    <xf numFmtId="14" fontId="203" fillId="0" borderId="3" xfId="0" applyNumberFormat="1" applyFont="1" applyBorder="1" applyAlignment="1">
      <alignment horizontal="center" vertical="center" wrapText="1"/>
    </xf>
    <xf numFmtId="49" fontId="102" fillId="0" borderId="4" xfId="5" quotePrefix="1" applyNumberFormat="1" applyFont="1" applyBorder="1" applyAlignment="1" applyProtection="1">
      <alignment horizontal="center" vertical="center"/>
      <protection locked="0"/>
    </xf>
    <xf numFmtId="16" fontId="30" fillId="0" borderId="4" xfId="0" applyNumberFormat="1" applyFont="1" applyBorder="1"/>
    <xf numFmtId="2" fontId="32" fillId="0" borderId="0" xfId="0" applyNumberFormat="1" applyFont="1" applyAlignment="1">
      <alignment horizontal="right"/>
    </xf>
    <xf numFmtId="10" fontId="108" fillId="0" borderId="0" xfId="0" applyNumberFormat="1" applyFont="1" applyAlignment="1">
      <alignment horizontal="center"/>
    </xf>
    <xf numFmtId="170" fontId="2" fillId="0" borderId="1" xfId="0" applyNumberFormat="1" applyFont="1" applyBorder="1"/>
    <xf numFmtId="170" fontId="2" fillId="0" borderId="0" xfId="0" applyNumberFormat="1" applyFont="1"/>
    <xf numFmtId="0" fontId="128" fillId="2" borderId="1" xfId="0" applyFont="1" applyFill="1" applyBorder="1" applyAlignment="1">
      <alignment horizontal="left" vertical="center"/>
    </xf>
    <xf numFmtId="0" fontId="128" fillId="2" borderId="2" xfId="0" applyFont="1" applyFill="1" applyBorder="1" applyAlignment="1">
      <alignment horizontal="left" vertical="center"/>
    </xf>
    <xf numFmtId="0" fontId="128" fillId="2" borderId="3" xfId="0" applyFont="1" applyFill="1" applyBorder="1" applyAlignment="1">
      <alignment horizontal="left" vertical="center"/>
    </xf>
    <xf numFmtId="0" fontId="34" fillId="8" borderId="3" xfId="0" applyFont="1" applyFill="1" applyBorder="1" applyAlignment="1" applyProtection="1">
      <alignment horizontal="center" vertical="center" wrapText="1"/>
      <protection locked="0"/>
    </xf>
    <xf numFmtId="168" fontId="33" fillId="8" borderId="29" xfId="0" applyNumberFormat="1" applyFont="1" applyFill="1" applyBorder="1" applyAlignment="1" applyProtection="1">
      <alignment horizontal="center" vertical="center"/>
      <protection locked="0"/>
    </xf>
    <xf numFmtId="164" fontId="18" fillId="0" borderId="2" xfId="2" applyNumberFormat="1" applyFont="1" applyFill="1" applyBorder="1" applyAlignment="1">
      <alignment horizontal="right" vertical="center"/>
    </xf>
    <xf numFmtId="0" fontId="76" fillId="0" borderId="4" xfId="0" applyFont="1" applyBorder="1" applyAlignment="1">
      <alignment horizontal="center" vertical="center"/>
    </xf>
    <xf numFmtId="166" fontId="131" fillId="3" borderId="4" xfId="1" applyNumberFormat="1" applyFont="1" applyFill="1" applyBorder="1" applyAlignment="1">
      <alignment horizontal="right" vertical="center" wrapText="1"/>
    </xf>
    <xf numFmtId="49" fontId="174" fillId="28" borderId="4" xfId="0" applyNumberFormat="1" applyFont="1" applyFill="1" applyBorder="1" applyAlignment="1">
      <alignment horizontal="center" vertical="center" wrapText="1"/>
    </xf>
    <xf numFmtId="164" fontId="62" fillId="0" borderId="4" xfId="0" applyNumberFormat="1" applyFont="1" applyBorder="1" applyAlignment="1">
      <alignment horizontal="center"/>
    </xf>
    <xf numFmtId="2" fontId="62" fillId="0" borderId="4" xfId="0" applyNumberFormat="1" applyFont="1" applyBorder="1" applyAlignment="1">
      <alignment horizontal="center"/>
    </xf>
    <xf numFmtId="1" fontId="200" fillId="3" borderId="4" xfId="2" applyNumberFormat="1" applyFont="1" applyFill="1" applyBorder="1" applyAlignment="1">
      <alignment vertical="center"/>
    </xf>
    <xf numFmtId="37" fontId="50" fillId="0" borderId="49" xfId="1" applyNumberFormat="1" applyFont="1" applyBorder="1" applyAlignment="1">
      <alignment horizontal="right" vertical="center"/>
    </xf>
    <xf numFmtId="49" fontId="24" fillId="23" borderId="4" xfId="0" applyNumberFormat="1" applyFont="1" applyFill="1" applyBorder="1" applyAlignment="1">
      <alignment horizontal="center" vertical="center"/>
    </xf>
    <xf numFmtId="166" fontId="46" fillId="13" borderId="67" xfId="2" applyNumberFormat="1" applyFont="1" applyFill="1" applyBorder="1" applyAlignment="1">
      <alignment horizontal="right" vertical="center"/>
    </xf>
    <xf numFmtId="164" fontId="152" fillId="0" borderId="1" xfId="0" applyNumberFormat="1" applyFont="1" applyBorder="1" applyAlignment="1">
      <alignment horizontal="center" vertical="center" wrapText="1"/>
    </xf>
    <xf numFmtId="1" fontId="179" fillId="0" borderId="11" xfId="5" quotePrefix="1" applyNumberFormat="1" applyFont="1" applyBorder="1" applyAlignment="1" applyProtection="1">
      <alignment horizontal="center" vertical="center"/>
      <protection locked="0"/>
    </xf>
    <xf numFmtId="43" fontId="42" fillId="0" borderId="0" xfId="0" applyNumberFormat="1" applyFont="1" applyAlignment="1">
      <alignment vertical="center"/>
    </xf>
    <xf numFmtId="49" fontId="24" fillId="28" borderId="4" xfId="0" quotePrefix="1" applyNumberFormat="1" applyFont="1" applyFill="1" applyBorder="1" applyAlignment="1">
      <alignment horizontal="center" vertical="center"/>
    </xf>
    <xf numFmtId="0" fontId="0" fillId="9" borderId="22" xfId="0" applyFill="1" applyBorder="1"/>
    <xf numFmtId="0" fontId="0" fillId="9" borderId="23" xfId="0" applyFill="1" applyBorder="1"/>
    <xf numFmtId="164" fontId="0" fillId="9" borderId="24" xfId="0" applyNumberFormat="1" applyFill="1" applyBorder="1"/>
    <xf numFmtId="0" fontId="0" fillId="6" borderId="23" xfId="0" applyFill="1" applyBorder="1"/>
    <xf numFmtId="0" fontId="0" fillId="7" borderId="23" xfId="0" applyFill="1" applyBorder="1"/>
    <xf numFmtId="0" fontId="0" fillId="7" borderId="24" xfId="0" applyFill="1" applyBorder="1"/>
    <xf numFmtId="0" fontId="0" fillId="4" borderId="23" xfId="0" applyFill="1" applyBorder="1"/>
    <xf numFmtId="0" fontId="0" fillId="4" borderId="24" xfId="0" applyFill="1" applyBorder="1"/>
    <xf numFmtId="1" fontId="173" fillId="0" borderId="4" xfId="0" applyNumberFormat="1" applyFont="1" applyBorder="1" applyAlignment="1">
      <alignment horizontal="center" vertical="center"/>
    </xf>
    <xf numFmtId="1" fontId="173" fillId="26" borderId="4" xfId="0" applyNumberFormat="1" applyFont="1" applyFill="1" applyBorder="1" applyAlignment="1">
      <alignment horizontal="center" vertical="center"/>
    </xf>
    <xf numFmtId="2" fontId="165" fillId="0" borderId="4" xfId="0" quotePrefix="1" applyNumberFormat="1" applyFont="1" applyBorder="1" applyAlignment="1">
      <alignment horizontal="center" vertical="center"/>
    </xf>
    <xf numFmtId="0" fontId="165" fillId="0" borderId="4" xfId="0" applyFont="1" applyBorder="1" applyAlignment="1">
      <alignment horizontal="center" vertical="center"/>
    </xf>
    <xf numFmtId="49" fontId="23" fillId="0" borderId="4" xfId="0" quotePrefix="1" applyNumberFormat="1" applyFont="1" applyBorder="1" applyAlignment="1">
      <alignment horizontal="center" vertical="center"/>
    </xf>
    <xf numFmtId="166" fontId="206" fillId="17" borderId="4" xfId="2" applyNumberFormat="1" applyFont="1" applyFill="1" applyBorder="1" applyAlignment="1">
      <alignment vertical="center"/>
    </xf>
    <xf numFmtId="1" fontId="200" fillId="25" borderId="4" xfId="1" applyNumberFormat="1" applyFont="1" applyFill="1" applyBorder="1" applyAlignment="1">
      <alignment horizontal="right" vertical="center"/>
    </xf>
    <xf numFmtId="1" fontId="189" fillId="0" borderId="4" xfId="2" applyNumberFormat="1" applyFont="1" applyFill="1" applyBorder="1" applyAlignment="1">
      <alignment horizontal="center" vertical="center" wrapText="1"/>
    </xf>
    <xf numFmtId="0" fontId="211" fillId="0" borderId="0" xfId="0" applyFont="1" applyAlignment="1">
      <alignment horizontal="center" vertical="center" wrapText="1"/>
    </xf>
    <xf numFmtId="2" fontId="212" fillId="0" borderId="0" xfId="0" applyNumberFormat="1" applyFont="1" applyAlignment="1">
      <alignment wrapText="1"/>
    </xf>
    <xf numFmtId="0" fontId="18" fillId="0" borderId="4" xfId="0" applyFont="1" applyBorder="1" applyAlignment="1">
      <alignment horizontal="center" vertical="center" wrapText="1"/>
    </xf>
    <xf numFmtId="1" fontId="124" fillId="25" borderId="4" xfId="1" applyNumberFormat="1" applyFont="1" applyFill="1" applyBorder="1" applyAlignment="1">
      <alignment horizontal="right" vertical="center"/>
    </xf>
    <xf numFmtId="1" fontId="124" fillId="25" borderId="4" xfId="2" applyNumberFormat="1" applyFont="1" applyFill="1" applyBorder="1" applyAlignment="1">
      <alignment horizontal="right" vertical="center"/>
    </xf>
    <xf numFmtId="49" fontId="173" fillId="0" borderId="4" xfId="0" quotePrefix="1" applyNumberFormat="1" applyFont="1" applyBorder="1" applyAlignment="1">
      <alignment horizontal="center" vertical="center"/>
    </xf>
    <xf numFmtId="1" fontId="200" fillId="0" borderId="4" xfId="1" applyNumberFormat="1" applyFont="1" applyBorder="1" applyAlignment="1">
      <alignment horizontal="right" vertical="center"/>
    </xf>
    <xf numFmtId="1" fontId="156" fillId="0" borderId="4" xfId="2" applyNumberFormat="1" applyFont="1" applyFill="1" applyBorder="1" applyAlignment="1">
      <alignment horizontal="center" vertical="center" wrapText="1"/>
    </xf>
    <xf numFmtId="0" fontId="211" fillId="0" borderId="4" xfId="0" applyFont="1" applyBorder="1" applyAlignment="1">
      <alignment horizontal="center" vertical="center" wrapText="1"/>
    </xf>
    <xf numFmtId="49" fontId="174" fillId="0" borderId="4" xfId="0" applyNumberFormat="1" applyFont="1" applyBorder="1" applyAlignment="1">
      <alignment horizontal="center" vertical="center"/>
    </xf>
    <xf numFmtId="49" fontId="157" fillId="0" borderId="4" xfId="0" quotePrefix="1" applyNumberFormat="1" applyFont="1" applyBorder="1" applyAlignment="1">
      <alignment horizontal="center" vertical="center"/>
    </xf>
    <xf numFmtId="164" fontId="150" fillId="0" borderId="4" xfId="0" applyNumberFormat="1" applyFont="1" applyBorder="1" applyAlignment="1">
      <alignment horizontal="right" vertical="center"/>
    </xf>
    <xf numFmtId="1" fontId="131" fillId="0" borderId="4" xfId="2" applyNumberFormat="1" applyFont="1" applyFill="1" applyBorder="1" applyAlignment="1">
      <alignment horizontal="right" vertical="center"/>
    </xf>
    <xf numFmtId="164" fontId="0" fillId="6" borderId="24" xfId="0" applyNumberFormat="1" applyFill="1" applyBorder="1"/>
    <xf numFmtId="180" fontId="143" fillId="0" borderId="0" xfId="0" applyNumberFormat="1" applyFont="1"/>
    <xf numFmtId="2" fontId="143" fillId="0" borderId="0" xfId="0" applyNumberFormat="1" applyFont="1" applyAlignment="1">
      <alignment wrapText="1"/>
    </xf>
    <xf numFmtId="180" fontId="143" fillId="0" borderId="0" xfId="0" applyNumberFormat="1" applyFont="1" applyAlignment="1">
      <alignment wrapText="1"/>
    </xf>
    <xf numFmtId="185" fontId="73" fillId="0" borderId="0" xfId="1" applyNumberFormat="1" applyFont="1" applyAlignment="1">
      <alignment horizontal="left" vertical="center" wrapText="1"/>
    </xf>
    <xf numFmtId="0" fontId="25" fillId="0" borderId="4" xfId="0" applyFont="1" applyBorder="1" applyAlignment="1">
      <alignment vertical="center"/>
    </xf>
    <xf numFmtId="1" fontId="0" fillId="4" borderId="4" xfId="0" applyNumberFormat="1" applyFill="1" applyBorder="1"/>
    <xf numFmtId="166" fontId="129" fillId="3" borderId="4" xfId="1" applyNumberFormat="1" applyFont="1" applyFill="1" applyBorder="1" applyAlignment="1">
      <alignment horizontal="right" vertical="center"/>
    </xf>
    <xf numFmtId="2" fontId="206" fillId="17" borderId="4" xfId="2" applyNumberFormat="1" applyFont="1" applyFill="1" applyBorder="1" applyAlignment="1">
      <alignment vertical="center"/>
    </xf>
    <xf numFmtId="1" fontId="206" fillId="17" borderId="4" xfId="2" applyNumberFormat="1" applyFont="1" applyFill="1" applyBorder="1" applyAlignment="1">
      <alignment vertical="center"/>
    </xf>
    <xf numFmtId="181" fontId="30" fillId="0" borderId="0" xfId="0" applyNumberFormat="1" applyFont="1"/>
    <xf numFmtId="164" fontId="201" fillId="3" borderId="0" xfId="0" applyNumberFormat="1" applyFont="1" applyFill="1"/>
    <xf numFmtId="164" fontId="201" fillId="3" borderId="0" xfId="0" applyNumberFormat="1" applyFont="1" applyFill="1" applyAlignment="1">
      <alignment horizontal="center"/>
    </xf>
    <xf numFmtId="1" fontId="211" fillId="0" borderId="4" xfId="2" applyNumberFormat="1" applyFont="1" applyFill="1" applyBorder="1" applyAlignment="1">
      <alignment horizontal="center" vertical="center" wrapText="1"/>
    </xf>
    <xf numFmtId="164" fontId="7" fillId="0" borderId="0" xfId="0" applyNumberFormat="1" applyFont="1"/>
    <xf numFmtId="1" fontId="215" fillId="0" borderId="0" xfId="0" applyNumberFormat="1" applyFont="1"/>
    <xf numFmtId="2" fontId="194" fillId="0" borderId="4" xfId="0" applyNumberFormat="1" applyFont="1" applyBorder="1" applyAlignment="1" applyProtection="1">
      <alignment horizontal="center" vertical="center"/>
      <protection locked="0"/>
    </xf>
    <xf numFmtId="1" fontId="130" fillId="0" borderId="4" xfId="2" applyNumberFormat="1" applyFont="1" applyFill="1" applyBorder="1" applyAlignment="1">
      <alignment horizontal="center" vertical="center" wrapText="1"/>
    </xf>
    <xf numFmtId="1" fontId="157" fillId="0" borderId="0" xfId="0" applyNumberFormat="1" applyFont="1" applyAlignment="1">
      <alignment wrapText="1"/>
    </xf>
    <xf numFmtId="0" fontId="2" fillId="18" borderId="4" xfId="1" applyFont="1" applyFill="1" applyBorder="1" applyAlignment="1">
      <alignment horizontal="center" vertical="center" wrapText="1"/>
    </xf>
    <xf numFmtId="2" fontId="150" fillId="18" borderId="4" xfId="4" applyNumberFormat="1" applyFont="1" applyFill="1" applyBorder="1" applyAlignment="1">
      <alignment horizontal="center" vertical="center"/>
    </xf>
    <xf numFmtId="2" fontId="193" fillId="0" borderId="0" xfId="0" applyNumberFormat="1" applyFont="1" applyAlignment="1">
      <alignment horizontal="center" vertical="center" wrapText="1"/>
    </xf>
    <xf numFmtId="0" fontId="174" fillId="0" borderId="4" xfId="0" applyFont="1" applyBorder="1" applyAlignment="1">
      <alignment horizontal="center" vertical="center"/>
    </xf>
    <xf numFmtId="1" fontId="217" fillId="0" borderId="4" xfId="0" applyNumberFormat="1" applyFont="1" applyBorder="1" applyAlignment="1">
      <alignment horizontal="center"/>
    </xf>
    <xf numFmtId="0" fontId="174" fillId="28" borderId="4" xfId="0" applyFont="1" applyFill="1" applyBorder="1" applyAlignment="1">
      <alignment horizontal="center" vertical="center"/>
    </xf>
    <xf numFmtId="49" fontId="150" fillId="0" borderId="4" xfId="1" applyNumberFormat="1" applyFont="1" applyBorder="1" applyAlignment="1">
      <alignment horizontal="center" vertical="center"/>
    </xf>
    <xf numFmtId="164" fontId="22" fillId="2" borderId="4" xfId="0" applyNumberFormat="1" applyFont="1" applyFill="1" applyBorder="1" applyAlignment="1">
      <alignment horizontal="center" vertical="center"/>
    </xf>
    <xf numFmtId="1" fontId="195" fillId="0" borderId="4" xfId="0" applyNumberFormat="1" applyFont="1" applyBorder="1" applyAlignment="1">
      <alignment horizontal="center" vertical="center"/>
    </xf>
    <xf numFmtId="1" fontId="62" fillId="0" borderId="4" xfId="0" applyNumberFormat="1" applyFont="1" applyBorder="1" applyAlignment="1">
      <alignment horizontal="center" vertical="center"/>
    </xf>
    <xf numFmtId="1" fontId="123" fillId="0" borderId="4" xfId="1" applyNumberFormat="1" applyFont="1" applyBorder="1" applyAlignment="1">
      <alignment horizontal="right" vertical="center"/>
    </xf>
    <xf numFmtId="2" fontId="204" fillId="0" borderId="4" xfId="1" applyNumberFormat="1" applyFont="1" applyBorder="1" applyAlignment="1">
      <alignment horizontal="right" vertical="center"/>
    </xf>
    <xf numFmtId="0" fontId="205" fillId="2" borderId="4" xfId="0" applyFont="1" applyFill="1" applyBorder="1" applyAlignment="1">
      <alignment horizontal="center" vertical="center" wrapText="1"/>
    </xf>
    <xf numFmtId="14" fontId="205" fillId="2" borderId="4" xfId="0" applyNumberFormat="1" applyFont="1" applyFill="1" applyBorder="1" applyAlignment="1">
      <alignment horizontal="center" vertical="center" wrapText="1"/>
    </xf>
    <xf numFmtId="1" fontId="78" fillId="0" borderId="16" xfId="2" applyNumberFormat="1" applyFont="1" applyFill="1" applyBorder="1" applyAlignment="1">
      <alignment horizontal="center" vertical="center" wrapText="1"/>
    </xf>
    <xf numFmtId="1" fontId="107" fillId="0" borderId="4" xfId="2" applyNumberFormat="1" applyFont="1" applyFill="1" applyBorder="1" applyAlignment="1">
      <alignment horizontal="center" vertical="center" wrapText="1"/>
    </xf>
    <xf numFmtId="1" fontId="107" fillId="0" borderId="4" xfId="2" applyNumberFormat="1" applyFont="1" applyFill="1" applyBorder="1" applyAlignment="1">
      <alignment horizontal="left" vertical="center" wrapText="1"/>
    </xf>
    <xf numFmtId="164" fontId="116" fillId="0" borderId="4" xfId="0" applyNumberFormat="1" applyFont="1" applyBorder="1" applyAlignment="1">
      <alignment horizontal="center" vertical="center"/>
    </xf>
    <xf numFmtId="43" fontId="51" fillId="3" borderId="90" xfId="1" applyNumberFormat="1" applyFont="1" applyFill="1" applyBorder="1" applyAlignment="1">
      <alignment horizontal="right" vertical="center"/>
    </xf>
    <xf numFmtId="172" fontId="48" fillId="3" borderId="50" xfId="0" applyNumberFormat="1" applyFont="1" applyFill="1" applyBorder="1" applyAlignment="1">
      <alignment horizontal="center" vertical="center"/>
    </xf>
    <xf numFmtId="170" fontId="51" fillId="3" borderId="90" xfId="1" applyNumberFormat="1" applyFont="1" applyFill="1" applyBorder="1" applyAlignment="1">
      <alignment horizontal="right" vertical="center"/>
    </xf>
    <xf numFmtId="0" fontId="125" fillId="0" borderId="1" xfId="0" applyFont="1" applyBorder="1" applyAlignment="1">
      <alignment horizontal="center" vertical="center"/>
    </xf>
    <xf numFmtId="0" fontId="125" fillId="0" borderId="3" xfId="0" applyFont="1" applyBorder="1" applyAlignment="1">
      <alignment horizontal="center" vertical="center"/>
    </xf>
    <xf numFmtId="0" fontId="22" fillId="0" borderId="1" xfId="0" applyFont="1" applyBorder="1" applyAlignment="1">
      <alignment horizontal="center" vertical="center"/>
    </xf>
    <xf numFmtId="0" fontId="22" fillId="0" borderId="3" xfId="0" applyFont="1" applyBorder="1" applyAlignment="1">
      <alignment horizontal="center" vertical="center"/>
    </xf>
    <xf numFmtId="0" fontId="27" fillId="2" borderId="5" xfId="0" applyFont="1" applyFill="1" applyBorder="1" applyAlignment="1">
      <alignment horizontal="center" vertical="center" wrapText="1"/>
    </xf>
    <xf numFmtId="0" fontId="27" fillId="2" borderId="13" xfId="0" applyFont="1" applyFill="1" applyBorder="1" applyAlignment="1">
      <alignment horizontal="center" vertical="center" wrapText="1"/>
    </xf>
    <xf numFmtId="0" fontId="27" fillId="2" borderId="6" xfId="0" applyFont="1" applyFill="1" applyBorder="1" applyAlignment="1">
      <alignment horizontal="center" vertical="center" wrapText="1"/>
    </xf>
    <xf numFmtId="0" fontId="27" fillId="2" borderId="7" xfId="0" applyFont="1" applyFill="1" applyBorder="1" applyAlignment="1">
      <alignment horizontal="center" vertical="center" wrapText="1"/>
    </xf>
    <xf numFmtId="0" fontId="27" fillId="2" borderId="14" xfId="0" applyFont="1" applyFill="1" applyBorder="1" applyAlignment="1">
      <alignment horizontal="center" vertical="center" wrapText="1"/>
    </xf>
    <xf numFmtId="0" fontId="27" fillId="2" borderId="15" xfId="0" applyFont="1" applyFill="1" applyBorder="1" applyAlignment="1">
      <alignment horizontal="center" vertical="center" wrapText="1"/>
    </xf>
    <xf numFmtId="0" fontId="167" fillId="0" borderId="4" xfId="0" applyFont="1" applyBorder="1" applyAlignment="1">
      <alignment horizontal="center" vertical="center"/>
    </xf>
    <xf numFmtId="14" fontId="131" fillId="0" borderId="4" xfId="0" applyNumberFormat="1" applyFont="1" applyBorder="1" applyAlignment="1">
      <alignment horizontal="center" vertical="center" wrapText="1"/>
    </xf>
    <xf numFmtId="0" fontId="11" fillId="4" borderId="4" xfId="0" applyFont="1" applyFill="1" applyBorder="1" applyAlignment="1">
      <alignment horizontal="center" vertical="center" wrapText="1"/>
    </xf>
    <xf numFmtId="0" fontId="11" fillId="4" borderId="4" xfId="0" applyFont="1" applyFill="1" applyBorder="1" applyAlignment="1">
      <alignment horizontal="center" vertical="center"/>
    </xf>
    <xf numFmtId="0" fontId="131" fillId="0" borderId="4" xfId="0" applyFont="1" applyBorder="1" applyAlignment="1">
      <alignment horizontal="center" vertical="center"/>
    </xf>
    <xf numFmtId="0" fontId="167" fillId="2" borderId="4" xfId="0" applyFont="1" applyFill="1" applyBorder="1" applyAlignment="1">
      <alignment horizontal="center" vertical="center" wrapText="1"/>
    </xf>
    <xf numFmtId="0" fontId="131" fillId="2" borderId="1" xfId="0" applyFont="1" applyFill="1" applyBorder="1" applyAlignment="1">
      <alignment horizontal="center" vertical="center"/>
    </xf>
    <xf numFmtId="0" fontId="131" fillId="2" borderId="3" xfId="0" applyFont="1" applyFill="1" applyBorder="1" applyAlignment="1">
      <alignment horizontal="center" vertical="center"/>
    </xf>
    <xf numFmtId="0" fontId="62" fillId="0" borderId="8" xfId="0" applyFont="1" applyBorder="1" applyAlignment="1">
      <alignment horizontal="center" vertical="center" wrapText="1"/>
    </xf>
    <xf numFmtId="0" fontId="62" fillId="0" borderId="11" xfId="0" applyFont="1" applyBorder="1" applyAlignment="1">
      <alignment horizontal="center" vertical="center" wrapText="1"/>
    </xf>
    <xf numFmtId="0" fontId="62" fillId="0" borderId="1" xfId="0" applyFont="1" applyBorder="1" applyAlignment="1">
      <alignment horizontal="center" vertical="center"/>
    </xf>
    <xf numFmtId="0" fontId="62" fillId="0" borderId="3" xfId="0" applyFont="1" applyBorder="1" applyAlignment="1">
      <alignment horizontal="center" vertical="center"/>
    </xf>
    <xf numFmtId="164" fontId="11" fillId="3" borderId="13" xfId="0" applyNumberFormat="1" applyFont="1" applyFill="1" applyBorder="1" applyAlignment="1">
      <alignment horizontal="center"/>
    </xf>
    <xf numFmtId="0" fontId="116" fillId="0" borderId="1" xfId="0" quotePrefix="1" applyFont="1" applyBorder="1" applyAlignment="1">
      <alignment horizontal="center" vertical="center" wrapText="1"/>
    </xf>
    <xf numFmtId="0" fontId="116" fillId="0" borderId="2" xfId="0" applyFont="1" applyBorder="1" applyAlignment="1">
      <alignment horizontal="center" vertical="center" wrapText="1"/>
    </xf>
    <xf numFmtId="0" fontId="116" fillId="0" borderId="3" xfId="0" applyFont="1" applyBorder="1" applyAlignment="1">
      <alignment horizontal="center" vertical="center" wrapText="1"/>
    </xf>
    <xf numFmtId="14" fontId="167" fillId="0" borderId="4" xfId="0" applyNumberFormat="1" applyFont="1" applyBorder="1" applyAlignment="1">
      <alignment horizontal="center" vertical="center" wrapText="1"/>
    </xf>
    <xf numFmtId="0" fontId="30" fillId="0" borderId="12" xfId="0" applyFont="1" applyBorder="1" applyAlignment="1">
      <alignment horizontal="center"/>
    </xf>
    <xf numFmtId="0" fontId="30" fillId="0" borderId="15" xfId="0" applyFont="1" applyBorder="1" applyAlignment="1">
      <alignment horizontal="center"/>
    </xf>
    <xf numFmtId="0" fontId="167" fillId="2" borderId="1" xfId="0" applyFont="1" applyFill="1" applyBorder="1" applyAlignment="1">
      <alignment horizontal="center" vertical="center" wrapText="1"/>
    </xf>
    <xf numFmtId="0" fontId="167" fillId="2" borderId="3" xfId="0" applyFont="1" applyFill="1" applyBorder="1" applyAlignment="1">
      <alignment horizontal="center" vertical="center"/>
    </xf>
    <xf numFmtId="0" fontId="62" fillId="0" borderId="1" xfId="0" applyFont="1" applyBorder="1" applyAlignment="1">
      <alignment horizontal="center"/>
    </xf>
    <xf numFmtId="0" fontId="62" fillId="0" borderId="2" xfId="0" applyFont="1" applyBorder="1" applyAlignment="1">
      <alignment horizontal="center"/>
    </xf>
    <xf numFmtId="0" fontId="62" fillId="0" borderId="3" xfId="0" applyFont="1" applyBorder="1" applyAlignment="1">
      <alignment horizontal="center"/>
    </xf>
    <xf numFmtId="0" fontId="15" fillId="0" borderId="1"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29" fillId="0" borderId="5"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15" xfId="0" applyFont="1" applyBorder="1" applyAlignment="1">
      <alignment horizontal="center" vertical="center" wrapText="1"/>
    </xf>
    <xf numFmtId="0" fontId="175" fillId="23" borderId="23" xfId="0" applyFont="1" applyFill="1" applyBorder="1" applyAlignment="1">
      <alignment horizontal="left" vertical="center"/>
    </xf>
    <xf numFmtId="0" fontId="97" fillId="3" borderId="27" xfId="0" applyFont="1" applyFill="1" applyBorder="1" applyAlignment="1">
      <alignment horizontal="center" vertical="center"/>
    </xf>
    <xf numFmtId="0" fontId="97" fillId="3" borderId="36" xfId="0" applyFont="1" applyFill="1" applyBorder="1" applyAlignment="1">
      <alignment horizontal="center" vertical="center"/>
    </xf>
    <xf numFmtId="0" fontId="97" fillId="3" borderId="37" xfId="0" applyFont="1" applyFill="1" applyBorder="1" applyAlignment="1">
      <alignment horizontal="center" vertical="center"/>
    </xf>
    <xf numFmtId="0" fontId="97" fillId="3" borderId="29" xfId="0" applyFont="1" applyFill="1" applyBorder="1" applyAlignment="1">
      <alignment horizontal="center" vertical="center"/>
    </xf>
    <xf numFmtId="0" fontId="97" fillId="3" borderId="14" xfId="0" applyFont="1" applyFill="1" applyBorder="1" applyAlignment="1">
      <alignment horizontal="center" vertical="center"/>
    </xf>
    <xf numFmtId="0" fontId="97" fillId="3" borderId="70" xfId="0" applyFont="1" applyFill="1" applyBorder="1" applyAlignment="1">
      <alignment horizontal="center" vertical="center"/>
    </xf>
    <xf numFmtId="0" fontId="11" fillId="7" borderId="73" xfId="0" applyFont="1" applyFill="1" applyBorder="1" applyAlignment="1">
      <alignment horizontal="center" vertical="center" wrapText="1"/>
    </xf>
    <xf numFmtId="0" fontId="11" fillId="7" borderId="29" xfId="0" applyFont="1" applyFill="1" applyBorder="1" applyAlignment="1">
      <alignment horizontal="center" vertical="center" wrapText="1"/>
    </xf>
    <xf numFmtId="0" fontId="11" fillId="7" borderId="8" xfId="0" applyFont="1" applyFill="1" applyBorder="1" applyAlignment="1">
      <alignment horizontal="center" vertical="center" wrapText="1"/>
    </xf>
    <xf numFmtId="0" fontId="11" fillId="7" borderId="11" xfId="0" applyFont="1" applyFill="1" applyBorder="1" applyAlignment="1">
      <alignment horizontal="center" vertical="center" wrapText="1"/>
    </xf>
    <xf numFmtId="0" fontId="11" fillId="7" borderId="21" xfId="0" applyFont="1" applyFill="1" applyBorder="1" applyAlignment="1">
      <alignment horizontal="center" vertical="center" wrapText="1"/>
    </xf>
    <xf numFmtId="0" fontId="11" fillId="7" borderId="21" xfId="0" applyFont="1" applyFill="1" applyBorder="1" applyAlignment="1">
      <alignment horizontal="center" vertical="center"/>
    </xf>
    <xf numFmtId="0" fontId="11" fillId="7" borderId="4" xfId="0" applyFont="1" applyFill="1" applyBorder="1" applyAlignment="1">
      <alignment horizontal="center" vertical="center" wrapText="1"/>
    </xf>
    <xf numFmtId="0" fontId="11" fillId="7" borderId="4" xfId="0" applyFont="1" applyFill="1" applyBorder="1" applyAlignment="1">
      <alignment horizontal="center" vertical="center"/>
    </xf>
    <xf numFmtId="0" fontId="15" fillId="0" borderId="1" xfId="0" applyFont="1" applyBorder="1" applyAlignment="1">
      <alignment horizontal="center" vertical="center"/>
    </xf>
    <xf numFmtId="0" fontId="15" fillId="0" borderId="2" xfId="0" applyFont="1" applyBorder="1" applyAlignment="1">
      <alignment horizontal="center" vertical="center"/>
    </xf>
    <xf numFmtId="0" fontId="15" fillId="0" borderId="3" xfId="0" applyFont="1" applyBorder="1" applyAlignment="1">
      <alignment horizontal="center" vertical="center"/>
    </xf>
    <xf numFmtId="0" fontId="80" fillId="0" borderId="0" xfId="0" applyFont="1" applyAlignment="1">
      <alignment horizontal="center" vertical="center" wrapText="1"/>
    </xf>
    <xf numFmtId="0" fontId="81" fillId="0" borderId="14" xfId="1" applyFont="1" applyBorder="1" applyAlignment="1">
      <alignment horizontal="center" vertical="center"/>
    </xf>
    <xf numFmtId="1" fontId="24" fillId="3" borderId="1" xfId="0" applyNumberFormat="1" applyFont="1" applyFill="1" applyBorder="1" applyAlignment="1">
      <alignment horizontal="center" vertical="center" wrapText="1"/>
    </xf>
    <xf numFmtId="1" fontId="24" fillId="3" borderId="3" xfId="0" applyNumberFormat="1"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4" borderId="21" xfId="0" applyFont="1" applyFill="1" applyBorder="1" applyAlignment="1">
      <alignment horizontal="center" vertical="center" wrapText="1"/>
    </xf>
    <xf numFmtId="0" fontId="11" fillId="4" borderId="21" xfId="0" applyFont="1" applyFill="1" applyBorder="1" applyAlignment="1">
      <alignment horizontal="center" vertical="center"/>
    </xf>
    <xf numFmtId="0" fontId="20" fillId="0" borderId="1" xfId="0" applyFont="1" applyBorder="1" applyAlignment="1">
      <alignment horizontal="center"/>
    </xf>
    <xf numFmtId="0" fontId="20" fillId="0" borderId="2" xfId="0" applyFont="1" applyBorder="1" applyAlignment="1">
      <alignment horizontal="center"/>
    </xf>
    <xf numFmtId="0" fontId="20" fillId="0" borderId="3" xfId="0" applyFont="1" applyBorder="1" applyAlignment="1">
      <alignment horizontal="center"/>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9" borderId="7"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11" fillId="9" borderId="21" xfId="0" applyFont="1" applyFill="1" applyBorder="1" applyAlignment="1">
      <alignment horizontal="center" vertical="center" wrapText="1"/>
    </xf>
    <xf numFmtId="0" fontId="11" fillId="9" borderId="21" xfId="0" applyFont="1" applyFill="1" applyBorder="1" applyAlignment="1">
      <alignment horizontal="center" vertical="center"/>
    </xf>
    <xf numFmtId="0" fontId="11" fillId="9" borderId="4" xfId="0" applyFont="1" applyFill="1" applyBorder="1" applyAlignment="1">
      <alignment horizontal="center" vertical="center" wrapText="1"/>
    </xf>
    <xf numFmtId="0" fontId="11" fillId="9" borderId="4" xfId="0" applyFont="1" applyFill="1" applyBorder="1" applyAlignment="1">
      <alignment horizontal="center" vertical="center"/>
    </xf>
    <xf numFmtId="0" fontId="11" fillId="9" borderId="20" xfId="0" applyFont="1" applyFill="1" applyBorder="1" applyAlignment="1">
      <alignment horizontal="center" vertical="center"/>
    </xf>
    <xf numFmtId="0" fontId="97" fillId="3" borderId="17" xfId="0" applyFont="1" applyFill="1" applyBorder="1" applyAlignment="1">
      <alignment horizontal="center" vertical="center"/>
    </xf>
    <xf numFmtId="0" fontId="30" fillId="3" borderId="18" xfId="0" applyFont="1" applyFill="1" applyBorder="1" applyAlignment="1">
      <alignment horizontal="center" vertical="center"/>
    </xf>
    <xf numFmtId="0" fontId="30" fillId="3" borderId="19" xfId="0" applyFont="1" applyFill="1" applyBorder="1" applyAlignment="1">
      <alignment horizontal="center" vertical="center"/>
    </xf>
    <xf numFmtId="0" fontId="30" fillId="3" borderId="20" xfId="0" applyFont="1" applyFill="1" applyBorder="1" applyAlignment="1">
      <alignment horizontal="center" vertical="center"/>
    </xf>
    <xf numFmtId="0" fontId="30" fillId="3" borderId="4" xfId="0" applyFont="1" applyFill="1" applyBorder="1" applyAlignment="1">
      <alignment horizontal="center" vertical="center"/>
    </xf>
    <xf numFmtId="0" fontId="30" fillId="3" borderId="21" xfId="0" applyFont="1" applyFill="1" applyBorder="1" applyAlignment="1">
      <alignment horizontal="center" vertical="center"/>
    </xf>
    <xf numFmtId="0" fontId="11" fillId="6" borderId="21" xfId="0" applyFont="1" applyFill="1" applyBorder="1" applyAlignment="1">
      <alignment horizontal="center" vertical="center" wrapText="1"/>
    </xf>
    <xf numFmtId="0" fontId="11" fillId="6" borderId="21" xfId="0" applyFont="1" applyFill="1" applyBorder="1" applyAlignment="1">
      <alignment horizontal="center" vertical="center"/>
    </xf>
    <xf numFmtId="164" fontId="30" fillId="3" borderId="1" xfId="0" applyNumberFormat="1" applyFont="1" applyFill="1" applyBorder="1" applyAlignment="1">
      <alignment horizontal="center"/>
    </xf>
    <xf numFmtId="164" fontId="30" fillId="3" borderId="3" xfId="0" applyNumberFormat="1" applyFont="1" applyFill="1" applyBorder="1" applyAlignment="1">
      <alignment horizontal="center"/>
    </xf>
    <xf numFmtId="0" fontId="97" fillId="0" borderId="1" xfId="0" applyFont="1" applyBorder="1" applyAlignment="1">
      <alignment horizontal="center" vertical="center" wrapText="1"/>
    </xf>
    <xf numFmtId="0" fontId="97" fillId="0" borderId="3" xfId="0" applyFont="1" applyBorder="1" applyAlignment="1">
      <alignment horizontal="center" vertical="center" wrapText="1"/>
    </xf>
    <xf numFmtId="2" fontId="80" fillId="0" borderId="0" xfId="0" applyNumberFormat="1" applyFont="1" applyAlignment="1">
      <alignment horizontal="center" vertical="center" wrapText="1"/>
    </xf>
    <xf numFmtId="2" fontId="97" fillId="0" borderId="0" xfId="0" applyNumberFormat="1" applyFont="1" applyAlignment="1">
      <alignment horizontal="center" vertical="center" wrapText="1"/>
    </xf>
    <xf numFmtId="0" fontId="97" fillId="0" borderId="0" xfId="0" applyFont="1" applyAlignment="1">
      <alignment horizontal="center" vertical="center" wrapText="1"/>
    </xf>
    <xf numFmtId="2" fontId="30" fillId="0" borderId="16" xfId="0" applyNumberFormat="1" applyFont="1" applyBorder="1" applyAlignment="1">
      <alignment horizontal="center"/>
    </xf>
    <xf numFmtId="0" fontId="30" fillId="0" borderId="0" xfId="0" applyFont="1" applyAlignment="1">
      <alignment horizontal="center"/>
    </xf>
    <xf numFmtId="0" fontId="2" fillId="0" borderId="4" xfId="0" applyFont="1" applyBorder="1" applyAlignment="1">
      <alignment horizontal="center" vertical="center" wrapText="1"/>
    </xf>
    <xf numFmtId="0" fontId="25" fillId="0" borderId="1" xfId="0" applyFont="1" applyBorder="1" applyAlignment="1">
      <alignment horizontal="center" vertical="center" wrapText="1"/>
    </xf>
    <xf numFmtId="0" fontId="25" fillId="0" borderId="3" xfId="0" applyFont="1" applyBorder="1" applyAlignment="1">
      <alignment horizontal="center" vertical="center" wrapText="1"/>
    </xf>
    <xf numFmtId="0" fontId="21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129" fillId="0" borderId="4" xfId="0" applyFont="1" applyBorder="1" applyAlignment="1">
      <alignment horizontal="center" vertical="center" wrapText="1"/>
    </xf>
    <xf numFmtId="168" fontId="33" fillId="8" borderId="27" xfId="0" applyNumberFormat="1" applyFont="1" applyFill="1" applyBorder="1" applyAlignment="1" applyProtection="1">
      <alignment horizontal="center" vertical="center"/>
      <protection locked="0"/>
    </xf>
    <xf numFmtId="168" fontId="33" fillId="8" borderId="28" xfId="0" applyNumberFormat="1" applyFont="1" applyFill="1" applyBorder="1" applyAlignment="1" applyProtection="1">
      <alignment horizontal="center" vertical="center"/>
      <protection locked="0"/>
    </xf>
    <xf numFmtId="168" fontId="33" fillId="8" borderId="29" xfId="0" applyNumberFormat="1" applyFont="1" applyFill="1" applyBorder="1" applyAlignment="1" applyProtection="1">
      <alignment horizontal="center" vertical="center"/>
      <protection locked="0"/>
    </xf>
    <xf numFmtId="0" fontId="105" fillId="0" borderId="1" xfId="0" applyFont="1" applyBorder="1" applyAlignment="1">
      <alignment horizontal="center"/>
    </xf>
    <xf numFmtId="0" fontId="105" fillId="0" borderId="2" xfId="0" applyFont="1" applyBorder="1" applyAlignment="1">
      <alignment horizontal="center"/>
    </xf>
    <xf numFmtId="0" fontId="105" fillId="0" borderId="3" xfId="0" applyFont="1" applyBorder="1" applyAlignment="1">
      <alignment horizontal="center"/>
    </xf>
    <xf numFmtId="0" fontId="96" fillId="0" borderId="1" xfId="0" applyFont="1" applyBorder="1" applyAlignment="1">
      <alignment horizontal="center" vertical="center" wrapText="1"/>
    </xf>
    <xf numFmtId="0" fontId="96" fillId="0" borderId="2" xfId="0" applyFont="1" applyBorder="1" applyAlignment="1">
      <alignment horizontal="center" vertical="center" wrapText="1"/>
    </xf>
    <xf numFmtId="0" fontId="96" fillId="0" borderId="3" xfId="0" applyFont="1" applyBorder="1" applyAlignment="1">
      <alignment horizontal="center" vertical="center" wrapText="1"/>
    </xf>
    <xf numFmtId="0" fontId="96" fillId="18" borderId="0" xfId="0" applyFont="1" applyFill="1" applyAlignment="1">
      <alignment horizontal="center" vertical="center"/>
    </xf>
    <xf numFmtId="14" fontId="203" fillId="0" borderId="4" xfId="0" applyNumberFormat="1" applyFont="1" applyBorder="1" applyAlignment="1">
      <alignment horizontal="center" vertical="center" wrapText="1"/>
    </xf>
    <xf numFmtId="14" fontId="205" fillId="0" borderId="4" xfId="0" applyNumberFormat="1" applyFont="1" applyBorder="1" applyAlignment="1">
      <alignment horizontal="center" vertical="center" wrapText="1"/>
    </xf>
    <xf numFmtId="0" fontId="205" fillId="2" borderId="1" xfId="0" applyFont="1" applyFill="1" applyBorder="1" applyAlignment="1">
      <alignment horizontal="center" vertical="center"/>
    </xf>
    <xf numFmtId="0" fontId="205" fillId="2" borderId="3" xfId="0" applyFont="1" applyFill="1" applyBorder="1" applyAlignment="1">
      <alignment horizontal="center" vertical="center"/>
    </xf>
    <xf numFmtId="0" fontId="205" fillId="0" borderId="1" xfId="0" applyFont="1" applyBorder="1" applyAlignment="1">
      <alignment horizontal="center" vertical="center"/>
    </xf>
    <xf numFmtId="0" fontId="205" fillId="0" borderId="3" xfId="0" applyFont="1" applyBorder="1" applyAlignment="1">
      <alignment horizontal="center" vertical="center"/>
    </xf>
    <xf numFmtId="0" fontId="35" fillId="8" borderId="1" xfId="0" applyFont="1" applyFill="1" applyBorder="1" applyAlignment="1" applyProtection="1">
      <alignment horizontal="center" vertical="center"/>
      <protection locked="0"/>
    </xf>
    <xf numFmtId="0" fontId="35" fillId="8" borderId="3" xfId="0" applyFont="1" applyFill="1" applyBorder="1" applyAlignment="1" applyProtection="1">
      <alignment horizontal="center" vertical="center"/>
      <protection locked="0"/>
    </xf>
    <xf numFmtId="168" fontId="95" fillId="8" borderId="26" xfId="0" applyNumberFormat="1" applyFont="1" applyFill="1" applyBorder="1" applyAlignment="1" applyProtection="1">
      <alignment horizontal="center" vertical="center" wrapText="1"/>
      <protection locked="0"/>
    </xf>
    <xf numFmtId="168" fontId="95" fillId="8" borderId="2" xfId="0" applyNumberFormat="1" applyFont="1" applyFill="1" applyBorder="1" applyAlignment="1" applyProtection="1">
      <alignment horizontal="center" vertical="center" wrapText="1"/>
      <protection locked="0"/>
    </xf>
    <xf numFmtId="168" fontId="95" fillId="8" borderId="3" xfId="0" applyNumberFormat="1" applyFont="1" applyFill="1" applyBorder="1" applyAlignment="1" applyProtection="1">
      <alignment horizontal="center" vertical="center" wrapText="1"/>
      <protection locked="0"/>
    </xf>
    <xf numFmtId="0" fontId="34" fillId="8" borderId="1" xfId="0" applyFont="1" applyFill="1" applyBorder="1" applyAlignment="1" applyProtection="1">
      <alignment horizontal="center" vertical="center" wrapText="1"/>
      <protection locked="0"/>
    </xf>
    <xf numFmtId="0" fontId="34" fillId="8" borderId="3" xfId="0" applyFont="1" applyFill="1" applyBorder="1" applyAlignment="1" applyProtection="1">
      <alignment horizontal="center" vertical="center" wrapText="1"/>
      <protection locked="0"/>
    </xf>
    <xf numFmtId="0" fontId="96" fillId="18" borderId="35" xfId="0" applyFont="1" applyFill="1" applyBorder="1" applyAlignment="1">
      <alignment horizontal="left" vertical="center"/>
    </xf>
    <xf numFmtId="0" fontId="33" fillId="8" borderId="1" xfId="0"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7" borderId="26" xfId="0" applyFont="1" applyFill="1" applyBorder="1" applyAlignment="1" applyProtection="1">
      <alignment horizontal="center" vertical="center" wrapText="1"/>
      <protection locked="0"/>
    </xf>
    <xf numFmtId="0" fontId="33" fillId="7" borderId="2" xfId="0" applyFont="1" applyFill="1" applyBorder="1" applyAlignment="1" applyProtection="1">
      <alignment horizontal="center" vertical="center" wrapText="1"/>
      <protection locked="0"/>
    </xf>
    <xf numFmtId="0" fontId="33" fillId="7" borderId="3" xfId="0" applyFont="1" applyFill="1" applyBorder="1" applyAlignment="1" applyProtection="1">
      <alignment horizontal="center" vertical="center" wrapText="1"/>
      <protection locked="0"/>
    </xf>
    <xf numFmtId="3" fontId="87" fillId="5" borderId="41" xfId="0" applyNumberFormat="1" applyFont="1" applyFill="1" applyBorder="1" applyAlignment="1">
      <alignment horizontal="center" vertical="center" wrapText="1"/>
    </xf>
    <xf numFmtId="3" fontId="87" fillId="5" borderId="43" xfId="0" applyNumberFormat="1" applyFont="1" applyFill="1" applyBorder="1" applyAlignment="1">
      <alignment horizontal="center" vertical="center" wrapText="1"/>
    </xf>
    <xf numFmtId="3" fontId="87" fillId="5" borderId="53" xfId="0" applyNumberFormat="1" applyFont="1" applyFill="1" applyBorder="1" applyAlignment="1">
      <alignment horizontal="center" vertical="center" wrapText="1"/>
    </xf>
    <xf numFmtId="0" fontId="33" fillId="7" borderId="1" xfId="0" applyFont="1" applyFill="1" applyBorder="1" applyAlignment="1" applyProtection="1">
      <alignment horizontal="center" vertical="center" wrapText="1"/>
      <protection locked="0"/>
    </xf>
    <xf numFmtId="3" fontId="87" fillId="5" borderId="4" xfId="0" applyNumberFormat="1" applyFont="1" applyFill="1" applyBorder="1" applyAlignment="1">
      <alignment horizontal="center" vertical="center" wrapText="1"/>
    </xf>
    <xf numFmtId="168" fontId="94" fillId="4" borderId="30" xfId="0" applyNumberFormat="1" applyFont="1" applyFill="1" applyBorder="1" applyAlignment="1" applyProtection="1">
      <alignment horizontal="center" wrapText="1"/>
      <protection locked="0"/>
    </xf>
    <xf numFmtId="168" fontId="94" fillId="4" borderId="31" xfId="0" applyNumberFormat="1" applyFont="1" applyFill="1" applyBorder="1" applyAlignment="1" applyProtection="1">
      <alignment horizontal="center" wrapText="1"/>
      <protection locked="0"/>
    </xf>
    <xf numFmtId="168" fontId="94" fillId="4" borderId="32" xfId="0" applyNumberFormat="1" applyFont="1" applyFill="1" applyBorder="1" applyAlignment="1" applyProtection="1">
      <alignment horizontal="center" wrapText="1"/>
      <protection locked="0"/>
    </xf>
    <xf numFmtId="0" fontId="9" fillId="8" borderId="33" xfId="0" applyFont="1" applyFill="1" applyBorder="1" applyAlignment="1" applyProtection="1">
      <alignment horizontal="center" vertical="center" wrapText="1"/>
      <protection locked="0"/>
    </xf>
    <xf numFmtId="0" fontId="9" fillId="8" borderId="91" xfId="0" applyFont="1" applyFill="1" applyBorder="1" applyAlignment="1" applyProtection="1">
      <alignment horizontal="center" vertical="center" wrapText="1"/>
      <protection locked="0"/>
    </xf>
    <xf numFmtId="0" fontId="9" fillId="8" borderId="34" xfId="0" applyFont="1" applyFill="1" applyBorder="1" applyAlignment="1" applyProtection="1">
      <alignment horizontal="center" vertical="center" wrapText="1"/>
      <protection locked="0"/>
    </xf>
    <xf numFmtId="168" fontId="95" fillId="8" borderId="1" xfId="0" applyNumberFormat="1" applyFont="1" applyFill="1" applyBorder="1" applyAlignment="1" applyProtection="1">
      <alignment horizontal="center" vertical="center" wrapText="1"/>
      <protection locked="0"/>
    </xf>
    <xf numFmtId="0" fontId="33" fillId="8" borderId="33" xfId="0" applyFont="1" applyFill="1" applyBorder="1" applyAlignment="1" applyProtection="1">
      <alignment horizontal="center" vertical="center" wrapText="1"/>
      <protection locked="0"/>
    </xf>
    <xf numFmtId="0" fontId="33" fillId="8" borderId="91" xfId="0" applyFont="1" applyFill="1" applyBorder="1" applyAlignment="1" applyProtection="1">
      <alignment horizontal="center" vertical="center" wrapText="1"/>
      <protection locked="0"/>
    </xf>
    <xf numFmtId="0" fontId="33" fillId="8" borderId="34" xfId="0" applyFont="1" applyFill="1" applyBorder="1" applyAlignment="1" applyProtection="1">
      <alignment horizontal="center" vertical="center" wrapText="1"/>
      <protection locked="0"/>
    </xf>
    <xf numFmtId="3" fontId="88" fillId="5" borderId="4" xfId="0" applyNumberFormat="1" applyFont="1" applyFill="1" applyBorder="1" applyAlignment="1">
      <alignment horizontal="center" vertical="center" wrapText="1"/>
    </xf>
    <xf numFmtId="0" fontId="33" fillId="8" borderId="1" xfId="0" applyFont="1" applyFill="1" applyBorder="1" applyAlignment="1" applyProtection="1">
      <alignment horizontal="center" wrapText="1"/>
      <protection locked="0"/>
    </xf>
    <xf numFmtId="0" fontId="33" fillId="8" borderId="2" xfId="0" applyFont="1" applyFill="1" applyBorder="1" applyAlignment="1" applyProtection="1">
      <alignment horizontal="center" wrapText="1"/>
      <protection locked="0"/>
    </xf>
    <xf numFmtId="3" fontId="88" fillId="5" borderId="8" xfId="0" applyNumberFormat="1" applyFont="1" applyFill="1" applyBorder="1" applyAlignment="1">
      <alignment horizontal="center" vertical="center" wrapText="1"/>
    </xf>
    <xf numFmtId="3" fontId="88" fillId="5" borderId="11" xfId="0" applyNumberFormat="1" applyFont="1" applyFill="1" applyBorder="1" applyAlignment="1">
      <alignment horizontal="center" vertical="center" wrapText="1"/>
    </xf>
    <xf numFmtId="168" fontId="94" fillId="3" borderId="30" xfId="0" applyNumberFormat="1" applyFont="1" applyFill="1" applyBorder="1" applyAlignment="1" applyProtection="1">
      <alignment horizontal="center"/>
      <protection locked="0"/>
    </xf>
    <xf numFmtId="168" fontId="94" fillId="3" borderId="31" xfId="0" applyNumberFormat="1" applyFont="1" applyFill="1" applyBorder="1" applyAlignment="1" applyProtection="1">
      <alignment horizontal="center"/>
      <protection locked="0"/>
    </xf>
    <xf numFmtId="168" fontId="94" fillId="3" borderId="32" xfId="0" applyNumberFormat="1" applyFont="1" applyFill="1" applyBorder="1" applyAlignment="1" applyProtection="1">
      <alignment horizontal="center"/>
      <protection locked="0"/>
    </xf>
    <xf numFmtId="166" fontId="88" fillId="5" borderId="8" xfId="0" applyNumberFormat="1" applyFont="1" applyFill="1" applyBorder="1" applyAlignment="1">
      <alignment horizontal="center" vertical="center" wrapText="1"/>
    </xf>
    <xf numFmtId="166" fontId="88" fillId="5" borderId="11" xfId="0" applyNumberFormat="1" applyFont="1" applyFill="1" applyBorder="1" applyAlignment="1">
      <alignment horizontal="center" vertical="center" wrapText="1"/>
    </xf>
    <xf numFmtId="0" fontId="89" fillId="5" borderId="4" xfId="0" applyFont="1" applyFill="1" applyBorder="1" applyAlignment="1">
      <alignment horizontal="center" vertical="center" wrapText="1"/>
    </xf>
    <xf numFmtId="3" fontId="88" fillId="5" borderId="1" xfId="0" applyNumberFormat="1" applyFont="1" applyFill="1" applyBorder="1" applyAlignment="1">
      <alignment horizontal="center" vertical="center" wrapText="1"/>
    </xf>
    <xf numFmtId="3" fontId="88" fillId="5" borderId="3" xfId="0" applyNumberFormat="1" applyFont="1" applyFill="1" applyBorder="1" applyAlignment="1">
      <alignment horizontal="center" vertical="center" wrapText="1"/>
    </xf>
    <xf numFmtId="3" fontId="87" fillId="5" borderId="8" xfId="0" applyNumberFormat="1" applyFont="1" applyFill="1" applyBorder="1" applyAlignment="1">
      <alignment horizontal="center" vertical="center" wrapText="1"/>
    </xf>
    <xf numFmtId="3" fontId="87" fillId="5" borderId="10" xfId="0" applyNumberFormat="1" applyFont="1" applyFill="1" applyBorder="1" applyAlignment="1">
      <alignment horizontal="center" vertical="center" wrapText="1"/>
    </xf>
    <xf numFmtId="3" fontId="87" fillId="5" borderId="11" xfId="0" applyNumberFormat="1" applyFont="1" applyFill="1" applyBorder="1" applyAlignment="1">
      <alignment horizontal="center" vertical="center" wrapText="1"/>
    </xf>
    <xf numFmtId="3" fontId="87" fillId="5" borderId="1" xfId="0" applyNumberFormat="1" applyFont="1" applyFill="1" applyBorder="1" applyAlignment="1">
      <alignment horizontal="center" vertical="center" wrapText="1"/>
    </xf>
    <xf numFmtId="3" fontId="87" fillId="5" borderId="3" xfId="0" applyNumberFormat="1" applyFont="1" applyFill="1" applyBorder="1" applyAlignment="1">
      <alignment horizontal="center" vertical="center" wrapText="1"/>
    </xf>
    <xf numFmtId="3" fontId="44" fillId="5" borderId="1" xfId="0" applyNumberFormat="1" applyFont="1" applyFill="1" applyBorder="1" applyAlignment="1">
      <alignment horizontal="center" vertical="center" wrapText="1"/>
    </xf>
    <xf numFmtId="3" fontId="44" fillId="5" borderId="3" xfId="0" applyNumberFormat="1" applyFont="1" applyFill="1" applyBorder="1" applyAlignment="1">
      <alignment horizontal="center" vertical="center" wrapText="1"/>
    </xf>
    <xf numFmtId="0" fontId="205" fillId="0" borderId="4" xfId="0" applyFont="1" applyBorder="1" applyAlignment="1">
      <alignment horizontal="center" vertical="center"/>
    </xf>
    <xf numFmtId="3" fontId="125" fillId="0" borderId="1" xfId="1" applyNumberFormat="1" applyFont="1" applyBorder="1" applyAlignment="1">
      <alignment horizontal="left" vertical="center"/>
    </xf>
    <xf numFmtId="3" fontId="125" fillId="0" borderId="3" xfId="1" applyNumberFormat="1" applyFont="1" applyBorder="1" applyAlignment="1">
      <alignment horizontal="left" vertical="center"/>
    </xf>
    <xf numFmtId="0" fontId="128" fillId="2" borderId="5" xfId="0" applyFont="1" applyFill="1" applyBorder="1" applyAlignment="1">
      <alignment horizontal="left" vertical="center"/>
    </xf>
    <xf numFmtId="0" fontId="128" fillId="2" borderId="13" xfId="0" applyFont="1" applyFill="1" applyBorder="1" applyAlignment="1">
      <alignment horizontal="left" vertical="center"/>
    </xf>
    <xf numFmtId="0" fontId="128" fillId="2" borderId="6" xfId="0" applyFont="1" applyFill="1" applyBorder="1" applyAlignment="1">
      <alignment horizontal="left" vertical="center"/>
    </xf>
    <xf numFmtId="0" fontId="125" fillId="2" borderId="5" xfId="1" applyFont="1" applyFill="1" applyBorder="1" applyAlignment="1">
      <alignment horizontal="left" vertical="center" wrapText="1"/>
    </xf>
    <xf numFmtId="0" fontId="125" fillId="2" borderId="6" xfId="1" applyFont="1" applyFill="1" applyBorder="1" applyAlignment="1">
      <alignment horizontal="left" vertical="center" wrapText="1"/>
    </xf>
    <xf numFmtId="0" fontId="128" fillId="2" borderId="1" xfId="0" applyFont="1" applyFill="1" applyBorder="1" applyAlignment="1">
      <alignment horizontal="left" vertical="center"/>
    </xf>
    <xf numFmtId="0" fontId="128" fillId="2" borderId="2" xfId="0" applyFont="1" applyFill="1" applyBorder="1" applyAlignment="1">
      <alignment horizontal="left" vertical="center"/>
    </xf>
    <xf numFmtId="0" fontId="128" fillId="2" borderId="3" xfId="0" applyFont="1" applyFill="1" applyBorder="1" applyAlignment="1">
      <alignment horizontal="left" vertical="center"/>
    </xf>
    <xf numFmtId="0" fontId="129" fillId="2" borderId="4" xfId="0" applyFont="1" applyFill="1" applyBorder="1" applyAlignment="1">
      <alignment horizontal="center" vertical="center" wrapText="1"/>
    </xf>
    <xf numFmtId="0" fontId="131" fillId="0" borderId="1" xfId="0" applyFont="1" applyBorder="1" applyAlignment="1">
      <alignment horizontal="center" vertical="center"/>
    </xf>
    <xf numFmtId="0" fontId="131" fillId="0" borderId="3" xfId="0" applyFont="1" applyBorder="1" applyAlignment="1">
      <alignment horizontal="center" vertical="center"/>
    </xf>
    <xf numFmtId="0" fontId="126" fillId="0" borderId="4" xfId="1" applyFont="1" applyBorder="1" applyAlignment="1">
      <alignment horizontal="center" vertical="center" wrapText="1"/>
    </xf>
    <xf numFmtId="0" fontId="82" fillId="0" borderId="0" xfId="0" applyFont="1" applyAlignment="1">
      <alignment horizontal="center"/>
    </xf>
    <xf numFmtId="3" fontId="3" fillId="0" borderId="1" xfId="1" applyNumberFormat="1" applyFont="1" applyBorder="1" applyAlignment="1">
      <alignment horizontal="center" vertical="center" wrapText="1"/>
    </xf>
    <xf numFmtId="3" fontId="3" fillId="0" borderId="3" xfId="1" applyNumberFormat="1" applyFont="1" applyBorder="1" applyAlignment="1">
      <alignment horizontal="center" vertical="center" wrapText="1"/>
    </xf>
    <xf numFmtId="3" fontId="3" fillId="0" borderId="8" xfId="1" applyNumberFormat="1" applyFont="1" applyBorder="1" applyAlignment="1">
      <alignment horizontal="center" vertical="center" wrapText="1"/>
    </xf>
    <xf numFmtId="3" fontId="3" fillId="0" borderId="10" xfId="1" applyNumberFormat="1" applyFont="1" applyBorder="1" applyAlignment="1">
      <alignment horizontal="center" vertical="center" wrapText="1"/>
    </xf>
    <xf numFmtId="3" fontId="3" fillId="0" borderId="9" xfId="1" applyNumberFormat="1" applyFont="1" applyBorder="1" applyAlignment="1">
      <alignment horizontal="center" vertical="center" wrapText="1"/>
    </xf>
    <xf numFmtId="0" fontId="125" fillId="2" borderId="1" xfId="1" applyFont="1" applyFill="1" applyBorder="1" applyAlignment="1">
      <alignment horizontal="left" vertical="center" wrapText="1"/>
    </xf>
    <xf numFmtId="0" fontId="125" fillId="2" borderId="3" xfId="1" applyFont="1" applyFill="1" applyBorder="1" applyAlignment="1">
      <alignment horizontal="left" vertical="center" wrapText="1"/>
    </xf>
    <xf numFmtId="2" fontId="125" fillId="2" borderId="1" xfId="1" applyNumberFormat="1" applyFont="1" applyFill="1" applyBorder="1" applyAlignment="1">
      <alignment horizontal="left" vertical="center"/>
    </xf>
    <xf numFmtId="2" fontId="125" fillId="2" borderId="3" xfId="1" applyNumberFormat="1" applyFont="1" applyFill="1" applyBorder="1" applyAlignment="1">
      <alignment horizontal="left" vertical="center"/>
    </xf>
    <xf numFmtId="0" fontId="83" fillId="0" borderId="0" xfId="0" applyFont="1" applyAlignment="1">
      <alignment horizontal="center" vertical="center"/>
    </xf>
    <xf numFmtId="0" fontId="3" fillId="0" borderId="4" xfId="1" applyFont="1" applyBorder="1" applyAlignment="1">
      <alignment horizontal="center" vertical="center" wrapText="1"/>
    </xf>
    <xf numFmtId="164" fontId="3" fillId="0" borderId="1" xfId="1" applyNumberFormat="1" applyFont="1" applyBorder="1" applyAlignment="1">
      <alignment horizontal="center" vertical="center"/>
    </xf>
    <xf numFmtId="164" fontId="3" fillId="0" borderId="2" xfId="1" applyNumberFormat="1" applyFont="1" applyBorder="1" applyAlignment="1">
      <alignment horizontal="center" vertical="center"/>
    </xf>
    <xf numFmtId="164" fontId="3" fillId="0" borderId="3" xfId="1" applyNumberFormat="1" applyFont="1" applyBorder="1" applyAlignment="1">
      <alignment horizontal="center" vertical="center"/>
    </xf>
    <xf numFmtId="0" fontId="128" fillId="2" borderId="4" xfId="0" applyFont="1" applyFill="1" applyBorder="1" applyAlignment="1">
      <alignment horizontal="left" vertical="center"/>
    </xf>
    <xf numFmtId="2" fontId="128" fillId="2" borderId="4" xfId="0" applyNumberFormat="1" applyFont="1" applyFill="1" applyBorder="1" applyAlignment="1">
      <alignment horizontal="left" vertical="center"/>
    </xf>
    <xf numFmtId="164" fontId="126" fillId="0" borderId="8" xfId="1" applyNumberFormat="1" applyFont="1" applyBorder="1" applyAlignment="1">
      <alignment horizontal="center" vertical="center" wrapText="1"/>
    </xf>
    <xf numFmtId="164" fontId="126" fillId="0" borderId="11" xfId="1" applyNumberFormat="1" applyFont="1" applyBorder="1" applyAlignment="1">
      <alignment horizontal="center" vertical="center" wrapText="1"/>
    </xf>
    <xf numFmtId="0" fontId="2" fillId="0" borderId="4" xfId="1" applyFont="1" applyBorder="1" applyAlignment="1">
      <alignment horizontal="center" vertical="center" wrapText="1"/>
    </xf>
    <xf numFmtId="0" fontId="79" fillId="0" borderId="0" xfId="0" applyFont="1" applyAlignment="1">
      <alignment horizontal="left"/>
    </xf>
    <xf numFmtId="0" fontId="79" fillId="0" borderId="0" xfId="0" applyFont="1" applyAlignment="1" applyProtection="1">
      <alignment horizontal="left"/>
      <protection locked="0"/>
    </xf>
    <xf numFmtId="0" fontId="15" fillId="0" borderId="1" xfId="0" applyFont="1" applyBorder="1" applyAlignment="1">
      <alignment horizontal="center"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14" borderId="8" xfId="0" applyFont="1" applyFill="1" applyBorder="1" applyAlignment="1">
      <alignment horizontal="center" vertical="center" wrapText="1"/>
    </xf>
    <xf numFmtId="0" fontId="15" fillId="14" borderId="10" xfId="0" applyFont="1" applyFill="1" applyBorder="1" applyAlignment="1">
      <alignment horizontal="center" vertical="center" wrapText="1"/>
    </xf>
    <xf numFmtId="0" fontId="15" fillId="14" borderId="11" xfId="0" applyFont="1" applyFill="1" applyBorder="1" applyAlignment="1">
      <alignment horizontal="center" vertical="center" wrapText="1"/>
    </xf>
    <xf numFmtId="0" fontId="15" fillId="0" borderId="5" xfId="0" applyFont="1" applyBorder="1" applyAlignment="1">
      <alignment horizontal="center" vertical="center" wrapText="1"/>
    </xf>
    <xf numFmtId="0" fontId="15" fillId="0" borderId="13" xfId="0" applyFont="1" applyBorder="1" applyAlignment="1">
      <alignment horizontal="center" vertical="center" wrapText="1"/>
    </xf>
    <xf numFmtId="0" fontId="15" fillId="0" borderId="6" xfId="0" applyFont="1" applyBorder="1" applyAlignment="1">
      <alignment horizontal="center" vertical="center" wrapText="1"/>
    </xf>
    <xf numFmtId="0" fontId="15" fillId="0" borderId="16" xfId="0" applyFont="1" applyBorder="1" applyAlignment="1">
      <alignment horizontal="center" vertical="center" wrapText="1"/>
    </xf>
    <xf numFmtId="0" fontId="15" fillId="0" borderId="0" xfId="0" applyFont="1" applyAlignment="1">
      <alignment horizontal="center" vertical="center" wrapText="1"/>
    </xf>
    <xf numFmtId="0" fontId="15" fillId="0" borderId="12" xfId="0" applyFont="1" applyBorder="1" applyAlignment="1">
      <alignment horizontal="center" vertical="center" wrapText="1"/>
    </xf>
    <xf numFmtId="0" fontId="15" fillId="0" borderId="7" xfId="0" applyFont="1" applyBorder="1" applyAlignment="1">
      <alignment horizontal="center" vertical="center" wrapText="1"/>
    </xf>
    <xf numFmtId="0" fontId="15" fillId="0" borderId="14" xfId="0" applyFont="1" applyBorder="1" applyAlignment="1">
      <alignment horizontal="center" vertical="center" wrapText="1"/>
    </xf>
    <xf numFmtId="0" fontId="15" fillId="0" borderId="15" xfId="0" applyFont="1" applyBorder="1" applyAlignment="1">
      <alignment horizontal="center" vertical="center" wrapText="1"/>
    </xf>
    <xf numFmtId="164" fontId="101" fillId="14" borderId="1" xfId="0" applyNumberFormat="1" applyFont="1" applyFill="1" applyBorder="1" applyAlignment="1">
      <alignment horizontal="center" vertical="center"/>
    </xf>
    <xf numFmtId="164" fontId="101" fillId="14" borderId="2" xfId="0" applyNumberFormat="1" applyFont="1" applyFill="1" applyBorder="1" applyAlignment="1">
      <alignment horizontal="center" vertical="center"/>
    </xf>
    <xf numFmtId="164" fontId="101" fillId="14" borderId="3" xfId="0" applyNumberFormat="1" applyFont="1" applyFill="1" applyBorder="1" applyAlignment="1">
      <alignment horizontal="center" vertical="center"/>
    </xf>
    <xf numFmtId="175" fontId="98" fillId="16" borderId="30" xfId="0" applyNumberFormat="1" applyFont="1" applyFill="1" applyBorder="1" applyAlignment="1" applyProtection="1">
      <alignment horizontal="center" vertical="center" textRotation="90" wrapText="1"/>
      <protection hidden="1"/>
    </xf>
    <xf numFmtId="175" fontId="98" fillId="16" borderId="73" xfId="0" applyNumberFormat="1" applyFont="1" applyFill="1" applyBorder="1" applyAlignment="1" applyProtection="1">
      <alignment horizontal="center" vertical="center" textRotation="90" wrapText="1"/>
      <protection hidden="1"/>
    </xf>
    <xf numFmtId="0" fontId="98" fillId="16" borderId="71" xfId="0" applyFont="1" applyFill="1" applyBorder="1" applyAlignment="1">
      <alignment horizontal="center" vertical="center" wrapText="1"/>
    </xf>
    <xf numFmtId="164" fontId="11" fillId="0" borderId="13" xfId="0" applyNumberFormat="1" applyFont="1" applyBorder="1" applyAlignment="1">
      <alignment horizontal="center" vertical="center"/>
    </xf>
    <xf numFmtId="0" fontId="99" fillId="17" borderId="71" xfId="0" applyFont="1" applyFill="1" applyBorder="1" applyAlignment="1">
      <alignment horizontal="center" vertical="center" wrapText="1"/>
    </xf>
    <xf numFmtId="0" fontId="100" fillId="17" borderId="71" xfId="0" applyFont="1" applyFill="1" applyBorder="1" applyAlignment="1">
      <alignment horizontal="center" vertical="center" wrapText="1"/>
    </xf>
    <xf numFmtId="164" fontId="80" fillId="14" borderId="1" xfId="0" applyNumberFormat="1" applyFont="1" applyFill="1" applyBorder="1" applyAlignment="1">
      <alignment horizontal="center" vertical="center" wrapText="1"/>
    </xf>
    <xf numFmtId="164" fontId="80" fillId="14" borderId="3" xfId="0" applyNumberFormat="1" applyFont="1" applyFill="1" applyBorder="1" applyAlignment="1">
      <alignment horizontal="center" vertical="center" wrapText="1"/>
    </xf>
    <xf numFmtId="0" fontId="80" fillId="0" borderId="1" xfId="0" applyFont="1" applyBorder="1" applyAlignment="1">
      <alignment horizontal="center" vertical="center" wrapText="1"/>
    </xf>
    <xf numFmtId="0" fontId="80"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33" fillId="16" borderId="71" xfId="0" applyFont="1" applyFill="1" applyBorder="1" applyAlignment="1">
      <alignment horizontal="center" vertical="center" wrapText="1"/>
    </xf>
    <xf numFmtId="0" fontId="79" fillId="0" borderId="0" xfId="0" applyFont="1" applyAlignment="1">
      <alignment horizontal="left" wrapText="1"/>
    </xf>
    <xf numFmtId="0" fontId="102" fillId="0" borderId="5" xfId="1" quotePrefix="1" applyFont="1" applyBorder="1" applyAlignment="1">
      <alignment horizontal="left" vertical="top" wrapText="1"/>
    </xf>
    <xf numFmtId="0" fontId="102" fillId="0" borderId="13" xfId="1" quotePrefix="1" applyFont="1" applyBorder="1" applyAlignment="1">
      <alignment horizontal="left" vertical="top" wrapText="1"/>
    </xf>
    <xf numFmtId="0" fontId="102" fillId="0" borderId="6" xfId="1" quotePrefix="1" applyFont="1" applyBorder="1" applyAlignment="1">
      <alignment horizontal="left" vertical="top" wrapText="1"/>
    </xf>
    <xf numFmtId="0" fontId="102" fillId="0" borderId="16" xfId="1" quotePrefix="1" applyFont="1" applyBorder="1" applyAlignment="1">
      <alignment horizontal="left" vertical="top" wrapText="1"/>
    </xf>
    <xf numFmtId="0" fontId="102" fillId="0" borderId="0" xfId="1" quotePrefix="1" applyFont="1" applyAlignment="1">
      <alignment horizontal="left" vertical="top" wrapText="1"/>
    </xf>
    <xf numFmtId="0" fontId="102" fillId="0" borderId="12" xfId="1" quotePrefix="1" applyFont="1" applyBorder="1" applyAlignment="1">
      <alignment horizontal="left" vertical="top" wrapText="1"/>
    </xf>
    <xf numFmtId="0" fontId="102" fillId="0" borderId="7" xfId="1" quotePrefix="1" applyFont="1" applyBorder="1" applyAlignment="1">
      <alignment horizontal="left" vertical="top" wrapText="1"/>
    </xf>
    <xf numFmtId="0" fontId="102" fillId="0" borderId="14" xfId="1" quotePrefix="1" applyFont="1" applyBorder="1" applyAlignment="1">
      <alignment horizontal="left" vertical="top" wrapText="1"/>
    </xf>
    <xf numFmtId="0" fontId="102" fillId="0" borderId="15" xfId="1" quotePrefix="1" applyFont="1" applyBorder="1" applyAlignment="1">
      <alignment horizontal="left" vertical="top" wrapText="1"/>
    </xf>
    <xf numFmtId="0" fontId="15" fillId="0" borderId="1" xfId="0" applyFont="1" applyBorder="1" applyAlignment="1" applyProtection="1">
      <alignment horizontal="center" vertical="center"/>
      <protection locked="0"/>
    </xf>
    <xf numFmtId="0" fontId="15" fillId="0" borderId="3" xfId="0" applyFont="1" applyBorder="1" applyAlignment="1" applyProtection="1">
      <alignment horizontal="center" vertical="center"/>
      <protection locked="0"/>
    </xf>
    <xf numFmtId="0" fontId="104" fillId="0" borderId="0" xfId="0" applyFont="1" applyAlignment="1">
      <alignment horizontal="left"/>
    </xf>
    <xf numFmtId="0" fontId="171" fillId="0" borderId="0" xfId="0" applyFont="1" applyAlignment="1" applyProtection="1">
      <alignment horizontal="left"/>
      <protection locked="0"/>
    </xf>
    <xf numFmtId="49" fontId="22" fillId="0" borderId="8" xfId="0" applyNumberFormat="1" applyFont="1" applyBorder="1" applyAlignment="1" applyProtection="1">
      <alignment horizontal="center" vertical="center"/>
      <protection locked="0"/>
    </xf>
    <xf numFmtId="49" fontId="22" fillId="0" borderId="11" xfId="0" applyNumberFormat="1" applyFont="1" applyBorder="1" applyAlignment="1" applyProtection="1">
      <alignment horizontal="center" vertical="center"/>
      <protection locked="0"/>
    </xf>
    <xf numFmtId="0" fontId="116" fillId="0" borderId="4" xfId="0" applyFont="1" applyBorder="1" applyAlignment="1">
      <alignment horizontal="center" vertical="center" wrapText="1"/>
    </xf>
    <xf numFmtId="0" fontId="11" fillId="0" borderId="4" xfId="0" applyFont="1" applyBorder="1" applyAlignment="1">
      <alignment horizontal="center" vertical="center"/>
    </xf>
    <xf numFmtId="2" fontId="62" fillId="0" borderId="1" xfId="0" applyNumberFormat="1" applyFont="1" applyBorder="1" applyAlignment="1">
      <alignment horizontal="center" vertical="center"/>
    </xf>
    <xf numFmtId="2" fontId="62" fillId="0" borderId="2" xfId="0" applyNumberFormat="1" applyFont="1" applyBorder="1" applyAlignment="1">
      <alignment horizontal="center" vertical="center"/>
    </xf>
    <xf numFmtId="2" fontId="62" fillId="0" borderId="3" xfId="0" applyNumberFormat="1" applyFont="1" applyBorder="1" applyAlignment="1">
      <alignment horizontal="center" vertical="center"/>
    </xf>
    <xf numFmtId="49" fontId="15" fillId="0" borderId="1" xfId="0" applyNumberFormat="1" applyFont="1" applyBorder="1" applyAlignment="1">
      <alignment horizontal="center" vertical="center"/>
    </xf>
    <xf numFmtId="49" fontId="15" fillId="0" borderId="3" xfId="0" applyNumberFormat="1" applyFont="1" applyBorder="1" applyAlignment="1">
      <alignment horizontal="center" vertical="center"/>
    </xf>
    <xf numFmtId="0" fontId="119" fillId="0" borderId="8" xfId="0" applyFont="1" applyBorder="1" applyAlignment="1">
      <alignment horizontal="center" vertical="center"/>
    </xf>
    <xf numFmtId="0" fontId="15" fillId="0" borderId="8" xfId="0" applyFont="1" applyBorder="1" applyAlignment="1">
      <alignment horizontal="center" vertical="center" wrapText="1"/>
    </xf>
    <xf numFmtId="49" fontId="15" fillId="0" borderId="2" xfId="0" applyNumberFormat="1" applyFont="1" applyBorder="1" applyAlignment="1">
      <alignment horizontal="center" vertical="center"/>
    </xf>
    <xf numFmtId="0" fontId="22" fillId="0" borderId="1" xfId="0" applyFont="1" applyBorder="1" applyAlignment="1" applyProtection="1">
      <alignment horizontal="center" vertical="center"/>
      <protection locked="0"/>
    </xf>
    <xf numFmtId="0" fontId="22" fillId="0" borderId="3" xfId="0" applyFont="1" applyBorder="1" applyAlignment="1" applyProtection="1">
      <alignment horizontal="center" vertical="center"/>
      <protection locked="0"/>
    </xf>
    <xf numFmtId="0" fontId="23" fillId="0" borderId="4" xfId="0" applyFont="1" applyBorder="1" applyAlignment="1">
      <alignment horizontal="center" vertical="center"/>
    </xf>
    <xf numFmtId="0" fontId="119" fillId="0" borderId="5" xfId="0" applyFont="1" applyBorder="1" applyAlignment="1">
      <alignment horizontal="center" vertical="center"/>
    </xf>
    <xf numFmtId="0" fontId="80" fillId="0" borderId="1" xfId="0" applyFont="1" applyBorder="1" applyAlignment="1">
      <alignment horizontal="center" vertical="center"/>
    </xf>
    <xf numFmtId="0" fontId="80" fillId="0" borderId="3" xfId="0" applyFont="1" applyBorder="1" applyAlignment="1">
      <alignment horizontal="center" vertical="center"/>
    </xf>
    <xf numFmtId="0" fontId="25" fillId="0" borderId="1" xfId="0" applyFont="1" applyBorder="1" applyAlignment="1">
      <alignment horizontal="center" vertical="center"/>
    </xf>
    <xf numFmtId="0" fontId="25" fillId="0" borderId="3" xfId="0" applyFont="1" applyBorder="1" applyAlignment="1">
      <alignment horizontal="center" vertical="center"/>
    </xf>
    <xf numFmtId="3" fontId="73" fillId="0" borderId="0" xfId="1" applyNumberFormat="1" applyFont="1" applyAlignment="1">
      <alignment horizontal="center" vertical="center"/>
    </xf>
    <xf numFmtId="0" fontId="3" fillId="0" borderId="13" xfId="1" applyFont="1" applyBorder="1" applyAlignment="1">
      <alignment horizontal="center" vertical="center" wrapText="1"/>
    </xf>
    <xf numFmtId="0" fontId="3" fillId="0" borderId="0" xfId="1" applyFont="1" applyAlignment="1">
      <alignment horizontal="center" vertical="center" wrapText="1"/>
    </xf>
    <xf numFmtId="0" fontId="3" fillId="0" borderId="14" xfId="1" applyFont="1" applyBorder="1" applyAlignment="1">
      <alignment horizontal="center" vertical="center" wrapText="1"/>
    </xf>
    <xf numFmtId="3" fontId="27" fillId="0" borderId="1" xfId="1" applyNumberFormat="1" applyFont="1" applyBorder="1" applyAlignment="1">
      <alignment horizontal="left" vertical="center"/>
    </xf>
    <xf numFmtId="3" fontId="27" fillId="0" borderId="3" xfId="1" applyNumberFormat="1" applyFont="1" applyBorder="1" applyAlignment="1">
      <alignment horizontal="left" vertical="center"/>
    </xf>
    <xf numFmtId="0" fontId="3" fillId="0" borderId="4" xfId="0" applyFont="1" applyBorder="1" applyAlignment="1">
      <alignment horizontal="center" vertical="center" wrapText="1"/>
    </xf>
    <xf numFmtId="0" fontId="128" fillId="0" borderId="4" xfId="0" applyFont="1" applyBorder="1" applyAlignment="1">
      <alignment horizontal="left" vertical="center"/>
    </xf>
    <xf numFmtId="2" fontId="128" fillId="0" borderId="1" xfId="0" applyNumberFormat="1" applyFont="1" applyBorder="1" applyAlignment="1">
      <alignment horizontal="left" vertical="center"/>
    </xf>
    <xf numFmtId="2" fontId="128" fillId="0" borderId="2" xfId="0" applyNumberFormat="1" applyFont="1" applyBorder="1" applyAlignment="1">
      <alignment horizontal="left" vertical="center"/>
    </xf>
    <xf numFmtId="2" fontId="128" fillId="0" borderId="3" xfId="0" applyNumberFormat="1" applyFont="1" applyBorder="1" applyAlignment="1">
      <alignment horizontal="left" vertical="center"/>
    </xf>
    <xf numFmtId="1" fontId="124" fillId="0" borderId="2" xfId="1" applyNumberFormat="1" applyFont="1" applyBorder="1" applyAlignment="1">
      <alignment horizontal="center" vertical="center" wrapText="1"/>
    </xf>
    <xf numFmtId="0" fontId="25" fillId="0" borderId="8" xfId="1" applyFont="1" applyBorder="1" applyAlignment="1">
      <alignment horizontal="center" vertical="center" wrapText="1"/>
    </xf>
    <xf numFmtId="0" fontId="25" fillId="0" borderId="11" xfId="1" applyFont="1" applyBorder="1" applyAlignment="1">
      <alignment horizontal="center" vertical="center" wrapText="1"/>
    </xf>
    <xf numFmtId="0" fontId="17" fillId="0" borderId="5" xfId="1" applyFont="1" applyBorder="1" applyAlignment="1">
      <alignment horizontal="left" vertical="center" wrapText="1"/>
    </xf>
    <xf numFmtId="0" fontId="17" fillId="0" borderId="6" xfId="1" applyFont="1" applyBorder="1" applyAlignment="1">
      <alignment horizontal="left" vertical="center" wrapText="1"/>
    </xf>
    <xf numFmtId="0" fontId="125" fillId="0" borderId="1" xfId="1" applyFont="1" applyBorder="1" applyAlignment="1">
      <alignment horizontal="left" vertical="center" wrapText="1"/>
    </xf>
    <xf numFmtId="0" fontId="125" fillId="0" borderId="3" xfId="1" applyFont="1" applyBorder="1" applyAlignment="1">
      <alignment horizontal="left" vertical="center" wrapText="1"/>
    </xf>
    <xf numFmtId="0" fontId="25" fillId="0" borderId="10" xfId="1" applyFont="1" applyBorder="1" applyAlignment="1">
      <alignment horizontal="center" vertical="center" wrapText="1"/>
    </xf>
    <xf numFmtId="2" fontId="125" fillId="0" borderId="1" xfId="1" applyNumberFormat="1" applyFont="1" applyBorder="1" applyAlignment="1">
      <alignment horizontal="left" vertical="center"/>
    </xf>
    <xf numFmtId="2" fontId="125" fillId="0" borderId="3" xfId="1" applyNumberFormat="1" applyFont="1" applyBorder="1" applyAlignment="1">
      <alignment horizontal="left" vertical="center"/>
    </xf>
    <xf numFmtId="3" fontId="125" fillId="0" borderId="4" xfId="1" applyNumberFormat="1" applyFont="1" applyBorder="1" applyAlignment="1">
      <alignment horizontal="left" vertical="center"/>
    </xf>
    <xf numFmtId="0" fontId="207" fillId="0" borderId="1" xfId="0" applyFont="1" applyBorder="1" applyAlignment="1">
      <alignment horizontal="center" vertical="center" wrapText="1"/>
    </xf>
    <xf numFmtId="0" fontId="207" fillId="0" borderId="2" xfId="0" applyFont="1" applyBorder="1" applyAlignment="1">
      <alignment horizontal="center" vertical="center" wrapText="1"/>
    </xf>
    <xf numFmtId="0" fontId="78" fillId="0" borderId="4" xfId="0" applyFont="1" applyBorder="1" applyAlignment="1">
      <alignment horizontal="left" vertical="top" wrapText="1"/>
    </xf>
    <xf numFmtId="0" fontId="23" fillId="2" borderId="1" xfId="0" applyFont="1" applyFill="1" applyBorder="1" applyAlignment="1">
      <alignment horizontal="left" wrapText="1"/>
    </xf>
    <xf numFmtId="0" fontId="23" fillId="2" borderId="2" xfId="0" applyFont="1" applyFill="1" applyBorder="1" applyAlignment="1">
      <alignment horizontal="left" wrapText="1"/>
    </xf>
    <xf numFmtId="0" fontId="23" fillId="2" borderId="3" xfId="0" applyFont="1" applyFill="1" applyBorder="1" applyAlignment="1">
      <alignment horizontal="left" wrapText="1"/>
    </xf>
    <xf numFmtId="0" fontId="15" fillId="2" borderId="4" xfId="0" applyFont="1" applyFill="1" applyBorder="1" applyAlignment="1">
      <alignment horizontal="center" wrapText="1"/>
    </xf>
    <xf numFmtId="0" fontId="30" fillId="0" borderId="4" xfId="0" applyFont="1" applyBorder="1"/>
    <xf numFmtId="0" fontId="23" fillId="2" borderId="1" xfId="0" applyFont="1" applyFill="1" applyBorder="1" applyAlignment="1">
      <alignment horizontal="left" vertical="center" wrapText="1"/>
    </xf>
    <xf numFmtId="0" fontId="23" fillId="2" borderId="2" xfId="0" applyFont="1" applyFill="1" applyBorder="1" applyAlignment="1">
      <alignment horizontal="left" vertical="center" wrapText="1"/>
    </xf>
    <xf numFmtId="0" fontId="23" fillId="2" borderId="3" xfId="0" applyFont="1" applyFill="1" applyBorder="1" applyAlignment="1">
      <alignment horizontal="left" vertical="center" wrapText="1"/>
    </xf>
    <xf numFmtId="0" fontId="125" fillId="18" borderId="8" xfId="1" applyFont="1" applyFill="1" applyBorder="1" applyAlignment="1">
      <alignment horizontal="center" vertical="center" wrapText="1"/>
    </xf>
    <xf numFmtId="0" fontId="125" fillId="18" borderId="11" xfId="1" applyFont="1" applyFill="1" applyBorder="1" applyAlignment="1">
      <alignment horizontal="center" vertical="center" wrapText="1"/>
    </xf>
    <xf numFmtId="0" fontId="3" fillId="0" borderId="4" xfId="0" applyFont="1" applyBorder="1" applyAlignment="1">
      <alignment horizontal="center" vertical="center"/>
    </xf>
    <xf numFmtId="0" fontId="2" fillId="0" borderId="4" xfId="0" applyFont="1" applyBorder="1" applyAlignment="1">
      <alignment horizontal="center" vertical="center"/>
    </xf>
    <xf numFmtId="0" fontId="30" fillId="0" borderId="3" xfId="0" applyFont="1" applyBorder="1"/>
    <xf numFmtId="0" fontId="25" fillId="0" borderId="4" xfId="0" applyFont="1" applyBorder="1" applyAlignment="1">
      <alignment horizontal="center" vertical="center"/>
    </xf>
    <xf numFmtId="0" fontId="2" fillId="18" borderId="4" xfId="1" applyFont="1" applyFill="1" applyBorder="1" applyAlignment="1">
      <alignment horizontal="center" vertical="center" wrapText="1"/>
    </xf>
    <xf numFmtId="0" fontId="23" fillId="2" borderId="1" xfId="0" applyFont="1" applyFill="1" applyBorder="1" applyAlignment="1">
      <alignment horizontal="left"/>
    </xf>
    <xf numFmtId="0" fontId="23" fillId="2" borderId="2" xfId="0" applyFont="1" applyFill="1" applyBorder="1" applyAlignment="1">
      <alignment horizontal="left"/>
    </xf>
    <xf numFmtId="0" fontId="23" fillId="2" borderId="3" xfId="0" applyFont="1" applyFill="1" applyBorder="1" applyAlignment="1">
      <alignment horizontal="left"/>
    </xf>
    <xf numFmtId="0" fontId="24" fillId="0" borderId="5" xfId="0" applyFont="1" applyBorder="1" applyAlignment="1">
      <alignment horizontal="left" vertical="top" wrapText="1"/>
    </xf>
    <xf numFmtId="0" fontId="24" fillId="0" borderId="13" xfId="0" applyFont="1" applyBorder="1" applyAlignment="1">
      <alignment horizontal="left" vertical="top" wrapText="1"/>
    </xf>
    <xf numFmtId="0" fontId="24" fillId="0" borderId="6" xfId="0" applyFont="1" applyBorder="1" applyAlignment="1">
      <alignment horizontal="left" vertical="top" wrapText="1"/>
    </xf>
    <xf numFmtId="0" fontId="24" fillId="0" borderId="16" xfId="0" applyFont="1" applyBorder="1" applyAlignment="1">
      <alignment horizontal="left" vertical="top" wrapText="1"/>
    </xf>
    <xf numFmtId="0" fontId="24" fillId="0" borderId="0" xfId="0" applyFont="1" applyAlignment="1">
      <alignment horizontal="left" vertical="top" wrapText="1"/>
    </xf>
    <xf numFmtId="0" fontId="24" fillId="0" borderId="12" xfId="0" applyFont="1" applyBorder="1" applyAlignment="1">
      <alignment horizontal="left" vertical="top" wrapText="1"/>
    </xf>
    <xf numFmtId="0" fontId="15" fillId="9" borderId="1" xfId="0" applyFont="1" applyFill="1" applyBorder="1" applyAlignment="1">
      <alignment horizontal="center"/>
    </xf>
    <xf numFmtId="0" fontId="15" fillId="9" borderId="2" xfId="0" applyFont="1" applyFill="1" applyBorder="1" applyAlignment="1">
      <alignment horizontal="center"/>
    </xf>
    <xf numFmtId="0" fontId="15" fillId="9" borderId="3" xfId="0" applyFont="1" applyFill="1" applyBorder="1" applyAlignment="1">
      <alignment horizontal="center"/>
    </xf>
    <xf numFmtId="0" fontId="109" fillId="0" borderId="4" xfId="0" applyFont="1" applyBorder="1" applyAlignment="1">
      <alignment horizontal="center" vertical="center" wrapText="1"/>
    </xf>
    <xf numFmtId="0" fontId="2" fillId="0" borderId="1" xfId="0" applyFont="1" applyBorder="1" applyAlignment="1">
      <alignment horizontal="center" vertical="center"/>
    </xf>
    <xf numFmtId="0" fontId="2" fillId="0" borderId="3" xfId="0" applyFont="1" applyBorder="1" applyAlignment="1">
      <alignment horizontal="center" vertical="center"/>
    </xf>
    <xf numFmtId="3" fontId="31" fillId="3" borderId="8" xfId="0" applyNumberFormat="1" applyFont="1" applyFill="1" applyBorder="1" applyAlignment="1">
      <alignment horizontal="center" vertical="center" wrapText="1"/>
    </xf>
    <xf numFmtId="3" fontId="31" fillId="3" borderId="11" xfId="0" applyNumberFormat="1" applyFont="1" applyFill="1" applyBorder="1" applyAlignment="1">
      <alignment horizontal="center" vertical="center" wrapText="1"/>
    </xf>
    <xf numFmtId="3" fontId="31" fillId="5" borderId="1" xfId="0" applyNumberFormat="1" applyFont="1" applyFill="1" applyBorder="1" applyAlignment="1">
      <alignment horizontal="center" vertical="center" wrapText="1"/>
    </xf>
    <xf numFmtId="3" fontId="31" fillId="5" borderId="2" xfId="0" applyNumberFormat="1" applyFont="1" applyFill="1" applyBorder="1" applyAlignment="1">
      <alignment horizontal="center" vertical="center" wrapText="1"/>
    </xf>
    <xf numFmtId="3" fontId="31" fillId="5" borderId="3" xfId="0" applyNumberFormat="1" applyFont="1" applyFill="1" applyBorder="1" applyAlignment="1">
      <alignment horizontal="center" vertical="center" wrapText="1"/>
    </xf>
    <xf numFmtId="3" fontId="43" fillId="5" borderId="41" xfId="0" applyNumberFormat="1" applyFont="1" applyFill="1" applyBorder="1" applyAlignment="1">
      <alignment horizontal="center" vertical="center" wrapText="1"/>
    </xf>
    <xf numFmtId="3" fontId="43" fillId="5" borderId="43" xfId="0" applyNumberFormat="1" applyFont="1" applyFill="1" applyBorder="1" applyAlignment="1">
      <alignment horizontal="center" vertical="center" wrapText="1"/>
    </xf>
    <xf numFmtId="3" fontId="43" fillId="5" borderId="53" xfId="0" applyNumberFormat="1" applyFont="1" applyFill="1" applyBorder="1" applyAlignment="1">
      <alignment horizontal="center" vertical="center" wrapText="1"/>
    </xf>
    <xf numFmtId="3" fontId="43" fillId="5" borderId="8" xfId="0" applyNumberFormat="1" applyFont="1" applyFill="1" applyBorder="1" applyAlignment="1">
      <alignment horizontal="center" vertical="center" wrapText="1"/>
    </xf>
    <xf numFmtId="3" fontId="43" fillId="5" borderId="10" xfId="0" applyNumberFormat="1" applyFont="1" applyFill="1" applyBorder="1" applyAlignment="1">
      <alignment horizontal="center" vertical="center" wrapText="1"/>
    </xf>
    <xf numFmtId="3" fontId="43" fillId="5" borderId="11" xfId="0" applyNumberFormat="1" applyFont="1" applyFill="1" applyBorder="1" applyAlignment="1">
      <alignment horizontal="center" vertical="center" wrapText="1"/>
    </xf>
    <xf numFmtId="3" fontId="31" fillId="5" borderId="4" xfId="0" applyNumberFormat="1" applyFont="1" applyFill="1" applyBorder="1" applyAlignment="1">
      <alignment horizontal="center" vertical="center" wrapText="1"/>
    </xf>
    <xf numFmtId="3" fontId="57" fillId="5" borderId="4" xfId="0" applyNumberFormat="1" applyFont="1" applyFill="1" applyBorder="1" applyAlignment="1">
      <alignment horizontal="center" vertical="center" wrapText="1"/>
    </xf>
    <xf numFmtId="3" fontId="31" fillId="5" borderId="8" xfId="0" applyNumberFormat="1" applyFont="1" applyFill="1" applyBorder="1" applyAlignment="1">
      <alignment horizontal="center" vertical="center" wrapText="1"/>
    </xf>
    <xf numFmtId="3" fontId="31" fillId="5" borderId="11" xfId="0" applyNumberFormat="1" applyFont="1" applyFill="1" applyBorder="1" applyAlignment="1">
      <alignment horizontal="center" vertical="center" wrapText="1"/>
    </xf>
    <xf numFmtId="3" fontId="57" fillId="5" borderId="1" xfId="0" applyNumberFormat="1" applyFont="1" applyFill="1" applyBorder="1" applyAlignment="1">
      <alignment horizontal="center" vertical="center" wrapText="1"/>
    </xf>
    <xf numFmtId="3" fontId="57" fillId="5" borderId="3" xfId="0" applyNumberFormat="1" applyFont="1" applyFill="1" applyBorder="1" applyAlignment="1">
      <alignment horizontal="center" vertical="center" wrapText="1"/>
    </xf>
    <xf numFmtId="3" fontId="67" fillId="5" borderId="8" xfId="0" applyNumberFormat="1" applyFont="1" applyFill="1" applyBorder="1" applyAlignment="1">
      <alignment horizontal="center" vertical="center" wrapText="1"/>
    </xf>
    <xf numFmtId="3" fontId="67" fillId="5" borderId="11" xfId="0" applyNumberFormat="1" applyFont="1" applyFill="1" applyBorder="1" applyAlignment="1">
      <alignment horizontal="center" vertical="center" wrapText="1"/>
    </xf>
    <xf numFmtId="164" fontId="67" fillId="5" borderId="8" xfId="0" applyNumberFormat="1" applyFont="1" applyFill="1" applyBorder="1" applyAlignment="1">
      <alignment horizontal="center" vertical="center" wrapText="1"/>
    </xf>
    <xf numFmtId="164" fontId="67" fillId="5" borderId="11" xfId="0" applyNumberFormat="1" applyFont="1" applyFill="1" applyBorder="1" applyAlignment="1">
      <alignment horizontal="center" vertical="center" wrapText="1"/>
    </xf>
    <xf numFmtId="166" fontId="31" fillId="5" borderId="8" xfId="0" applyNumberFormat="1" applyFont="1" applyFill="1" applyBorder="1" applyAlignment="1">
      <alignment horizontal="center" vertical="center" wrapText="1"/>
    </xf>
    <xf numFmtId="166" fontId="31" fillId="5" borderId="11" xfId="0" applyNumberFormat="1" applyFont="1" applyFill="1" applyBorder="1" applyAlignment="1">
      <alignment horizontal="center" vertical="center" wrapText="1"/>
    </xf>
    <xf numFmtId="0" fontId="56" fillId="5" borderId="4" xfId="0" applyFont="1" applyFill="1" applyBorder="1" applyAlignment="1">
      <alignment horizontal="center" vertical="center" wrapText="1"/>
    </xf>
    <xf numFmtId="0" fontId="30" fillId="3" borderId="4" xfId="0" applyFont="1" applyFill="1" applyBorder="1" applyAlignment="1">
      <alignment horizontal="center" vertical="center" wrapText="1"/>
    </xf>
    <xf numFmtId="0" fontId="130" fillId="0" borderId="8" xfId="0" applyFont="1" applyBorder="1" applyAlignment="1">
      <alignment horizontal="center" wrapText="1"/>
    </xf>
    <xf numFmtId="0" fontId="130" fillId="0" borderId="11" xfId="0" applyFont="1" applyBorder="1" applyAlignment="1">
      <alignment horizontal="center" wrapText="1"/>
    </xf>
    <xf numFmtId="0" fontId="30" fillId="3" borderId="16" xfId="0" applyFont="1" applyFill="1" applyBorder="1" applyAlignment="1">
      <alignment horizontal="center" vertical="center" wrapText="1"/>
    </xf>
    <xf numFmtId="0" fontId="30" fillId="3" borderId="0" xfId="0" applyFont="1" applyFill="1" applyAlignment="1">
      <alignment horizontal="center" vertical="center" wrapText="1"/>
    </xf>
    <xf numFmtId="0" fontId="30" fillId="3" borderId="12" xfId="0" applyFont="1" applyFill="1" applyBorder="1" applyAlignment="1">
      <alignment horizontal="center" vertical="center" wrapText="1"/>
    </xf>
    <xf numFmtId="0" fontId="121" fillId="4" borderId="4" xfId="0" applyFont="1" applyFill="1" applyBorder="1" applyAlignment="1">
      <alignment horizontal="center" vertical="center" wrapText="1"/>
    </xf>
    <xf numFmtId="0" fontId="121" fillId="4" borderId="4" xfId="0" applyFont="1" applyFill="1" applyBorder="1" applyAlignment="1">
      <alignment horizontal="center" vertical="center"/>
    </xf>
    <xf numFmtId="0" fontId="120" fillId="4" borderId="4" xfId="0" applyFont="1" applyFill="1" applyBorder="1" applyAlignment="1">
      <alignment horizontal="center" vertical="center" wrapText="1"/>
    </xf>
    <xf numFmtId="0" fontId="120" fillId="4" borderId="4" xfId="0" applyFont="1" applyFill="1" applyBorder="1" applyAlignment="1">
      <alignment horizontal="center" vertical="center"/>
    </xf>
    <xf numFmtId="0" fontId="121" fillId="4" borderId="1" xfId="0" applyFont="1" applyFill="1" applyBorder="1" applyAlignment="1">
      <alignment horizontal="center" vertical="center" wrapText="1"/>
    </xf>
    <xf numFmtId="0" fontId="121" fillId="4" borderId="1" xfId="0" applyFont="1" applyFill="1" applyBorder="1" applyAlignment="1">
      <alignment horizontal="center" vertical="center"/>
    </xf>
    <xf numFmtId="0" fontId="7" fillId="4" borderId="4" xfId="0" applyFont="1" applyFill="1" applyBorder="1" applyAlignment="1">
      <alignment horizontal="center" vertical="center" wrapText="1"/>
    </xf>
    <xf numFmtId="0" fontId="7" fillId="4" borderId="4" xfId="0" applyFont="1" applyFill="1" applyBorder="1" applyAlignment="1">
      <alignment horizontal="center" vertical="center"/>
    </xf>
    <xf numFmtId="0" fontId="7" fillId="9" borderId="5" xfId="0" applyFont="1" applyFill="1" applyBorder="1" applyAlignment="1">
      <alignment horizontal="center" vertical="center" wrapText="1"/>
    </xf>
    <xf numFmtId="0" fontId="7" fillId="9" borderId="6" xfId="0" applyFont="1" applyFill="1" applyBorder="1" applyAlignment="1">
      <alignment horizontal="center" vertical="center" wrapText="1"/>
    </xf>
    <xf numFmtId="0" fontId="7" fillId="9" borderId="7" xfId="0" applyFont="1" applyFill="1" applyBorder="1" applyAlignment="1">
      <alignment horizontal="center" vertical="center" wrapText="1"/>
    </xf>
    <xf numFmtId="0" fontId="7" fillId="9" borderId="15" xfId="0" applyFont="1" applyFill="1" applyBorder="1" applyAlignment="1">
      <alignment horizontal="center" vertical="center" wrapText="1"/>
    </xf>
    <xf numFmtId="0" fontId="28" fillId="3" borderId="27" xfId="0" applyFont="1" applyFill="1" applyBorder="1" applyAlignment="1">
      <alignment horizontal="center" vertical="center"/>
    </xf>
    <xf numFmtId="0" fontId="28" fillId="3" borderId="36" xfId="0" applyFont="1" applyFill="1" applyBorder="1" applyAlignment="1">
      <alignment horizontal="center" vertical="center"/>
    </xf>
    <xf numFmtId="0" fontId="28" fillId="3" borderId="37" xfId="0" applyFont="1" applyFill="1" applyBorder="1" applyAlignment="1">
      <alignment horizontal="center" vertical="center"/>
    </xf>
    <xf numFmtId="0" fontId="28" fillId="3" borderId="29" xfId="0" applyFont="1" applyFill="1" applyBorder="1" applyAlignment="1">
      <alignment horizontal="center" vertical="center"/>
    </xf>
    <xf numFmtId="0" fontId="28" fillId="3" borderId="14" xfId="0" applyFont="1" applyFill="1" applyBorder="1" applyAlignment="1">
      <alignment horizontal="center" vertical="center"/>
    </xf>
    <xf numFmtId="0" fontId="28" fillId="3" borderId="70" xfId="0" applyFont="1" applyFill="1" applyBorder="1" applyAlignment="1">
      <alignment horizontal="center" vertical="center"/>
    </xf>
    <xf numFmtId="0" fontId="120" fillId="4" borderId="21" xfId="0" applyFont="1" applyFill="1" applyBorder="1" applyAlignment="1">
      <alignment horizontal="center" vertical="center" wrapText="1"/>
    </xf>
    <xf numFmtId="0" fontId="120" fillId="4" borderId="21" xfId="0" applyFont="1" applyFill="1" applyBorder="1" applyAlignment="1">
      <alignment horizontal="center" vertical="center"/>
    </xf>
    <xf numFmtId="0" fontId="7" fillId="9" borderId="4" xfId="0" applyFont="1" applyFill="1" applyBorder="1" applyAlignment="1">
      <alignment horizontal="center" vertical="center" wrapText="1"/>
    </xf>
    <xf numFmtId="0" fontId="7" fillId="9" borderId="4" xfId="0" applyFont="1" applyFill="1" applyBorder="1" applyAlignment="1">
      <alignment horizontal="center" vertical="center"/>
    </xf>
    <xf numFmtId="0" fontId="120" fillId="9" borderId="21" xfId="0" applyFont="1" applyFill="1" applyBorder="1" applyAlignment="1">
      <alignment horizontal="center" vertical="center" wrapText="1"/>
    </xf>
    <xf numFmtId="0" fontId="7" fillId="7" borderId="4" xfId="0" applyFont="1" applyFill="1" applyBorder="1" applyAlignment="1">
      <alignment horizontal="center" vertical="center" wrapText="1"/>
    </xf>
    <xf numFmtId="0" fontId="7" fillId="7" borderId="4" xfId="0" applyFont="1" applyFill="1" applyBorder="1" applyAlignment="1">
      <alignment horizontal="center" vertical="center"/>
    </xf>
    <xf numFmtId="0" fontId="121" fillId="7" borderId="4" xfId="0" applyFont="1" applyFill="1" applyBorder="1" applyAlignment="1">
      <alignment horizontal="center" vertical="center" wrapText="1"/>
    </xf>
    <xf numFmtId="0" fontId="121" fillId="7" borderId="4" xfId="0" applyFont="1" applyFill="1" applyBorder="1" applyAlignment="1">
      <alignment horizontal="center" vertical="center"/>
    </xf>
    <xf numFmtId="0" fontId="120" fillId="7" borderId="4" xfId="0" applyFont="1" applyFill="1" applyBorder="1" applyAlignment="1">
      <alignment horizontal="center" vertical="center" wrapText="1"/>
    </xf>
    <xf numFmtId="0" fontId="120" fillId="7" borderId="4" xfId="0" applyFont="1" applyFill="1" applyBorder="1" applyAlignment="1">
      <alignment horizontal="center" vertical="center"/>
    </xf>
    <xf numFmtId="0" fontId="121" fillId="7" borderId="1" xfId="0" applyFont="1" applyFill="1" applyBorder="1" applyAlignment="1">
      <alignment horizontal="center" vertical="center" wrapText="1"/>
    </xf>
    <xf numFmtId="0" fontId="121" fillId="7" borderId="1" xfId="0" applyFont="1" applyFill="1" applyBorder="1" applyAlignment="1">
      <alignment horizontal="center" vertical="center"/>
    </xf>
    <xf numFmtId="0" fontId="0" fillId="5" borderId="22" xfId="0" applyFill="1" applyBorder="1" applyAlignment="1">
      <alignment horizontal="center"/>
    </xf>
    <xf numFmtId="0" fontId="0" fillId="5" borderId="23" xfId="0" applyFill="1" applyBorder="1" applyAlignment="1">
      <alignment horizontal="center"/>
    </xf>
    <xf numFmtId="0" fontId="0" fillId="5" borderId="24" xfId="0" applyFill="1" applyBorder="1" applyAlignment="1">
      <alignment horizontal="center"/>
    </xf>
    <xf numFmtId="0" fontId="0" fillId="7" borderId="23" xfId="0" applyFill="1" applyBorder="1" applyAlignment="1">
      <alignment horizontal="center"/>
    </xf>
    <xf numFmtId="0" fontId="0" fillId="7" borderId="24" xfId="0" applyFill="1" applyBorder="1" applyAlignment="1">
      <alignment horizontal="center"/>
    </xf>
    <xf numFmtId="0" fontId="39" fillId="0" borderId="27" xfId="0" applyFont="1" applyBorder="1" applyAlignment="1">
      <alignment horizontal="center" vertical="center" wrapText="1"/>
    </xf>
    <xf numFmtId="0" fontId="39" fillId="0" borderId="36" xfId="0" applyFont="1" applyBorder="1" applyAlignment="1">
      <alignment horizontal="center" vertical="center" wrapText="1"/>
    </xf>
    <xf numFmtId="0" fontId="39" fillId="0" borderId="37" xfId="0" applyFont="1" applyBorder="1" applyAlignment="1">
      <alignment horizontal="center" vertical="center" wrapText="1"/>
    </xf>
    <xf numFmtId="0" fontId="39" fillId="0" borderId="28" xfId="0" applyFont="1" applyBorder="1" applyAlignment="1">
      <alignment horizontal="center" vertical="center" wrapText="1"/>
    </xf>
    <xf numFmtId="0" fontId="39" fillId="0" borderId="0" xfId="0" applyFont="1" applyAlignment="1">
      <alignment horizontal="center" vertical="center" wrapText="1"/>
    </xf>
    <xf numFmtId="0" fontId="39" fillId="0" borderId="38" xfId="0" applyFont="1" applyBorder="1" applyAlignment="1">
      <alignment horizontal="center" vertical="center" wrapText="1"/>
    </xf>
    <xf numFmtId="0" fontId="39" fillId="0" borderId="39" xfId="0" applyFont="1" applyBorder="1" applyAlignment="1">
      <alignment horizontal="center" vertical="center" wrapText="1"/>
    </xf>
    <xf numFmtId="0" fontId="39" fillId="0" borderId="35" xfId="0" applyFont="1" applyBorder="1" applyAlignment="1">
      <alignment horizontal="center" vertical="center" wrapText="1"/>
    </xf>
    <xf numFmtId="0" fontId="39" fillId="0" borderId="40" xfId="0" applyFont="1" applyBorder="1" applyAlignment="1">
      <alignment horizontal="center" vertical="center" wrapText="1"/>
    </xf>
    <xf numFmtId="0" fontId="120" fillId="7" borderId="21" xfId="0" applyFont="1" applyFill="1" applyBorder="1" applyAlignment="1">
      <alignment horizontal="center" vertical="center" wrapText="1"/>
    </xf>
    <xf numFmtId="0" fontId="120" fillId="7" borderId="21" xfId="0" applyFont="1" applyFill="1" applyBorder="1" applyAlignment="1">
      <alignment horizontal="center" vertical="center"/>
    </xf>
    <xf numFmtId="0" fontId="7" fillId="6" borderId="4" xfId="0" applyFont="1" applyFill="1" applyBorder="1" applyAlignment="1">
      <alignment horizontal="center" vertical="center" wrapText="1"/>
    </xf>
    <xf numFmtId="0" fontId="7" fillId="6" borderId="4" xfId="0" applyFont="1" applyFill="1" applyBorder="1" applyAlignment="1">
      <alignment horizontal="center" vertical="center"/>
    </xf>
    <xf numFmtId="0" fontId="120" fillId="6" borderId="4" xfId="0" applyFont="1" applyFill="1" applyBorder="1" applyAlignment="1">
      <alignment horizontal="center" vertical="center" wrapText="1"/>
    </xf>
    <xf numFmtId="0" fontId="120" fillId="6" borderId="4" xfId="0" applyFont="1" applyFill="1" applyBorder="1" applyAlignment="1">
      <alignment horizontal="center" vertical="center"/>
    </xf>
    <xf numFmtId="0" fontId="120" fillId="6" borderId="21" xfId="0" applyFont="1" applyFill="1" applyBorder="1" applyAlignment="1">
      <alignment horizontal="center" vertical="center" wrapText="1"/>
    </xf>
    <xf numFmtId="0" fontId="120" fillId="6" borderId="21" xfId="0" applyFont="1" applyFill="1" applyBorder="1" applyAlignment="1">
      <alignment horizontal="center" vertical="center"/>
    </xf>
    <xf numFmtId="0" fontId="28" fillId="3" borderId="17" xfId="0" applyFont="1" applyFill="1" applyBorder="1" applyAlignment="1">
      <alignment horizontal="center" vertical="center" wrapText="1"/>
    </xf>
    <xf numFmtId="0" fontId="28" fillId="3" borderId="93" xfId="0" applyFont="1" applyFill="1" applyBorder="1" applyAlignment="1">
      <alignment horizontal="center" vertical="center"/>
    </xf>
    <xf numFmtId="0" fontId="0" fillId="3" borderId="18" xfId="0" applyFill="1" applyBorder="1" applyAlignment="1">
      <alignment horizontal="center" vertical="center"/>
    </xf>
    <xf numFmtId="0" fontId="0" fillId="3" borderId="19" xfId="0" applyFill="1" applyBorder="1" applyAlignment="1">
      <alignment horizontal="center" vertical="center"/>
    </xf>
    <xf numFmtId="0" fontId="0" fillId="3" borderId="20"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0" fillId="3" borderId="21" xfId="0" applyFill="1" applyBorder="1" applyAlignment="1">
      <alignment horizontal="center" vertical="center"/>
    </xf>
    <xf numFmtId="0" fontId="7" fillId="9" borderId="20" xfId="0" applyFont="1" applyFill="1" applyBorder="1" applyAlignment="1">
      <alignment horizontal="center" vertical="center"/>
    </xf>
    <xf numFmtId="0" fontId="120" fillId="9" borderId="4" xfId="0" applyFont="1" applyFill="1" applyBorder="1" applyAlignment="1">
      <alignment horizontal="center" vertical="center" wrapText="1"/>
    </xf>
    <xf numFmtId="0" fontId="120" fillId="9" borderId="4" xfId="0" applyFont="1" applyFill="1" applyBorder="1" applyAlignment="1">
      <alignment horizontal="center" vertical="center"/>
    </xf>
    <xf numFmtId="0" fontId="184" fillId="0" borderId="0" xfId="0" applyFont="1" applyAlignment="1">
      <alignment horizontal="center" vertical="center" wrapText="1"/>
    </xf>
    <xf numFmtId="0" fontId="184" fillId="0" borderId="0" xfId="0" applyFont="1" applyAlignment="1">
      <alignment vertical="center"/>
    </xf>
    <xf numFmtId="2" fontId="64" fillId="3" borderId="4" xfId="0" applyNumberFormat="1" applyFont="1" applyFill="1" applyBorder="1" applyAlignment="1">
      <alignment horizontal="center"/>
    </xf>
    <xf numFmtId="0" fontId="64" fillId="3" borderId="4" xfId="0" applyFont="1" applyFill="1" applyBorder="1" applyAlignment="1">
      <alignment horizontal="center"/>
    </xf>
    <xf numFmtId="0" fontId="32" fillId="14" borderId="4" xfId="0" applyFont="1" applyFill="1" applyBorder="1" applyAlignment="1">
      <alignment horizontal="center"/>
    </xf>
    <xf numFmtId="0" fontId="64" fillId="2" borderId="4" xfId="0" applyFont="1" applyFill="1" applyBorder="1" applyAlignment="1">
      <alignment horizontal="center" vertical="center" wrapText="1"/>
    </xf>
    <xf numFmtId="2" fontId="77" fillId="3" borderId="4" xfId="0" applyNumberFormat="1" applyFont="1" applyFill="1" applyBorder="1" applyAlignment="1">
      <alignment horizontal="center"/>
    </xf>
    <xf numFmtId="0" fontId="77" fillId="3" borderId="4" xfId="0" applyFont="1" applyFill="1" applyBorder="1" applyAlignment="1">
      <alignment horizontal="center"/>
    </xf>
    <xf numFmtId="1" fontId="3" fillId="0" borderId="2" xfId="1" applyNumberFormat="1" applyFont="1" applyBorder="1" applyAlignment="1">
      <alignment horizontal="center" vertical="center" wrapText="1"/>
    </xf>
    <xf numFmtId="0" fontId="2" fillId="0" borderId="5" xfId="1" applyFont="1" applyBorder="1" applyAlignment="1">
      <alignment horizontal="left" vertical="center" wrapText="1"/>
    </xf>
    <xf numFmtId="0" fontId="2" fillId="0" borderId="6" xfId="1" applyFont="1" applyBorder="1" applyAlignment="1">
      <alignment horizontal="left" vertical="center" wrapText="1"/>
    </xf>
    <xf numFmtId="3" fontId="2" fillId="0" borderId="4" xfId="1" applyNumberFormat="1" applyFont="1" applyBorder="1" applyAlignment="1">
      <alignment horizontal="left" vertical="center"/>
    </xf>
    <xf numFmtId="0" fontId="2" fillId="2" borderId="5" xfId="1" applyFont="1" applyFill="1" applyBorder="1" applyAlignment="1">
      <alignment horizontal="left" vertical="center" wrapText="1"/>
    </xf>
    <xf numFmtId="0" fontId="2" fillId="2" borderId="6" xfId="1" applyFont="1" applyFill="1" applyBorder="1" applyAlignment="1">
      <alignment horizontal="left" vertical="center" wrapText="1"/>
    </xf>
    <xf numFmtId="3" fontId="2" fillId="0" borderId="1" xfId="1" applyNumberFormat="1" applyFont="1" applyBorder="1" applyAlignment="1">
      <alignment horizontal="left" vertical="center"/>
    </xf>
    <xf numFmtId="3" fontId="2" fillId="0" borderId="3" xfId="1" applyNumberFormat="1" applyFont="1" applyBorder="1" applyAlignment="1">
      <alignment horizontal="left" vertical="center"/>
    </xf>
    <xf numFmtId="0" fontId="25" fillId="0" borderId="6" xfId="1" applyFont="1" applyBorder="1" applyAlignment="1">
      <alignment horizontal="center" vertical="center" wrapText="1"/>
    </xf>
    <xf numFmtId="0" fontId="25" fillId="0" borderId="12" xfId="1" applyFont="1" applyBorder="1" applyAlignment="1">
      <alignment horizontal="center" vertical="center" wrapText="1"/>
    </xf>
    <xf numFmtId="0" fontId="25" fillId="0" borderId="15" xfId="1" applyFont="1" applyBorder="1" applyAlignment="1">
      <alignment horizontal="center" vertical="center" wrapText="1"/>
    </xf>
    <xf numFmtId="0" fontId="2" fillId="0" borderId="1" xfId="1" applyFont="1" applyBorder="1" applyAlignment="1">
      <alignment horizontal="left" vertical="center" wrapText="1"/>
    </xf>
    <xf numFmtId="0" fontId="2" fillId="0" borderId="3" xfId="1" applyFont="1" applyBorder="1" applyAlignment="1">
      <alignment horizontal="left" vertical="center" wrapText="1"/>
    </xf>
    <xf numFmtId="164" fontId="3" fillId="0" borderId="8" xfId="1" applyNumberFormat="1" applyFont="1" applyBorder="1" applyAlignment="1">
      <alignment horizontal="center" vertical="center" wrapText="1"/>
    </xf>
    <xf numFmtId="164" fontId="3" fillId="0" borderId="11" xfId="1" applyNumberFormat="1" applyFont="1" applyBorder="1" applyAlignment="1">
      <alignment horizontal="center" vertical="center" wrapText="1"/>
    </xf>
    <xf numFmtId="164" fontId="3" fillId="0" borderId="1" xfId="1" applyNumberFormat="1" applyFont="1" applyBorder="1" applyAlignment="1">
      <alignment horizontal="center" vertical="center" wrapText="1"/>
    </xf>
    <xf numFmtId="164" fontId="3" fillId="0" borderId="3" xfId="1" applyNumberFormat="1" applyFont="1" applyBorder="1" applyAlignment="1">
      <alignment horizontal="center" vertical="center" wrapText="1"/>
    </xf>
    <xf numFmtId="3" fontId="3" fillId="0" borderId="11" xfId="1" applyNumberFormat="1" applyFont="1" applyBorder="1" applyAlignment="1">
      <alignment horizontal="center" vertical="center" wrapText="1"/>
    </xf>
    <xf numFmtId="0" fontId="2" fillId="2" borderId="1" xfId="1" applyFont="1" applyFill="1" applyBorder="1" applyAlignment="1">
      <alignment horizontal="left" vertical="center" wrapText="1"/>
    </xf>
    <xf numFmtId="0" fontId="2" fillId="2" borderId="3" xfId="1" applyFont="1" applyFill="1" applyBorder="1" applyAlignment="1">
      <alignment horizontal="left" vertical="center" wrapText="1"/>
    </xf>
    <xf numFmtId="3" fontId="2" fillId="2" borderId="1" xfId="1" applyNumberFormat="1" applyFont="1" applyFill="1" applyBorder="1" applyAlignment="1">
      <alignment horizontal="left" vertical="center"/>
    </xf>
    <xf numFmtId="3" fontId="2" fillId="2" borderId="3" xfId="1" applyNumberFormat="1" applyFont="1" applyFill="1" applyBorder="1" applyAlignment="1">
      <alignment horizontal="left" vertical="center"/>
    </xf>
    <xf numFmtId="184" fontId="135" fillId="22" borderId="8" xfId="0" applyNumberFormat="1" applyFont="1" applyFill="1" applyBorder="1" applyAlignment="1">
      <alignment horizontal="center" vertical="center"/>
    </xf>
    <xf numFmtId="184" fontId="135" fillId="22" borderId="10" xfId="0" applyNumberFormat="1" applyFont="1" applyFill="1" applyBorder="1" applyAlignment="1">
      <alignment horizontal="center" vertical="center"/>
    </xf>
    <xf numFmtId="184" fontId="135" fillId="22" borderId="11" xfId="0" applyNumberFormat="1" applyFont="1" applyFill="1" applyBorder="1" applyAlignment="1">
      <alignment horizontal="center" vertical="center"/>
    </xf>
    <xf numFmtId="0" fontId="108" fillId="0" borderId="16" xfId="0" applyFont="1" applyBorder="1" applyAlignment="1">
      <alignment horizontal="center"/>
    </xf>
    <xf numFmtId="179" fontId="135" fillId="22" borderId="4" xfId="0" applyNumberFormat="1" applyFont="1" applyFill="1" applyBorder="1" applyAlignment="1">
      <alignment horizontal="center" vertical="center"/>
    </xf>
    <xf numFmtId="14" fontId="79" fillId="0" borderId="0" xfId="0" applyNumberFormat="1" applyFont="1" applyAlignment="1" applyProtection="1">
      <alignment horizontal="center"/>
      <protection locked="0"/>
    </xf>
    <xf numFmtId="14" fontId="33" fillId="0" borderId="0" xfId="0" applyNumberFormat="1" applyFont="1" applyAlignment="1" applyProtection="1">
      <alignment horizontal="left" vertical="center"/>
      <protection locked="0"/>
    </xf>
    <xf numFmtId="14" fontId="133" fillId="0" borderId="0" xfId="0" applyNumberFormat="1" applyFont="1" applyAlignment="1" applyProtection="1">
      <alignment horizontal="center"/>
      <protection locked="0"/>
    </xf>
    <xf numFmtId="14" fontId="102" fillId="7" borderId="0" xfId="0" applyNumberFormat="1" applyFont="1" applyFill="1" applyAlignment="1" applyProtection="1">
      <alignment horizontal="center" vertical="center"/>
      <protection hidden="1"/>
    </xf>
    <xf numFmtId="0" fontId="34" fillId="12" borderId="1" xfId="0" applyFont="1" applyFill="1" applyBorder="1" applyAlignment="1">
      <alignment horizontal="center" vertical="center"/>
    </xf>
    <xf numFmtId="0" fontId="34" fillId="12" borderId="3" xfId="0" applyFont="1" applyFill="1" applyBorder="1" applyAlignment="1">
      <alignment horizontal="center" vertical="center"/>
    </xf>
    <xf numFmtId="49" fontId="98" fillId="3" borderId="4" xfId="5" applyNumberFormat="1" applyFont="1" applyFill="1" applyBorder="1" applyAlignment="1">
      <alignment horizontal="center" vertical="center"/>
    </xf>
    <xf numFmtId="0" fontId="34" fillId="12" borderId="1" xfId="0" applyFont="1" applyFill="1" applyBorder="1" applyAlignment="1">
      <alignment horizontal="center" vertical="center" wrapText="1"/>
    </xf>
    <xf numFmtId="0" fontId="34" fillId="12" borderId="3" xfId="0" applyFont="1" applyFill="1" applyBorder="1" applyAlignment="1">
      <alignment horizontal="center" vertical="center" wrapText="1"/>
    </xf>
    <xf numFmtId="179" fontId="135" fillId="22" borderId="6" xfId="0" applyNumberFormat="1" applyFont="1" applyFill="1" applyBorder="1" applyAlignment="1">
      <alignment horizontal="center" vertical="center"/>
    </xf>
    <xf numFmtId="179" fontId="135" fillId="22" borderId="12" xfId="0" applyNumberFormat="1" applyFont="1" applyFill="1" applyBorder="1" applyAlignment="1">
      <alignment horizontal="center" vertical="center"/>
    </xf>
    <xf numFmtId="170" fontId="148" fillId="0" borderId="8" xfId="4" applyNumberFormat="1" applyFont="1" applyBorder="1" applyAlignment="1">
      <alignment horizontal="center" vertical="center"/>
    </xf>
    <xf numFmtId="170" fontId="148" fillId="0" borderId="10" xfId="4" applyNumberFormat="1" applyFont="1" applyBorder="1" applyAlignment="1">
      <alignment horizontal="center" vertical="center"/>
    </xf>
    <xf numFmtId="170" fontId="148" fillId="0" borderId="11" xfId="4" applyNumberFormat="1" applyFont="1" applyBorder="1" applyAlignment="1">
      <alignment horizontal="center" vertical="center"/>
    </xf>
    <xf numFmtId="170" fontId="148" fillId="0" borderId="4" xfId="4" applyNumberFormat="1" applyFont="1" applyBorder="1" applyAlignment="1">
      <alignment horizontal="center" vertical="center"/>
    </xf>
    <xf numFmtId="43" fontId="148" fillId="0" borderId="4" xfId="4" applyFont="1" applyBorder="1" applyAlignment="1">
      <alignment horizontal="center" vertical="center"/>
    </xf>
    <xf numFmtId="43" fontId="148" fillId="0" borderId="8" xfId="4" applyFont="1" applyBorder="1" applyAlignment="1">
      <alignment horizontal="center" vertical="center"/>
    </xf>
    <xf numFmtId="43" fontId="148" fillId="0" borderId="10" xfId="4" applyFont="1" applyBorder="1" applyAlignment="1">
      <alignment horizontal="center" vertical="center"/>
    </xf>
    <xf numFmtId="43" fontId="148" fillId="0" borderId="11" xfId="4" applyFont="1" applyBorder="1" applyAlignment="1">
      <alignment horizontal="center" vertical="center"/>
    </xf>
    <xf numFmtId="0" fontId="159" fillId="0" borderId="4" xfId="0" applyFont="1" applyBorder="1" applyAlignment="1">
      <alignment horizontal="center"/>
    </xf>
    <xf numFmtId="0" fontId="28" fillId="0" borderId="4" xfId="0" applyFont="1" applyBorder="1" applyAlignment="1">
      <alignment horizontal="center" vertical="center"/>
    </xf>
    <xf numFmtId="0" fontId="28" fillId="0" borderId="4" xfId="0" applyFont="1" applyBorder="1" applyAlignment="1">
      <alignment horizontal="center" vertical="center" wrapText="1"/>
    </xf>
  </cellXfs>
  <cellStyles count="9">
    <cellStyle name="Bad 2" xfId="7" xr:uid="{00000000-0005-0000-0000-000000000000}"/>
    <cellStyle name="Comma" xfId="4" builtinId="3"/>
    <cellStyle name="Comma 2" xfId="2" xr:uid="{00000000-0005-0000-0000-000001000000}"/>
    <cellStyle name="Normal" xfId="0" builtinId="0"/>
    <cellStyle name="Normal 2" xfId="6" xr:uid="{00000000-0005-0000-0000-000002000000}"/>
    <cellStyle name="Normal 3" xfId="5" xr:uid="{00000000-0005-0000-0000-000003000000}"/>
    <cellStyle name="Normal 4" xfId="8" xr:uid="{B6E1E16F-6902-4E2B-956B-626C193EA70E}"/>
    <cellStyle name="Normal_baocaogascond2003 2" xfId="1" xr:uid="{00000000-0005-0000-0000-000004000000}"/>
    <cellStyle name="Percent" xfId="3" builtinId="5"/>
  </cellStyles>
  <dxfs count="5371">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ndense val="0"/>
        <extend val="0"/>
        <color indexed="10"/>
      </font>
      <fill>
        <patternFill patternType="none">
          <bgColor indexed="65"/>
        </patternFill>
      </fill>
    </dxf>
    <dxf>
      <font>
        <color rgb="FFFF0000"/>
      </font>
    </dxf>
    <dxf>
      <font>
        <color rgb="FFFF0000"/>
      </font>
    </dxf>
    <dxf>
      <font>
        <b/>
        <i val="0"/>
        <condense val="0"/>
        <extend val="0"/>
        <color indexed="12"/>
      </font>
    </dxf>
    <dxf>
      <font>
        <color rgb="FFFF0000"/>
      </font>
    </dxf>
    <dxf>
      <font>
        <color rgb="FFFF0000"/>
      </font>
    </dxf>
    <dxf>
      <font>
        <color rgb="FFFF0000"/>
      </font>
    </dxf>
    <dxf>
      <font>
        <color rgb="FFFF0000"/>
      </font>
    </dxf>
    <dxf>
      <font>
        <color rgb="FFFF0000"/>
      </font>
    </dxf>
    <dxf>
      <fill>
        <patternFill>
          <bgColor rgb="FFC00000"/>
        </patternFill>
      </fill>
    </dxf>
    <dxf>
      <font>
        <color rgb="FFFF0000"/>
      </font>
    </dxf>
    <dxf>
      <font>
        <color rgb="FFFF0000"/>
      </font>
    </dxf>
    <dxf>
      <font>
        <color rgb="FFFF0000"/>
      </font>
    </dxf>
    <dxf>
      <fill>
        <patternFill>
          <bgColor rgb="FFFFC000"/>
        </patternFill>
      </fill>
    </dxf>
    <dxf>
      <fill>
        <patternFill>
          <bgColor rgb="FFFFC000"/>
        </patternFill>
      </fill>
    </dxf>
    <dxf>
      <fill>
        <patternFill>
          <bgColor rgb="FFFFC000"/>
        </patternFill>
      </fill>
    </dxf>
    <dxf>
      <fill>
        <patternFill>
          <bgColor rgb="FFFFFF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mruColors>
      <color rgb="FF00FFFF"/>
      <color rgb="FF66FF66"/>
      <color rgb="FFFFFF99"/>
      <color rgb="FFBBCA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38</xdr:col>
      <xdr:colOff>9525</xdr:colOff>
      <xdr:row>51</xdr:row>
      <xdr:rowOff>171450</xdr:rowOff>
    </xdr:from>
    <xdr:to>
      <xdr:col>43</xdr:col>
      <xdr:colOff>342900</xdr:colOff>
      <xdr:row>53</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105525" y="742950"/>
          <a:ext cx="3381375" cy="259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0</xdr:colOff>
      <xdr:row>8</xdr:row>
      <xdr:rowOff>57150</xdr:rowOff>
    </xdr:from>
    <xdr:ext cx="2409825" cy="324704"/>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425440" y="2434590"/>
              <a:ext cx="2409825" cy="324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14:m>
                <m:oMath xmlns:m="http://schemas.openxmlformats.org/officeDocument/2006/math">
                  <m:sSub>
                    <m:sSubPr>
                      <m:ctrlPr>
                        <a:rPr lang="en-US" sz="1400" i="1">
                          <a:latin typeface="Cambria Math" panose="02040503050406030204" pitchFamily="18" charset="0"/>
                        </a:rPr>
                      </m:ctrlPr>
                    </m:sSubPr>
                    <m:e>
                      <m:r>
                        <a:rPr lang="en-US" sz="1400" b="0" i="1">
                          <a:latin typeface="Cambria Math"/>
                        </a:rPr>
                        <m:t>𝑄</m:t>
                      </m:r>
                    </m:e>
                    <m:sub>
                      <m:r>
                        <a:rPr lang="en-US" sz="1400" b="0" i="1">
                          <a:latin typeface="Cambria Math"/>
                        </a:rPr>
                        <m:t>𝐷𝐻𝐸𝑥𝑝</m:t>
                      </m:r>
                    </m:sub>
                  </m:sSub>
                  <m:r>
                    <a:rPr lang="en-US" sz="1400" i="0">
                      <a:latin typeface="Cambria Math"/>
                      <a:ea typeface="Cambria Math"/>
                    </a:rPr>
                    <m:t>=</m:t>
                  </m:r>
                  <m:sSub>
                    <m:sSubPr>
                      <m:ctrlPr>
                        <a:rPr lang="en-US" sz="1400" i="1">
                          <a:latin typeface="Cambria Math" panose="02040503050406030204" pitchFamily="18" charset="0"/>
                          <a:ea typeface="Cambria Math"/>
                        </a:rPr>
                      </m:ctrlPr>
                    </m:sSubPr>
                    <m:e>
                      <m:r>
                        <a:rPr lang="en-US" sz="1400" b="0" i="1">
                          <a:latin typeface="Cambria Math"/>
                          <a:ea typeface="Cambria Math"/>
                        </a:rPr>
                        <m:t>𝑄</m:t>
                      </m:r>
                    </m:e>
                    <m:sub>
                      <m:r>
                        <a:rPr lang="en-US" sz="1400" b="0" i="1">
                          <a:latin typeface="Cambria Math"/>
                          <a:ea typeface="Cambria Math"/>
                        </a:rPr>
                        <m:t>𝐷𝐻𝑀𝑒𝑡</m:t>
                      </m:r>
                    </m:sub>
                  </m:sSub>
                  <m:r>
                    <a:rPr lang="en-US" sz="1400" b="0" i="1">
                      <a:latin typeface="Cambria Math"/>
                      <a:ea typeface="Cambria Math"/>
                    </a:rPr>
                    <m:t>−</m:t>
                  </m:r>
                  <m:sSub>
                    <m:sSubPr>
                      <m:ctrlPr>
                        <a:rPr lang="en-US" sz="1400" b="0" i="1">
                          <a:latin typeface="Cambria Math" panose="02040503050406030204" pitchFamily="18" charset="0"/>
                          <a:ea typeface="Cambria Math"/>
                        </a:rPr>
                      </m:ctrlPr>
                    </m:sSubPr>
                    <m:e>
                      <m:r>
                        <a:rPr lang="en-US" sz="1400" b="0" i="1">
                          <a:latin typeface="Cambria Math"/>
                          <a:ea typeface="Cambria Math"/>
                        </a:rPr>
                        <m:t>𝑄</m:t>
                      </m:r>
                    </m:e>
                    <m:sub>
                      <m:r>
                        <a:rPr lang="en-US" sz="1400" b="0" i="1">
                          <a:latin typeface="Cambria Math"/>
                          <a:ea typeface="Cambria Math"/>
                        </a:rPr>
                        <m:t>𝐷𝐻𝐶𝑁</m:t>
                      </m:r>
                    </m:sub>
                  </m:sSub>
                </m:oMath>
              </a14:m>
              <a:r>
                <a:rPr lang="en-US" sz="1400"/>
                <a:t> </a:t>
              </a:r>
            </a:p>
          </xdr:txBody>
        </xdr:sp>
      </mc:Choice>
      <mc:Fallback xmlns="">
        <xdr:sp macro="" textlink="">
          <xdr:nvSpPr>
            <xdr:cNvPr id="5" name="TextBox 4"/>
            <xdr:cNvSpPr txBox="1"/>
          </xdr:nvSpPr>
          <xdr:spPr>
            <a:xfrm>
              <a:off x="5425440" y="2434590"/>
              <a:ext cx="2409825" cy="3247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0" i="0">
                  <a:latin typeface="Cambria Math"/>
                </a:rPr>
                <a:t>𝑄</a:t>
              </a:r>
              <a:r>
                <a:rPr lang="en-US" sz="1400" b="0" i="0">
                  <a:latin typeface="Cambria Math" panose="02040503050406030204" pitchFamily="18" charset="0"/>
                </a:rPr>
                <a:t>_</a:t>
              </a:r>
              <a:r>
                <a:rPr lang="en-US" sz="1400" b="0" i="0">
                  <a:latin typeface="Cambria Math"/>
                </a:rPr>
                <a:t>𝐷𝐻𝐸𝑥𝑝</a:t>
              </a:r>
              <a:r>
                <a:rPr lang="en-US" sz="1400" i="0">
                  <a:latin typeface="Cambria Math"/>
                  <a:ea typeface="Cambria Math"/>
                </a:rPr>
                <a:t>=</a:t>
              </a:r>
              <a:r>
                <a:rPr lang="en-US" sz="1400" b="0" i="0">
                  <a:latin typeface="Cambria Math"/>
                  <a:ea typeface="Cambria Math"/>
                </a:rPr>
                <a:t>𝑄</a:t>
              </a:r>
              <a:r>
                <a:rPr lang="en-US" sz="1400" b="0" i="0">
                  <a:latin typeface="Cambria Math" panose="02040503050406030204" pitchFamily="18" charset="0"/>
                  <a:ea typeface="Cambria Math"/>
                </a:rPr>
                <a:t>_</a:t>
              </a:r>
              <a:r>
                <a:rPr lang="en-US" sz="1400" b="0" i="0">
                  <a:latin typeface="Cambria Math"/>
                  <a:ea typeface="Cambria Math"/>
                </a:rPr>
                <a:t>𝐷𝐻𝑀𝑒𝑡−𝑄</a:t>
              </a:r>
              <a:r>
                <a:rPr lang="en-US" sz="1400" b="0" i="0">
                  <a:latin typeface="Cambria Math" panose="02040503050406030204" pitchFamily="18" charset="0"/>
                  <a:ea typeface="Cambria Math"/>
                </a:rPr>
                <a:t>_</a:t>
              </a:r>
              <a:r>
                <a:rPr lang="en-US" sz="1400" b="0" i="0">
                  <a:latin typeface="Cambria Math"/>
                  <a:ea typeface="Cambria Math"/>
                </a:rPr>
                <a:t>𝐷𝐻𝐶𝑁</a:t>
              </a:r>
              <a:r>
                <a:rPr lang="en-US" sz="1400"/>
                <a:t> </a:t>
              </a:r>
            </a:p>
          </xdr:txBody>
        </xdr:sp>
      </mc:Fallback>
    </mc:AlternateContent>
    <xdr:clientData/>
  </xdr:oneCellAnchor>
  <xdr:oneCellAnchor>
    <xdr:from>
      <xdr:col>6</xdr:col>
      <xdr:colOff>0</xdr:colOff>
      <xdr:row>10</xdr:row>
      <xdr:rowOff>171450</xdr:rowOff>
    </xdr:from>
    <xdr:ext cx="4162425" cy="278218"/>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425440" y="2945130"/>
              <a:ext cx="4162425" cy="278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14:m>
                <m:oMath xmlns:m="http://schemas.openxmlformats.org/officeDocument/2006/math">
                  <m:sSub>
                    <m:sSubPr>
                      <m:ctrlPr>
                        <a:rPr lang="en-US" sz="1100" i="1">
                          <a:latin typeface="Cambria Math" panose="02040503050406030204" pitchFamily="18" charset="0"/>
                        </a:rPr>
                      </m:ctrlPr>
                    </m:sSubPr>
                    <m:e>
                      <m:r>
                        <a:rPr lang="en-US" sz="1100" b="0" i="1">
                          <a:latin typeface="Cambria Math"/>
                        </a:rPr>
                        <m:t>𝑄</m:t>
                      </m:r>
                    </m:e>
                    <m:sub>
                      <m:r>
                        <a:rPr lang="en-US" sz="1100" b="0" i="1">
                          <a:latin typeface="Cambria Math"/>
                        </a:rPr>
                        <m:t>𝐷𝐻𝐶𝑁</m:t>
                      </m:r>
                    </m:sub>
                  </m:sSub>
                  <m:r>
                    <a:rPr lang="en-US" sz="1100" i="0">
                      <a:latin typeface="Cambria Math"/>
                      <a:ea typeface="Cambria Math"/>
                    </a:rPr>
                    <m:t>=</m:t>
                  </m:r>
                  <m:sSub>
                    <m:sSubPr>
                      <m:ctrlPr>
                        <a:rPr lang="en-US" sz="1100" i="1">
                          <a:latin typeface="Cambria Math" panose="02040503050406030204" pitchFamily="18" charset="0"/>
                          <a:ea typeface="Cambria Math"/>
                        </a:rPr>
                      </m:ctrlPr>
                    </m:sSubPr>
                    <m:e>
                      <m:r>
                        <a:rPr lang="en-US" sz="1100" b="0" i="1">
                          <a:latin typeface="Cambria Math"/>
                          <a:ea typeface="Cambria Math"/>
                        </a:rPr>
                        <m:t>𝑛</m:t>
                      </m:r>
                      <m:r>
                        <a:rPr lang="en-US" sz="1100" b="0" i="1">
                          <a:latin typeface="Cambria Math"/>
                          <a:ea typeface="Cambria Math"/>
                        </a:rPr>
                        <m:t>.</m:t>
                      </m:r>
                      <m:r>
                        <a:rPr lang="en-US" sz="1100" b="0" i="1">
                          <a:latin typeface="Cambria Math"/>
                          <a:ea typeface="Cambria Math"/>
                        </a:rPr>
                        <m:t>𝑄</m:t>
                      </m:r>
                    </m:e>
                    <m:sub>
                      <m:r>
                        <a:rPr lang="en-US" sz="1100" b="0" i="1">
                          <a:latin typeface="Cambria Math"/>
                          <a:ea typeface="Cambria Math"/>
                        </a:rPr>
                        <m:t>𝐷𝐻𝐷𝑆𝐶</m:t>
                      </m:r>
                    </m:sub>
                  </m:sSub>
                  <m:r>
                    <a:rPr lang="en-US" sz="1100" b="0" i="1">
                      <a:latin typeface="Cambria Math"/>
                      <a:ea typeface="Cambria Math"/>
                    </a:rPr>
                    <m:t>.</m:t>
                  </m:r>
                  <m:d>
                    <m:dPr>
                      <m:ctrlPr>
                        <a:rPr lang="en-US" sz="1100" i="1">
                          <a:latin typeface="Cambria Math" panose="02040503050406030204" pitchFamily="18" charset="0"/>
                          <a:ea typeface="Cambria Math"/>
                        </a:rPr>
                      </m:ctrlPr>
                    </m:dPr>
                    <m:e>
                      <m:r>
                        <a:rPr lang="en-US" sz="1100" b="0" i="1">
                          <a:latin typeface="Cambria Math"/>
                          <a:ea typeface="Cambria Math"/>
                        </a:rPr>
                        <m:t>1−</m:t>
                      </m:r>
                      <m:r>
                        <a:rPr lang="en-US" sz="1100" b="0" i="1">
                          <a:latin typeface="Cambria Math"/>
                          <a:ea typeface="Cambria Math"/>
                        </a:rPr>
                        <m:t>𝐴</m:t>
                      </m:r>
                    </m:e>
                  </m:d>
                  <m:r>
                    <a:rPr lang="en-US" sz="1100" b="0" i="1">
                      <a:latin typeface="Cambria Math"/>
                      <a:ea typeface="Cambria Math"/>
                    </a:rPr>
                    <m:t>+</m:t>
                  </m:r>
                  <m:sSub>
                    <m:sSubPr>
                      <m:ctrlPr>
                        <a:rPr lang="en-US" sz="1100" b="0" i="1">
                          <a:latin typeface="Cambria Math" panose="02040503050406030204" pitchFamily="18" charset="0"/>
                          <a:ea typeface="Cambria Math"/>
                        </a:rPr>
                      </m:ctrlPr>
                    </m:sSubPr>
                    <m:e>
                      <m:r>
                        <a:rPr lang="en-US" sz="1100" b="0" i="1">
                          <a:latin typeface="Cambria Math"/>
                          <a:ea typeface="Cambria Math"/>
                        </a:rPr>
                        <m:t>𝐴</m:t>
                      </m:r>
                      <m:r>
                        <a:rPr lang="en-US" sz="1100" b="0" i="1">
                          <a:latin typeface="Cambria Math"/>
                          <a:ea typeface="Cambria Math"/>
                        </a:rPr>
                        <m:t>.</m:t>
                      </m:r>
                      <m:r>
                        <a:rPr lang="en-US" sz="1100" b="0" i="1">
                          <a:latin typeface="Cambria Math"/>
                          <a:ea typeface="Cambria Math"/>
                        </a:rPr>
                        <m:t>𝑄</m:t>
                      </m:r>
                    </m:e>
                    <m:sub>
                      <m:r>
                        <a:rPr lang="en-US" sz="1100" b="0" i="1">
                          <a:latin typeface="Cambria Math"/>
                          <a:ea typeface="Cambria Math"/>
                        </a:rPr>
                        <m:t>𝐷𝐻𝑀𝑒𝑡</m:t>
                      </m:r>
                    </m:sub>
                  </m:sSub>
                  <m:r>
                    <a:rPr lang="en-US" sz="1100" b="0" i="1">
                      <a:latin typeface="Cambria Math"/>
                      <a:ea typeface="Cambria Math"/>
                    </a:rPr>
                    <m:t>+</m:t>
                  </m:r>
                  <m:sSub>
                    <m:sSubPr>
                      <m:ctrlPr>
                        <a:rPr lang="en-US" sz="1100" b="0" i="1">
                          <a:latin typeface="Cambria Math" panose="02040503050406030204" pitchFamily="18" charset="0"/>
                          <a:ea typeface="Cambria Math"/>
                        </a:rPr>
                      </m:ctrlPr>
                    </m:sSubPr>
                    <m:e>
                      <m:r>
                        <a:rPr lang="en-US" sz="1100" b="0" i="1">
                          <a:latin typeface="Cambria Math"/>
                          <a:ea typeface="Cambria Math"/>
                        </a:rPr>
                        <m:t>𝑄</m:t>
                      </m:r>
                    </m:e>
                    <m:sub>
                      <m:r>
                        <a:rPr lang="en-US" sz="1100" b="0" i="1">
                          <a:latin typeface="Cambria Math"/>
                          <a:ea typeface="Cambria Math"/>
                        </a:rPr>
                        <m:t>𝐹𝑢𝑒𝑙𝐷𝐻</m:t>
                      </m:r>
                      <m:r>
                        <a:rPr lang="en-US" sz="1100" b="0" i="1">
                          <a:latin typeface="Cambria Math"/>
                          <a:ea typeface="Cambria Math"/>
                        </a:rPr>
                        <m:t>(</m:t>
                      </m:r>
                      <m:r>
                        <a:rPr lang="en-US" sz="1100" b="0" i="1">
                          <a:latin typeface="Cambria Math"/>
                          <a:ea typeface="Cambria Math"/>
                        </a:rPr>
                        <m:t>𝐹𝐼</m:t>
                      </m:r>
                      <m:r>
                        <a:rPr lang="en-US" sz="1100" b="0" i="1">
                          <a:latin typeface="Cambria Math"/>
                          <a:ea typeface="Cambria Math"/>
                        </a:rPr>
                        <m:t>−1002)</m:t>
                      </m:r>
                    </m:sub>
                  </m:sSub>
                </m:oMath>
              </a14:m>
              <a:r>
                <a:rPr lang="en-US" sz="1100"/>
                <a:t> </a:t>
              </a:r>
            </a:p>
          </xdr:txBody>
        </xdr:sp>
      </mc:Choice>
      <mc:Fallback xmlns="">
        <xdr:sp macro="" textlink="">
          <xdr:nvSpPr>
            <xdr:cNvPr id="6" name="TextBox 5"/>
            <xdr:cNvSpPr txBox="1"/>
          </xdr:nvSpPr>
          <xdr:spPr>
            <a:xfrm>
              <a:off x="5425440" y="2945130"/>
              <a:ext cx="4162425" cy="278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0" i="0">
                  <a:latin typeface="Cambria Math"/>
                </a:rPr>
                <a:t>𝑄</a:t>
              </a:r>
              <a:r>
                <a:rPr lang="en-US" sz="1100" b="0" i="0">
                  <a:latin typeface="Cambria Math" panose="02040503050406030204" pitchFamily="18" charset="0"/>
                </a:rPr>
                <a:t>_</a:t>
              </a:r>
              <a:r>
                <a:rPr lang="en-US" sz="1100" b="0" i="0">
                  <a:latin typeface="Cambria Math"/>
                </a:rPr>
                <a:t>𝐷𝐻𝐶𝑁</a:t>
              </a:r>
              <a:r>
                <a:rPr lang="en-US" sz="1100" i="0">
                  <a:latin typeface="Cambria Math"/>
                  <a:ea typeface="Cambria Math"/>
                </a:rPr>
                <a:t>=</a:t>
              </a:r>
              <a:r>
                <a:rPr lang="en-US" sz="1100" i="0">
                  <a:latin typeface="Cambria Math" panose="02040503050406030204" pitchFamily="18" charset="0"/>
                  <a:ea typeface="Cambria Math"/>
                </a:rPr>
                <a:t>〖</a:t>
              </a:r>
              <a:r>
                <a:rPr lang="en-US" sz="1100" b="0" i="0">
                  <a:latin typeface="Cambria Math"/>
                  <a:ea typeface="Cambria Math"/>
                </a:rPr>
                <a:t>𝑛.𝑄</a:t>
              </a:r>
              <a:r>
                <a:rPr lang="en-US" sz="1100" b="0" i="0">
                  <a:latin typeface="Cambria Math" panose="02040503050406030204" pitchFamily="18" charset="0"/>
                  <a:ea typeface="Cambria Math"/>
                </a:rPr>
                <a:t>〗_</a:t>
              </a:r>
              <a:r>
                <a:rPr lang="en-US" sz="1100" b="0" i="0">
                  <a:latin typeface="Cambria Math"/>
                  <a:ea typeface="Cambria Math"/>
                </a:rPr>
                <a:t>𝐷𝐻𝐷𝑆𝐶.</a:t>
              </a:r>
              <a:r>
                <a:rPr lang="en-US" sz="1100" i="0">
                  <a:latin typeface="Cambria Math" panose="02040503050406030204" pitchFamily="18" charset="0"/>
                  <a:ea typeface="Cambria Math"/>
                </a:rPr>
                <a:t>(</a:t>
              </a:r>
              <a:r>
                <a:rPr lang="en-US" sz="1100" b="0" i="0">
                  <a:latin typeface="Cambria Math"/>
                  <a:ea typeface="Cambria Math"/>
                </a:rPr>
                <a:t>1−𝐴</a:t>
              </a:r>
              <a:r>
                <a:rPr lang="en-US" sz="1100" b="0" i="0">
                  <a:latin typeface="Cambria Math" panose="02040503050406030204" pitchFamily="18" charset="0"/>
                  <a:ea typeface="Cambria Math"/>
                </a:rPr>
                <a:t>)</a:t>
              </a:r>
              <a:r>
                <a:rPr lang="en-US" sz="1100" b="0" i="0">
                  <a:latin typeface="Cambria Math"/>
                  <a:ea typeface="Cambria Math"/>
                </a:rPr>
                <a:t>+</a:t>
              </a:r>
              <a:r>
                <a:rPr lang="en-US" sz="1100" b="0" i="0">
                  <a:latin typeface="Cambria Math" panose="02040503050406030204" pitchFamily="18" charset="0"/>
                  <a:ea typeface="Cambria Math"/>
                </a:rPr>
                <a:t>〖</a:t>
              </a:r>
              <a:r>
                <a:rPr lang="en-US" sz="1100" b="0" i="0">
                  <a:latin typeface="Cambria Math"/>
                  <a:ea typeface="Cambria Math"/>
                </a:rPr>
                <a:t>𝐴.𝑄</a:t>
              </a:r>
              <a:r>
                <a:rPr lang="en-US" sz="1100" b="0" i="0">
                  <a:latin typeface="Cambria Math" panose="02040503050406030204" pitchFamily="18" charset="0"/>
                  <a:ea typeface="Cambria Math"/>
                </a:rPr>
                <a:t>〗_</a:t>
              </a:r>
              <a:r>
                <a:rPr lang="en-US" sz="1100" b="0" i="0">
                  <a:latin typeface="Cambria Math"/>
                  <a:ea typeface="Cambria Math"/>
                </a:rPr>
                <a:t>𝐷𝐻𝑀𝑒𝑡+𝑄</a:t>
              </a:r>
              <a:r>
                <a:rPr lang="en-US" sz="1100" b="0" i="0">
                  <a:latin typeface="Cambria Math" panose="02040503050406030204" pitchFamily="18" charset="0"/>
                  <a:ea typeface="Cambria Math"/>
                </a:rPr>
                <a:t>_(</a:t>
              </a:r>
              <a:r>
                <a:rPr lang="en-US" sz="1100" b="0" i="0">
                  <a:latin typeface="Cambria Math"/>
                  <a:ea typeface="Cambria Math"/>
                </a:rPr>
                <a:t>𝐹𝑢𝑒𝑙𝐷𝐻(𝐹𝐼−1002)</a:t>
              </a:r>
              <a:r>
                <a:rPr lang="en-US" sz="1100" b="0" i="0">
                  <a:latin typeface="Cambria Math" panose="02040503050406030204" pitchFamily="18" charset="0"/>
                  <a:ea typeface="Cambria Math"/>
                </a:rPr>
                <a:t>)</a:t>
              </a:r>
              <a:r>
                <a:rPr lang="en-US" sz="1100"/>
                <a:t> </a:t>
              </a:r>
            </a:p>
          </xdr:txBody>
        </xdr:sp>
      </mc:Fallback>
    </mc:AlternateContent>
    <xdr:clientData/>
  </xdr:oneCellAnchor>
  <xdr:oneCellAnchor>
    <xdr:from>
      <xdr:col>0</xdr:col>
      <xdr:colOff>571501</xdr:colOff>
      <xdr:row>8</xdr:row>
      <xdr:rowOff>133350</xdr:rowOff>
    </xdr:from>
    <xdr:ext cx="742950" cy="280205"/>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71501" y="2510790"/>
              <a:ext cx="7429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14:m>
                <m:oMath xmlns:m="http://schemas.openxmlformats.org/officeDocument/2006/math">
                  <m:sSub>
                    <m:sSubPr>
                      <m:ctrlPr>
                        <a:rPr lang="en-US" sz="1200" b="0" i="1">
                          <a:latin typeface="Cambria Math" panose="02040503050406030204" pitchFamily="18" charset="0"/>
                        </a:rPr>
                      </m:ctrlPr>
                    </m:sSubPr>
                    <m:e>
                      <m:r>
                        <m:rPr>
                          <m:sty m:val="p"/>
                        </m:rPr>
                        <a:rPr lang="en-US" sz="1200" b="0" i="0">
                          <a:latin typeface="Cambria Math"/>
                        </a:rPr>
                        <m:t>Q</m:t>
                      </m:r>
                    </m:e>
                    <m:sub>
                      <m:r>
                        <m:rPr>
                          <m:sty m:val="p"/>
                        </m:rPr>
                        <a:rPr lang="en-US" sz="1200" b="0" i="0">
                          <a:latin typeface="Cambria Math"/>
                        </a:rPr>
                        <m:t>DHMet</m:t>
                      </m:r>
                    </m:sub>
                  </m:sSub>
                </m:oMath>
              </a14:m>
              <a:r>
                <a:rPr lang="en-US" sz="1200" b="0" i="0"/>
                <a:t>:</a:t>
              </a:r>
            </a:p>
          </xdr:txBody>
        </xdr:sp>
      </mc:Choice>
      <mc:Fallback xmlns="">
        <xdr:sp macro="" textlink="">
          <xdr:nvSpPr>
            <xdr:cNvPr id="7" name="TextBox 6"/>
            <xdr:cNvSpPr txBox="1"/>
          </xdr:nvSpPr>
          <xdr:spPr>
            <a:xfrm>
              <a:off x="571501" y="2510790"/>
              <a:ext cx="7429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a:latin typeface="Cambria Math"/>
                </a:rPr>
                <a:t>Q</a:t>
              </a:r>
              <a:r>
                <a:rPr lang="en-US" sz="1200" b="0" i="0">
                  <a:latin typeface="Cambria Math" panose="02040503050406030204" pitchFamily="18" charset="0"/>
                </a:rPr>
                <a:t>_</a:t>
              </a:r>
              <a:r>
                <a:rPr lang="en-US" sz="1200" b="0" i="0">
                  <a:latin typeface="Cambria Math"/>
                </a:rPr>
                <a:t>DHMet</a:t>
              </a:r>
              <a:r>
                <a:rPr lang="en-US" sz="1200" b="0" i="0"/>
                <a:t>:</a:t>
              </a:r>
            </a:p>
          </xdr:txBody>
        </xdr:sp>
      </mc:Fallback>
    </mc:AlternateContent>
    <xdr:clientData/>
  </xdr:oneCellAnchor>
  <xdr:oneCellAnchor>
    <xdr:from>
      <xdr:col>1</xdr:col>
      <xdr:colOff>0</xdr:colOff>
      <xdr:row>10</xdr:row>
      <xdr:rowOff>0</xdr:rowOff>
    </xdr:from>
    <xdr:ext cx="676275" cy="280205"/>
    <mc:AlternateContent xmlns:mc="http://schemas.openxmlformats.org/markup-compatibility/2006" xmlns:a14="http://schemas.microsoft.com/office/drawing/2010/main">
      <mc:Choice Requires="a14">
        <xdr:sp macro="" textlink="">
          <xdr:nvSpPr>
            <xdr:cNvPr id="8" name="TextBox 7">
              <a:extLst>
                <a:ext uri="{FF2B5EF4-FFF2-40B4-BE49-F238E27FC236}">
                  <a16:creationId xmlns:a16="http://schemas.microsoft.com/office/drawing/2014/main" id="{00000000-0008-0000-0300-000008000000}"/>
                </a:ext>
              </a:extLst>
            </xdr:cNvPr>
            <xdr:cNvSpPr txBox="1"/>
          </xdr:nvSpPr>
          <xdr:spPr>
            <a:xfrm>
              <a:off x="609600" y="2773680"/>
              <a:ext cx="6762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14:m>
                <m:oMath xmlns:m="http://schemas.openxmlformats.org/officeDocument/2006/math">
                  <m:sSub>
                    <m:sSubPr>
                      <m:ctrlPr>
                        <a:rPr lang="en-US" sz="1200" b="0" i="1">
                          <a:latin typeface="Cambria Math" panose="02040503050406030204" pitchFamily="18" charset="0"/>
                        </a:rPr>
                      </m:ctrlPr>
                    </m:sSubPr>
                    <m:e>
                      <m:r>
                        <m:rPr>
                          <m:sty m:val="p"/>
                        </m:rPr>
                        <a:rPr lang="en-US" sz="1200" b="0" i="0">
                          <a:latin typeface="Cambria Math"/>
                        </a:rPr>
                        <m:t>Q</m:t>
                      </m:r>
                    </m:e>
                    <m:sub>
                      <m:r>
                        <m:rPr>
                          <m:sty m:val="p"/>
                        </m:rPr>
                        <a:rPr lang="en-US" sz="1200" b="0" i="0">
                          <a:latin typeface="Cambria Math"/>
                        </a:rPr>
                        <m:t>DHCN</m:t>
                      </m:r>
                    </m:sub>
                  </m:sSub>
                </m:oMath>
              </a14:m>
              <a:r>
                <a:rPr lang="en-US" sz="1200" b="0" i="0"/>
                <a:t>:</a:t>
              </a:r>
            </a:p>
          </xdr:txBody>
        </xdr:sp>
      </mc:Choice>
      <mc:Fallback xmlns="">
        <xdr:sp macro="" textlink="">
          <xdr:nvSpPr>
            <xdr:cNvPr id="8" name="TextBox 7"/>
            <xdr:cNvSpPr txBox="1"/>
          </xdr:nvSpPr>
          <xdr:spPr>
            <a:xfrm>
              <a:off x="609600" y="2773680"/>
              <a:ext cx="6762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a:latin typeface="Cambria Math"/>
                </a:rPr>
                <a:t>Q</a:t>
              </a:r>
              <a:r>
                <a:rPr lang="en-US" sz="1200" b="0" i="0">
                  <a:latin typeface="Cambria Math" panose="02040503050406030204" pitchFamily="18" charset="0"/>
                </a:rPr>
                <a:t>_</a:t>
              </a:r>
              <a:r>
                <a:rPr lang="en-US" sz="1200" b="0" i="0">
                  <a:latin typeface="Cambria Math"/>
                </a:rPr>
                <a:t>DHCN</a:t>
              </a:r>
              <a:r>
                <a:rPr lang="en-US" sz="1200" b="0" i="0"/>
                <a:t>:</a:t>
              </a:r>
            </a:p>
          </xdr:txBody>
        </xdr:sp>
      </mc:Fallback>
    </mc:AlternateContent>
    <xdr:clientData/>
  </xdr:oneCellAnchor>
  <xdr:oneCellAnchor>
    <xdr:from>
      <xdr:col>1</xdr:col>
      <xdr:colOff>0</xdr:colOff>
      <xdr:row>11</xdr:row>
      <xdr:rowOff>0</xdr:rowOff>
    </xdr:from>
    <xdr:ext cx="742950" cy="280205"/>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609600" y="2971800"/>
              <a:ext cx="7429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14:m>
                <m:oMath xmlns:m="http://schemas.openxmlformats.org/officeDocument/2006/math">
                  <m:sSub>
                    <m:sSubPr>
                      <m:ctrlPr>
                        <a:rPr lang="en-US" sz="1200" b="0" i="1">
                          <a:latin typeface="Cambria Math" panose="02040503050406030204" pitchFamily="18" charset="0"/>
                        </a:rPr>
                      </m:ctrlPr>
                    </m:sSubPr>
                    <m:e>
                      <m:r>
                        <m:rPr>
                          <m:sty m:val="p"/>
                        </m:rPr>
                        <a:rPr lang="en-US" sz="1200" b="0" i="0">
                          <a:latin typeface="Cambria Math"/>
                        </a:rPr>
                        <m:t>Q</m:t>
                      </m:r>
                    </m:e>
                    <m:sub>
                      <m:r>
                        <m:rPr>
                          <m:sty m:val="p"/>
                        </m:rPr>
                        <a:rPr lang="en-US" sz="1200" b="0" i="0">
                          <a:latin typeface="Cambria Math"/>
                        </a:rPr>
                        <m:t>DHDSC</m:t>
                      </m:r>
                    </m:sub>
                  </m:sSub>
                </m:oMath>
              </a14:m>
              <a:r>
                <a:rPr lang="en-US" sz="1200" b="0" i="0"/>
                <a:t>:</a:t>
              </a:r>
            </a:p>
          </xdr:txBody>
        </xdr:sp>
      </mc:Choice>
      <mc:Fallback xmlns="">
        <xdr:sp macro="" textlink="">
          <xdr:nvSpPr>
            <xdr:cNvPr id="9" name="TextBox 8"/>
            <xdr:cNvSpPr txBox="1"/>
          </xdr:nvSpPr>
          <xdr:spPr>
            <a:xfrm>
              <a:off x="609600" y="2971800"/>
              <a:ext cx="74295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0" i="0">
                  <a:latin typeface="Cambria Math"/>
                </a:rPr>
                <a:t>Q</a:t>
              </a:r>
              <a:r>
                <a:rPr lang="en-US" sz="1200" b="0" i="0">
                  <a:latin typeface="Cambria Math" panose="02040503050406030204" pitchFamily="18" charset="0"/>
                </a:rPr>
                <a:t>_</a:t>
              </a:r>
              <a:r>
                <a:rPr lang="en-US" sz="1200" b="0" i="0">
                  <a:latin typeface="Cambria Math"/>
                </a:rPr>
                <a:t>DHDSC</a:t>
              </a:r>
              <a:r>
                <a:rPr lang="en-US" sz="1200" b="0" i="0"/>
                <a:t>:</a:t>
              </a:r>
            </a:p>
          </xdr:txBody>
        </xdr:sp>
      </mc:Fallback>
    </mc:AlternateContent>
    <xdr:clientData/>
  </xdr:oneCellAnchor>
  <xdr:oneCellAnchor>
    <xdr:from>
      <xdr:col>0</xdr:col>
      <xdr:colOff>504825</xdr:colOff>
      <xdr:row>13</xdr:row>
      <xdr:rowOff>123825</xdr:rowOff>
    </xdr:from>
    <xdr:ext cx="819150" cy="255698"/>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504825" y="3491865"/>
              <a:ext cx="819150" cy="255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14:m>
                <m:oMath xmlns:m="http://schemas.openxmlformats.org/officeDocument/2006/math">
                  <m:sSub>
                    <m:sSubPr>
                      <m:ctrlPr>
                        <a:rPr lang="en-US" sz="1200" b="0" i="1">
                          <a:latin typeface="Cambria Math" panose="02040503050406030204" pitchFamily="18" charset="0"/>
                        </a:rPr>
                      </m:ctrlPr>
                    </m:sSubPr>
                    <m:e>
                      <m:r>
                        <m:rPr>
                          <m:sty m:val="p"/>
                        </m:rPr>
                        <a:rPr lang="en-US" sz="1200" b="0" i="0">
                          <a:latin typeface="Cambria Math"/>
                        </a:rPr>
                        <m:t>Q</m:t>
                      </m:r>
                    </m:e>
                    <m:sub>
                      <m:r>
                        <m:rPr>
                          <m:sty m:val="p"/>
                        </m:rPr>
                        <a:rPr lang="en-US" sz="1200" b="0" i="0">
                          <a:latin typeface="Cambria Math"/>
                        </a:rPr>
                        <m:t>TNGExp</m:t>
                      </m:r>
                    </m:sub>
                  </m:sSub>
                </m:oMath>
              </a14:m>
              <a:r>
                <a:rPr lang="en-US" sz="1200" b="0" i="0"/>
                <a:t>:</a:t>
              </a:r>
            </a:p>
          </xdr:txBody>
        </xdr:sp>
      </mc:Choice>
      <mc:Fallback xmlns="">
        <xdr:sp macro="" textlink="">
          <xdr:nvSpPr>
            <xdr:cNvPr id="10" name="TextBox 9"/>
            <xdr:cNvSpPr txBox="1"/>
          </xdr:nvSpPr>
          <xdr:spPr>
            <a:xfrm>
              <a:off x="504825" y="3491865"/>
              <a:ext cx="819150" cy="255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i="0">
                  <a:latin typeface="Cambria Math"/>
                </a:rPr>
                <a:t>Q</a:t>
              </a:r>
              <a:r>
                <a:rPr lang="en-US" sz="1200" b="0" i="0">
                  <a:latin typeface="Cambria Math" panose="02040503050406030204" pitchFamily="18" charset="0"/>
                </a:rPr>
                <a:t>_</a:t>
              </a:r>
              <a:r>
                <a:rPr lang="en-US" sz="1200" b="0" i="0">
                  <a:latin typeface="Cambria Math"/>
                </a:rPr>
                <a:t>TNGExp</a:t>
              </a:r>
              <a:r>
                <a:rPr lang="en-US" sz="1200" b="0" i="0"/>
                <a:t>:</a:t>
              </a:r>
            </a:p>
          </xdr:txBody>
        </xdr:sp>
      </mc:Fallback>
    </mc:AlternateContent>
    <xdr:clientData/>
  </xdr:oneCellAnchor>
  <xdr:oneCellAnchor>
    <xdr:from>
      <xdr:col>0</xdr:col>
      <xdr:colOff>476250</xdr:colOff>
      <xdr:row>14</xdr:row>
      <xdr:rowOff>133350</xdr:rowOff>
    </xdr:from>
    <xdr:ext cx="742950" cy="25163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476250" y="3699510"/>
              <a:ext cx="742950" cy="251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14:m>
                <m:oMath xmlns:m="http://schemas.openxmlformats.org/officeDocument/2006/math">
                  <m:sSub>
                    <m:sSubPr>
                      <m:ctrlPr>
                        <a:rPr lang="en-US" sz="1200" b="0" i="1">
                          <a:latin typeface="Cambria Math" panose="02040503050406030204" pitchFamily="18" charset="0"/>
                        </a:rPr>
                      </m:ctrlPr>
                    </m:sSubPr>
                    <m:e>
                      <m:r>
                        <m:rPr>
                          <m:sty m:val="p"/>
                        </m:rPr>
                        <a:rPr lang="en-US" sz="1200" b="0" i="0">
                          <a:latin typeface="Cambria Math"/>
                        </a:rPr>
                        <m:t>Q</m:t>
                      </m:r>
                    </m:e>
                    <m:sub>
                      <m:r>
                        <m:rPr>
                          <m:sty m:val="p"/>
                        </m:rPr>
                        <a:rPr lang="en-US" sz="1200" b="0" i="0">
                          <a:latin typeface="Cambria Math"/>
                        </a:rPr>
                        <m:t>DHExp</m:t>
                      </m:r>
                    </m:sub>
                  </m:sSub>
                </m:oMath>
              </a14:m>
              <a:r>
                <a:rPr lang="en-US" sz="1200" b="0" i="0"/>
                <a:t>:</a:t>
              </a:r>
            </a:p>
          </xdr:txBody>
        </xdr:sp>
      </mc:Choice>
      <mc:Fallback xmlns="">
        <xdr:sp macro="" textlink="">
          <xdr:nvSpPr>
            <xdr:cNvPr id="11" name="TextBox 10"/>
            <xdr:cNvSpPr txBox="1"/>
          </xdr:nvSpPr>
          <xdr:spPr>
            <a:xfrm>
              <a:off x="476250" y="3699510"/>
              <a:ext cx="742950" cy="251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i="0">
                  <a:latin typeface="Cambria Math"/>
                </a:rPr>
                <a:t>Q</a:t>
              </a:r>
              <a:r>
                <a:rPr lang="en-US" sz="1200" b="0" i="0">
                  <a:latin typeface="Cambria Math" panose="02040503050406030204" pitchFamily="18" charset="0"/>
                </a:rPr>
                <a:t>_</a:t>
              </a:r>
              <a:r>
                <a:rPr lang="en-US" sz="1200" b="0" i="0">
                  <a:latin typeface="Cambria Math"/>
                </a:rPr>
                <a:t>DHExp</a:t>
              </a:r>
              <a:r>
                <a:rPr lang="en-US" sz="1200" b="0" i="0"/>
                <a:t>:</a:t>
              </a:r>
            </a:p>
          </xdr:txBody>
        </xdr:sp>
      </mc:Fallback>
    </mc:AlternateContent>
    <xdr:clientData/>
  </xdr:oneCellAnchor>
  <xdr:oneCellAnchor>
    <xdr:from>
      <xdr:col>4</xdr:col>
      <xdr:colOff>524607</xdr:colOff>
      <xdr:row>14</xdr:row>
      <xdr:rowOff>95982</xdr:rowOff>
    </xdr:from>
    <xdr:ext cx="65" cy="172227"/>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4250787" y="366214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5</xdr:col>
      <xdr:colOff>298174</xdr:colOff>
      <xdr:row>13</xdr:row>
      <xdr:rowOff>41413</xdr:rowOff>
    </xdr:from>
    <xdr:ext cx="3263348" cy="320344"/>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4938754" y="3409453"/>
              <a:ext cx="3263348"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a:rPr>
                          <m:t>𝑐</m:t>
                        </m:r>
                        <m:r>
                          <a:rPr lang="en-US" sz="1100" b="0" i="1">
                            <a:latin typeface="Cambria Math"/>
                          </a:rPr>
                          <m:t>ướ</m:t>
                        </m:r>
                        <m:r>
                          <a:rPr lang="en-US" sz="1100" b="0" i="1">
                            <a:latin typeface="Cambria Math"/>
                          </a:rPr>
                          <m:t>𝑐</m:t>
                        </m:r>
                        <m:r>
                          <a:rPr lang="en-US" sz="1100" b="0" i="1">
                            <a:latin typeface="Cambria Math"/>
                          </a:rPr>
                          <m:t> </m:t>
                        </m:r>
                        <m:r>
                          <a:rPr lang="en-US" sz="1100" b="0" i="1">
                            <a:latin typeface="Cambria Math"/>
                          </a:rPr>
                          <m:t>𝑝h</m:t>
                        </m:r>
                        <m:r>
                          <a:rPr lang="en-US" sz="1100" b="0" i="1">
                            <a:latin typeface="Cambria Math"/>
                          </a:rPr>
                          <m:t>í</m:t>
                        </m:r>
                      </m:sub>
                    </m:sSub>
                    <m:r>
                      <a:rPr lang="en-US" sz="1100" b="0" i="1">
                        <a:latin typeface="Cambria Math" panose="02040503050406030204" pitchFamily="18" charset="0"/>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a:ea typeface="+mn-ea"/>
                            <a:cs typeface="+mn-cs"/>
                          </a:rPr>
                          <m:t>𝑄</m:t>
                        </m:r>
                      </m:e>
                      <m:sub>
                        <m:r>
                          <a:rPr lang="en-US" sz="1100" b="0" i="1">
                            <a:solidFill>
                              <a:schemeClr val="tx1"/>
                            </a:solidFill>
                            <a:effectLst/>
                            <a:latin typeface="Cambria Math"/>
                            <a:ea typeface="+mn-ea"/>
                            <a:cs typeface="+mn-cs"/>
                          </a:rPr>
                          <m:t>𝐷𝐻𝑀𝑒𝑡</m:t>
                        </m:r>
                      </m:sub>
                    </m:sSub>
                    <m:r>
                      <a:rPr lang="en-US" sz="1100" b="0" i="1">
                        <a:solidFill>
                          <a:schemeClr val="tx1"/>
                        </a:solidFill>
                        <a:effectLst/>
                        <a:latin typeface="Cambria Math"/>
                        <a:ea typeface="+mn-ea"/>
                        <a:cs typeface="+mn-cs"/>
                      </a:rPr>
                      <m:t>−</m:t>
                    </m:r>
                    <m:r>
                      <a:rPr lang="en-US" sz="1100" b="0" i="1">
                        <a:solidFill>
                          <a:schemeClr val="tx1"/>
                        </a:solidFill>
                        <a:effectLst/>
                        <a:latin typeface="Cambria Math"/>
                        <a:ea typeface="+mn-ea"/>
                        <a:cs typeface="+mn-cs"/>
                      </a:rPr>
                      <m:t>𝑛</m:t>
                    </m:r>
                    <m:r>
                      <a:rPr lang="en-US" sz="1100" b="0" i="1">
                        <a:solidFill>
                          <a:schemeClr val="tx1"/>
                        </a:solidFill>
                        <a:effectLst/>
                        <a:latin typeface="Cambria Math"/>
                        <a:ea typeface="+mn-ea"/>
                        <a:cs typeface="+mn-cs"/>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a:ea typeface="+mn-ea"/>
                            <a:cs typeface="+mn-cs"/>
                          </a:rPr>
                          <m:t>𝑄</m:t>
                        </m:r>
                      </m:e>
                      <m:sub>
                        <m:r>
                          <a:rPr lang="en-US" sz="1100" b="0" i="1">
                            <a:solidFill>
                              <a:schemeClr val="tx1"/>
                            </a:solidFill>
                            <a:effectLst/>
                            <a:latin typeface="Cambria Math"/>
                            <a:ea typeface="+mn-ea"/>
                            <a:cs typeface="+mn-cs"/>
                          </a:rPr>
                          <m:t>𝐷𝐻𝐷𝑆𝐶</m:t>
                        </m:r>
                      </m:sub>
                    </m:sSub>
                    <m:r>
                      <a:rPr lang="en-US" sz="1100" b="0" i="1">
                        <a:solidFill>
                          <a:schemeClr val="tx1"/>
                        </a:solidFill>
                        <a:effectLst/>
                        <a:latin typeface="Cambria Math"/>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a:ea typeface="+mn-ea"/>
                            <a:cs typeface="+mn-cs"/>
                          </a:rPr>
                          <m:t>0.005</m:t>
                        </m:r>
                      </m:num>
                      <m:den>
                        <m:r>
                          <a:rPr lang="en-US" sz="1100" b="0" i="1">
                            <a:solidFill>
                              <a:schemeClr val="tx1"/>
                            </a:solidFill>
                            <a:effectLst/>
                            <a:latin typeface="Cambria Math"/>
                            <a:ea typeface="+mn-ea"/>
                            <a:cs typeface="+mn-cs"/>
                          </a:rPr>
                          <m:t>2</m:t>
                        </m:r>
                      </m:den>
                    </m:f>
                    <m:r>
                      <a:rPr lang="en-US" sz="1100" b="0" i="1">
                        <a:solidFill>
                          <a:schemeClr val="tx1"/>
                        </a:solidFill>
                        <a:effectLst/>
                        <a:latin typeface="Cambria Math"/>
                        <a:ea typeface="+mn-ea"/>
                        <a:cs typeface="+mn-cs"/>
                      </a:rPr>
                      <m:t>)</m:t>
                    </m:r>
                  </m:oMath>
                </m:oMathPara>
              </a14:m>
              <a:endParaRPr lang="en-US" sz="1100"/>
            </a:p>
          </xdr:txBody>
        </xdr:sp>
      </mc:Choice>
      <mc:Fallback xmlns="">
        <xdr:sp macro="" textlink="">
          <xdr:nvSpPr>
            <xdr:cNvPr id="13" name="TextBox 12"/>
            <xdr:cNvSpPr txBox="1"/>
          </xdr:nvSpPr>
          <xdr:spPr>
            <a:xfrm>
              <a:off x="4938754" y="3409453"/>
              <a:ext cx="3263348" cy="320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100" b="0" i="0">
                  <a:latin typeface="Cambria Math" panose="02040503050406030204" pitchFamily="18" charset="0"/>
                </a:rPr>
                <a:t>𝑄_(</a:t>
              </a:r>
              <a:r>
                <a:rPr lang="en-US" sz="1100" b="0" i="0">
                  <a:latin typeface="Cambria Math"/>
                </a:rPr>
                <a:t>𝑐ướ𝑐 𝑝ℎí</a:t>
              </a:r>
              <a:r>
                <a:rPr lang="en-US" sz="1100" b="0" i="0">
                  <a:latin typeface="Cambria Math" panose="02040503050406030204" pitchFamily="18" charset="0"/>
                </a:rPr>
                <a:t>)=</a:t>
              </a:r>
              <a:r>
                <a:rPr lang="en-US" sz="1100" b="0" i="0">
                  <a:solidFill>
                    <a:schemeClr val="tx1"/>
                  </a:solidFill>
                  <a:effectLst/>
                  <a:latin typeface="Cambria Math"/>
                  <a:ea typeface="+mn-ea"/>
                  <a:cs typeface="+mn-cs"/>
                </a:rPr>
                <a:t>𝑄</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a:ea typeface="+mn-ea"/>
                  <a:cs typeface="+mn-cs"/>
                </a:rPr>
                <a:t>𝐷𝐻𝑀𝑒𝑡−𝑛∗𝑄</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a:ea typeface="+mn-ea"/>
                  <a:cs typeface="+mn-cs"/>
                </a:rPr>
                <a:t>𝐷𝐻𝐷𝑆𝐶∗(1−0.005</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a:ea typeface="+mn-ea"/>
                  <a:cs typeface="+mn-cs"/>
                </a:rPr>
                <a:t>2)</a:t>
              </a:r>
              <a:endParaRPr lang="en-US" sz="1100"/>
            </a:p>
          </xdr:txBody>
        </xdr:sp>
      </mc:Fallback>
    </mc:AlternateContent>
    <xdr:clientData/>
  </xdr:oneCellAnchor>
  <xdr:oneCellAnchor>
    <xdr:from>
      <xdr:col>5</xdr:col>
      <xdr:colOff>463825</xdr:colOff>
      <xdr:row>16</xdr:row>
      <xdr:rowOff>0</xdr:rowOff>
    </xdr:from>
    <xdr:ext cx="4220743" cy="183320"/>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5104405" y="3962400"/>
              <a:ext cx="4220743"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a:rPr>
                          <m:t>𝐷𝐻𝐷𝑆𝐶</m:t>
                        </m:r>
                      </m:sub>
                    </m:sSub>
                    <m:r>
                      <a:rPr lang="en-US" sz="1100" b="0" i="1">
                        <a:latin typeface="Cambria Math" panose="02040503050406030204" pitchFamily="18" charset="0"/>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a:ea typeface="+mn-ea"/>
                            <a:cs typeface="+mn-cs"/>
                          </a:rPr>
                          <m:t>𝑉</m:t>
                        </m:r>
                      </m:e>
                      <m:sub>
                        <m:r>
                          <a:rPr lang="en-US" sz="1100" b="0" i="1">
                            <a:solidFill>
                              <a:schemeClr val="tx1"/>
                            </a:solidFill>
                            <a:effectLst/>
                            <a:latin typeface="Cambria Math"/>
                            <a:ea typeface="+mn-ea"/>
                            <a:cs typeface="+mn-cs"/>
                          </a:rPr>
                          <m:t>h</m:t>
                        </m:r>
                        <m:r>
                          <a:rPr lang="en-US" sz="1100" b="0" i="1">
                            <a:solidFill>
                              <a:schemeClr val="tx1"/>
                            </a:solidFill>
                            <a:effectLst/>
                            <a:latin typeface="Cambria Math"/>
                            <a:ea typeface="+mn-ea"/>
                            <a:cs typeface="+mn-cs"/>
                          </a:rPr>
                          <m:t>ệ </m:t>
                        </m:r>
                        <m:r>
                          <a:rPr lang="en-US" sz="1100" b="0" i="1">
                            <a:solidFill>
                              <a:schemeClr val="tx1"/>
                            </a:solidFill>
                            <a:effectLst/>
                            <a:latin typeface="Cambria Math"/>
                            <a:ea typeface="+mn-ea"/>
                            <a:cs typeface="+mn-cs"/>
                          </a:rPr>
                          <m:t>𝑡h</m:t>
                        </m:r>
                        <m:r>
                          <a:rPr lang="en-US" sz="1100" b="0" i="1">
                            <a:solidFill>
                              <a:schemeClr val="tx1"/>
                            </a:solidFill>
                            <a:effectLst/>
                            <a:latin typeface="Cambria Math"/>
                            <a:ea typeface="+mn-ea"/>
                            <a:cs typeface="+mn-cs"/>
                          </a:rPr>
                          <m:t>ố</m:t>
                        </m:r>
                        <m:r>
                          <a:rPr lang="en-US" sz="1100" b="0" i="1">
                            <a:solidFill>
                              <a:schemeClr val="tx1"/>
                            </a:solidFill>
                            <a:effectLst/>
                            <a:latin typeface="Cambria Math"/>
                            <a:ea typeface="+mn-ea"/>
                            <a:cs typeface="+mn-cs"/>
                          </a:rPr>
                          <m:t>𝑛𝑔</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𝑘h</m:t>
                        </m:r>
                        <m:r>
                          <a:rPr lang="en-US" sz="1100" b="0" i="1">
                            <a:solidFill>
                              <a:schemeClr val="tx1"/>
                            </a:solidFill>
                            <a:effectLst/>
                            <a:latin typeface="Cambria Math"/>
                            <a:ea typeface="+mn-ea"/>
                            <a:cs typeface="+mn-cs"/>
                          </a:rPr>
                          <m:t>í </m:t>
                        </m:r>
                        <m:r>
                          <a:rPr lang="en-US" sz="1100" b="0" i="1">
                            <a:solidFill>
                              <a:schemeClr val="tx1"/>
                            </a:solidFill>
                            <a:effectLst/>
                            <a:latin typeface="Cambria Math"/>
                            <a:ea typeface="+mn-ea"/>
                            <a:cs typeface="+mn-cs"/>
                          </a:rPr>
                          <m:t>𝑛</m:t>
                        </m:r>
                        <m:r>
                          <a:rPr lang="en-US" sz="1100" b="0" i="1">
                            <a:solidFill>
                              <a:schemeClr val="tx1"/>
                            </a:solidFill>
                            <a:effectLst/>
                            <a:latin typeface="Cambria Math"/>
                            <a:ea typeface="+mn-ea"/>
                            <a:cs typeface="+mn-cs"/>
                          </a:rPr>
                          <m:t>é</m:t>
                        </m:r>
                        <m:r>
                          <a:rPr lang="en-US" sz="1100" b="0" i="1">
                            <a:solidFill>
                              <a:schemeClr val="tx1"/>
                            </a:solidFill>
                            <a:effectLst/>
                            <a:latin typeface="Cambria Math"/>
                            <a:ea typeface="+mn-ea"/>
                            <a:cs typeface="+mn-cs"/>
                          </a:rPr>
                          <m:t>𝑛</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𝑝h</m:t>
                        </m:r>
                        <m:r>
                          <a:rPr lang="en-US" sz="1100" b="0" i="1">
                            <a:solidFill>
                              <a:schemeClr val="tx1"/>
                            </a:solidFill>
                            <a:effectLst/>
                            <a:latin typeface="Cambria Math"/>
                            <a:ea typeface="+mn-ea"/>
                            <a:cs typeface="+mn-cs"/>
                          </a:rPr>
                          <m:t>ả</m:t>
                        </m:r>
                        <m:r>
                          <a:rPr lang="en-US" sz="1100" b="0" i="1">
                            <a:solidFill>
                              <a:schemeClr val="tx1"/>
                            </a:solidFill>
                            <a:effectLst/>
                            <a:latin typeface="Cambria Math"/>
                            <a:ea typeface="+mn-ea"/>
                            <a:cs typeface="+mn-cs"/>
                          </a:rPr>
                          <m:t>𝑖</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𝑥</m:t>
                        </m:r>
                        <m:r>
                          <a:rPr lang="en-US" sz="1100" b="0" i="1">
                            <a:solidFill>
                              <a:schemeClr val="tx1"/>
                            </a:solidFill>
                            <a:effectLst/>
                            <a:latin typeface="Cambria Math"/>
                            <a:ea typeface="+mn-ea"/>
                            <a:cs typeface="+mn-cs"/>
                          </a:rPr>
                          <m:t>ả</m:t>
                        </m:r>
                      </m:sub>
                    </m:sSub>
                    <m:r>
                      <a:rPr lang="en-US" sz="1100" b="0" i="1">
                        <a:solidFill>
                          <a:schemeClr val="tx1"/>
                        </a:solidFill>
                        <a:effectLst/>
                        <a:latin typeface="Cambria Math"/>
                        <a:ea typeface="+mn-ea"/>
                        <a:cs typeface="+mn-cs"/>
                      </a:rPr>
                      <m:t>∗</m:t>
                    </m:r>
                    <m:r>
                      <a:rPr lang="en-US" sz="1100" b="0" i="1">
                        <a:solidFill>
                          <a:schemeClr val="tx1"/>
                        </a:solidFill>
                        <a:effectLst/>
                        <a:latin typeface="Cambria Math"/>
                        <a:ea typeface="+mn-ea"/>
                        <a:cs typeface="+mn-cs"/>
                      </a:rPr>
                      <m:t>𝑛h𝑖</m:t>
                    </m:r>
                    <m:r>
                      <a:rPr lang="en-US" sz="1100" b="0" i="1">
                        <a:solidFill>
                          <a:schemeClr val="tx1"/>
                        </a:solidFill>
                        <a:effectLst/>
                        <a:latin typeface="Cambria Math"/>
                        <a:ea typeface="+mn-ea"/>
                        <a:cs typeface="+mn-cs"/>
                      </a:rPr>
                      <m:t>ệ</m:t>
                    </m:r>
                    <m:r>
                      <a:rPr lang="en-US" sz="1100" b="0" i="1">
                        <a:solidFill>
                          <a:schemeClr val="tx1"/>
                        </a:solidFill>
                        <a:effectLst/>
                        <a:latin typeface="Cambria Math"/>
                        <a:ea typeface="+mn-ea"/>
                        <a:cs typeface="+mn-cs"/>
                      </a:rPr>
                      <m:t>𝑡</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𝑡𝑟</m:t>
                    </m:r>
                    <m:r>
                      <a:rPr lang="en-US" sz="1100" b="0" i="1">
                        <a:solidFill>
                          <a:schemeClr val="tx1"/>
                        </a:solidFill>
                        <a:effectLst/>
                        <a:latin typeface="Cambria Math"/>
                        <a:ea typeface="+mn-ea"/>
                        <a:cs typeface="+mn-cs"/>
                      </a:rPr>
                      <m:t>ị </m:t>
                    </m:r>
                    <m:r>
                      <a:rPr lang="en-US" sz="1100" b="0" i="1">
                        <a:solidFill>
                          <a:schemeClr val="tx1"/>
                        </a:solidFill>
                        <a:effectLst/>
                        <a:latin typeface="Cambria Math"/>
                        <a:ea typeface="+mn-ea"/>
                        <a:cs typeface="+mn-cs"/>
                      </a:rPr>
                      <m:t>𝑘h</m:t>
                    </m:r>
                    <m:r>
                      <a:rPr lang="en-US" sz="1100" b="0" i="1">
                        <a:solidFill>
                          <a:schemeClr val="tx1"/>
                        </a:solidFill>
                        <a:effectLst/>
                        <a:latin typeface="Cambria Math"/>
                        <a:ea typeface="+mn-ea"/>
                        <a:cs typeface="+mn-cs"/>
                      </a:rPr>
                      <m:t>í  Đ</m:t>
                    </m:r>
                    <m:r>
                      <a:rPr lang="en-US" sz="1100" b="0" i="1">
                        <a:solidFill>
                          <a:schemeClr val="tx1"/>
                        </a:solidFill>
                        <a:effectLst/>
                        <a:latin typeface="Cambria Math" panose="02040503050406030204" pitchFamily="18" charset="0"/>
                        <a:ea typeface="+mn-ea"/>
                        <a:cs typeface="+mn-cs"/>
                      </a:rPr>
                      <m:t>𝐻</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𝑡</m:t>
                    </m:r>
                    <m:r>
                      <a:rPr lang="en-US" sz="1100" b="0" i="1">
                        <a:solidFill>
                          <a:schemeClr val="tx1"/>
                        </a:solidFill>
                        <a:effectLst/>
                        <a:latin typeface="Cambria Math" panose="02040503050406030204" pitchFamily="18" charset="0"/>
                        <a:ea typeface="+mn-ea"/>
                        <a:cs typeface="+mn-cs"/>
                      </a:rPr>
                      <m:t>ạ</m:t>
                    </m:r>
                    <m:r>
                      <a:rPr lang="en-US" sz="1100" b="0" i="1">
                        <a:solidFill>
                          <a:schemeClr val="tx1"/>
                        </a:solidFill>
                        <a:effectLst/>
                        <a:latin typeface="Cambria Math" panose="02040503050406030204" pitchFamily="18" charset="0"/>
                        <a:ea typeface="+mn-ea"/>
                        <a:cs typeface="+mn-cs"/>
                      </a:rPr>
                      <m:t>𝑖</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𝑏</m:t>
                    </m:r>
                    <m:r>
                      <a:rPr lang="en-US" sz="1100" b="0" i="1">
                        <a:solidFill>
                          <a:schemeClr val="tx1"/>
                        </a:solidFill>
                        <a:effectLst/>
                        <a:latin typeface="Cambria Math" panose="02040503050406030204" pitchFamily="18" charset="0"/>
                        <a:ea typeface="+mn-ea"/>
                        <a:cs typeface="+mn-cs"/>
                      </a:rPr>
                      <m:t>ộ đ</m:t>
                    </m:r>
                    <m:r>
                      <a:rPr lang="en-US" sz="1100" b="0" i="1">
                        <a:solidFill>
                          <a:schemeClr val="tx1"/>
                        </a:solidFill>
                        <a:effectLst/>
                        <a:latin typeface="Cambria Math" panose="02040503050406030204" pitchFamily="18" charset="0"/>
                        <a:ea typeface="+mn-ea"/>
                        <a:cs typeface="+mn-cs"/>
                      </a:rPr>
                      <m:t>𝑜</m:t>
                    </m:r>
                    <m:r>
                      <a:rPr lang="en-US" sz="1100" b="0" i="1">
                        <a:solidFill>
                          <a:schemeClr val="tx1"/>
                        </a:solidFill>
                        <a:effectLst/>
                        <a:latin typeface="Cambria Math" panose="02040503050406030204" pitchFamily="18" charset="0"/>
                        <a:ea typeface="+mn-ea"/>
                        <a:cs typeface="+mn-cs"/>
                      </a:rPr>
                      <m:t> </m:t>
                    </m:r>
                    <m:r>
                      <a:rPr lang="en-US" sz="1100" b="0" i="1">
                        <a:solidFill>
                          <a:schemeClr val="tx1"/>
                        </a:solidFill>
                        <a:effectLst/>
                        <a:latin typeface="Cambria Math" panose="02040503050406030204" pitchFamily="18" charset="0"/>
                        <a:ea typeface="+mn-ea"/>
                        <a:cs typeface="+mn-cs"/>
                      </a:rPr>
                      <m:t>𝐺𝑎𝑠</m:t>
                    </m:r>
                    <m:r>
                      <a:rPr lang="en-US" sz="1100" b="0" i="1">
                        <a:solidFill>
                          <a:schemeClr val="tx1"/>
                        </a:solidFill>
                        <a:effectLst/>
                        <a:latin typeface="Cambria Math" panose="02040503050406030204" pitchFamily="18" charset="0"/>
                        <a:ea typeface="+mn-ea"/>
                        <a:cs typeface="+mn-cs"/>
                      </a:rPr>
                      <m:t> Đ</m:t>
                    </m:r>
                    <m:r>
                      <a:rPr lang="en-US" sz="1100" b="0" i="1">
                        <a:solidFill>
                          <a:schemeClr val="tx1"/>
                        </a:solidFill>
                        <a:effectLst/>
                        <a:latin typeface="Cambria Math" panose="02040503050406030204" pitchFamily="18" charset="0"/>
                        <a:ea typeface="+mn-ea"/>
                        <a:cs typeface="+mn-cs"/>
                      </a:rPr>
                      <m:t>𝐻</m:t>
                    </m:r>
                  </m:oMath>
                </m:oMathPara>
              </a14:m>
              <a:endParaRPr lang="en-US" sz="1100"/>
            </a:p>
          </xdr:txBody>
        </xdr:sp>
      </mc:Choice>
      <mc:Fallback xmlns="">
        <xdr:sp macro="" textlink="">
          <xdr:nvSpPr>
            <xdr:cNvPr id="14" name="TextBox 13"/>
            <xdr:cNvSpPr txBox="1"/>
          </xdr:nvSpPr>
          <xdr:spPr>
            <a:xfrm>
              <a:off x="5104405" y="3962400"/>
              <a:ext cx="4220743" cy="183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100" b="0" i="0">
                  <a:latin typeface="Cambria Math" panose="02040503050406030204" pitchFamily="18" charset="0"/>
                </a:rPr>
                <a:t>𝑄_</a:t>
              </a:r>
              <a:r>
                <a:rPr lang="en-US" sz="1100" b="0" i="0">
                  <a:latin typeface="Cambria Math"/>
                </a:rPr>
                <a:t>𝐷𝐻𝐷𝑆𝐶</a:t>
              </a:r>
              <a:r>
                <a:rPr lang="en-US" sz="1100" b="0" i="0">
                  <a:latin typeface="Cambria Math" panose="02040503050406030204" pitchFamily="18" charset="0"/>
                </a:rPr>
                <a:t>=</a:t>
              </a:r>
              <a:r>
                <a:rPr lang="en-US" sz="1100" b="0" i="0">
                  <a:solidFill>
                    <a:schemeClr val="tx1"/>
                  </a:solidFill>
                  <a:effectLst/>
                  <a:latin typeface="Cambria Math"/>
                  <a:ea typeface="+mn-ea"/>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a:ea typeface="+mn-ea"/>
                  <a:cs typeface="+mn-cs"/>
                </a:rPr>
                <a:t>ℎệ 𝑡ℎố𝑛𝑔 𝑘ℎí 𝑛é𝑛 𝑝ℎả𝑖 𝑥ả</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a:ea typeface="+mn-ea"/>
                  <a:cs typeface="+mn-cs"/>
                </a:rPr>
                <a:t>∗𝑛ℎ𝑖ệ𝑡 𝑡𝑟ị 𝑘ℎí  Đ</a:t>
              </a:r>
              <a:r>
                <a:rPr lang="en-US" sz="1100" b="0" i="0">
                  <a:solidFill>
                    <a:schemeClr val="tx1"/>
                  </a:solidFill>
                  <a:effectLst/>
                  <a:latin typeface="Cambria Math" panose="02040503050406030204" pitchFamily="18" charset="0"/>
                  <a:ea typeface="+mn-ea"/>
                  <a:cs typeface="+mn-cs"/>
                </a:rPr>
                <a:t>𝐻 𝑡ạ𝑖 𝑏ộ đ𝑜 𝐺𝑎𝑠 Đ𝐻</a:t>
              </a:r>
              <a:endParaRPr lang="en-US" sz="1100"/>
            </a:p>
          </xdr:txBody>
        </xdr:sp>
      </mc:Fallback>
    </mc:AlternateContent>
    <xdr:clientData/>
  </xdr:oneCellAnchor>
  <xdr:oneCellAnchor>
    <xdr:from>
      <xdr:col>6</xdr:col>
      <xdr:colOff>74166</xdr:colOff>
      <xdr:row>18</xdr:row>
      <xdr:rowOff>0</xdr:rowOff>
    </xdr:from>
    <xdr:ext cx="4795632" cy="172227"/>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00000000-0008-0000-0300-00000F000000}"/>
                </a:ext>
              </a:extLst>
            </xdr:cNvPr>
            <xdr:cNvSpPr txBox="1"/>
          </xdr:nvSpPr>
          <xdr:spPr>
            <a:xfrm>
              <a:off x="5499606" y="4358640"/>
              <a:ext cx="47956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left"/>
                  </m:oMathParaPr>
                  <m:oMath xmlns:m="http://schemas.openxmlformats.org/officeDocument/2006/math">
                    <m:sSub>
                      <m:sSubPr>
                        <m:ctrlPr>
                          <a:rPr lang="en-US" sz="1100" i="1">
                            <a:latin typeface="Cambria Math" panose="02040503050406030204" pitchFamily="18" charset="0"/>
                          </a:rPr>
                        </m:ctrlPr>
                      </m:sSubPr>
                      <m:e>
                        <m:r>
                          <a:rPr lang="en-US" sz="1100" b="0" i="1">
                            <a:latin typeface="Cambria Math" panose="02040503050406030204" pitchFamily="18" charset="0"/>
                          </a:rPr>
                          <m:t>𝑄</m:t>
                        </m:r>
                      </m:e>
                      <m:sub>
                        <m:r>
                          <a:rPr lang="en-US" sz="1100" b="0" i="1">
                            <a:latin typeface="Cambria Math"/>
                          </a:rPr>
                          <m:t>𝐹𝑢𝑒𝑙</m:t>
                        </m:r>
                        <m:r>
                          <a:rPr lang="en-US" sz="1100" b="0" i="1">
                            <a:latin typeface="Cambria Math"/>
                          </a:rPr>
                          <m:t> </m:t>
                        </m:r>
                        <m:r>
                          <a:rPr lang="en-US" sz="1100" b="0" i="1">
                            <a:latin typeface="Cambria Math"/>
                          </a:rPr>
                          <m:t>𝐺𝑎𝑠</m:t>
                        </m:r>
                        <m:r>
                          <a:rPr lang="en-US" sz="1100" b="0" i="1">
                            <a:latin typeface="Cambria Math"/>
                          </a:rPr>
                          <m:t> </m:t>
                        </m:r>
                        <m:r>
                          <a:rPr lang="en-US" sz="1100" b="0" i="1">
                            <a:latin typeface="Cambria Math"/>
                          </a:rPr>
                          <m:t>𝐷𝐻</m:t>
                        </m:r>
                      </m:sub>
                    </m:sSub>
                    <m:r>
                      <a:rPr lang="en-US" sz="1100" b="0" i="1">
                        <a:latin typeface="Cambria Math" panose="02040503050406030204" pitchFamily="18" charset="0"/>
                      </a:rPr>
                      <m:t>=</m:t>
                    </m:r>
                    <m:sSub>
                      <m:sSubPr>
                        <m:ctrlPr>
                          <a:rPr lang="en-US"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a:ea typeface="+mn-ea"/>
                            <a:cs typeface="+mn-cs"/>
                          </a:rPr>
                          <m:t>𝑉</m:t>
                        </m:r>
                      </m:e>
                      <m:sub>
                        <m:r>
                          <a:rPr lang="en-US" sz="1100" b="0" i="1">
                            <a:solidFill>
                              <a:schemeClr val="tx1"/>
                            </a:solidFill>
                            <a:effectLst/>
                            <a:latin typeface="Cambria Math"/>
                            <a:ea typeface="+mn-ea"/>
                            <a:cs typeface="+mn-cs"/>
                          </a:rPr>
                          <m:t>𝐹𝑇</m:t>
                        </m:r>
                        <m:r>
                          <a:rPr lang="en-US" sz="1100" b="0" i="1">
                            <a:solidFill>
                              <a:schemeClr val="tx1"/>
                            </a:solidFill>
                            <a:effectLst/>
                            <a:latin typeface="Cambria Math"/>
                            <a:ea typeface="+mn-ea"/>
                            <a:cs typeface="+mn-cs"/>
                          </a:rPr>
                          <m:t>−1002</m:t>
                        </m:r>
                      </m:sub>
                    </m:sSub>
                    <m:r>
                      <a:rPr lang="en-US" sz="1100" b="0" i="1">
                        <a:solidFill>
                          <a:schemeClr val="tx1"/>
                        </a:solidFill>
                        <a:effectLst/>
                        <a:latin typeface="Cambria Math"/>
                        <a:ea typeface="+mn-ea"/>
                        <a:cs typeface="+mn-cs"/>
                      </a:rPr>
                      <m:t>∗</m:t>
                    </m:r>
                    <m:r>
                      <a:rPr lang="en-US" sz="1100" b="0" i="1">
                        <a:solidFill>
                          <a:schemeClr val="tx1"/>
                        </a:solidFill>
                        <a:effectLst/>
                        <a:latin typeface="Cambria Math"/>
                        <a:ea typeface="+mn-ea"/>
                        <a:cs typeface="+mn-cs"/>
                      </a:rPr>
                      <m:t>𝑛h𝑖</m:t>
                    </m:r>
                    <m:r>
                      <a:rPr lang="en-US" sz="1100" b="0" i="1">
                        <a:solidFill>
                          <a:schemeClr val="tx1"/>
                        </a:solidFill>
                        <a:effectLst/>
                        <a:latin typeface="Cambria Math"/>
                        <a:ea typeface="+mn-ea"/>
                        <a:cs typeface="+mn-cs"/>
                      </a:rPr>
                      <m:t>ệ</m:t>
                    </m:r>
                    <m:r>
                      <a:rPr lang="en-US" sz="1100" b="0" i="1">
                        <a:solidFill>
                          <a:schemeClr val="tx1"/>
                        </a:solidFill>
                        <a:effectLst/>
                        <a:latin typeface="Cambria Math"/>
                        <a:ea typeface="+mn-ea"/>
                        <a:cs typeface="+mn-cs"/>
                      </a:rPr>
                      <m:t>𝑡</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𝑡𝑟</m:t>
                    </m:r>
                    <m:r>
                      <a:rPr lang="en-US" sz="1100" b="0" i="1">
                        <a:solidFill>
                          <a:schemeClr val="tx1"/>
                        </a:solidFill>
                        <a:effectLst/>
                        <a:latin typeface="Cambria Math"/>
                        <a:ea typeface="+mn-ea"/>
                        <a:cs typeface="+mn-cs"/>
                      </a:rPr>
                      <m:t>ị </m:t>
                    </m:r>
                    <m:r>
                      <a:rPr lang="en-US" sz="1100" b="0" i="1">
                        <a:solidFill>
                          <a:schemeClr val="tx1"/>
                        </a:solidFill>
                        <a:effectLst/>
                        <a:latin typeface="Cambria Math"/>
                        <a:ea typeface="+mn-ea"/>
                        <a:cs typeface="+mn-cs"/>
                      </a:rPr>
                      <m:t>𝑘h</m:t>
                    </m:r>
                    <m:r>
                      <a:rPr lang="en-US" sz="1100" b="0" i="1">
                        <a:solidFill>
                          <a:schemeClr val="tx1"/>
                        </a:solidFill>
                        <a:effectLst/>
                        <a:latin typeface="Cambria Math"/>
                        <a:ea typeface="+mn-ea"/>
                        <a:cs typeface="+mn-cs"/>
                      </a:rPr>
                      <m:t>í  </m:t>
                    </m:r>
                    <m:r>
                      <a:rPr lang="en-US" sz="1100" b="0" i="1">
                        <a:solidFill>
                          <a:schemeClr val="tx1"/>
                        </a:solidFill>
                        <a:effectLst/>
                        <a:latin typeface="Cambria Math"/>
                        <a:ea typeface="+mn-ea"/>
                        <a:cs typeface="+mn-cs"/>
                      </a:rPr>
                      <m:t>𝑡</m:t>
                    </m:r>
                    <m:r>
                      <a:rPr lang="en-US" sz="1100" b="0" i="1">
                        <a:solidFill>
                          <a:schemeClr val="tx1"/>
                        </a:solidFill>
                        <a:effectLst/>
                        <a:latin typeface="Cambria Math"/>
                        <a:ea typeface="+mn-ea"/>
                        <a:cs typeface="+mn-cs"/>
                      </a:rPr>
                      <m:t>ạ</m:t>
                    </m:r>
                    <m:r>
                      <a:rPr lang="en-US" sz="1100" b="0" i="1">
                        <a:solidFill>
                          <a:schemeClr val="tx1"/>
                        </a:solidFill>
                        <a:effectLst/>
                        <a:latin typeface="Cambria Math"/>
                        <a:ea typeface="+mn-ea"/>
                        <a:cs typeface="+mn-cs"/>
                      </a:rPr>
                      <m:t>𝑖</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𝑏</m:t>
                    </m:r>
                    <m:r>
                      <a:rPr lang="en-US" sz="1100" b="0" i="1">
                        <a:solidFill>
                          <a:schemeClr val="tx1"/>
                        </a:solidFill>
                        <a:effectLst/>
                        <a:latin typeface="Cambria Math"/>
                        <a:ea typeface="+mn-ea"/>
                        <a:cs typeface="+mn-cs"/>
                      </a:rPr>
                      <m:t>ộ đ</m:t>
                    </m:r>
                    <m:r>
                      <a:rPr lang="en-US" sz="1100" b="0" i="1">
                        <a:solidFill>
                          <a:schemeClr val="tx1"/>
                        </a:solidFill>
                        <a:effectLst/>
                        <a:latin typeface="Cambria Math"/>
                        <a:ea typeface="+mn-ea"/>
                        <a:cs typeface="+mn-cs"/>
                      </a:rPr>
                      <m:t>𝑜</m:t>
                    </m:r>
                    <m:r>
                      <a:rPr lang="en-US" sz="1100" b="0" i="1">
                        <a:solidFill>
                          <a:schemeClr val="tx1"/>
                        </a:solidFill>
                        <a:effectLst/>
                        <a:latin typeface="Cambria Math"/>
                        <a:ea typeface="+mn-ea"/>
                        <a:cs typeface="+mn-cs"/>
                      </a:rPr>
                      <m:t> </m:t>
                    </m:r>
                    <m:r>
                      <a:rPr lang="en-US" sz="1100" b="0" i="1">
                        <a:solidFill>
                          <a:schemeClr val="tx1"/>
                        </a:solidFill>
                        <a:effectLst/>
                        <a:latin typeface="Cambria Math"/>
                        <a:ea typeface="+mn-ea"/>
                        <a:cs typeface="+mn-cs"/>
                      </a:rPr>
                      <m:t>𝐺𝑎𝑠</m:t>
                    </m:r>
                    <m:r>
                      <a:rPr lang="en-US" sz="1100" b="0" i="1">
                        <a:solidFill>
                          <a:schemeClr val="tx1"/>
                        </a:solidFill>
                        <a:effectLst/>
                        <a:latin typeface="Cambria Math"/>
                        <a:ea typeface="+mn-ea"/>
                        <a:cs typeface="+mn-cs"/>
                      </a:rPr>
                      <m:t> Đ</m:t>
                    </m:r>
                    <m:r>
                      <a:rPr lang="en-US" sz="1100" b="0" i="1">
                        <a:solidFill>
                          <a:schemeClr val="tx1"/>
                        </a:solidFill>
                        <a:effectLst/>
                        <a:latin typeface="Cambria Math" panose="02040503050406030204" pitchFamily="18" charset="0"/>
                        <a:ea typeface="+mn-ea"/>
                        <a:cs typeface="+mn-cs"/>
                      </a:rPr>
                      <m:t>𝐻</m:t>
                    </m:r>
                  </m:oMath>
                </m:oMathPara>
              </a14:m>
              <a:endParaRPr lang="en-US" sz="1100"/>
            </a:p>
          </xdr:txBody>
        </xdr:sp>
      </mc:Choice>
      <mc:Fallback xmlns="">
        <xdr:sp macro="" textlink="">
          <xdr:nvSpPr>
            <xdr:cNvPr id="15" name="TextBox 14"/>
            <xdr:cNvSpPr txBox="1"/>
          </xdr:nvSpPr>
          <xdr:spPr>
            <a:xfrm>
              <a:off x="5499606" y="4358640"/>
              <a:ext cx="4795632"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100" b="0" i="0">
                  <a:latin typeface="Cambria Math" panose="02040503050406030204" pitchFamily="18" charset="0"/>
                </a:rPr>
                <a:t>𝑄_(</a:t>
              </a:r>
              <a:r>
                <a:rPr lang="en-US" sz="1100" b="0" i="0">
                  <a:latin typeface="Cambria Math"/>
                </a:rPr>
                <a:t>𝐹𝑢𝑒𝑙 𝐺𝑎𝑠 𝐷𝐻</a:t>
              </a:r>
              <a:r>
                <a:rPr lang="en-US" sz="1100" b="0" i="0">
                  <a:latin typeface="Cambria Math" panose="02040503050406030204" pitchFamily="18" charset="0"/>
                </a:rPr>
                <a:t>)=</a:t>
              </a:r>
              <a:r>
                <a:rPr lang="en-US" sz="1100" b="0" i="0">
                  <a:solidFill>
                    <a:schemeClr val="tx1"/>
                  </a:solidFill>
                  <a:effectLst/>
                  <a:latin typeface="Cambria Math"/>
                  <a:ea typeface="+mn-ea"/>
                  <a:cs typeface="+mn-cs"/>
                </a:rPr>
                <a:t>𝑉</a:t>
              </a:r>
              <a:r>
                <a:rPr lang="en-US"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a:ea typeface="+mn-ea"/>
                  <a:cs typeface="+mn-cs"/>
                </a:rPr>
                <a:t>𝐹𝑇−1002</a:t>
              </a:r>
              <a:r>
                <a:rPr lang="en-US" sz="1100" b="0" i="0">
                  <a:solidFill>
                    <a:schemeClr val="tx1"/>
                  </a:solidFill>
                  <a:effectLst/>
                  <a:latin typeface="Cambria Math" panose="02040503050406030204" pitchFamily="18" charset="0"/>
                  <a:ea typeface="+mn-ea"/>
                  <a:cs typeface="+mn-cs"/>
                </a:rPr>
                <a:t>)</a:t>
              </a:r>
              <a:r>
                <a:rPr lang="en-US" sz="1100" b="0" i="0">
                  <a:solidFill>
                    <a:schemeClr val="tx1"/>
                  </a:solidFill>
                  <a:effectLst/>
                  <a:latin typeface="Cambria Math"/>
                  <a:ea typeface="+mn-ea"/>
                  <a:cs typeface="+mn-cs"/>
                </a:rPr>
                <a:t>∗𝑛ℎ𝑖ệ𝑡 𝑡𝑟ị 𝑘ℎí  𝑡ạ𝑖 𝑏ộ đ𝑜 𝐺𝑎𝑠 Đ</a:t>
              </a:r>
              <a:r>
                <a:rPr lang="en-US" sz="1100" b="0" i="0">
                  <a:solidFill>
                    <a:schemeClr val="tx1"/>
                  </a:solidFill>
                  <a:effectLst/>
                  <a:latin typeface="Cambria Math" panose="02040503050406030204" pitchFamily="18" charset="0"/>
                  <a:ea typeface="+mn-ea"/>
                  <a:cs typeface="+mn-cs"/>
                </a:rPr>
                <a:t>𝐻</a:t>
              </a:r>
              <a:endParaRPr lang="en-US" sz="1100"/>
            </a:p>
          </xdr:txBody>
        </xdr:sp>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Ccr-bktng/cong%20viec%20gian%20bk-tng/CONG%20VIEC%20GIAN%20BK-TNG/6.SVODKA%20-%20CAC%20BAO%20CAO%20THONG%20SO/1%20SVODKA/2018/2018.01/10.01.2018/Svodka-BK-TNG_10_%2001%20_20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Ccr-bktng/d/CONG%20VIEC%20GIAN%20BK-TNG/6.SVODKA%20-%20CAC%20BAO%20CAO%20THONG%20SO/1%20SVODKA/2018/2018.01/08.01.2018/Svodka-BK-TNG_07_%2001%20_2018ba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vodka"/>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vodka"/>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A482"/>
  <sheetViews>
    <sheetView topLeftCell="A26" zoomScale="70" zoomScaleNormal="70" zoomScalePageLayoutView="50" workbookViewId="0">
      <selection activeCell="D13" sqref="D13"/>
    </sheetView>
  </sheetViews>
  <sheetFormatPr baseColWidth="10" defaultColWidth="9" defaultRowHeight="14"/>
  <cols>
    <col min="1" max="1" width="13.33203125" style="240" customWidth="1"/>
    <col min="2" max="2" width="19.33203125" style="240" customWidth="1"/>
    <col min="3" max="3" width="34.6640625" style="240" customWidth="1"/>
    <col min="4" max="4" width="17.5" style="240" customWidth="1"/>
    <col min="5" max="5" width="18.83203125" style="240" customWidth="1"/>
    <col min="6" max="6" width="17.83203125" style="240" customWidth="1"/>
    <col min="7" max="7" width="18.5" style="240" customWidth="1"/>
    <col min="8" max="8" width="46.5" style="240" customWidth="1"/>
    <col min="9" max="9" width="18.83203125" style="240" customWidth="1"/>
    <col min="10" max="10" width="16.5" style="240" customWidth="1"/>
    <col min="11" max="11" width="19.1640625" style="240" customWidth="1"/>
    <col min="12" max="12" width="22.83203125" style="240" customWidth="1"/>
    <col min="13" max="13" width="19.5" style="240" customWidth="1"/>
    <col min="14" max="14" width="22.6640625" style="240" customWidth="1"/>
    <col min="15" max="15" width="17.33203125" style="240" customWidth="1"/>
    <col min="16" max="16" width="10.5" style="240" customWidth="1"/>
    <col min="17" max="17" width="11.6640625" style="240" customWidth="1"/>
    <col min="18" max="18" width="9.6640625" style="240" customWidth="1"/>
    <col min="19" max="19" width="12.1640625" style="240" customWidth="1"/>
    <col min="20" max="20" width="10.5" style="240" customWidth="1"/>
    <col min="21" max="21" width="14" style="240" customWidth="1"/>
    <col min="22" max="22" width="12.1640625" style="240" customWidth="1"/>
    <col min="23" max="23" width="11.33203125" style="240" customWidth="1"/>
    <col min="24" max="24" width="14.5" style="240" customWidth="1"/>
    <col min="25" max="25" width="18.5" style="240" customWidth="1"/>
    <col min="26" max="26" width="10.33203125" style="240" bestFit="1" customWidth="1"/>
    <col min="27" max="27" width="7.5" style="240" customWidth="1"/>
    <col min="28" max="28" width="9.1640625" style="240" customWidth="1"/>
    <col min="29" max="29" width="19" style="240" customWidth="1"/>
    <col min="30" max="32" width="9" style="240" hidden="1" customWidth="1"/>
    <col min="33" max="33" width="0.1640625" style="240" customWidth="1"/>
    <col min="34" max="34" width="9" style="240" customWidth="1"/>
    <col min="35" max="35" width="13.6640625" style="240" customWidth="1"/>
    <col min="36" max="36" width="10.5" style="240" customWidth="1"/>
    <col min="37" max="37" width="9.1640625" style="240" bestFit="1" customWidth="1"/>
    <col min="38" max="38" width="9.1640625" style="240" customWidth="1"/>
    <col min="39" max="40" width="9.1640625" style="240" bestFit="1" customWidth="1"/>
    <col min="41" max="41" width="14.83203125" style="240" customWidth="1"/>
    <col min="42" max="42" width="14" style="240" customWidth="1"/>
    <col min="43" max="43" width="11.33203125" style="240" customWidth="1"/>
    <col min="44" max="44" width="11.5" style="240" customWidth="1"/>
    <col min="45" max="46" width="9.33203125" style="240" customWidth="1"/>
    <col min="47" max="47" width="9.33203125" style="240" bestFit="1" customWidth="1"/>
    <col min="48" max="48" width="11.1640625" style="240" customWidth="1"/>
    <col min="49" max="49" width="9.33203125" style="240" bestFit="1" customWidth="1"/>
    <col min="50" max="50" width="10.33203125" style="240" customWidth="1"/>
    <col min="51" max="53" width="9.1640625" style="240" bestFit="1" customWidth="1"/>
    <col min="54" max="54" width="9.1640625" style="240" customWidth="1"/>
    <col min="55" max="56" width="9.1640625" style="240" bestFit="1" customWidth="1"/>
    <col min="57" max="57" width="10.33203125" style="240" customWidth="1"/>
    <col min="58" max="58" width="11.33203125" style="240" bestFit="1" customWidth="1"/>
    <col min="59" max="61" width="9.1640625" style="240" bestFit="1" customWidth="1"/>
    <col min="62" max="62" width="11.5" style="240" customWidth="1"/>
    <col min="63" max="63" width="13.1640625" style="240" customWidth="1"/>
    <col min="64" max="70" width="9.1640625" style="240" bestFit="1" customWidth="1"/>
    <col min="71" max="71" width="11.33203125" style="240" customWidth="1"/>
    <col min="72" max="73" width="9.1640625" style="240" bestFit="1" customWidth="1"/>
    <col min="74" max="74" width="9.6640625" style="240" customWidth="1"/>
    <col min="75" max="75" width="9.1640625" style="240" bestFit="1" customWidth="1"/>
    <col min="76" max="76" width="9" style="247"/>
    <col min="77" max="77" width="9" style="240"/>
    <col min="78" max="78" width="6.5" style="240" customWidth="1"/>
    <col min="79" max="16384" width="9" style="240"/>
  </cols>
  <sheetData>
    <row r="1" spans="1:79" ht="27" customHeight="1">
      <c r="A1" s="1386" t="s">
        <v>55</v>
      </c>
      <c r="B1" s="1386"/>
      <c r="C1" s="1386"/>
      <c r="D1" s="1396" t="s">
        <v>772</v>
      </c>
      <c r="E1" s="1396"/>
      <c r="F1" s="1396"/>
      <c r="G1" s="1396"/>
      <c r="H1" s="1396"/>
      <c r="I1" s="1396"/>
      <c r="J1" s="1396"/>
      <c r="K1" s="1396"/>
      <c r="L1" s="1396"/>
      <c r="M1" s="1396"/>
      <c r="N1" s="1396"/>
      <c r="O1" s="1396"/>
      <c r="P1" s="1396"/>
      <c r="Q1" s="1396"/>
      <c r="R1" s="1396"/>
      <c r="S1" s="1396"/>
      <c r="T1" s="1396"/>
    </row>
    <row r="2" spans="1:79" ht="26">
      <c r="A2" s="1386" t="s">
        <v>31</v>
      </c>
      <c r="B2" s="1386"/>
      <c r="C2" s="1386"/>
      <c r="D2" s="248"/>
      <c r="G2" s="249"/>
      <c r="I2" s="250" t="s">
        <v>38</v>
      </c>
      <c r="J2" s="228">
        <v>45880</v>
      </c>
      <c r="M2" s="250"/>
      <c r="N2" s="250"/>
      <c r="O2" s="250"/>
      <c r="R2" s="251"/>
      <c r="S2" s="251"/>
      <c r="AI2" s="878" t="s">
        <v>201</v>
      </c>
      <c r="AJ2" s="876"/>
      <c r="AK2" s="240">
        <f>AREAS(AJ8:CA8)</f>
        <v>1</v>
      </c>
    </row>
    <row r="3" spans="1:79" ht="22.25" customHeight="1">
      <c r="A3" s="253" t="s">
        <v>89</v>
      </c>
      <c r="B3" s="1"/>
      <c r="C3" s="1"/>
      <c r="D3" s="1"/>
      <c r="E3" s="1"/>
      <c r="F3" s="1"/>
      <c r="G3" s="1"/>
      <c r="H3" s="1"/>
      <c r="I3" s="1"/>
      <c r="J3" s="927"/>
      <c r="K3" s="1"/>
      <c r="L3" s="1"/>
      <c r="M3" s="1"/>
      <c r="N3" s="1"/>
      <c r="O3" s="1"/>
      <c r="P3" s="253" t="s">
        <v>48</v>
      </c>
      <c r="Q3" s="254"/>
      <c r="T3" s="1"/>
      <c r="U3" s="254"/>
    </row>
    <row r="4" spans="1:79" ht="49.25" customHeight="1">
      <c r="A4" s="1397" t="s">
        <v>56</v>
      </c>
      <c r="B4" s="1385" t="s">
        <v>59</v>
      </c>
      <c r="C4" s="1385"/>
      <c r="D4" s="1398" t="s">
        <v>123</v>
      </c>
      <c r="E4" s="1399"/>
      <c r="F4" s="1400"/>
      <c r="G4" s="5" t="s">
        <v>57</v>
      </c>
      <c r="H4" s="1403" t="s">
        <v>58</v>
      </c>
      <c r="I4" s="1387" t="s">
        <v>16</v>
      </c>
      <c r="J4" s="1388"/>
      <c r="K4" s="1387" t="s">
        <v>17</v>
      </c>
      <c r="L4" s="1388"/>
      <c r="P4" s="1306" t="s">
        <v>36</v>
      </c>
      <c r="Q4" s="1306"/>
      <c r="R4" s="1306"/>
      <c r="S4" s="1306"/>
      <c r="T4" s="1306"/>
      <c r="U4" s="1306" t="s">
        <v>367</v>
      </c>
      <c r="V4" s="1382" t="s">
        <v>37</v>
      </c>
      <c r="W4" s="1382"/>
      <c r="X4" s="1382"/>
      <c r="Y4" s="1306" t="s">
        <v>400</v>
      </c>
      <c r="Z4" s="1306" t="s">
        <v>447</v>
      </c>
      <c r="AA4" s="1306"/>
      <c r="AB4" s="1306"/>
      <c r="AC4" s="1306" t="s">
        <v>833</v>
      </c>
      <c r="AI4" s="1336" t="s">
        <v>162</v>
      </c>
      <c r="AJ4" s="1351" t="s">
        <v>185</v>
      </c>
      <c r="AK4" s="1351"/>
      <c r="AL4" s="1351"/>
      <c r="AM4" s="1351"/>
      <c r="AN4" s="1351" t="s">
        <v>186</v>
      </c>
      <c r="AO4" s="1351"/>
      <c r="AP4" s="1351"/>
      <c r="AQ4" s="1351" t="s">
        <v>187</v>
      </c>
      <c r="AR4" s="1351"/>
      <c r="AS4" s="1351"/>
      <c r="AT4" s="1351"/>
      <c r="AU4" s="1351"/>
      <c r="AV4" s="1351"/>
      <c r="AW4" s="1351"/>
      <c r="AX4" s="1351"/>
      <c r="AY4" s="1351"/>
      <c r="AZ4" s="1351"/>
      <c r="BA4" s="1351" t="s">
        <v>175</v>
      </c>
      <c r="BB4" s="1351"/>
      <c r="BC4" s="1351"/>
      <c r="BD4" s="1354" t="s">
        <v>176</v>
      </c>
      <c r="BE4" s="1351" t="s">
        <v>177</v>
      </c>
      <c r="BF4" s="1351"/>
      <c r="BG4" s="1351"/>
      <c r="BH4" s="255" t="s">
        <v>178</v>
      </c>
      <c r="BI4" s="1351" t="s">
        <v>179</v>
      </c>
      <c r="BJ4" s="1362" t="s">
        <v>180</v>
      </c>
      <c r="BK4" s="1363"/>
      <c r="BL4" s="1361" t="s">
        <v>181</v>
      </c>
      <c r="BM4" s="1361"/>
      <c r="BN4" s="1361"/>
      <c r="BO4" s="1351" t="s">
        <v>182</v>
      </c>
      <c r="BP4" s="1351"/>
      <c r="BQ4" s="1351"/>
      <c r="BR4" s="1351"/>
      <c r="BS4" s="1351" t="s">
        <v>183</v>
      </c>
      <c r="BT4" s="1351"/>
      <c r="BU4" s="1364" t="s">
        <v>163</v>
      </c>
      <c r="BV4" s="1362" t="s">
        <v>449</v>
      </c>
      <c r="BW4" s="1363"/>
      <c r="BX4" s="1359" t="s">
        <v>254</v>
      </c>
      <c r="BY4" s="1354" t="s">
        <v>225</v>
      </c>
      <c r="BZ4" s="1354" t="s">
        <v>246</v>
      </c>
      <c r="CA4" s="1354" t="s">
        <v>247</v>
      </c>
    </row>
    <row r="5" spans="1:79" ht="41.75" customHeight="1">
      <c r="A5" s="1397"/>
      <c r="B5" s="1385"/>
      <c r="C5" s="1385"/>
      <c r="D5" s="1106" t="s">
        <v>2039</v>
      </c>
      <c r="E5" s="245" t="s">
        <v>0</v>
      </c>
      <c r="F5" s="1152" t="s">
        <v>255</v>
      </c>
      <c r="G5" s="1106" t="s">
        <v>2039</v>
      </c>
      <c r="H5" s="1404"/>
      <c r="I5" s="1106" t="s">
        <v>2039</v>
      </c>
      <c r="J5" s="245" t="s">
        <v>0</v>
      </c>
      <c r="K5" s="1106" t="s">
        <v>2039</v>
      </c>
      <c r="L5" s="245" t="s">
        <v>0</v>
      </c>
      <c r="P5" s="1306"/>
      <c r="Q5" s="1306"/>
      <c r="R5" s="1306"/>
      <c r="S5" s="1306"/>
      <c r="T5" s="1306"/>
      <c r="U5" s="1306"/>
      <c r="V5" s="1382" t="s">
        <v>63</v>
      </c>
      <c r="W5" s="1382"/>
      <c r="X5" s="519" t="s">
        <v>64</v>
      </c>
      <c r="Y5" s="1306"/>
      <c r="Z5" s="1306"/>
      <c r="AA5" s="1306"/>
      <c r="AB5" s="1306"/>
      <c r="AC5" s="1306"/>
      <c r="AI5" s="1337"/>
      <c r="AJ5" s="256" t="s">
        <v>190</v>
      </c>
      <c r="AK5" s="256" t="s">
        <v>169</v>
      </c>
      <c r="AL5" s="1369" t="s">
        <v>164</v>
      </c>
      <c r="AM5" s="1370"/>
      <c r="AN5" s="1340" t="s">
        <v>190</v>
      </c>
      <c r="AO5" s="1340"/>
      <c r="AP5" s="256" t="s">
        <v>188</v>
      </c>
      <c r="AQ5" s="1340" t="s">
        <v>191</v>
      </c>
      <c r="AR5" s="1340"/>
      <c r="AS5" s="1340" t="s">
        <v>192</v>
      </c>
      <c r="AT5" s="1340"/>
      <c r="AU5" s="256" t="s">
        <v>189</v>
      </c>
      <c r="AV5" s="1340" t="s">
        <v>193</v>
      </c>
      <c r="AW5" s="1340"/>
      <c r="AX5" s="1340" t="s">
        <v>194</v>
      </c>
      <c r="AY5" s="1340"/>
      <c r="AZ5" s="256" t="s">
        <v>195</v>
      </c>
      <c r="BA5" s="256" t="s">
        <v>66</v>
      </c>
      <c r="BB5" s="1367" t="s">
        <v>93</v>
      </c>
      <c r="BC5" s="1368"/>
      <c r="BD5" s="1355"/>
      <c r="BE5" s="256" t="s">
        <v>194</v>
      </c>
      <c r="BF5" s="256" t="s">
        <v>196</v>
      </c>
      <c r="BG5" s="256" t="s">
        <v>193</v>
      </c>
      <c r="BH5" s="257" t="s">
        <v>93</v>
      </c>
      <c r="BI5" s="1351"/>
      <c r="BJ5" s="258" t="s">
        <v>251</v>
      </c>
      <c r="BK5" s="259" t="s">
        <v>252</v>
      </c>
      <c r="BL5" s="260" t="s">
        <v>197</v>
      </c>
      <c r="BM5" s="260" t="s">
        <v>171</v>
      </c>
      <c r="BN5" s="261" t="s">
        <v>198</v>
      </c>
      <c r="BO5" s="256" t="s">
        <v>6</v>
      </c>
      <c r="BP5" s="256" t="s">
        <v>173</v>
      </c>
      <c r="BQ5" s="256" t="s">
        <v>8</v>
      </c>
      <c r="BR5" s="256" t="s">
        <v>9</v>
      </c>
      <c r="BS5" s="256" t="s">
        <v>184</v>
      </c>
      <c r="BT5" s="256" t="s">
        <v>199</v>
      </c>
      <c r="BU5" s="1365"/>
      <c r="BV5" s="262" t="s">
        <v>226</v>
      </c>
      <c r="BW5" s="262" t="s">
        <v>227</v>
      </c>
      <c r="BX5" s="1360"/>
      <c r="BY5" s="1355"/>
      <c r="BZ5" s="1355"/>
      <c r="CA5" s="1355"/>
    </row>
    <row r="6" spans="1:79" ht="59.25" customHeight="1">
      <c r="A6" s="1389" t="s">
        <v>19</v>
      </c>
      <c r="B6" s="1392" t="s">
        <v>97</v>
      </c>
      <c r="C6" s="1393"/>
      <c r="D6" s="1122">
        <f>D16+D8+D9</f>
        <v>395129</v>
      </c>
      <c r="E6" s="648">
        <f>ROUND(F6*D6/10^6,0)</f>
        <v>16035</v>
      </c>
      <c r="F6" s="503">
        <f>F16</f>
        <v>40582</v>
      </c>
      <c r="G6" s="917">
        <f>Sheet1!H6</f>
        <v>37436</v>
      </c>
      <c r="H6" s="1198"/>
      <c r="I6" s="917">
        <f>Sheet1!L6</f>
        <v>4971053</v>
      </c>
      <c r="J6" s="502">
        <f>ROUND(Sheet1!M6,0)</f>
        <v>202159</v>
      </c>
      <c r="K6" s="1083">
        <f>I6+92277858.3666848</f>
        <v>97248911.366684794</v>
      </c>
      <c r="L6" s="1084">
        <f>J6+3732631</f>
        <v>3934790</v>
      </c>
      <c r="M6" s="1196"/>
      <c r="O6" s="472"/>
      <c r="P6" s="1401" t="s">
        <v>765</v>
      </c>
      <c r="Q6" s="1401"/>
      <c r="R6" s="1401"/>
      <c r="S6" s="1401"/>
      <c r="T6" s="1401"/>
      <c r="U6" s="1194"/>
      <c r="V6" s="1321"/>
      <c r="W6" s="1322"/>
      <c r="X6" s="1057"/>
      <c r="Y6" s="1195"/>
      <c r="Z6" s="1214"/>
      <c r="AA6" s="1214"/>
      <c r="AB6" s="1214"/>
      <c r="AC6" s="1051"/>
      <c r="AI6" s="1338"/>
      <c r="AJ6" s="256" t="s">
        <v>166</v>
      </c>
      <c r="AK6" s="256" t="s">
        <v>166</v>
      </c>
      <c r="AL6" s="256" t="s">
        <v>166</v>
      </c>
      <c r="AM6" s="256" t="s">
        <v>0</v>
      </c>
      <c r="AN6" s="256" t="s">
        <v>166</v>
      </c>
      <c r="AO6" s="256" t="s">
        <v>0</v>
      </c>
      <c r="AP6" s="256" t="s">
        <v>166</v>
      </c>
      <c r="AQ6" s="256" t="s">
        <v>166</v>
      </c>
      <c r="AR6" s="256" t="s">
        <v>0</v>
      </c>
      <c r="AS6" s="256" t="s">
        <v>166</v>
      </c>
      <c r="AT6" s="256" t="s">
        <v>0</v>
      </c>
      <c r="AU6" s="256" t="s">
        <v>0</v>
      </c>
      <c r="AV6" s="256" t="s">
        <v>166</v>
      </c>
      <c r="AW6" s="256" t="s">
        <v>0</v>
      </c>
      <c r="AX6" s="256" t="s">
        <v>166</v>
      </c>
      <c r="AY6" s="256" t="s">
        <v>0</v>
      </c>
      <c r="AZ6" s="256" t="s">
        <v>0</v>
      </c>
      <c r="BA6" s="256" t="s">
        <v>166</v>
      </c>
      <c r="BB6" s="256" t="s">
        <v>166</v>
      </c>
      <c r="BC6" s="256" t="s">
        <v>0</v>
      </c>
      <c r="BD6" s="256" t="s">
        <v>166</v>
      </c>
      <c r="BE6" s="264" t="s">
        <v>167</v>
      </c>
      <c r="BF6" s="264" t="s">
        <v>167</v>
      </c>
      <c r="BG6" s="264" t="s">
        <v>167</v>
      </c>
      <c r="BH6" s="256" t="s">
        <v>166</v>
      </c>
      <c r="BI6" s="264" t="s">
        <v>168</v>
      </c>
      <c r="BJ6" s="264" t="s">
        <v>214</v>
      </c>
      <c r="BK6" s="264" t="s">
        <v>214</v>
      </c>
      <c r="BL6" s="265" t="s">
        <v>170</v>
      </c>
      <c r="BM6" s="265" t="s">
        <v>172</v>
      </c>
      <c r="BN6" s="264" t="s">
        <v>267</v>
      </c>
      <c r="BO6" s="264" t="s">
        <v>213</v>
      </c>
      <c r="BP6" s="264" t="s">
        <v>213</v>
      </c>
      <c r="BQ6" s="264" t="s">
        <v>213</v>
      </c>
      <c r="BR6" s="264" t="s">
        <v>213</v>
      </c>
      <c r="BS6" s="266" t="s">
        <v>165</v>
      </c>
      <c r="BT6" s="264" t="s">
        <v>174</v>
      </c>
      <c r="BU6" s="1366"/>
      <c r="BV6" s="256" t="s">
        <v>150</v>
      </c>
      <c r="BW6" s="256" t="s">
        <v>150</v>
      </c>
      <c r="BX6" s="267" t="s">
        <v>228</v>
      </c>
      <c r="BY6" s="256" t="s">
        <v>228</v>
      </c>
    </row>
    <row r="7" spans="1:79" s="272" customFormat="1" ht="63.75" customHeight="1">
      <c r="A7" s="1390"/>
      <c r="B7" s="1394" t="s">
        <v>98</v>
      </c>
      <c r="C7" s="1395"/>
      <c r="D7" s="1170">
        <f>D17</f>
        <v>38.78</v>
      </c>
      <c r="E7" s="502"/>
      <c r="F7" s="503"/>
      <c r="G7" s="917">
        <f>Sheet1!H7</f>
        <v>6.0000000000002274E-2</v>
      </c>
      <c r="H7" s="1176"/>
      <c r="I7" s="917">
        <f>Sheet1!L7</f>
        <v>475.25</v>
      </c>
      <c r="J7" s="1147"/>
      <c r="K7" s="1083">
        <f>I7+9361.121265656</f>
        <v>9836.3712656560001</v>
      </c>
      <c r="L7" s="1084">
        <f>J7+298385</f>
        <v>298385</v>
      </c>
      <c r="M7" s="779"/>
      <c r="N7" s="240"/>
      <c r="O7" s="472"/>
      <c r="P7" s="1402" t="s">
        <v>26</v>
      </c>
      <c r="Q7" s="1402"/>
      <c r="R7" s="1402"/>
      <c r="S7" s="1402"/>
      <c r="T7" s="1402"/>
      <c r="U7" s="1194"/>
      <c r="V7" s="1321"/>
      <c r="W7" s="1322"/>
      <c r="X7" s="1057"/>
      <c r="Y7" s="1195"/>
      <c r="Z7" s="1214"/>
      <c r="AA7" s="1214"/>
      <c r="AB7" s="1214"/>
      <c r="AC7" s="1052"/>
      <c r="AI7" s="444">
        <v>1</v>
      </c>
      <c r="AJ7" s="445">
        <v>2</v>
      </c>
      <c r="AK7" s="445">
        <v>3</v>
      </c>
      <c r="AL7" s="445">
        <v>4</v>
      </c>
      <c r="AM7" s="445">
        <v>5</v>
      </c>
      <c r="AN7" s="445">
        <v>6</v>
      </c>
      <c r="AO7" s="445">
        <v>7</v>
      </c>
      <c r="AP7" s="445">
        <v>8</v>
      </c>
      <c r="AQ7" s="445">
        <v>9</v>
      </c>
      <c r="AR7" s="445">
        <v>10</v>
      </c>
      <c r="AS7" s="445">
        <v>11</v>
      </c>
      <c r="AT7" s="445">
        <v>12</v>
      </c>
      <c r="AU7" s="445">
        <v>13</v>
      </c>
      <c r="AV7" s="445">
        <v>14</v>
      </c>
      <c r="AW7" s="445">
        <v>15</v>
      </c>
      <c r="AX7" s="445">
        <v>16</v>
      </c>
      <c r="AY7" s="445">
        <v>17</v>
      </c>
      <c r="AZ7" s="445">
        <v>18</v>
      </c>
      <c r="BA7" s="445">
        <v>19</v>
      </c>
      <c r="BB7" s="445">
        <v>20</v>
      </c>
      <c r="BC7" s="445">
        <v>21</v>
      </c>
      <c r="BD7" s="445">
        <v>22</v>
      </c>
      <c r="BE7" s="445">
        <v>23</v>
      </c>
      <c r="BF7" s="445">
        <v>24</v>
      </c>
      <c r="BG7" s="445">
        <v>25</v>
      </c>
      <c r="BH7" s="445">
        <v>26</v>
      </c>
      <c r="BI7" s="445">
        <v>27</v>
      </c>
      <c r="BJ7" s="445">
        <v>28</v>
      </c>
      <c r="BK7" s="445">
        <v>29</v>
      </c>
      <c r="BL7" s="445">
        <v>30</v>
      </c>
      <c r="BM7" s="445">
        <v>31</v>
      </c>
      <c r="BN7" s="445">
        <v>32</v>
      </c>
      <c r="BO7" s="445">
        <v>33</v>
      </c>
      <c r="BP7" s="445">
        <v>34</v>
      </c>
      <c r="BQ7" s="445">
        <v>35</v>
      </c>
      <c r="BR7" s="445">
        <v>36</v>
      </c>
      <c r="BS7" s="445">
        <v>37</v>
      </c>
      <c r="BT7" s="445">
        <v>38</v>
      </c>
      <c r="BU7" s="445">
        <v>39</v>
      </c>
      <c r="BV7" s="445">
        <v>40</v>
      </c>
      <c r="BW7" s="445">
        <v>41</v>
      </c>
      <c r="BX7" s="445">
        <v>42</v>
      </c>
      <c r="BY7" s="445">
        <v>43</v>
      </c>
    </row>
    <row r="8" spans="1:79" ht="53.25" customHeight="1">
      <c r="A8" s="1390"/>
      <c r="B8" s="1372" t="s">
        <v>90</v>
      </c>
      <c r="C8" s="1373"/>
      <c r="D8" s="1156">
        <f>24493-D13</f>
        <v>13244</v>
      </c>
      <c r="E8" s="748"/>
      <c r="F8" s="503"/>
      <c r="G8" s="507">
        <f>Sheet1!H8</f>
        <v>-420</v>
      </c>
      <c r="H8" s="1158"/>
      <c r="I8" s="504">
        <f>Sheet1!L8</f>
        <v>162481</v>
      </c>
      <c r="J8" s="502"/>
      <c r="K8" s="1083">
        <f>I8+3067211</f>
        <v>3229692</v>
      </c>
      <c r="L8" s="1084"/>
      <c r="M8" s="779"/>
      <c r="O8" s="931">
        <f>N8-M8</f>
        <v>0</v>
      </c>
      <c r="P8" s="1379" t="s">
        <v>27</v>
      </c>
      <c r="Q8" s="1380"/>
      <c r="R8" s="1380"/>
      <c r="S8" s="1380"/>
      <c r="T8" s="1381"/>
      <c r="U8" s="534"/>
      <c r="V8" s="1383"/>
      <c r="W8" s="1384"/>
      <c r="X8" s="535"/>
      <c r="Z8" s="1214"/>
      <c r="AA8" s="1214"/>
      <c r="AB8" s="1214"/>
      <c r="AC8" s="1051"/>
      <c r="AI8" s="268">
        <f>J2</f>
        <v>45880</v>
      </c>
      <c r="AJ8" s="263">
        <f>ROUND(D6,3)</f>
        <v>395129</v>
      </c>
      <c r="AK8" s="240">
        <f>H30</f>
        <v>386964</v>
      </c>
      <c r="AL8" s="272">
        <f>ROUND(D7,3)</f>
        <v>38.78</v>
      </c>
      <c r="AM8" s="697" t="s">
        <v>82</v>
      </c>
      <c r="AN8" s="263">
        <f>D10</f>
        <v>512956</v>
      </c>
      <c r="AO8" s="263">
        <f>E10</f>
        <v>21776</v>
      </c>
      <c r="AP8" s="263">
        <f>D11</f>
        <v>0</v>
      </c>
      <c r="AQ8" s="263">
        <f>D16</f>
        <v>363047</v>
      </c>
      <c r="AR8" s="263">
        <f>E16</f>
        <v>14733</v>
      </c>
      <c r="AS8" s="272">
        <f>D17</f>
        <v>38.78</v>
      </c>
      <c r="AT8" s="269">
        <f>E17</f>
        <v>0</v>
      </c>
      <c r="AU8" s="263">
        <f>E18</f>
        <v>0</v>
      </c>
      <c r="AV8" s="263">
        <f>D19</f>
        <v>499128</v>
      </c>
      <c r="AW8" s="263">
        <f>E19</f>
        <v>21189</v>
      </c>
      <c r="AX8" s="263">
        <f>D20</f>
        <v>862175</v>
      </c>
      <c r="AY8" s="263">
        <f>E20</f>
        <v>35922</v>
      </c>
      <c r="AZ8" s="269">
        <f>E21</f>
        <v>0</v>
      </c>
      <c r="BA8" s="263">
        <f>D8</f>
        <v>13244</v>
      </c>
      <c r="BB8" s="263">
        <f>D13</f>
        <v>11249</v>
      </c>
      <c r="BC8" s="263">
        <f>E13</f>
        <v>478</v>
      </c>
      <c r="BD8" s="263">
        <f>D9</f>
        <v>18838</v>
      </c>
      <c r="BE8" s="270">
        <f>F20</f>
        <v>41664</v>
      </c>
      <c r="BF8" s="269">
        <f>F17</f>
        <v>0</v>
      </c>
      <c r="BG8" s="263">
        <f>F10</f>
        <v>42452</v>
      </c>
      <c r="BI8" s="271" t="str">
        <f>F51</f>
        <v>24</v>
      </c>
      <c r="BJ8" s="240">
        <f>V49</f>
        <v>0</v>
      </c>
      <c r="BK8" s="240" t="str">
        <f>V50</f>
        <v>0.45-0.68</v>
      </c>
      <c r="BL8" s="272" t="str">
        <f>C38</f>
        <v>-28/-38</v>
      </c>
      <c r="BM8" s="240">
        <f>L38</f>
        <v>39</v>
      </c>
      <c r="BN8" s="240">
        <f>J38</f>
        <v>204</v>
      </c>
      <c r="BO8" s="273">
        <f>S34</f>
        <v>54.3</v>
      </c>
      <c r="BP8" s="274">
        <f>T34</f>
        <v>13.8</v>
      </c>
      <c r="BQ8" s="275">
        <f>U34</f>
        <v>0</v>
      </c>
      <c r="BR8" s="273">
        <f>V34</f>
        <v>0</v>
      </c>
      <c r="BS8" s="269">
        <f>P51</f>
        <v>64</v>
      </c>
      <c r="BT8" s="271" t="str">
        <f xml:space="preserve"> M51</f>
        <v>16-21</v>
      </c>
      <c r="BU8" s="876"/>
      <c r="BV8" s="269">
        <f>S30</f>
        <v>17.100000000000001</v>
      </c>
      <c r="BW8" s="269">
        <f>T30</f>
        <v>17.5</v>
      </c>
      <c r="BX8" s="247" t="str">
        <f>W30</f>
        <v>5.701</v>
      </c>
      <c r="BY8" s="269">
        <f>D38</f>
        <v>25.81</v>
      </c>
      <c r="BZ8" s="240">
        <f>J54</f>
        <v>59</v>
      </c>
      <c r="CA8" s="263">
        <f>B54</f>
        <v>21</v>
      </c>
    </row>
    <row r="9" spans="1:79" ht="85.5" customHeight="1" thickBot="1">
      <c r="A9" s="1391"/>
      <c r="B9" s="1372" t="s">
        <v>106</v>
      </c>
      <c r="C9" s="1373"/>
      <c r="D9" s="1126">
        <f>O25-D14</f>
        <v>18838</v>
      </c>
      <c r="E9" s="748"/>
      <c r="F9" s="503"/>
      <c r="G9" s="507">
        <f>Sheet1!H9</f>
        <v>17748</v>
      </c>
      <c r="H9" s="1150" t="s">
        <v>2241</v>
      </c>
      <c r="I9" s="504">
        <f>Sheet1!L9</f>
        <v>28415</v>
      </c>
      <c r="J9" s="502"/>
      <c r="K9" s="1083">
        <f>I9+1726805</f>
        <v>1755220</v>
      </c>
      <c r="L9" s="1084"/>
      <c r="M9" s="779"/>
      <c r="N9" s="1164"/>
      <c r="O9" s="931"/>
      <c r="P9" s="1379" t="s">
        <v>28</v>
      </c>
      <c r="Q9" s="1380"/>
      <c r="R9" s="1380"/>
      <c r="S9" s="1380"/>
      <c r="T9" s="1381"/>
      <c r="U9" s="1046"/>
      <c r="V9" s="1321"/>
      <c r="W9" s="1322"/>
      <c r="X9" s="1057"/>
      <c r="Y9" s="1108"/>
      <c r="Z9" s="1214"/>
      <c r="AA9" s="1214"/>
      <c r="AB9" s="1214"/>
      <c r="AC9" s="1051"/>
      <c r="AI9" s="1330" t="s">
        <v>203</v>
      </c>
      <c r="AJ9" s="1330"/>
      <c r="AK9" s="1330"/>
      <c r="BP9" s="240" t="s">
        <v>205</v>
      </c>
    </row>
    <row r="10" spans="1:79" ht="63" customHeight="1">
      <c r="A10" s="1473" t="s">
        <v>18</v>
      </c>
      <c r="B10" s="1377" t="s">
        <v>105</v>
      </c>
      <c r="C10" s="1378"/>
      <c r="D10" s="1148">
        <f>ROUND(512955.665,0)</f>
        <v>512956</v>
      </c>
      <c r="E10" s="1148">
        <f>ROUND(21776.1971,0)</f>
        <v>21776</v>
      </c>
      <c r="F10" s="1039">
        <f>ROUND(E10*10^6/D10,0)</f>
        <v>42452</v>
      </c>
      <c r="G10" s="507">
        <f>Sheet1!H10</f>
        <v>45911</v>
      </c>
      <c r="H10" s="1180"/>
      <c r="I10" s="504">
        <f>Sheet1!L10</f>
        <v>5441710</v>
      </c>
      <c r="J10" s="502">
        <f>ROUND(Sheet1!M10,0)</f>
        <v>231382</v>
      </c>
      <c r="K10" s="1085">
        <f>I10+61733084</f>
        <v>67174794</v>
      </c>
      <c r="L10" s="1084">
        <f>J10+2624850</f>
        <v>2856232</v>
      </c>
      <c r="M10" s="779"/>
      <c r="N10" s="779"/>
      <c r="O10" s="931"/>
      <c r="P10" s="1379" t="s">
        <v>1375</v>
      </c>
      <c r="Q10" s="1380"/>
      <c r="R10" s="1380"/>
      <c r="S10" s="1380"/>
      <c r="T10" s="1381"/>
      <c r="U10" s="806"/>
      <c r="V10" s="1319"/>
      <c r="W10" s="1320"/>
      <c r="X10" s="1054"/>
      <c r="Y10" s="1047"/>
      <c r="Z10" s="1317"/>
      <c r="AA10" s="1317"/>
      <c r="AB10" s="1317"/>
      <c r="AC10" s="1051"/>
      <c r="AI10" s="1307" t="s">
        <v>136</v>
      </c>
      <c r="AJ10" s="1356" t="s">
        <v>137</v>
      </c>
      <c r="AK10" s="1357"/>
      <c r="AL10" s="1357"/>
      <c r="AM10" s="1357"/>
      <c r="AN10" s="1357"/>
      <c r="AO10" s="1357"/>
      <c r="AP10" s="1357"/>
      <c r="AQ10" s="1357"/>
      <c r="AR10" s="1357"/>
      <c r="AS10" s="1357"/>
      <c r="AT10" s="1357"/>
      <c r="AU10" s="1358"/>
      <c r="AV10" s="1341" t="s">
        <v>154</v>
      </c>
      <c r="AW10" s="1342"/>
      <c r="AX10" s="1342"/>
      <c r="AY10" s="1342"/>
      <c r="AZ10" s="1342"/>
      <c r="BA10" s="1342"/>
      <c r="BB10" s="1342"/>
      <c r="BC10" s="1342"/>
      <c r="BD10" s="1342"/>
      <c r="BE10" s="1342"/>
      <c r="BF10" s="1342"/>
      <c r="BG10" s="1343"/>
    </row>
    <row r="11" spans="1:79" s="276" customFormat="1" ht="36" customHeight="1">
      <c r="A11" s="1474"/>
      <c r="B11" s="1372" t="s">
        <v>91</v>
      </c>
      <c r="C11" s="1373"/>
      <c r="D11" s="747">
        <v>0</v>
      </c>
      <c r="E11" s="1162">
        <v>0</v>
      </c>
      <c r="F11" s="509"/>
      <c r="G11" s="507">
        <f>Sheet1!H11</f>
        <v>0</v>
      </c>
      <c r="H11" s="753"/>
      <c r="I11" s="507">
        <f>Sheet1!L11</f>
        <v>0</v>
      </c>
      <c r="J11" s="502"/>
      <c r="K11" s="1085"/>
      <c r="L11" s="1084"/>
      <c r="M11" s="779"/>
      <c r="N11" s="1164"/>
      <c r="O11" s="931"/>
      <c r="P11" s="1374" t="s">
        <v>1376</v>
      </c>
      <c r="Q11" s="1375"/>
      <c r="R11" s="1375"/>
      <c r="S11" s="1375"/>
      <c r="T11" s="1376"/>
      <c r="U11" s="806"/>
      <c r="V11" s="1319"/>
      <c r="W11" s="1320"/>
      <c r="X11" s="1054"/>
      <c r="Y11" s="1047"/>
      <c r="Z11" s="1317"/>
      <c r="AA11" s="1317"/>
      <c r="AB11" s="1317"/>
      <c r="AC11" s="1050"/>
      <c r="AI11" s="1308"/>
      <c r="AJ11" s="1325" t="s">
        <v>138</v>
      </c>
      <c r="AK11" s="1326"/>
      <c r="AL11" s="1327"/>
      <c r="AM11" s="1331" t="s">
        <v>139</v>
      </c>
      <c r="AN11" s="1332"/>
      <c r="AO11" s="1352" t="s">
        <v>155</v>
      </c>
      <c r="AP11" s="1353"/>
      <c r="AQ11" s="1353"/>
      <c r="AR11" s="1353"/>
      <c r="AS11" s="15" t="s">
        <v>140</v>
      </c>
      <c r="AT11" s="16" t="s">
        <v>141</v>
      </c>
      <c r="AU11" s="1348" t="s">
        <v>142</v>
      </c>
      <c r="AV11" s="1333" t="s">
        <v>749</v>
      </c>
      <c r="AW11" s="1334"/>
      <c r="AX11" s="1334"/>
      <c r="AY11" s="1335"/>
      <c r="AZ11" s="1339" t="s">
        <v>153</v>
      </c>
      <c r="BA11" s="1334"/>
      <c r="BB11" s="1334"/>
      <c r="BC11" s="1334"/>
      <c r="BD11" s="1335"/>
      <c r="BE11" s="1347" t="s">
        <v>160</v>
      </c>
      <c r="BF11" s="1327"/>
      <c r="BG11" s="246" t="s">
        <v>142</v>
      </c>
      <c r="BL11" s="277"/>
      <c r="BX11" s="278"/>
    </row>
    <row r="12" spans="1:79" s="276" customFormat="1" ht="36" customHeight="1">
      <c r="A12" s="1474"/>
      <c r="B12" s="1372" t="s">
        <v>393</v>
      </c>
      <c r="C12" s="1373"/>
      <c r="D12" s="844">
        <v>0</v>
      </c>
      <c r="E12" s="749"/>
      <c r="F12" s="503"/>
      <c r="G12" s="507">
        <f>Sheet1!H12</f>
        <v>0</v>
      </c>
      <c r="H12" s="1045"/>
      <c r="I12" s="504">
        <f>Sheet1!L12</f>
        <v>0</v>
      </c>
      <c r="J12" s="502">
        <f>ROUND(Sheet1!M12,0)</f>
        <v>0</v>
      </c>
      <c r="K12" s="1085">
        <f>I12+10714</f>
        <v>10714</v>
      </c>
      <c r="L12" s="1084">
        <v>0</v>
      </c>
      <c r="M12" s="779"/>
      <c r="N12" s="1164"/>
      <c r="O12" s="932"/>
      <c r="P12" s="1374" t="s">
        <v>29</v>
      </c>
      <c r="Q12" s="1375"/>
      <c r="R12" s="1375"/>
      <c r="S12" s="1375"/>
      <c r="T12" s="1376"/>
      <c r="U12" s="1046"/>
      <c r="V12" s="1371"/>
      <c r="W12" s="1371"/>
      <c r="X12" s="1057"/>
      <c r="Y12" s="1047"/>
      <c r="Z12" s="1318"/>
      <c r="AA12" s="1318"/>
      <c r="AB12" s="1318"/>
      <c r="AC12" s="1053"/>
      <c r="AI12" s="1308"/>
      <c r="AJ12" s="1325"/>
      <c r="AK12" s="1326"/>
      <c r="AL12" s="1327"/>
      <c r="AM12" s="654"/>
      <c r="AN12" s="655"/>
      <c r="AO12" s="649"/>
      <c r="AP12" s="650"/>
      <c r="AQ12" s="650"/>
      <c r="AR12" s="650"/>
      <c r="AS12" s="15"/>
      <c r="AT12" s="16"/>
      <c r="AU12" s="1349"/>
      <c r="AV12" s="651"/>
      <c r="AW12" s="660"/>
      <c r="AX12" s="652"/>
      <c r="AY12" s="652"/>
      <c r="AZ12" s="656"/>
      <c r="BA12" s="657"/>
      <c r="BB12" s="657"/>
      <c r="BC12" s="657"/>
      <c r="BD12" s="658"/>
      <c r="BE12" s="659"/>
      <c r="BF12" s="653"/>
      <c r="BG12" s="661"/>
      <c r="BL12" s="277"/>
      <c r="BX12" s="278"/>
    </row>
    <row r="13" spans="1:79" ht="36" customHeight="1">
      <c r="A13" s="1474"/>
      <c r="B13" s="1372" t="s">
        <v>392</v>
      </c>
      <c r="C13" s="1373"/>
      <c r="D13" s="1192">
        <v>11249</v>
      </c>
      <c r="E13" s="749">
        <f>ROUND(D13*F13/1000000,0)</f>
        <v>478</v>
      </c>
      <c r="F13" s="503">
        <f>F10</f>
        <v>42452</v>
      </c>
      <c r="G13" s="507">
        <f>Sheet1!H13</f>
        <v>465</v>
      </c>
      <c r="H13" s="1197"/>
      <c r="I13" s="504">
        <f>Sheet1!L13</f>
        <v>121675</v>
      </c>
      <c r="J13" s="502">
        <f>ROUND(Sheet1!M13,0)</f>
        <v>5175</v>
      </c>
      <c r="K13" s="1083">
        <f>I13+1604924</f>
        <v>1726599</v>
      </c>
      <c r="L13" s="1084">
        <f>J13+68274</f>
        <v>73449</v>
      </c>
      <c r="M13" s="779"/>
      <c r="N13" s="1164"/>
      <c r="O13" s="931">
        <f>N13-M13</f>
        <v>0</v>
      </c>
      <c r="P13" s="1379" t="s">
        <v>809</v>
      </c>
      <c r="Q13" s="1380"/>
      <c r="R13" s="1380"/>
      <c r="S13" s="1380"/>
      <c r="T13" s="1381"/>
      <c r="U13" s="806"/>
      <c r="V13" s="1213"/>
      <c r="W13" s="1213"/>
      <c r="X13" s="815"/>
      <c r="Y13" s="853"/>
      <c r="Z13" s="1214"/>
      <c r="AA13" s="1214"/>
      <c r="AB13" s="1214"/>
      <c r="AC13" s="1051"/>
      <c r="AI13" s="1309"/>
      <c r="AJ13" s="279" t="s">
        <v>143</v>
      </c>
      <c r="AK13" s="1328" t="s">
        <v>144</v>
      </c>
      <c r="AL13" s="1329"/>
      <c r="AM13" s="17" t="s">
        <v>144</v>
      </c>
      <c r="AN13" s="17" t="s">
        <v>347</v>
      </c>
      <c r="AO13" s="17" t="s">
        <v>156</v>
      </c>
      <c r="AP13" s="22" t="s">
        <v>148</v>
      </c>
      <c r="AQ13" s="17" t="s">
        <v>145</v>
      </c>
      <c r="AR13" s="17" t="s">
        <v>146</v>
      </c>
      <c r="AS13" s="17" t="s">
        <v>147</v>
      </c>
      <c r="AT13" s="18" t="s">
        <v>148</v>
      </c>
      <c r="AU13" s="1350"/>
      <c r="AV13" s="280" t="s">
        <v>156</v>
      </c>
      <c r="AW13" s="23" t="s">
        <v>148</v>
      </c>
      <c r="AX13" s="20" t="s">
        <v>216</v>
      </c>
      <c r="AY13" s="20" t="s">
        <v>145</v>
      </c>
      <c r="AZ13" s="20" t="s">
        <v>146</v>
      </c>
      <c r="BA13" s="20" t="s">
        <v>156</v>
      </c>
      <c r="BB13" s="515" t="s">
        <v>148</v>
      </c>
      <c r="BC13" s="20" t="s">
        <v>145</v>
      </c>
      <c r="BD13" s="20" t="s">
        <v>146</v>
      </c>
      <c r="BE13" s="17" t="s">
        <v>157</v>
      </c>
      <c r="BF13" s="17" t="s">
        <v>158</v>
      </c>
      <c r="BG13" s="1344" t="s">
        <v>149</v>
      </c>
    </row>
    <row r="14" spans="1:79" ht="42" customHeight="1">
      <c r="A14" s="1475"/>
      <c r="B14" s="1476" t="s">
        <v>106</v>
      </c>
      <c r="C14" s="1477"/>
      <c r="D14" s="1156">
        <v>0</v>
      </c>
      <c r="E14" s="749"/>
      <c r="F14" s="503"/>
      <c r="G14" s="917">
        <f>Sheet1!H14</f>
        <v>0</v>
      </c>
      <c r="H14" s="1157"/>
      <c r="I14" s="917">
        <f>Sheet1!L14</f>
        <v>0</v>
      </c>
      <c r="J14" s="502">
        <f>ROUND(Sheet1!M14,0)</f>
        <v>0</v>
      </c>
      <c r="K14" s="1083">
        <f>I14+190360</f>
        <v>190360</v>
      </c>
      <c r="L14" s="1084">
        <f>J14+0</f>
        <v>0</v>
      </c>
      <c r="M14" s="779"/>
      <c r="N14" s="1164"/>
      <c r="O14" s="931"/>
      <c r="P14" s="1115"/>
      <c r="Q14" s="1116"/>
      <c r="R14" s="1116"/>
      <c r="S14" s="1116"/>
      <c r="T14" s="1117"/>
      <c r="U14" s="806"/>
      <c r="V14" s="1213"/>
      <c r="W14" s="1213"/>
      <c r="X14" s="815"/>
      <c r="Y14" s="853"/>
      <c r="Z14" s="1214"/>
      <c r="AA14" s="1214"/>
      <c r="AB14" s="1214"/>
      <c r="AC14" s="1051"/>
      <c r="AI14" s="1119"/>
      <c r="AJ14" s="279"/>
      <c r="AK14" s="18"/>
      <c r="AL14" s="1118"/>
      <c r="AM14" s="17"/>
      <c r="AN14" s="17"/>
      <c r="AO14" s="17"/>
      <c r="AP14" s="22"/>
      <c r="AQ14" s="17"/>
      <c r="AR14" s="17"/>
      <c r="AS14" s="17"/>
      <c r="AT14" s="18"/>
      <c r="AU14" s="246"/>
      <c r="AV14" s="280"/>
      <c r="AW14" s="23"/>
      <c r="AX14" s="20"/>
      <c r="AY14" s="20"/>
      <c r="AZ14" s="20"/>
      <c r="BA14" s="20"/>
      <c r="BB14" s="515"/>
      <c r="BC14" s="20"/>
      <c r="BD14" s="20"/>
      <c r="BE14" s="17"/>
      <c r="BF14" s="17"/>
      <c r="BG14" s="1345"/>
    </row>
    <row r="15" spans="1:79" ht="36" customHeight="1">
      <c r="A15" s="107"/>
      <c r="B15" s="513"/>
      <c r="C15" s="513"/>
      <c r="D15" s="750" t="s">
        <v>1267</v>
      </c>
      <c r="E15" s="750"/>
      <c r="F15" s="1483" t="s">
        <v>95</v>
      </c>
      <c r="G15" s="1483"/>
      <c r="H15" s="754"/>
      <c r="I15" s="510"/>
      <c r="J15" s="705"/>
      <c r="K15" s="1089"/>
      <c r="L15" s="1090"/>
      <c r="M15" s="779"/>
      <c r="N15" s="1164"/>
      <c r="O15" s="931"/>
      <c r="P15" s="1379" t="s">
        <v>30</v>
      </c>
      <c r="Q15" s="1380"/>
      <c r="R15" s="1380"/>
      <c r="S15" s="1380"/>
      <c r="T15" s="1381"/>
      <c r="U15" s="807"/>
      <c r="V15" s="1219"/>
      <c r="W15" s="1220"/>
      <c r="X15" s="757"/>
      <c r="Y15" s="809"/>
      <c r="Z15" s="1214"/>
      <c r="AA15" s="1214"/>
      <c r="AB15" s="1214"/>
      <c r="AC15" s="1051"/>
      <c r="AI15" s="281"/>
      <c r="AJ15" s="282" t="s">
        <v>150</v>
      </c>
      <c r="AK15" s="1323" t="s">
        <v>268</v>
      </c>
      <c r="AL15" s="1324"/>
      <c r="AM15" s="417" t="s">
        <v>348</v>
      </c>
      <c r="AN15" s="19" t="s">
        <v>150</v>
      </c>
      <c r="AO15" s="19" t="s">
        <v>268</v>
      </c>
      <c r="AP15" s="19" t="s">
        <v>150</v>
      </c>
      <c r="AQ15" s="19" t="s">
        <v>151</v>
      </c>
      <c r="AR15" s="19" t="s">
        <v>0</v>
      </c>
      <c r="AS15" s="103" t="s">
        <v>152</v>
      </c>
      <c r="AT15" s="283" t="s">
        <v>150</v>
      </c>
      <c r="AU15" s="284"/>
      <c r="AV15" s="285" t="s">
        <v>268</v>
      </c>
      <c r="AW15" s="21" t="s">
        <v>150</v>
      </c>
      <c r="AX15" s="286" t="s">
        <v>217</v>
      </c>
      <c r="AY15" s="21" t="s">
        <v>151</v>
      </c>
      <c r="AZ15" s="21" t="s">
        <v>0</v>
      </c>
      <c r="BA15" s="21" t="s">
        <v>268</v>
      </c>
      <c r="BB15" s="516" t="s">
        <v>150</v>
      </c>
      <c r="BC15" s="21" t="s">
        <v>151</v>
      </c>
      <c r="BD15" s="21" t="s">
        <v>0</v>
      </c>
      <c r="BE15" s="19" t="s">
        <v>150</v>
      </c>
      <c r="BF15" s="19" t="s">
        <v>159</v>
      </c>
      <c r="BG15" s="1346"/>
    </row>
    <row r="16" spans="1:79" ht="59.25" customHeight="1">
      <c r="A16" s="1484" t="s">
        <v>92</v>
      </c>
      <c r="B16" s="1488" t="s">
        <v>99</v>
      </c>
      <c r="C16" s="1489"/>
      <c r="D16" s="844">
        <f>D20-D19</f>
        <v>363047</v>
      </c>
      <c r="E16" s="749">
        <f>E20-E19</f>
        <v>14733</v>
      </c>
      <c r="F16" s="1039">
        <f>ROUND(E16*10^6/D16,0)</f>
        <v>40582</v>
      </c>
      <c r="G16" s="507">
        <f>Sheet1!H16</f>
        <v>20108</v>
      </c>
      <c r="H16" s="1149"/>
      <c r="I16" s="504">
        <f>Sheet1!L16</f>
        <v>4780157</v>
      </c>
      <c r="J16" s="502">
        <f>Sheet1!M16</f>
        <v>194395</v>
      </c>
      <c r="K16" s="1085">
        <f>I16+87483787</f>
        <v>92263944</v>
      </c>
      <c r="L16" s="1084">
        <f>J16+3540755</f>
        <v>3735150</v>
      </c>
      <c r="M16" s="1165"/>
      <c r="N16" s="779"/>
      <c r="O16" s="472"/>
      <c r="P16" s="1379" t="s">
        <v>83</v>
      </c>
      <c r="Q16" s="1380"/>
      <c r="R16" s="1380"/>
      <c r="S16" s="1380"/>
      <c r="T16" s="1381"/>
      <c r="U16" s="806"/>
      <c r="V16" s="1232"/>
      <c r="W16" s="1233"/>
      <c r="X16" s="815"/>
      <c r="Y16" s="814"/>
      <c r="Z16" s="1229"/>
      <c r="AA16" s="1229"/>
      <c r="AB16" s="1229"/>
      <c r="AC16" s="1051"/>
      <c r="AI16" s="268">
        <f>J2</f>
        <v>45880</v>
      </c>
      <c r="AJ16" s="740">
        <f>S29</f>
        <v>8</v>
      </c>
      <c r="AK16" s="1225">
        <f>U29</f>
        <v>25</v>
      </c>
      <c r="AL16" s="1225"/>
      <c r="AM16" s="740">
        <f>B51</f>
        <v>25.5</v>
      </c>
      <c r="AN16" s="740">
        <f>A51</f>
        <v>8.6</v>
      </c>
      <c r="AO16" s="1174">
        <v>24</v>
      </c>
      <c r="AP16" s="1175">
        <f>A51</f>
        <v>8.6</v>
      </c>
      <c r="AQ16" s="270">
        <f>D10</f>
        <v>512956</v>
      </c>
      <c r="AR16" s="270">
        <f>E10</f>
        <v>21776</v>
      </c>
      <c r="AS16" s="270">
        <f>D11</f>
        <v>0</v>
      </c>
      <c r="AT16" s="909" t="s">
        <v>82</v>
      </c>
      <c r="AV16" s="1042">
        <v>45.2</v>
      </c>
      <c r="AW16" s="1042">
        <v>28.1</v>
      </c>
      <c r="AX16" s="741" t="str">
        <f>C38</f>
        <v>-28/-38</v>
      </c>
      <c r="AY16" s="270">
        <f>D20</f>
        <v>862175</v>
      </c>
      <c r="AZ16" s="270">
        <f>E20</f>
        <v>35922</v>
      </c>
      <c r="BA16" s="1042">
        <v>46</v>
      </c>
      <c r="BB16" s="1043">
        <v>33.4</v>
      </c>
      <c r="BC16" s="984">
        <f>D17</f>
        <v>38.78</v>
      </c>
      <c r="BD16" s="742">
        <f>E17</f>
        <v>0</v>
      </c>
      <c r="BE16" s="740">
        <f>S30</f>
        <v>17.100000000000001</v>
      </c>
      <c r="BF16" s="252">
        <f>U30</f>
        <v>33</v>
      </c>
    </row>
    <row r="17" spans="1:76" s="272" customFormat="1" ht="48.75" customHeight="1">
      <c r="A17" s="1490"/>
      <c r="B17" s="1491" t="s">
        <v>100</v>
      </c>
      <c r="C17" s="1492"/>
      <c r="D17" s="1193">
        <v>38.78</v>
      </c>
      <c r="E17" s="749"/>
      <c r="F17" s="503"/>
      <c r="G17" s="507">
        <f>Sheet1!H17</f>
        <v>6.0000000000002274E-2</v>
      </c>
      <c r="H17" s="1176"/>
      <c r="I17" s="507">
        <f>Sheet1!L17</f>
        <v>475.25</v>
      </c>
      <c r="J17" s="1171"/>
      <c r="K17" s="1085">
        <f>I17+9361.01</f>
        <v>9836.26</v>
      </c>
      <c r="L17" s="1084">
        <f>J17+298034</f>
        <v>298034</v>
      </c>
      <c r="M17" s="1165"/>
      <c r="N17" s="1166"/>
      <c r="O17" s="1151"/>
      <c r="P17" s="1480" t="s">
        <v>245</v>
      </c>
      <c r="Q17" s="1481"/>
      <c r="R17" s="1481"/>
      <c r="S17" s="1481"/>
      <c r="T17" s="1482"/>
      <c r="U17" s="534"/>
      <c r="V17" s="1217"/>
      <c r="W17" s="1217"/>
      <c r="X17" s="535"/>
      <c r="Y17" s="814"/>
      <c r="Z17" s="1214"/>
      <c r="AA17" s="1214"/>
      <c r="AB17" s="1214"/>
      <c r="AC17" s="1052"/>
      <c r="AS17" s="272" t="s">
        <v>202</v>
      </c>
      <c r="BH17" s="1081"/>
    </row>
    <row r="18" spans="1:76" ht="36" customHeight="1">
      <c r="A18" s="1485"/>
      <c r="B18" s="1372" t="s">
        <v>101</v>
      </c>
      <c r="C18" s="1373"/>
      <c r="D18" s="1024"/>
      <c r="E18" s="751"/>
      <c r="F18" s="512"/>
      <c r="G18" s="924"/>
      <c r="H18" s="792"/>
      <c r="I18" s="511"/>
      <c r="J18" s="1172"/>
      <c r="K18" s="1086"/>
      <c r="L18" s="1084">
        <f>J18+3838789</f>
        <v>3838789</v>
      </c>
      <c r="M18" s="1178"/>
      <c r="N18" s="1181"/>
      <c r="O18" s="1177"/>
      <c r="P18" s="1479" t="s">
        <v>7</v>
      </c>
      <c r="Q18" s="1479"/>
      <c r="R18" s="1479"/>
      <c r="S18" s="1479"/>
      <c r="T18" s="1479"/>
      <c r="U18" s="806"/>
      <c r="V18" s="1218"/>
      <c r="W18" s="1218"/>
      <c r="X18" s="808"/>
      <c r="Y18" s="810"/>
      <c r="Z18" s="1214"/>
      <c r="AA18" s="1214"/>
      <c r="AB18" s="1214"/>
      <c r="AC18" s="1051"/>
      <c r="AI18" s="1316" t="s">
        <v>204</v>
      </c>
      <c r="AJ18" s="1316"/>
      <c r="AK18" s="1316"/>
    </row>
    <row r="19" spans="1:76" ht="48" customHeight="1">
      <c r="A19" s="875" t="s">
        <v>93</v>
      </c>
      <c r="B19" s="1486" t="s">
        <v>102</v>
      </c>
      <c r="C19" s="1487"/>
      <c r="D19" s="844">
        <f>ROUND(E19*1000000/F19,0)</f>
        <v>499128</v>
      </c>
      <c r="E19" s="751">
        <f>'Phan chia Gas DH-TNG'!K4</f>
        <v>21189</v>
      </c>
      <c r="F19" s="962">
        <f>F10</f>
        <v>42452</v>
      </c>
      <c r="G19" s="925">
        <f>Sheet1!H19</f>
        <v>45178</v>
      </c>
      <c r="H19" s="1180"/>
      <c r="I19" s="511">
        <f>Sheet1!L19</f>
        <v>5292179</v>
      </c>
      <c r="J19" s="502">
        <f>Sheet1!M19</f>
        <v>225024</v>
      </c>
      <c r="K19" s="1086">
        <f>I19+59757366</f>
        <v>65049545</v>
      </c>
      <c r="L19" s="1084">
        <f>J19+2540763</f>
        <v>2765787</v>
      </c>
      <c r="M19" s="779"/>
      <c r="N19" s="1164"/>
      <c r="O19" s="1173"/>
      <c r="P19" s="1479" t="s">
        <v>798</v>
      </c>
      <c r="Q19" s="1479"/>
      <c r="R19" s="1479"/>
      <c r="S19" s="1479"/>
      <c r="T19" s="1479"/>
      <c r="U19" s="534"/>
      <c r="V19" s="1217"/>
      <c r="W19" s="1217"/>
      <c r="X19" s="535"/>
      <c r="Y19" s="814"/>
      <c r="Z19" s="1214"/>
      <c r="AA19" s="1214"/>
      <c r="AB19" s="1214"/>
      <c r="AC19" s="1051"/>
      <c r="AI19" s="1230"/>
      <c r="AJ19" s="1313" t="s">
        <v>808</v>
      </c>
      <c r="AK19" s="1314"/>
      <c r="AL19" s="1314"/>
      <c r="AM19" s="1314"/>
      <c r="AN19" s="1315"/>
      <c r="AO19" s="1313" t="s">
        <v>108</v>
      </c>
      <c r="AP19" s="1314"/>
      <c r="AQ19" s="1314"/>
      <c r="AR19" s="1314"/>
      <c r="AS19" s="1314"/>
      <c r="AT19" s="1314"/>
      <c r="AU19" s="287" t="s">
        <v>120</v>
      </c>
      <c r="BX19" s="240"/>
    </row>
    <row r="20" spans="1:76" ht="36" customHeight="1">
      <c r="A20" s="1484" t="s">
        <v>94</v>
      </c>
      <c r="B20" s="1493" t="s">
        <v>129</v>
      </c>
      <c r="C20" s="1493"/>
      <c r="D20" s="1153">
        <v>862175</v>
      </c>
      <c r="E20" s="1154">
        <f>ROUND(35922.02,0)</f>
        <v>35922</v>
      </c>
      <c r="F20" s="512">
        <f>ROUND(E20*1000000/D20,0)</f>
        <v>41664</v>
      </c>
      <c r="G20" s="926">
        <f>Sheet1!H20</f>
        <v>65286</v>
      </c>
      <c r="H20" s="1149"/>
      <c r="I20" s="508">
        <f>Sheet1!L20</f>
        <v>10072336</v>
      </c>
      <c r="J20" s="502">
        <f>Sheet1!M20</f>
        <v>419419</v>
      </c>
      <c r="K20" s="1087">
        <f>I20+147241153</f>
        <v>157313489</v>
      </c>
      <c r="L20" s="1084">
        <f>J20+6081518</f>
        <v>6500937</v>
      </c>
      <c r="M20" s="263"/>
      <c r="N20" s="779"/>
      <c r="O20" s="931"/>
      <c r="P20" s="1479" t="s">
        <v>8</v>
      </c>
      <c r="Q20" s="1479"/>
      <c r="R20" s="1479"/>
      <c r="S20" s="1479"/>
      <c r="T20" s="1479"/>
      <c r="U20" s="534"/>
      <c r="V20" s="1217"/>
      <c r="W20" s="1217"/>
      <c r="X20" s="535"/>
      <c r="Y20" s="867"/>
      <c r="Z20" s="1214"/>
      <c r="AA20" s="1214"/>
      <c r="AB20" s="1214"/>
      <c r="AC20" s="1051"/>
      <c r="AI20" s="1231"/>
      <c r="AJ20" s="1313" t="s">
        <v>109</v>
      </c>
      <c r="AK20" s="1314"/>
      <c r="AL20" s="1314"/>
      <c r="AM20" s="1314"/>
      <c r="AN20" s="1314"/>
      <c r="AO20" s="1314"/>
      <c r="AP20" s="1314"/>
      <c r="AQ20" s="1314"/>
      <c r="AR20" s="1314"/>
      <c r="AS20" s="1314"/>
      <c r="AT20" s="1314"/>
      <c r="AU20" s="1315"/>
      <c r="BX20" s="240"/>
    </row>
    <row r="21" spans="1:76" ht="36" customHeight="1">
      <c r="A21" s="1485"/>
      <c r="B21" s="1493" t="s">
        <v>101</v>
      </c>
      <c r="C21" s="1493"/>
      <c r="D21" s="747"/>
      <c r="E21" s="749"/>
      <c r="F21" s="776"/>
      <c r="G21" s="777"/>
      <c r="H21" s="666"/>
      <c r="I21" s="778"/>
      <c r="J21" s="1172"/>
      <c r="K21" s="1088"/>
      <c r="L21" s="1084">
        <f>J21+6379552</f>
        <v>6379552</v>
      </c>
      <c r="M21" s="779"/>
      <c r="N21" s="1164"/>
      <c r="O21" s="272"/>
      <c r="P21" s="762"/>
      <c r="Q21" s="763"/>
      <c r="R21" s="763"/>
      <c r="S21" s="763"/>
      <c r="T21" s="763"/>
      <c r="U21" s="763"/>
      <c r="V21" s="763"/>
      <c r="W21" s="763"/>
      <c r="X21" s="763"/>
      <c r="Y21" s="763"/>
      <c r="Z21" s="763"/>
      <c r="AA21" s="763"/>
      <c r="AB21" s="763"/>
      <c r="AI21" s="473" t="s">
        <v>110</v>
      </c>
      <c r="AJ21" s="474" t="s">
        <v>111</v>
      </c>
      <c r="AK21" s="1240" t="s">
        <v>112</v>
      </c>
      <c r="AL21" s="1241"/>
      <c r="AM21" s="475" t="s">
        <v>113</v>
      </c>
      <c r="AN21" s="475" t="s">
        <v>114</v>
      </c>
      <c r="AO21" s="475" t="s">
        <v>115</v>
      </c>
      <c r="AP21" s="476" t="s">
        <v>116</v>
      </c>
      <c r="AQ21" s="474" t="s">
        <v>117</v>
      </c>
      <c r="AR21" s="475" t="s">
        <v>121</v>
      </c>
      <c r="AS21" s="475" t="s">
        <v>122</v>
      </c>
      <c r="AT21" s="475" t="s">
        <v>118</v>
      </c>
      <c r="AU21" s="475" t="s">
        <v>119</v>
      </c>
      <c r="BX21" s="240"/>
    </row>
    <row r="22" spans="1:76" ht="19">
      <c r="A22" s="1515" t="s">
        <v>2202</v>
      </c>
      <c r="B22" s="1516"/>
      <c r="C22" s="1516"/>
      <c r="D22" s="1516"/>
      <c r="E22" s="1516"/>
      <c r="F22" s="1516"/>
      <c r="G22" s="1516"/>
      <c r="H22" s="1516"/>
      <c r="I22" s="1516"/>
      <c r="J22" s="1516"/>
      <c r="K22" s="1516"/>
      <c r="L22" s="1517"/>
      <c r="M22" s="779"/>
      <c r="N22" s="971"/>
      <c r="O22" s="971"/>
      <c r="P22" s="422"/>
      <c r="Q22" s="422"/>
      <c r="U22" s="972"/>
      <c r="V22" s="973"/>
      <c r="W22" s="973"/>
      <c r="X22" s="974"/>
      <c r="Y22" s="975"/>
      <c r="AD22" s="240">
        <v>786924</v>
      </c>
      <c r="AE22" s="240">
        <v>618762</v>
      </c>
      <c r="AF22" s="240">
        <v>26071</v>
      </c>
      <c r="AG22" s="240">
        <v>4658</v>
      </c>
      <c r="AI22" s="976" t="s">
        <v>828</v>
      </c>
      <c r="AJ22" s="977">
        <v>51.1</v>
      </c>
      <c r="AK22" s="1242">
        <v>1674</v>
      </c>
      <c r="AL22" s="1243"/>
      <c r="AM22" s="978"/>
      <c r="AN22" s="979">
        <f>SUM(AN23:AN34)</f>
        <v>13.8</v>
      </c>
      <c r="AO22" s="979">
        <f>SUM(AO23:AO34)</f>
        <v>13.8</v>
      </c>
      <c r="AP22" s="980"/>
      <c r="AQ22" s="977"/>
      <c r="AR22" s="981"/>
      <c r="AS22" s="981"/>
      <c r="AT22" s="981"/>
      <c r="AU22" s="981"/>
      <c r="BX22" s="240"/>
    </row>
    <row r="23" spans="1:76" ht="31.5" customHeight="1">
      <c r="A23" s="1518"/>
      <c r="B23" s="1519"/>
      <c r="C23" s="1519"/>
      <c r="D23" s="1519"/>
      <c r="E23" s="1519"/>
      <c r="F23" s="1519"/>
      <c r="G23" s="1519"/>
      <c r="H23" s="1519"/>
      <c r="I23" s="1519"/>
      <c r="J23" s="1519"/>
      <c r="K23" s="1519"/>
      <c r="L23" s="1520"/>
      <c r="N23" s="1221" t="s">
        <v>829</v>
      </c>
      <c r="O23" s="1221" t="s">
        <v>830</v>
      </c>
      <c r="P23" s="1221" t="s">
        <v>831</v>
      </c>
      <c r="Q23" s="1221" t="s">
        <v>832</v>
      </c>
      <c r="R23" s="982" t="s">
        <v>1925</v>
      </c>
      <c r="S23" s="983"/>
      <c r="T23" s="1223" t="s">
        <v>1926</v>
      </c>
      <c r="U23" s="1224"/>
      <c r="V23" s="1207" t="s">
        <v>833</v>
      </c>
      <c r="W23" s="1208"/>
      <c r="X23" s="1209"/>
      <c r="Y23" s="975"/>
      <c r="AI23" s="268">
        <f>J2</f>
        <v>45880</v>
      </c>
      <c r="AJ23" s="740">
        <f>AK23/30</f>
        <v>62.956666666666656</v>
      </c>
      <c r="AK23" s="1225">
        <f>T38-AM23</f>
        <v>1888.6999999999996</v>
      </c>
      <c r="AL23" s="1225"/>
      <c r="AM23" s="422">
        <v>0</v>
      </c>
      <c r="AN23" s="985">
        <f>ROUND(16*D20/10^6,1)</f>
        <v>13.8</v>
      </c>
      <c r="AO23" s="984">
        <f>T34</f>
        <v>13.8</v>
      </c>
      <c r="AP23" s="270">
        <f>D20</f>
        <v>862175</v>
      </c>
      <c r="AQ23" s="270">
        <f>(AK23+AM23)/AO23</f>
        <v>136.86231884057966</v>
      </c>
      <c r="AR23" s="984">
        <f>AS23+0</f>
        <v>17.5</v>
      </c>
      <c r="AS23" s="423">
        <v>17.5</v>
      </c>
      <c r="AT23" s="984">
        <f>U30</f>
        <v>33</v>
      </c>
      <c r="AV23" s="269"/>
      <c r="AW23" s="986"/>
      <c r="BC23" s="986"/>
      <c r="BF23" s="986">
        <v>100</v>
      </c>
      <c r="BX23" s="240"/>
    </row>
    <row r="24" spans="1:76" ht="15">
      <c r="A24" s="1496" t="s">
        <v>2242</v>
      </c>
      <c r="B24" s="1496"/>
      <c r="C24" s="1496"/>
      <c r="D24" s="1496"/>
      <c r="E24" s="1496"/>
      <c r="F24" s="1496"/>
      <c r="G24" s="1496"/>
      <c r="H24" s="1496"/>
      <c r="I24" s="1496"/>
      <c r="J24" s="1496"/>
      <c r="K24" s="1496"/>
      <c r="L24" s="1496"/>
      <c r="M24" s="240" t="s">
        <v>212</v>
      </c>
      <c r="N24" s="1222"/>
      <c r="O24" s="1222"/>
      <c r="P24" s="1222"/>
      <c r="Q24" s="1222"/>
      <c r="R24" s="987" t="s">
        <v>834</v>
      </c>
      <c r="S24" s="988" t="s">
        <v>835</v>
      </c>
      <c r="T24" s="987" t="s">
        <v>834</v>
      </c>
      <c r="U24" s="988" t="s">
        <v>835</v>
      </c>
      <c r="V24" s="1210"/>
      <c r="W24" s="1211"/>
      <c r="X24" s="1212"/>
      <c r="Y24" s="975"/>
      <c r="AS24" s="6"/>
      <c r="BX24" s="240"/>
    </row>
    <row r="25" spans="1:76" ht="20.5" customHeight="1">
      <c r="A25" s="1496"/>
      <c r="B25" s="1496"/>
      <c r="C25" s="1496"/>
      <c r="D25" s="1496"/>
      <c r="E25" s="1496"/>
      <c r="F25" s="1496"/>
      <c r="G25" s="1496"/>
      <c r="H25" s="1496"/>
      <c r="I25" s="1496"/>
      <c r="J25" s="1496"/>
      <c r="K25" s="1496"/>
      <c r="L25" s="1496"/>
      <c r="N25" s="989">
        <v>0</v>
      </c>
      <c r="O25" s="1190">
        <v>18838</v>
      </c>
      <c r="P25" s="990">
        <f>N25+O25</f>
        <v>18838</v>
      </c>
      <c r="Q25" s="990">
        <f>P25+9577</f>
        <v>28415</v>
      </c>
      <c r="R25" s="990">
        <f>P25-T25</f>
        <v>18838</v>
      </c>
      <c r="S25" s="991">
        <f>Q25-U25</f>
        <v>28415</v>
      </c>
      <c r="T25" s="992">
        <v>0</v>
      </c>
      <c r="U25" s="991">
        <f>T25+0</f>
        <v>0</v>
      </c>
      <c r="V25" s="1226"/>
      <c r="W25" s="1227"/>
      <c r="X25" s="1228"/>
      <c r="Y25" s="975"/>
      <c r="BX25" s="240"/>
    </row>
    <row r="26" spans="1:76" ht="380.25" customHeight="1">
      <c r="A26" s="1496"/>
      <c r="B26" s="1496"/>
      <c r="C26" s="1496"/>
      <c r="D26" s="1496"/>
      <c r="E26" s="1496"/>
      <c r="F26" s="1496"/>
      <c r="G26" s="1496"/>
      <c r="H26" s="1496"/>
      <c r="I26" s="1496"/>
      <c r="J26" s="1496"/>
      <c r="K26" s="1496"/>
      <c r="L26" s="1496"/>
      <c r="M26" s="240" t="s">
        <v>212</v>
      </c>
      <c r="N26" s="993" t="s">
        <v>212</v>
      </c>
      <c r="O26" s="993"/>
      <c r="P26" s="288"/>
      <c r="Q26" s="288"/>
      <c r="R26" s="288"/>
      <c r="S26" s="288"/>
      <c r="T26" s="288"/>
      <c r="U26" s="994"/>
      <c r="V26" s="995"/>
      <c r="W26" s="995"/>
      <c r="X26" s="996"/>
      <c r="Y26" s="975"/>
      <c r="BX26" s="240"/>
    </row>
    <row r="27" spans="1:76" ht="27" customHeight="1">
      <c r="A27" s="1472"/>
      <c r="B27" s="1472"/>
      <c r="C27" s="1167"/>
      <c r="D27" s="253"/>
      <c r="E27" s="253"/>
      <c r="I27" s="253"/>
      <c r="K27" s="10"/>
      <c r="L27" s="290" t="s">
        <v>1120</v>
      </c>
      <c r="M27"/>
      <c r="N27" s="253"/>
      <c r="O27"/>
      <c r="P27"/>
      <c r="Q27"/>
      <c r="R27"/>
      <c r="S27"/>
      <c r="T27"/>
      <c r="U27"/>
      <c r="V27"/>
      <c r="W27"/>
      <c r="X27" s="253"/>
      <c r="Y27"/>
      <c r="Z27"/>
      <c r="AA27"/>
      <c r="AB27"/>
      <c r="AC27"/>
      <c r="AD27"/>
      <c r="AE27"/>
      <c r="AF27"/>
      <c r="AG27"/>
      <c r="AH27"/>
      <c r="AI27"/>
      <c r="AJ27" s="1032" t="s">
        <v>1121</v>
      </c>
      <c r="AK27" s="1031"/>
      <c r="AL27" s="1031"/>
      <c r="AM27" s="876"/>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s="240"/>
    </row>
    <row r="28" spans="1:76" ht="39" customHeight="1">
      <c r="A28" s="1510" t="s">
        <v>14</v>
      </c>
      <c r="B28" s="1510"/>
      <c r="C28" s="1168"/>
      <c r="D28" s="1500" t="s">
        <v>87</v>
      </c>
      <c r="E28" s="1501"/>
      <c r="F28" s="1500" t="s">
        <v>269</v>
      </c>
      <c r="G28" s="1509"/>
      <c r="H28" s="244" t="s">
        <v>124</v>
      </c>
      <c r="I28" s="244" t="s">
        <v>125</v>
      </c>
      <c r="J28" s="13" t="s">
        <v>128</v>
      </c>
      <c r="L28" s="1075" t="s">
        <v>60</v>
      </c>
      <c r="M28" s="1075" t="s">
        <v>61</v>
      </c>
      <c r="N28" s="1203" t="s">
        <v>63</v>
      </c>
      <c r="O28" s="1204"/>
      <c r="P28" s="1075" t="s">
        <v>64</v>
      </c>
      <c r="Q28" s="1203" t="s">
        <v>257</v>
      </c>
      <c r="R28" s="1204"/>
      <c r="S28" s="1494" t="s">
        <v>1388</v>
      </c>
      <c r="T28" s="1495"/>
      <c r="U28" s="1203" t="s">
        <v>1389</v>
      </c>
      <c r="V28" s="1204"/>
      <c r="W28" s="1075" t="s">
        <v>361</v>
      </c>
      <c r="X28" s="1076" t="s">
        <v>390</v>
      </c>
      <c r="Y28" s="1077" t="s">
        <v>15</v>
      </c>
      <c r="AJ28" s="1259" t="s">
        <v>69</v>
      </c>
      <c r="AK28" s="1260"/>
      <c r="AL28" s="1260"/>
      <c r="AM28" s="1260"/>
      <c r="AN28" s="1260"/>
      <c r="AO28" s="1261"/>
      <c r="AP28" s="242" t="s">
        <v>6</v>
      </c>
      <c r="AQ28" s="243" t="s">
        <v>756</v>
      </c>
      <c r="AR28" s="243" t="s">
        <v>8</v>
      </c>
      <c r="AS28" s="243" t="s">
        <v>9</v>
      </c>
      <c r="AT28" s="243" t="s">
        <v>245</v>
      </c>
      <c r="AU28" s="243" t="s">
        <v>446</v>
      </c>
      <c r="AV28" s="289" t="s">
        <v>11</v>
      </c>
      <c r="AW28" s="243" t="s">
        <v>10</v>
      </c>
      <c r="AX28" s="916"/>
      <c r="BX28" s="240"/>
    </row>
    <row r="29" spans="1:76" ht="15" customHeight="1">
      <c r="A29" s="1497" t="s">
        <v>422</v>
      </c>
      <c r="B29" s="1498"/>
      <c r="C29" s="1499"/>
      <c r="D29" s="945">
        <v>1</v>
      </c>
      <c r="E29" s="945">
        <v>32</v>
      </c>
      <c r="F29" s="945">
        <v>26</v>
      </c>
      <c r="G29" s="945">
        <v>48</v>
      </c>
      <c r="H29" s="946"/>
      <c r="I29" s="933" t="s">
        <v>82</v>
      </c>
      <c r="J29" s="933" t="s">
        <v>82</v>
      </c>
      <c r="L29" s="245">
        <v>406</v>
      </c>
      <c r="M29" s="245" t="s">
        <v>62</v>
      </c>
      <c r="N29" s="1525" t="s">
        <v>65</v>
      </c>
      <c r="O29" s="1526"/>
      <c r="P29" s="245" t="s">
        <v>66</v>
      </c>
      <c r="Q29" s="1205">
        <v>1</v>
      </c>
      <c r="R29" s="1206"/>
      <c r="S29" s="1070">
        <v>8</v>
      </c>
      <c r="T29" s="1070">
        <v>9.1999999999999993</v>
      </c>
      <c r="U29" s="1070">
        <v>25</v>
      </c>
      <c r="V29" s="1071">
        <v>26</v>
      </c>
      <c r="W29" s="1144">
        <v>3</v>
      </c>
      <c r="X29" s="1073"/>
      <c r="Y29" s="1074" t="s">
        <v>2044</v>
      </c>
      <c r="AJ29" s="1259" t="s">
        <v>222</v>
      </c>
      <c r="AK29" s="1260"/>
      <c r="AL29" s="1260"/>
      <c r="AM29" s="1260"/>
      <c r="AN29" s="1260"/>
      <c r="AO29" s="1261"/>
      <c r="AP29" s="903">
        <f>S34</f>
        <v>54.3</v>
      </c>
      <c r="AQ29" s="903">
        <f t="shared" ref="AQ29:AW29" si="0">T34</f>
        <v>13.8</v>
      </c>
      <c r="AR29" s="739">
        <f>U34</f>
        <v>0</v>
      </c>
      <c r="AS29" s="739">
        <f t="shared" si="0"/>
        <v>0</v>
      </c>
      <c r="AT29" s="739">
        <f t="shared" si="0"/>
        <v>0</v>
      </c>
      <c r="AU29" s="739">
        <f t="shared" si="0"/>
        <v>0</v>
      </c>
      <c r="AV29" s="739">
        <f t="shared" si="0"/>
        <v>0</v>
      </c>
      <c r="AW29" s="739">
        <f t="shared" si="0"/>
        <v>0</v>
      </c>
      <c r="AX29" s="846"/>
      <c r="AZ29" s="745"/>
      <c r="BA29" s="745"/>
      <c r="BB29" s="745"/>
      <c r="BC29" s="745"/>
      <c r="BD29" s="745"/>
      <c r="BE29" s="745"/>
      <c r="BX29" s="240"/>
    </row>
    <row r="30" spans="1:76" ht="15" customHeight="1">
      <c r="A30" s="1512" t="s">
        <v>1391</v>
      </c>
      <c r="B30" s="1513"/>
      <c r="C30" s="1514"/>
      <c r="D30" s="945">
        <v>29</v>
      </c>
      <c r="E30" s="945">
        <v>30</v>
      </c>
      <c r="F30" s="945">
        <v>55</v>
      </c>
      <c r="G30" s="945">
        <v>57</v>
      </c>
      <c r="H30" s="1191">
        <v>386964</v>
      </c>
      <c r="I30" s="935" t="s">
        <v>82</v>
      </c>
      <c r="J30" s="934" t="s">
        <v>82</v>
      </c>
      <c r="K30" s="402"/>
      <c r="L30" s="245">
        <v>457</v>
      </c>
      <c r="M30" s="245" t="s">
        <v>68</v>
      </c>
      <c r="N30" s="1525" t="s">
        <v>67</v>
      </c>
      <c r="O30" s="1526"/>
      <c r="P30" s="245" t="s">
        <v>448</v>
      </c>
      <c r="Q30" s="1205">
        <v>2</v>
      </c>
      <c r="R30" s="1206"/>
      <c r="S30" s="1145">
        <v>17.100000000000001</v>
      </c>
      <c r="T30" s="1070">
        <v>17.5</v>
      </c>
      <c r="U30" s="1070">
        <v>33</v>
      </c>
      <c r="V30" s="1072">
        <v>40</v>
      </c>
      <c r="W30" s="1146" t="s">
        <v>2232</v>
      </c>
      <c r="X30" s="947">
        <v>166</v>
      </c>
      <c r="Y30" s="1074" t="s">
        <v>1385</v>
      </c>
      <c r="AJ30" s="1310" t="s">
        <v>417</v>
      </c>
      <c r="AK30" s="1311"/>
      <c r="AL30" s="1311"/>
      <c r="AM30" s="1311"/>
      <c r="AN30" s="1311"/>
      <c r="AO30" s="1312"/>
      <c r="AP30" s="1092">
        <f>ROUND((D20+D8+D13+P25)*60/1000000,1)</f>
        <v>54.3</v>
      </c>
      <c r="AQ30" s="1093">
        <f>AN23</f>
        <v>13.8</v>
      </c>
      <c r="AR30" s="106"/>
      <c r="AS30" s="106"/>
      <c r="AT30" s="106"/>
      <c r="AU30" s="106"/>
      <c r="AV30" s="106"/>
      <c r="AW30" s="106"/>
      <c r="AX30" s="914"/>
      <c r="BX30" s="240"/>
    </row>
    <row r="31" spans="1:76" ht="15" customHeight="1">
      <c r="A31" s="1502" t="s">
        <v>51</v>
      </c>
      <c r="B31" s="1503"/>
      <c r="C31" s="1504"/>
      <c r="D31" s="945">
        <v>27</v>
      </c>
      <c r="E31" s="945">
        <v>28</v>
      </c>
      <c r="F31" s="945">
        <v>48</v>
      </c>
      <c r="G31" s="945">
        <v>50</v>
      </c>
      <c r="H31" s="1121"/>
      <c r="I31" s="935" t="s">
        <v>82</v>
      </c>
      <c r="J31" s="934" t="s">
        <v>82</v>
      </c>
      <c r="L31" s="402"/>
      <c r="M31" s="402"/>
      <c r="N31" s="402"/>
      <c r="O31" s="402"/>
      <c r="V31" s="3"/>
      <c r="W31" s="240" t="s">
        <v>212</v>
      </c>
      <c r="X31" s="403"/>
      <c r="Y31" s="12"/>
      <c r="AJ31" s="1234" t="s">
        <v>223</v>
      </c>
      <c r="AK31" s="1235"/>
      <c r="AL31" s="1235"/>
      <c r="AM31" s="1235"/>
      <c r="AN31" s="1235"/>
      <c r="AO31" s="1236"/>
      <c r="AP31" s="908">
        <v>570.69999999999993</v>
      </c>
      <c r="AQ31" s="908">
        <v>148.00000000000003</v>
      </c>
      <c r="AR31" s="908">
        <v>0</v>
      </c>
      <c r="AS31" s="908">
        <v>0</v>
      </c>
      <c r="AT31" s="908">
        <v>0</v>
      </c>
      <c r="AU31" s="908">
        <v>0</v>
      </c>
      <c r="AV31" s="908">
        <v>0</v>
      </c>
      <c r="AW31" s="908">
        <v>0</v>
      </c>
      <c r="AX31" s="915"/>
      <c r="BX31" s="240"/>
    </row>
    <row r="32" spans="1:76" ht="24" customHeight="1">
      <c r="A32" s="290" t="s">
        <v>70</v>
      </c>
      <c r="B32" s="1"/>
      <c r="C32" s="1"/>
      <c r="D32" s="1"/>
      <c r="E32" s="1"/>
      <c r="F32" s="1"/>
      <c r="G32" s="1"/>
      <c r="H32" s="1"/>
      <c r="I32" s="1"/>
      <c r="J32" s="1"/>
      <c r="K32" s="1"/>
      <c r="L32" s="669"/>
      <c r="M32" s="673"/>
      <c r="N32" s="674"/>
      <c r="O32" s="253" t="s">
        <v>71</v>
      </c>
      <c r="S32" s="930"/>
      <c r="AI32" s="291"/>
      <c r="AJ32" s="1237" t="s">
        <v>224</v>
      </c>
      <c r="AK32" s="1238"/>
      <c r="AL32" s="1238"/>
      <c r="AM32" s="1238"/>
      <c r="AN32" s="1238"/>
      <c r="AO32" s="1239"/>
      <c r="AP32" s="907">
        <f>AP29+AP31</f>
        <v>624.99999999999989</v>
      </c>
      <c r="AQ32" s="907">
        <f>AQ29+AQ31</f>
        <v>161.80000000000004</v>
      </c>
      <c r="AR32" s="907">
        <f t="shared" ref="AR32:AW32" si="1">AR29+AR31</f>
        <v>0</v>
      </c>
      <c r="AS32" s="907">
        <f t="shared" si="1"/>
        <v>0</v>
      </c>
      <c r="AT32" s="907">
        <f t="shared" si="1"/>
        <v>0</v>
      </c>
      <c r="AU32" s="907">
        <f t="shared" si="1"/>
        <v>0</v>
      </c>
      <c r="AV32" s="907">
        <f t="shared" si="1"/>
        <v>0</v>
      </c>
      <c r="AW32" s="907">
        <f t="shared" si="1"/>
        <v>0</v>
      </c>
      <c r="AX32" s="538"/>
      <c r="BX32" s="240"/>
    </row>
    <row r="33" spans="1:76" ht="42" customHeight="1" thickBot="1">
      <c r="A33" s="1478" t="s">
        <v>20</v>
      </c>
      <c r="B33" s="1478"/>
      <c r="C33" s="1524" t="s">
        <v>419</v>
      </c>
      <c r="D33" s="1478" t="s">
        <v>21</v>
      </c>
      <c r="E33" s="1478" t="s">
        <v>2</v>
      </c>
      <c r="F33" s="1478"/>
      <c r="G33" s="1478" t="s">
        <v>3</v>
      </c>
      <c r="H33" s="1478"/>
      <c r="I33" s="1303" t="s">
        <v>22</v>
      </c>
      <c r="J33" s="1304"/>
      <c r="K33" s="1304"/>
      <c r="L33" s="1305"/>
      <c r="M33" s="1302" t="s">
        <v>1994</v>
      </c>
      <c r="N33" s="693"/>
      <c r="O33" s="1259" t="s">
        <v>69</v>
      </c>
      <c r="P33" s="1260"/>
      <c r="Q33" s="1260"/>
      <c r="R33" s="1261"/>
      <c r="S33" s="434" t="s">
        <v>391</v>
      </c>
      <c r="T33" s="433" t="s">
        <v>757</v>
      </c>
      <c r="U33" s="243" t="s">
        <v>8</v>
      </c>
      <c r="V33" s="243" t="s">
        <v>9</v>
      </c>
      <c r="W33" s="243" t="s">
        <v>245</v>
      </c>
      <c r="X33" s="243" t="s">
        <v>446</v>
      </c>
      <c r="Y33" s="243" t="s">
        <v>457</v>
      </c>
      <c r="Z33" s="243" t="s">
        <v>10</v>
      </c>
      <c r="AA33" s="918"/>
      <c r="AJ33" s="1244" t="s">
        <v>411</v>
      </c>
      <c r="AK33" s="1244"/>
      <c r="AL33" s="1244"/>
      <c r="AM33" s="1244"/>
      <c r="BX33" s="240"/>
    </row>
    <row r="34" spans="1:76" ht="18" customHeight="1">
      <c r="A34" s="1299" t="s">
        <v>40</v>
      </c>
      <c r="B34" s="1299" t="s">
        <v>4</v>
      </c>
      <c r="C34" s="1524"/>
      <c r="D34" s="1478"/>
      <c r="E34" s="1299" t="s">
        <v>86</v>
      </c>
      <c r="F34" s="1299" t="s">
        <v>85</v>
      </c>
      <c r="G34" s="1299" t="s">
        <v>52</v>
      </c>
      <c r="H34" s="1299" t="s">
        <v>53</v>
      </c>
      <c r="I34" s="1299" t="s">
        <v>40</v>
      </c>
      <c r="J34" s="1299" t="s">
        <v>4</v>
      </c>
      <c r="K34" s="1299" t="s">
        <v>23</v>
      </c>
      <c r="L34" s="1299" t="s">
        <v>5</v>
      </c>
      <c r="M34" s="1302"/>
      <c r="N34" s="709"/>
      <c r="O34" s="1259" t="s">
        <v>207</v>
      </c>
      <c r="P34" s="1260"/>
      <c r="Q34" s="1260"/>
      <c r="R34" s="1261"/>
      <c r="S34" s="1161">
        <v>54.3</v>
      </c>
      <c r="T34" s="1161">
        <v>13.8</v>
      </c>
      <c r="U34" s="933">
        <v>0</v>
      </c>
      <c r="V34" s="933">
        <v>0</v>
      </c>
      <c r="W34" s="1189">
        <v>0</v>
      </c>
      <c r="X34" s="933">
        <v>0</v>
      </c>
      <c r="Y34" s="968">
        <v>0</v>
      </c>
      <c r="Z34" s="904">
        <v>0</v>
      </c>
      <c r="AA34" s="918"/>
      <c r="AG34" s="240">
        <v>3</v>
      </c>
      <c r="AH34" s="743"/>
      <c r="AI34" s="744"/>
      <c r="AJ34" s="1282" t="s">
        <v>758</v>
      </c>
      <c r="AK34" s="1283"/>
      <c r="AL34" s="1283"/>
      <c r="AM34" s="1283"/>
      <c r="AN34" s="1283"/>
      <c r="AO34" s="1284"/>
      <c r="AP34" s="1245" t="s">
        <v>9</v>
      </c>
      <c r="AQ34" s="1246"/>
      <c r="AR34" s="1246"/>
      <c r="AS34" s="1247"/>
      <c r="AT34" s="1245" t="s">
        <v>6</v>
      </c>
      <c r="AU34" s="1246"/>
      <c r="AV34" s="1246"/>
      <c r="AW34" s="1247"/>
      <c r="AX34" s="1245" t="s">
        <v>8</v>
      </c>
      <c r="AY34" s="1246"/>
      <c r="AZ34" s="1246"/>
      <c r="BA34" s="1247"/>
      <c r="BB34" s="1245" t="s">
        <v>245</v>
      </c>
      <c r="BC34" s="1246"/>
      <c r="BD34" s="1246"/>
      <c r="BE34" s="1247"/>
      <c r="BF34" s="1245" t="s">
        <v>446</v>
      </c>
      <c r="BG34" s="1246"/>
      <c r="BH34" s="1246"/>
      <c r="BI34" s="1247"/>
      <c r="BX34" s="240"/>
    </row>
    <row r="35" spans="1:76" ht="18" customHeight="1">
      <c r="A35" s="1299"/>
      <c r="B35" s="1299"/>
      <c r="C35" s="1524"/>
      <c r="D35" s="1478"/>
      <c r="E35" s="1299"/>
      <c r="F35" s="1299"/>
      <c r="G35" s="1299"/>
      <c r="H35" s="1299"/>
      <c r="I35" s="1299"/>
      <c r="J35" s="1299"/>
      <c r="K35" s="1299"/>
      <c r="L35" s="1299"/>
      <c r="M35" s="1302"/>
      <c r="N35" s="731"/>
      <c r="O35" s="1270" t="s">
        <v>208</v>
      </c>
      <c r="P35" s="1271"/>
      <c r="Q35" s="1271"/>
      <c r="R35" s="1272"/>
      <c r="S35" s="1064">
        <v>1586.6999999999998</v>
      </c>
      <c r="T35" s="1064">
        <v>2050.4999999999995</v>
      </c>
      <c r="U35" s="1065">
        <v>154</v>
      </c>
      <c r="V35" s="1065">
        <v>2798.12</v>
      </c>
      <c r="W35" s="1065">
        <v>45</v>
      </c>
      <c r="X35" s="1065">
        <v>50</v>
      </c>
      <c r="Y35" s="1066">
        <v>115</v>
      </c>
      <c r="Z35" s="1067">
        <v>0</v>
      </c>
      <c r="AA35" s="918"/>
      <c r="AH35" s="743"/>
      <c r="AI35" s="744"/>
      <c r="AJ35" s="1285"/>
      <c r="AK35" s="1286"/>
      <c r="AL35" s="1286"/>
      <c r="AM35" s="1286"/>
      <c r="AN35" s="1286"/>
      <c r="AO35" s="1287"/>
      <c r="AP35" s="1248"/>
      <c r="AQ35" s="1249"/>
      <c r="AR35" s="1249"/>
      <c r="AS35" s="1250"/>
      <c r="AT35" s="1248"/>
      <c r="AU35" s="1249"/>
      <c r="AV35" s="1249"/>
      <c r="AW35" s="1250"/>
      <c r="AX35" s="1248"/>
      <c r="AY35" s="1249"/>
      <c r="AZ35" s="1249"/>
      <c r="BA35" s="1250"/>
      <c r="BB35" s="1248"/>
      <c r="BC35" s="1249"/>
      <c r="BD35" s="1249"/>
      <c r="BE35" s="1250"/>
      <c r="BF35" s="1248"/>
      <c r="BG35" s="1249"/>
      <c r="BH35" s="1249"/>
      <c r="BI35" s="1250"/>
    </row>
    <row r="36" spans="1:76" ht="18.75" customHeight="1">
      <c r="A36" s="1299"/>
      <c r="B36" s="1299"/>
      <c r="C36" s="1524"/>
      <c r="D36" s="1478"/>
      <c r="E36" s="1299"/>
      <c r="F36" s="1299"/>
      <c r="G36" s="1299"/>
      <c r="H36" s="1299"/>
      <c r="I36" s="1299"/>
      <c r="J36" s="1299"/>
      <c r="K36" s="1299"/>
      <c r="L36" s="1299"/>
      <c r="M36" s="1302"/>
      <c r="N36" s="964"/>
      <c r="O36" s="1237" t="s">
        <v>209</v>
      </c>
      <c r="P36" s="1238"/>
      <c r="Q36" s="1238"/>
      <c r="R36" s="1239"/>
      <c r="S36" s="910">
        <v>5125</v>
      </c>
      <c r="T36" s="910">
        <v>0</v>
      </c>
      <c r="U36" s="1199">
        <v>832</v>
      </c>
      <c r="V36" s="929"/>
      <c r="W36" s="943">
        <v>1000</v>
      </c>
      <c r="X36" s="963"/>
      <c r="Y36" s="904"/>
      <c r="Z36" s="999"/>
      <c r="AA36" s="918"/>
      <c r="AJ36" s="1281" t="s">
        <v>130</v>
      </c>
      <c r="AK36" s="1273" t="s">
        <v>131</v>
      </c>
      <c r="AL36" s="1274"/>
      <c r="AM36" s="1279" t="s">
        <v>132</v>
      </c>
      <c r="AN36" s="1279" t="s">
        <v>133</v>
      </c>
      <c r="AO36" s="1277" t="s">
        <v>134</v>
      </c>
      <c r="AP36" s="1215" t="s">
        <v>131</v>
      </c>
      <c r="AQ36" s="1215" t="s">
        <v>132</v>
      </c>
      <c r="AR36" s="1215" t="s">
        <v>133</v>
      </c>
      <c r="AS36" s="1268" t="s">
        <v>134</v>
      </c>
      <c r="AT36" s="1266" t="s">
        <v>131</v>
      </c>
      <c r="AU36" s="1266" t="s">
        <v>132</v>
      </c>
      <c r="AV36" s="1266" t="s">
        <v>133</v>
      </c>
      <c r="AW36" s="1288" t="s">
        <v>134</v>
      </c>
      <c r="AX36" s="1257" t="s">
        <v>131</v>
      </c>
      <c r="AY36" s="1257" t="s">
        <v>132</v>
      </c>
      <c r="AZ36" s="1257" t="s">
        <v>133</v>
      </c>
      <c r="BA36" s="1255" t="s">
        <v>134</v>
      </c>
      <c r="BB36" s="1251" t="s">
        <v>131</v>
      </c>
      <c r="BC36" s="1253" t="s">
        <v>132</v>
      </c>
      <c r="BD36" s="1253" t="s">
        <v>133</v>
      </c>
      <c r="BE36" s="1255" t="s">
        <v>134</v>
      </c>
      <c r="BF36" s="1251" t="s">
        <v>131</v>
      </c>
      <c r="BG36" s="1253" t="s">
        <v>132</v>
      </c>
      <c r="BH36" s="1253" t="s">
        <v>133</v>
      </c>
      <c r="BI36" s="1255" t="s">
        <v>134</v>
      </c>
    </row>
    <row r="37" spans="1:76" ht="23.75" customHeight="1">
      <c r="A37" s="1299"/>
      <c r="B37" s="1299"/>
      <c r="C37" s="1524"/>
      <c r="D37" s="1478"/>
      <c r="E37" s="1299"/>
      <c r="F37" s="1299"/>
      <c r="G37" s="1299"/>
      <c r="H37" s="1299"/>
      <c r="I37" s="1299"/>
      <c r="J37" s="1299"/>
      <c r="K37" s="1299"/>
      <c r="L37" s="1299"/>
      <c r="M37" s="1302"/>
      <c r="N37" s="1184"/>
      <c r="O37" s="1521" t="s">
        <v>210</v>
      </c>
      <c r="P37" s="1522"/>
      <c r="Q37" s="1522"/>
      <c r="R37" s="1523"/>
      <c r="S37" s="737">
        <f>AP32</f>
        <v>624.99999999999989</v>
      </c>
      <c r="T37" s="737">
        <f t="shared" ref="T37:Y37" si="2">AQ32</f>
        <v>161.80000000000004</v>
      </c>
      <c r="U37" s="761">
        <f t="shared" si="2"/>
        <v>0</v>
      </c>
      <c r="V37" s="761">
        <f t="shared" si="2"/>
        <v>0</v>
      </c>
      <c r="W37" s="761">
        <f t="shared" si="2"/>
        <v>0</v>
      </c>
      <c r="X37" s="761">
        <f t="shared" si="2"/>
        <v>0</v>
      </c>
      <c r="Y37" s="998">
        <f t="shared" si="2"/>
        <v>0</v>
      </c>
      <c r="Z37" s="998">
        <f>AW31</f>
        <v>0</v>
      </c>
      <c r="AA37" s="918"/>
      <c r="AJ37" s="1281"/>
      <c r="AK37" s="1275"/>
      <c r="AL37" s="1276"/>
      <c r="AM37" s="1280"/>
      <c r="AN37" s="1280"/>
      <c r="AO37" s="1278"/>
      <c r="AP37" s="1216"/>
      <c r="AQ37" s="1216"/>
      <c r="AR37" s="1216"/>
      <c r="AS37" s="1269"/>
      <c r="AT37" s="1267"/>
      <c r="AU37" s="1267"/>
      <c r="AV37" s="1267"/>
      <c r="AW37" s="1289"/>
      <c r="AX37" s="1258"/>
      <c r="AY37" s="1258"/>
      <c r="AZ37" s="1258"/>
      <c r="BA37" s="1256"/>
      <c r="BB37" s="1252"/>
      <c r="BC37" s="1254"/>
      <c r="BD37" s="1254"/>
      <c r="BE37" s="1256"/>
      <c r="BF37" s="1252"/>
      <c r="BG37" s="1254"/>
      <c r="BH37" s="1254"/>
      <c r="BI37" s="1256"/>
    </row>
    <row r="38" spans="1:76" ht="22.5" customHeight="1">
      <c r="A38" s="948" t="s">
        <v>1710</v>
      </c>
      <c r="B38" s="244" t="s">
        <v>1028</v>
      </c>
      <c r="C38" s="948" t="s">
        <v>2234</v>
      </c>
      <c r="D38" s="949">
        <v>25.81</v>
      </c>
      <c r="E38" s="950">
        <v>29.3</v>
      </c>
      <c r="F38" s="950">
        <v>1.1000000000000001</v>
      </c>
      <c r="G38" s="951">
        <v>104</v>
      </c>
      <c r="H38" s="244">
        <v>47</v>
      </c>
      <c r="I38" s="244">
        <v>0</v>
      </c>
      <c r="J38" s="244">
        <v>204</v>
      </c>
      <c r="K38" s="244">
        <v>101</v>
      </c>
      <c r="L38" s="965">
        <v>39</v>
      </c>
      <c r="M38" s="934">
        <v>6.2</v>
      </c>
      <c r="N38" s="674"/>
      <c r="O38" s="1237" t="s">
        <v>211</v>
      </c>
      <c r="P38" s="1238"/>
      <c r="Q38" s="1238"/>
      <c r="R38" s="1239"/>
      <c r="S38" s="1068">
        <f>S35-S37+S36</f>
        <v>6086.7</v>
      </c>
      <c r="T38" s="1068">
        <f>T35-T37+T36</f>
        <v>1888.6999999999996</v>
      </c>
      <c r="U38" s="1069">
        <f t="shared" ref="U38:Z38" si="3">U35+U36-U37</f>
        <v>986</v>
      </c>
      <c r="V38" s="1069">
        <f t="shared" si="3"/>
        <v>2798.12</v>
      </c>
      <c r="W38" s="1069">
        <f t="shared" si="3"/>
        <v>1045</v>
      </c>
      <c r="X38" s="1069">
        <f t="shared" si="3"/>
        <v>50</v>
      </c>
      <c r="Y38" s="1069">
        <f t="shared" si="3"/>
        <v>115</v>
      </c>
      <c r="Z38" s="1069">
        <f t="shared" si="3"/>
        <v>0</v>
      </c>
      <c r="AA38" s="918"/>
      <c r="AJ38" s="292">
        <f>J2</f>
        <v>45880</v>
      </c>
      <c r="AK38" s="1290"/>
      <c r="AL38" s="1291"/>
      <c r="AM38" s="913">
        <f>T36</f>
        <v>0</v>
      </c>
      <c r="AN38" s="293">
        <f>T34</f>
        <v>13.8</v>
      </c>
      <c r="AO38" s="294">
        <f>T38</f>
        <v>1888.6999999999996</v>
      </c>
      <c r="AP38" s="293"/>
      <c r="AQ38" s="293">
        <f>V36</f>
        <v>0</v>
      </c>
      <c r="AR38" s="293">
        <f>V34</f>
        <v>0</v>
      </c>
      <c r="AS38" s="293">
        <f>V38</f>
        <v>2798.12</v>
      </c>
      <c r="AT38" s="293"/>
      <c r="AU38" s="913">
        <f>S36-5125</f>
        <v>0</v>
      </c>
      <c r="AV38" s="293">
        <f>S34</f>
        <v>54.3</v>
      </c>
      <c r="AW38" s="294">
        <f>S38</f>
        <v>6086.7</v>
      </c>
      <c r="AX38" s="293"/>
      <c r="AY38" s="293">
        <f>U36-832</f>
        <v>0</v>
      </c>
      <c r="AZ38" s="293">
        <f>U34</f>
        <v>0</v>
      </c>
      <c r="BA38" s="294">
        <f>U38</f>
        <v>986</v>
      </c>
      <c r="BB38" s="517"/>
      <c r="BC38" s="912">
        <f>W36-1000</f>
        <v>0</v>
      </c>
      <c r="BD38" s="293">
        <f>W34</f>
        <v>0</v>
      </c>
      <c r="BE38" s="293">
        <f>W38</f>
        <v>1045</v>
      </c>
      <c r="BF38" s="517"/>
      <c r="BG38" s="912">
        <f>AA36</f>
        <v>0</v>
      </c>
      <c r="BH38" s="293">
        <f>X34</f>
        <v>0</v>
      </c>
      <c r="BI38" s="293">
        <f>X38</f>
        <v>50</v>
      </c>
    </row>
    <row r="39" spans="1:76" ht="21" customHeight="1">
      <c r="A39" s="389" t="s">
        <v>72</v>
      </c>
      <c r="M39" s="1038"/>
      <c r="N39" s="674"/>
      <c r="O39" s="936"/>
      <c r="P39" s="939"/>
      <c r="S39" s="269"/>
      <c r="T39" s="269"/>
      <c r="U39" s="269"/>
      <c r="V39" s="269"/>
      <c r="W39" s="269"/>
      <c r="X39" s="1296"/>
      <c r="Y39" s="1296"/>
      <c r="AA39" s="918"/>
    </row>
    <row r="40" spans="1:76" s="6" customFormat="1" ht="44">
      <c r="A40" s="694" t="s">
        <v>1</v>
      </c>
      <c r="B40" s="694" t="s">
        <v>84</v>
      </c>
      <c r="C40" s="695" t="s">
        <v>373</v>
      </c>
      <c r="D40" s="695" t="s">
        <v>372</v>
      </c>
      <c r="E40" s="695" t="s">
        <v>374</v>
      </c>
      <c r="F40" s="695" t="s">
        <v>390</v>
      </c>
      <c r="G40" s="695" t="s">
        <v>377</v>
      </c>
      <c r="H40" s="695" t="s">
        <v>2164</v>
      </c>
      <c r="I40" s="695" t="s">
        <v>375</v>
      </c>
      <c r="J40" s="816" t="s">
        <v>376</v>
      </c>
      <c r="K40" s="695" t="s">
        <v>81</v>
      </c>
      <c r="L40" s="695" t="s">
        <v>399</v>
      </c>
      <c r="M40" s="695" t="s">
        <v>126</v>
      </c>
      <c r="N40" s="695" t="s">
        <v>127</v>
      </c>
      <c r="O40" s="695" t="s">
        <v>370</v>
      </c>
      <c r="P40" s="938" t="s">
        <v>215</v>
      </c>
      <c r="Q40" s="696" t="s">
        <v>128</v>
      </c>
      <c r="R40" s="1300" t="s">
        <v>103</v>
      </c>
      <c r="S40" s="1301"/>
      <c r="T40" s="1470" t="s">
        <v>15</v>
      </c>
      <c r="U40" s="1471"/>
      <c r="V40" s="207"/>
      <c r="W40" s="439"/>
      <c r="X40" s="1296"/>
      <c r="Y40" s="1296"/>
      <c r="AG40" s="240"/>
      <c r="AY40" s="6" t="s">
        <v>266</v>
      </c>
      <c r="BX40" s="229"/>
    </row>
    <row r="41" spans="1:76" s="6" customFormat="1" ht="15.5" customHeight="1">
      <c r="A41" s="817" t="s">
        <v>256</v>
      </c>
      <c r="B41" s="1095" t="s">
        <v>2235</v>
      </c>
      <c r="C41" s="1096" t="s">
        <v>1809</v>
      </c>
      <c r="D41" s="1101" t="s">
        <v>596</v>
      </c>
      <c r="E41" s="1098" t="s">
        <v>2236</v>
      </c>
      <c r="F41" s="514">
        <v>496</v>
      </c>
      <c r="G41" s="970">
        <v>166</v>
      </c>
      <c r="H41" s="514" t="s">
        <v>82</v>
      </c>
      <c r="I41" s="1160" t="s">
        <v>1016</v>
      </c>
      <c r="J41" s="839" t="s">
        <v>96</v>
      </c>
      <c r="K41" s="868" t="s">
        <v>1089</v>
      </c>
      <c r="L41" s="468" t="s">
        <v>1489</v>
      </c>
      <c r="M41" s="786">
        <v>18979</v>
      </c>
      <c r="N41" s="756">
        <v>30</v>
      </c>
      <c r="O41" s="768">
        <v>96</v>
      </c>
      <c r="P41" s="537">
        <f>N41*(100-O41)/100</f>
        <v>1.2</v>
      </c>
      <c r="Q41" s="470">
        <f>P41*0.75</f>
        <v>0.89999999999999991</v>
      </c>
      <c r="R41" s="1264">
        <f>M41/P41</f>
        <v>15815.833333333334</v>
      </c>
      <c r="S41" s="1265"/>
      <c r="T41" s="1292" t="s">
        <v>2243</v>
      </c>
      <c r="U41" s="1293"/>
      <c r="V41" s="1297"/>
      <c r="W41" s="1298"/>
      <c r="X41" s="1298"/>
      <c r="Y41" s="1298"/>
      <c r="AG41" s="240"/>
      <c r="BX41" s="229"/>
    </row>
    <row r="42" spans="1:76" s="6" customFormat="1" ht="15.5" customHeight="1">
      <c r="A42" s="817">
        <v>6</v>
      </c>
      <c r="B42" s="1099" t="s">
        <v>1899</v>
      </c>
      <c r="C42" s="1100" t="s">
        <v>2230</v>
      </c>
      <c r="D42" s="1101" t="s">
        <v>2237</v>
      </c>
      <c r="E42" s="1102">
        <v>30</v>
      </c>
      <c r="F42" s="514">
        <v>494</v>
      </c>
      <c r="G42" s="514" t="s">
        <v>82</v>
      </c>
      <c r="H42" s="514" t="s">
        <v>82</v>
      </c>
      <c r="I42" s="838" t="s">
        <v>1210</v>
      </c>
      <c r="J42" s="1187">
        <v>8.5</v>
      </c>
      <c r="K42" s="868" t="s">
        <v>484</v>
      </c>
      <c r="L42" s="468" t="s">
        <v>2238</v>
      </c>
      <c r="M42" s="786">
        <v>108150</v>
      </c>
      <c r="N42" s="756">
        <v>20.43</v>
      </c>
      <c r="O42" s="801">
        <v>40</v>
      </c>
      <c r="P42" s="537">
        <f t="shared" ref="P42:P46" si="4">N42*(100-O42)/100</f>
        <v>12.257999999999999</v>
      </c>
      <c r="Q42" s="470">
        <f>P42*0.75</f>
        <v>9.1935000000000002</v>
      </c>
      <c r="R42" s="1264">
        <f t="shared" ref="R42:R45" si="5">M42/P42</f>
        <v>8822.8095937347043</v>
      </c>
      <c r="S42" s="1265"/>
      <c r="T42" s="1292" t="s">
        <v>1690</v>
      </c>
      <c r="U42" s="1293"/>
      <c r="V42" s="941"/>
      <c r="W42" s="207"/>
      <c r="X42" s="1295"/>
      <c r="Y42" s="1296"/>
      <c r="BX42" s="229"/>
    </row>
    <row r="43" spans="1:76" s="6" customFormat="1" ht="15.5" customHeight="1">
      <c r="A43" s="817">
        <v>7</v>
      </c>
      <c r="B43" s="1099">
        <v>100</v>
      </c>
      <c r="C43" s="1102">
        <v>58</v>
      </c>
      <c r="D43" s="1102">
        <v>18</v>
      </c>
      <c r="E43" s="1102">
        <v>30</v>
      </c>
      <c r="F43" s="514">
        <v>518</v>
      </c>
      <c r="G43" s="514" t="s">
        <v>82</v>
      </c>
      <c r="H43" s="514" t="s">
        <v>82</v>
      </c>
      <c r="I43" s="764" t="s">
        <v>443</v>
      </c>
      <c r="J43" s="764" t="s">
        <v>443</v>
      </c>
      <c r="K43" s="868" t="s">
        <v>484</v>
      </c>
      <c r="L43" s="468" t="s">
        <v>2084</v>
      </c>
      <c r="M43" s="514">
        <v>180000</v>
      </c>
      <c r="N43" s="756">
        <v>25.8</v>
      </c>
      <c r="O43" s="1130">
        <v>22</v>
      </c>
      <c r="P43" s="537">
        <f t="shared" si="4"/>
        <v>20.124000000000002</v>
      </c>
      <c r="Q43" s="470">
        <f>P43*0.75</f>
        <v>15.093000000000002</v>
      </c>
      <c r="R43" s="1264">
        <f t="shared" si="5"/>
        <v>8944.5438282647574</v>
      </c>
      <c r="S43" s="1265"/>
      <c r="T43" s="1292" t="s">
        <v>1690</v>
      </c>
      <c r="U43" s="1293"/>
      <c r="V43" s="941"/>
      <c r="W43" s="240"/>
      <c r="X43" s="1294"/>
      <c r="Y43" s="1262"/>
      <c r="AG43" s="240"/>
      <c r="BX43" s="229"/>
    </row>
    <row r="44" spans="1:76" s="6" customFormat="1" ht="15" customHeight="1">
      <c r="A44" s="817">
        <v>8</v>
      </c>
      <c r="B44" s="1099" t="s">
        <v>82</v>
      </c>
      <c r="C44" s="1102">
        <v>230</v>
      </c>
      <c r="D44" s="1102">
        <v>0</v>
      </c>
      <c r="E44" s="1103" t="s">
        <v>82</v>
      </c>
      <c r="F44" s="514">
        <v>0</v>
      </c>
      <c r="G44" s="514" t="s">
        <v>82</v>
      </c>
      <c r="H44" s="514" t="s">
        <v>82</v>
      </c>
      <c r="I44" s="764" t="s">
        <v>697</v>
      </c>
      <c r="J44" s="764">
        <v>0</v>
      </c>
      <c r="K44" s="514" t="s">
        <v>82</v>
      </c>
      <c r="L44" s="468" t="s">
        <v>82</v>
      </c>
      <c r="M44" s="940"/>
      <c r="N44" s="756"/>
      <c r="O44" s="871"/>
      <c r="P44" s="537">
        <f t="shared" si="4"/>
        <v>0</v>
      </c>
      <c r="Q44" s="470">
        <f>P44*0.93</f>
        <v>0</v>
      </c>
      <c r="R44" s="1264" t="e">
        <f t="shared" si="5"/>
        <v>#DIV/0!</v>
      </c>
      <c r="S44" s="1265"/>
      <c r="T44" s="1292" t="s">
        <v>472</v>
      </c>
      <c r="U44" s="1293"/>
      <c r="V44" s="240"/>
      <c r="W44" s="240"/>
      <c r="X44" s="1295"/>
      <c r="Y44" s="1296"/>
      <c r="AG44" s="240"/>
      <c r="BX44" s="229"/>
    </row>
    <row r="45" spans="1:76" s="291" customFormat="1" ht="17" customHeight="1">
      <c r="A45" s="817" t="s">
        <v>465</v>
      </c>
      <c r="B45" s="1099" t="s">
        <v>82</v>
      </c>
      <c r="C45" s="1098">
        <v>34</v>
      </c>
      <c r="D45" s="1104">
        <v>34</v>
      </c>
      <c r="E45" s="1103" t="s">
        <v>82</v>
      </c>
      <c r="F45" s="838" t="s">
        <v>96</v>
      </c>
      <c r="G45" s="468" t="s">
        <v>82</v>
      </c>
      <c r="H45" s="514" t="s">
        <v>82</v>
      </c>
      <c r="I45" s="764" t="s">
        <v>699</v>
      </c>
      <c r="J45" s="514">
        <v>0</v>
      </c>
      <c r="K45" s="514" t="s">
        <v>82</v>
      </c>
      <c r="L45" s="863" t="s">
        <v>82</v>
      </c>
      <c r="M45" s="923"/>
      <c r="N45" s="756"/>
      <c r="O45" s="871"/>
      <c r="P45" s="537">
        <f t="shared" si="4"/>
        <v>0</v>
      </c>
      <c r="Q45" s="470">
        <f>P45*0.93</f>
        <v>0</v>
      </c>
      <c r="R45" s="1264" t="e">
        <f t="shared" si="5"/>
        <v>#DIV/0!</v>
      </c>
      <c r="S45" s="1265"/>
      <c r="T45" s="1292" t="s">
        <v>473</v>
      </c>
      <c r="U45" s="1293"/>
      <c r="V45" s="942"/>
      <c r="W45" s="207"/>
      <c r="X45" s="1262"/>
      <c r="Y45" s="1262"/>
      <c r="AG45" s="240"/>
      <c r="BX45" s="295"/>
    </row>
    <row r="46" spans="1:76" s="291" customFormat="1" ht="17.25" customHeight="1">
      <c r="A46" s="817" t="s">
        <v>467</v>
      </c>
      <c r="B46" s="1131">
        <v>65</v>
      </c>
      <c r="C46" s="1098">
        <v>31</v>
      </c>
      <c r="D46" s="1109">
        <v>20</v>
      </c>
      <c r="E46" s="1105">
        <v>30</v>
      </c>
      <c r="F46" s="514">
        <v>505</v>
      </c>
      <c r="G46" s="468" t="s">
        <v>82</v>
      </c>
      <c r="H46" s="514" t="s">
        <v>82</v>
      </c>
      <c r="I46" s="764">
        <v>0</v>
      </c>
      <c r="J46" s="764">
        <v>0</v>
      </c>
      <c r="K46" s="868" t="s">
        <v>484</v>
      </c>
      <c r="L46" s="1091" t="s">
        <v>2067</v>
      </c>
      <c r="M46" s="514">
        <v>88000</v>
      </c>
      <c r="N46" s="787">
        <v>26</v>
      </c>
      <c r="O46" s="801">
        <v>80</v>
      </c>
      <c r="P46" s="537">
        <f t="shared" si="4"/>
        <v>5.2</v>
      </c>
      <c r="Q46" s="470">
        <f>P46*0.7835</f>
        <v>4.0742000000000003</v>
      </c>
      <c r="R46" s="1264">
        <f>M46/P46</f>
        <v>16923.076923076922</v>
      </c>
      <c r="S46" s="1265"/>
      <c r="T46" s="1292" t="s">
        <v>1690</v>
      </c>
      <c r="U46" s="1293"/>
      <c r="V46" s="1295"/>
      <c r="W46" s="1296"/>
      <c r="X46" s="866"/>
      <c r="Y46" s="1296"/>
      <c r="Z46" s="1296"/>
      <c r="AG46" s="240"/>
      <c r="BX46" s="295"/>
    </row>
    <row r="47" spans="1:76" ht="23" customHeight="1" thickBot="1">
      <c r="A47" s="290" t="s">
        <v>44</v>
      </c>
      <c r="B47" s="2"/>
      <c r="C47" s="2"/>
      <c r="D47" s="2"/>
      <c r="E47" s="2"/>
      <c r="F47" s="2"/>
      <c r="G47" s="2"/>
      <c r="H47" s="2"/>
      <c r="I47" s="253" t="s">
        <v>45</v>
      </c>
      <c r="J47" s="2"/>
      <c r="K47" s="2"/>
      <c r="M47" s="514"/>
      <c r="N47" s="2"/>
      <c r="O47" s="2"/>
      <c r="P47" s="2"/>
      <c r="Q47" s="2"/>
      <c r="R47" s="1292"/>
      <c r="S47" s="1293"/>
      <c r="U47" s="1263" t="s">
        <v>46</v>
      </c>
      <c r="V47" s="1263"/>
    </row>
    <row r="48" spans="1:76" ht="51.75" customHeight="1" thickBot="1">
      <c r="A48" s="1478" t="s">
        <v>12</v>
      </c>
      <c r="B48" s="1478"/>
      <c r="C48" s="1507" t="s">
        <v>13</v>
      </c>
      <c r="D48" s="1507"/>
      <c r="E48" s="1507"/>
      <c r="F48" s="1507"/>
      <c r="G48" s="1507"/>
      <c r="H48" s="1507"/>
      <c r="I48" s="1414" t="s">
        <v>54</v>
      </c>
      <c r="J48" s="1415"/>
      <c r="K48" s="1415"/>
      <c r="L48" s="1415"/>
      <c r="M48" s="1415"/>
      <c r="N48" s="1415"/>
      <c r="O48" s="1416"/>
      <c r="P48" s="1414" t="s">
        <v>350</v>
      </c>
      <c r="Q48" s="1415"/>
      <c r="R48" s="1416"/>
      <c r="S48" s="1411" t="s">
        <v>352</v>
      </c>
      <c r="U48" s="437" t="s">
        <v>73</v>
      </c>
      <c r="V48" s="437" t="s">
        <v>221</v>
      </c>
      <c r="W48" s="437" t="s">
        <v>276</v>
      </c>
      <c r="X48" s="1436" t="s">
        <v>25</v>
      </c>
      <c r="Y48" s="1436"/>
      <c r="AJ48" s="1426" t="s">
        <v>38</v>
      </c>
      <c r="AK48" s="1428" t="s">
        <v>229</v>
      </c>
      <c r="AL48" s="1428"/>
      <c r="AM48" s="1428"/>
      <c r="AN48" s="296" t="s">
        <v>169</v>
      </c>
      <c r="AO48" s="1437" t="s">
        <v>230</v>
      </c>
      <c r="AP48" s="1437"/>
      <c r="AQ48" s="1430" t="s">
        <v>231</v>
      </c>
      <c r="AR48" s="1431"/>
      <c r="AS48" s="297" t="s">
        <v>232</v>
      </c>
      <c r="AT48" s="297" t="s">
        <v>233</v>
      </c>
      <c r="AU48" s="297" t="s">
        <v>234</v>
      </c>
      <c r="AV48" s="298" t="s">
        <v>235</v>
      </c>
      <c r="AW48" s="1423" t="s">
        <v>236</v>
      </c>
      <c r="AX48" s="1424"/>
      <c r="AY48" s="1424"/>
      <c r="AZ48" s="1424"/>
      <c r="BA48" s="1424"/>
      <c r="BB48" s="1424"/>
      <c r="BC48" s="1424"/>
      <c r="BD48" s="1425"/>
    </row>
    <row r="49" spans="1:58" ht="41" customHeight="1">
      <c r="A49" s="1508" t="s">
        <v>43</v>
      </c>
      <c r="B49" s="1508" t="s">
        <v>4</v>
      </c>
      <c r="C49" s="1405" t="s">
        <v>984</v>
      </c>
      <c r="D49" s="1405" t="s">
        <v>983</v>
      </c>
      <c r="E49" s="1405" t="s">
        <v>1665</v>
      </c>
      <c r="F49" s="1511" t="s">
        <v>270</v>
      </c>
      <c r="G49" s="1511"/>
      <c r="H49" s="1505" t="s">
        <v>2088</v>
      </c>
      <c r="I49" s="1420"/>
      <c r="J49" s="1421"/>
      <c r="K49" s="1421"/>
      <c r="L49" s="1421"/>
      <c r="M49" s="1421"/>
      <c r="N49" s="1421"/>
      <c r="O49" s="1422"/>
      <c r="P49" s="1417"/>
      <c r="Q49" s="1418"/>
      <c r="R49" s="1419"/>
      <c r="S49" s="1412"/>
      <c r="U49" s="817" t="s">
        <v>251</v>
      </c>
      <c r="V49" s="953"/>
      <c r="W49" s="817"/>
      <c r="X49" s="1434" t="s">
        <v>1876</v>
      </c>
      <c r="Y49" s="1435"/>
      <c r="AJ49" s="1427"/>
      <c r="AK49" s="299" t="s">
        <v>271</v>
      </c>
      <c r="AL49" s="299"/>
      <c r="AM49" s="299" t="s">
        <v>272</v>
      </c>
      <c r="AN49" s="299" t="s">
        <v>271</v>
      </c>
      <c r="AO49" s="299" t="s">
        <v>271</v>
      </c>
      <c r="AP49" s="299" t="s">
        <v>272</v>
      </c>
      <c r="AQ49" s="300" t="s">
        <v>271</v>
      </c>
      <c r="AR49" s="300" t="s">
        <v>273</v>
      </c>
      <c r="AS49" s="299" t="s">
        <v>166</v>
      </c>
      <c r="AT49" s="299" t="s">
        <v>166</v>
      </c>
      <c r="AU49" s="299" t="s">
        <v>166</v>
      </c>
      <c r="AV49" s="301" t="s">
        <v>166</v>
      </c>
      <c r="AW49" s="302" t="s">
        <v>6</v>
      </c>
      <c r="AX49" s="303" t="s">
        <v>7</v>
      </c>
      <c r="AY49" s="303" t="s">
        <v>8</v>
      </c>
      <c r="AZ49" s="303" t="s">
        <v>9</v>
      </c>
      <c r="BA49" s="1432" t="s">
        <v>245</v>
      </c>
      <c r="BB49" s="1433"/>
      <c r="BC49" s="303" t="s">
        <v>10</v>
      </c>
      <c r="BD49" s="303" t="s">
        <v>237</v>
      </c>
    </row>
    <row r="50" spans="1:58" ht="52.25" customHeight="1">
      <c r="A50" s="1508"/>
      <c r="B50" s="1508"/>
      <c r="C50" s="1405"/>
      <c r="D50" s="1405"/>
      <c r="E50" s="1405"/>
      <c r="F50" s="1182" t="s">
        <v>77</v>
      </c>
      <c r="G50" s="1182" t="s">
        <v>24</v>
      </c>
      <c r="H50" s="1506"/>
      <c r="I50" s="1408" t="s">
        <v>74</v>
      </c>
      <c r="J50" s="1410"/>
      <c r="K50" s="1408" t="s">
        <v>75</v>
      </c>
      <c r="L50" s="1410"/>
      <c r="M50" s="1408" t="s">
        <v>76</v>
      </c>
      <c r="N50" s="1409"/>
      <c r="O50" s="1410"/>
      <c r="P50" s="1420"/>
      <c r="Q50" s="1421"/>
      <c r="R50" s="1422"/>
      <c r="S50" s="1413"/>
      <c r="U50" s="817" t="s">
        <v>252</v>
      </c>
      <c r="V50" s="953" t="s">
        <v>2222</v>
      </c>
      <c r="W50" s="817">
        <v>24</v>
      </c>
      <c r="X50" s="1434" t="s">
        <v>1385</v>
      </c>
      <c r="Y50" s="1435"/>
      <c r="AA50" s="847"/>
      <c r="AB50" s="847"/>
      <c r="AJ50" s="304">
        <f>J2</f>
        <v>45880</v>
      </c>
      <c r="AK50" s="305">
        <f>H29</f>
        <v>0</v>
      </c>
      <c r="AL50" s="305"/>
      <c r="AM50" s="306" t="str">
        <f>J29</f>
        <v>-</v>
      </c>
      <c r="AN50" s="276">
        <f>H30</f>
        <v>386964</v>
      </c>
      <c r="AO50" s="276"/>
      <c r="AP50" s="276"/>
      <c r="AQ50" s="307">
        <f>D20</f>
        <v>862175</v>
      </c>
      <c r="AR50" s="306">
        <f>D17</f>
        <v>38.78</v>
      </c>
      <c r="AS50" s="307">
        <f>D8</f>
        <v>13244</v>
      </c>
      <c r="AT50" s="307">
        <f>O25</f>
        <v>18838</v>
      </c>
      <c r="AU50" s="276">
        <f>N25</f>
        <v>0</v>
      </c>
      <c r="AV50" s="307">
        <f>AT50+AU50</f>
        <v>18838</v>
      </c>
      <c r="AW50" s="306">
        <f>S38</f>
        <v>6086.7</v>
      </c>
      <c r="AX50" s="306">
        <f>T38</f>
        <v>1888.6999999999996</v>
      </c>
      <c r="AY50" s="306">
        <f>U38</f>
        <v>986</v>
      </c>
      <c r="AZ50" s="306">
        <f>V38</f>
        <v>2798.12</v>
      </c>
      <c r="BA50" s="1429">
        <f>W38</f>
        <v>1045</v>
      </c>
      <c r="BB50" s="1429"/>
      <c r="BC50" s="306">
        <f>X38</f>
        <v>50</v>
      </c>
      <c r="BD50" s="306">
        <f>Y38</f>
        <v>115</v>
      </c>
      <c r="BE50" s="306"/>
      <c r="BF50" s="276"/>
    </row>
    <row r="51" spans="1:58" ht="13.5" customHeight="1">
      <c r="A51" s="1124">
        <f>AVERAGE(S29:T29)</f>
        <v>8.6</v>
      </c>
      <c r="B51" s="1125">
        <f>AVERAGE(U29:V29)</f>
        <v>25.5</v>
      </c>
      <c r="C51" s="1021" t="s">
        <v>2239</v>
      </c>
      <c r="D51" s="1021" t="s">
        <v>2240</v>
      </c>
      <c r="E51" s="952">
        <v>20.7</v>
      </c>
      <c r="F51" s="1188" t="s">
        <v>484</v>
      </c>
      <c r="G51" s="1183">
        <f>F51+ 48228.78</f>
        <v>48252.78</v>
      </c>
      <c r="H51" s="1186"/>
      <c r="I51" s="1459" t="s">
        <v>2109</v>
      </c>
      <c r="J51" s="1460"/>
      <c r="K51" s="1459" t="s">
        <v>1856</v>
      </c>
      <c r="L51" s="1460"/>
      <c r="M51" s="1459" t="s">
        <v>2110</v>
      </c>
      <c r="N51" s="1463"/>
      <c r="O51" s="1460"/>
      <c r="P51" s="1456">
        <v>64</v>
      </c>
      <c r="Q51" s="1457"/>
      <c r="R51" s="1458"/>
      <c r="S51" s="1023">
        <f>P51+1637</f>
        <v>1701</v>
      </c>
      <c r="T51" s="272"/>
    </row>
    <row r="52" spans="1:58" ht="20" customHeight="1">
      <c r="A52" s="389" t="s">
        <v>47</v>
      </c>
      <c r="B52" s="6"/>
      <c r="H52" s="207"/>
      <c r="J52" s="253" t="s">
        <v>49</v>
      </c>
    </row>
    <row r="53" spans="1:58" ht="40.25" customHeight="1">
      <c r="A53" s="399" t="s">
        <v>80</v>
      </c>
      <c r="B53" s="421" t="s">
        <v>219</v>
      </c>
      <c r="C53" s="421" t="s">
        <v>220</v>
      </c>
      <c r="D53" s="421" t="s">
        <v>454</v>
      </c>
      <c r="E53" s="758" t="s">
        <v>706</v>
      </c>
      <c r="F53" s="758" t="s">
        <v>707</v>
      </c>
      <c r="G53" s="759" t="s">
        <v>708</v>
      </c>
      <c r="H53" s="911" t="s">
        <v>755</v>
      </c>
      <c r="I53" s="665"/>
      <c r="J53" s="419" t="s">
        <v>253</v>
      </c>
      <c r="K53" s="419" t="s">
        <v>31</v>
      </c>
      <c r="L53" s="419" t="s">
        <v>41</v>
      </c>
      <c r="M53" s="1448" t="s">
        <v>104</v>
      </c>
      <c r="N53" s="1449"/>
      <c r="O53" s="435" t="s">
        <v>34</v>
      </c>
      <c r="P53" s="419" t="s">
        <v>33</v>
      </c>
      <c r="Q53" s="436" t="s">
        <v>351</v>
      </c>
      <c r="R53" s="1448" t="s">
        <v>35</v>
      </c>
      <c r="S53" s="1449"/>
      <c r="T53" s="419" t="s">
        <v>32</v>
      </c>
      <c r="U53" s="419" t="s">
        <v>712</v>
      </c>
      <c r="V53" s="435" t="s">
        <v>468</v>
      </c>
      <c r="W53" s="419" t="s">
        <v>386</v>
      </c>
      <c r="X53" s="399" t="s">
        <v>42</v>
      </c>
      <c r="Y53" s="418" t="s">
        <v>822</v>
      </c>
      <c r="Z53" s="1455" t="s">
        <v>15</v>
      </c>
      <c r="AA53" s="1455"/>
      <c r="AI53" s="539"/>
      <c r="AJ53" s="288"/>
      <c r="AK53" s="540" t="s">
        <v>378</v>
      </c>
      <c r="AL53" s="540"/>
      <c r="AM53" s="541"/>
      <c r="AN53" s="541"/>
      <c r="AO53" s="541"/>
      <c r="AP53" s="541"/>
      <c r="AQ53" s="541"/>
      <c r="AR53" s="542"/>
    </row>
    <row r="54" spans="1:58" ht="46.25" customHeight="1">
      <c r="A54" s="419" t="s">
        <v>79</v>
      </c>
      <c r="B54" s="1048">
        <f>ROUND(J54*0.35,0)</f>
        <v>21</v>
      </c>
      <c r="C54" s="1179">
        <v>0</v>
      </c>
      <c r="D54" s="955">
        <v>0</v>
      </c>
      <c r="E54" s="1452" t="s">
        <v>761</v>
      </c>
      <c r="F54" s="1452" t="s">
        <v>2196</v>
      </c>
      <c r="G54" s="1452" t="s">
        <v>2195</v>
      </c>
      <c r="H54" s="1049">
        <v>27</v>
      </c>
      <c r="I54" s="805"/>
      <c r="J54" s="1055">
        <f>SUM(K54:Y54)</f>
        <v>59</v>
      </c>
      <c r="K54" s="1035">
        <v>31</v>
      </c>
      <c r="L54" s="1035">
        <v>5</v>
      </c>
      <c r="M54" s="1464">
        <v>1</v>
      </c>
      <c r="N54" s="1465"/>
      <c r="O54" s="1035">
        <v>11</v>
      </c>
      <c r="P54" s="1036"/>
      <c r="Q54" s="1035">
        <v>0</v>
      </c>
      <c r="R54" s="1464">
        <v>0</v>
      </c>
      <c r="S54" s="1465"/>
      <c r="T54" s="1035">
        <v>2</v>
      </c>
      <c r="U54" s="1036">
        <v>0</v>
      </c>
      <c r="V54" s="1036">
        <v>0</v>
      </c>
      <c r="W54" s="1034">
        <v>0</v>
      </c>
      <c r="X54" s="1033">
        <v>9</v>
      </c>
      <c r="Y54" s="1033">
        <v>0</v>
      </c>
      <c r="Z54" s="1454"/>
      <c r="AA54" s="1454"/>
      <c r="AI54" s="543"/>
      <c r="AK54"/>
      <c r="AL54"/>
      <c r="AM54"/>
      <c r="AN54"/>
      <c r="AO54"/>
      <c r="AP54"/>
      <c r="AQ54"/>
      <c r="AR54" s="544"/>
    </row>
    <row r="55" spans="1:58" ht="20.75" customHeight="1">
      <c r="A55" s="420" t="s">
        <v>78</v>
      </c>
      <c r="B55" s="1056">
        <f>44-B54</f>
        <v>23</v>
      </c>
      <c r="C55" s="955">
        <v>19.38</v>
      </c>
      <c r="D55" s="955">
        <v>10.4</v>
      </c>
      <c r="E55" s="1453"/>
      <c r="F55" s="1453"/>
      <c r="G55" s="1453"/>
      <c r="H55" s="954">
        <v>17</v>
      </c>
      <c r="I55" s="272"/>
      <c r="J55" s="921" t="s">
        <v>212</v>
      </c>
      <c r="K55" s="432"/>
      <c r="L55" s="432"/>
      <c r="M55" s="432"/>
      <c r="N55" s="432"/>
      <c r="O55" s="432"/>
      <c r="P55" s="432"/>
      <c r="Q55" s="432"/>
      <c r="R55" s="432"/>
      <c r="S55" s="432"/>
      <c r="T55" s="432"/>
      <c r="U55" s="432"/>
      <c r="V55" s="432"/>
      <c r="W55" s="432"/>
      <c r="X55" s="432"/>
      <c r="Y55" s="432"/>
      <c r="AI55" s="543"/>
      <c r="AK55" s="545" t="s">
        <v>379</v>
      </c>
      <c r="AL55" s="545"/>
      <c r="AM55"/>
      <c r="AN55"/>
      <c r="AO55"/>
      <c r="AP55"/>
      <c r="AQ55"/>
      <c r="AR55" s="544"/>
    </row>
    <row r="56" spans="1:58" ht="20" customHeight="1">
      <c r="A56" s="253" t="s">
        <v>50</v>
      </c>
      <c r="B56" s="207"/>
      <c r="C56" s="941"/>
      <c r="D56" s="207"/>
      <c r="E56" s="207"/>
      <c r="F56" s="1040"/>
      <c r="G56" s="207"/>
      <c r="H56" s="941"/>
      <c r="I56" s="207"/>
      <c r="J56" s="1408" t="s">
        <v>73</v>
      </c>
      <c r="K56" s="1410"/>
      <c r="L56" s="437" t="s">
        <v>40</v>
      </c>
      <c r="M56" s="1436" t="s">
        <v>276</v>
      </c>
      <c r="N56" s="1436"/>
      <c r="O56" s="1436"/>
      <c r="P56" s="1466" t="s">
        <v>277</v>
      </c>
      <c r="Q56" s="1466"/>
      <c r="R56" s="1466"/>
      <c r="S56" s="1462" t="s">
        <v>25</v>
      </c>
      <c r="T56" s="1462"/>
      <c r="U56" s="1462"/>
      <c r="V56" s="207"/>
      <c r="W56" s="207"/>
      <c r="X56" s="207"/>
      <c r="AI56" s="543"/>
      <c r="AK56" s="545" t="s">
        <v>380</v>
      </c>
      <c r="AL56" s="545"/>
      <c r="AM56"/>
      <c r="AN56"/>
      <c r="AO56"/>
      <c r="AP56"/>
      <c r="AQ56"/>
      <c r="AR56" s="544"/>
    </row>
    <row r="57" spans="1:58" ht="29.75" customHeight="1">
      <c r="A57" s="1450" t="s">
        <v>88</v>
      </c>
      <c r="B57" s="1450"/>
      <c r="C57" s="1450"/>
      <c r="D57" s="1450"/>
      <c r="E57" s="1450"/>
      <c r="F57" s="1450"/>
      <c r="G57" s="941"/>
      <c r="H57" s="941"/>
      <c r="I57" s="207"/>
      <c r="J57" s="1468" t="s">
        <v>274</v>
      </c>
      <c r="K57" s="1469"/>
      <c r="L57" s="956">
        <v>28</v>
      </c>
      <c r="M57" s="1461">
        <v>0</v>
      </c>
      <c r="N57" s="1461"/>
      <c r="O57" s="1461"/>
      <c r="P57" s="1461">
        <v>0</v>
      </c>
      <c r="Q57" s="1461"/>
      <c r="R57" s="1467"/>
      <c r="S57" s="1436" t="s">
        <v>1876</v>
      </c>
      <c r="T57" s="1436"/>
      <c r="U57" s="1436"/>
      <c r="V57" s="1436"/>
      <c r="W57" s="1436"/>
      <c r="X57" s="1436"/>
      <c r="AI57" s="543"/>
      <c r="AK57" s="545" t="s">
        <v>381</v>
      </c>
      <c r="AL57" s="545"/>
      <c r="AM57"/>
      <c r="AN57"/>
      <c r="AO57"/>
      <c r="AP57"/>
      <c r="AQ57"/>
      <c r="AR57" s="544"/>
    </row>
    <row r="58" spans="1:58" ht="29.75" customHeight="1">
      <c r="A58" s="290" t="s">
        <v>404</v>
      </c>
      <c r="B58" s="207"/>
      <c r="C58" s="207"/>
      <c r="D58" s="207"/>
      <c r="E58" s="207"/>
      <c r="F58" s="207"/>
      <c r="G58" s="207"/>
      <c r="H58" s="941"/>
      <c r="I58" s="207"/>
      <c r="J58" s="1468" t="s">
        <v>275</v>
      </c>
      <c r="K58" s="1469"/>
      <c r="L58" s="956">
        <v>34</v>
      </c>
      <c r="M58" s="1461">
        <v>24</v>
      </c>
      <c r="N58" s="1461"/>
      <c r="O58" s="1461"/>
      <c r="P58" s="1461">
        <v>55</v>
      </c>
      <c r="Q58" s="1461"/>
      <c r="R58" s="1467"/>
      <c r="S58" s="1436" t="s">
        <v>1385</v>
      </c>
      <c r="T58" s="1436"/>
      <c r="U58" s="1436"/>
      <c r="V58" s="207"/>
      <c r="W58" s="207"/>
      <c r="X58" s="207"/>
      <c r="AI58" s="543" t="s">
        <v>382</v>
      </c>
      <c r="AJ58" s="240" t="s">
        <v>383</v>
      </c>
      <c r="AR58" s="546"/>
    </row>
    <row r="59" spans="1:58" ht="29.25" customHeight="1">
      <c r="A59" s="1439" t="s">
        <v>2233</v>
      </c>
      <c r="B59" s="1440"/>
      <c r="C59" s="1440"/>
      <c r="D59" s="1440"/>
      <c r="E59" s="1440"/>
      <c r="F59" s="1440"/>
      <c r="G59" s="1440"/>
      <c r="H59" s="1440"/>
      <c r="I59" s="1440"/>
      <c r="J59" s="1440"/>
      <c r="K59" s="1440"/>
      <c r="L59" s="1440"/>
      <c r="M59" s="1440"/>
      <c r="N59" s="1440"/>
      <c r="O59" s="1440"/>
      <c r="P59" s="1440"/>
      <c r="Q59" s="1440"/>
      <c r="R59" s="1440"/>
      <c r="S59" s="1440"/>
      <c r="T59" s="1440"/>
      <c r="U59" s="1440"/>
      <c r="V59" s="1440"/>
      <c r="W59" s="1440"/>
      <c r="X59" s="1440"/>
      <c r="Y59" s="1441"/>
      <c r="AI59" s="543">
        <v>0.75</v>
      </c>
      <c r="AJ59" s="240">
        <v>5.5</v>
      </c>
      <c r="AR59" s="546"/>
    </row>
    <row r="60" spans="1:58" ht="26.25" customHeight="1">
      <c r="A60" s="1442"/>
      <c r="B60" s="1443"/>
      <c r="C60" s="1443"/>
      <c r="D60" s="1443"/>
      <c r="E60" s="1443"/>
      <c r="F60" s="1443"/>
      <c r="G60" s="1443"/>
      <c r="H60" s="1443"/>
      <c r="I60" s="1443"/>
      <c r="J60" s="1443"/>
      <c r="K60" s="1443"/>
      <c r="L60" s="1443"/>
      <c r="M60" s="1443"/>
      <c r="N60" s="1443"/>
      <c r="O60" s="1443"/>
      <c r="P60" s="1443"/>
      <c r="Q60" s="1443"/>
      <c r="R60" s="1443"/>
      <c r="S60" s="1443"/>
      <c r="T60" s="1443"/>
      <c r="U60" s="1443"/>
      <c r="V60" s="1443"/>
      <c r="W60" s="1443"/>
      <c r="X60" s="1443"/>
      <c r="Y60" s="1444"/>
      <c r="AI60" s="547" t="s">
        <v>228</v>
      </c>
      <c r="AJ60" s="240" t="s">
        <v>384</v>
      </c>
      <c r="AK60" s="240" t="s">
        <v>385</v>
      </c>
      <c r="AR60" s="546"/>
    </row>
    <row r="61" spans="1:58" ht="11.25" customHeight="1">
      <c r="A61" s="1442"/>
      <c r="B61" s="1443"/>
      <c r="C61" s="1443"/>
      <c r="D61" s="1443"/>
      <c r="E61" s="1443"/>
      <c r="F61" s="1443"/>
      <c r="G61" s="1443"/>
      <c r="H61" s="1443"/>
      <c r="I61" s="1443"/>
      <c r="J61" s="1443"/>
      <c r="K61" s="1443"/>
      <c r="L61" s="1443"/>
      <c r="M61" s="1443"/>
      <c r="N61" s="1443"/>
      <c r="O61" s="1443"/>
      <c r="P61" s="1443"/>
      <c r="Q61" s="1443"/>
      <c r="R61" s="1443"/>
      <c r="S61" s="1443"/>
      <c r="T61" s="1443"/>
      <c r="U61" s="1443"/>
      <c r="V61" s="1443"/>
      <c r="W61" s="1443"/>
      <c r="X61" s="1443"/>
      <c r="Y61" s="1444"/>
      <c r="AI61" s="543"/>
      <c r="AR61" s="546"/>
    </row>
    <row r="62" spans="1:58" ht="1.5" customHeight="1">
      <c r="A62" s="1442"/>
      <c r="B62" s="1443"/>
      <c r="C62" s="1443"/>
      <c r="D62" s="1443"/>
      <c r="E62" s="1443"/>
      <c r="F62" s="1443"/>
      <c r="G62" s="1443"/>
      <c r="H62" s="1443"/>
      <c r="I62" s="1443"/>
      <c r="J62" s="1443"/>
      <c r="K62" s="1443"/>
      <c r="L62" s="1443"/>
      <c r="M62" s="1443"/>
      <c r="N62" s="1443"/>
      <c r="O62" s="1443"/>
      <c r="P62" s="1443"/>
      <c r="Q62" s="1443"/>
      <c r="R62" s="1443"/>
      <c r="S62" s="1443"/>
      <c r="T62" s="1443"/>
      <c r="U62" s="1443"/>
      <c r="V62" s="1443"/>
      <c r="W62" s="1443"/>
      <c r="X62" s="1443"/>
      <c r="Y62" s="1444"/>
      <c r="AI62" s="543"/>
      <c r="AR62" s="546"/>
    </row>
    <row r="63" spans="1:58" ht="15.75" hidden="1" customHeight="1">
      <c r="A63" s="1442"/>
      <c r="B63" s="1443"/>
      <c r="C63" s="1443"/>
      <c r="D63" s="1443"/>
      <c r="E63" s="1443"/>
      <c r="F63" s="1443"/>
      <c r="G63" s="1443"/>
      <c r="H63" s="1443"/>
      <c r="I63" s="1443"/>
      <c r="J63" s="1443"/>
      <c r="K63" s="1443"/>
      <c r="L63" s="1443"/>
      <c r="M63" s="1443"/>
      <c r="N63" s="1443"/>
      <c r="O63" s="1443"/>
      <c r="P63" s="1443"/>
      <c r="Q63" s="1443"/>
      <c r="R63" s="1443"/>
      <c r="S63" s="1443"/>
      <c r="T63" s="1443"/>
      <c r="U63" s="1443"/>
      <c r="V63" s="1443"/>
      <c r="W63" s="1443"/>
      <c r="X63" s="1443"/>
      <c r="Y63" s="1444"/>
      <c r="AI63" s="543"/>
      <c r="AR63" s="546"/>
    </row>
    <row r="64" spans="1:58" ht="7.5" hidden="1" customHeight="1">
      <c r="A64" s="1442"/>
      <c r="B64" s="1443"/>
      <c r="C64" s="1443"/>
      <c r="D64" s="1443"/>
      <c r="E64" s="1443"/>
      <c r="F64" s="1443"/>
      <c r="G64" s="1443"/>
      <c r="H64" s="1443"/>
      <c r="I64" s="1443"/>
      <c r="J64" s="1443"/>
      <c r="K64" s="1443"/>
      <c r="L64" s="1443"/>
      <c r="M64" s="1443"/>
      <c r="N64" s="1443"/>
      <c r="O64" s="1443"/>
      <c r="P64" s="1443"/>
      <c r="Q64" s="1443"/>
      <c r="R64" s="1443"/>
      <c r="S64" s="1443"/>
      <c r="T64" s="1443"/>
      <c r="U64" s="1443"/>
      <c r="V64" s="1443"/>
      <c r="W64" s="1443"/>
      <c r="X64" s="1443"/>
      <c r="Y64" s="1444"/>
      <c r="AI64" s="543"/>
      <c r="AR64" s="546"/>
    </row>
    <row r="65" spans="1:76" ht="117.75" customHeight="1">
      <c r="A65" s="1445"/>
      <c r="B65" s="1446"/>
      <c r="C65" s="1446"/>
      <c r="D65" s="1446"/>
      <c r="E65" s="1446"/>
      <c r="F65" s="1446"/>
      <c r="G65" s="1446"/>
      <c r="H65" s="1446"/>
      <c r="I65" s="1446"/>
      <c r="J65" s="1446"/>
      <c r="K65" s="1446"/>
      <c r="L65" s="1446"/>
      <c r="M65" s="1446"/>
      <c r="N65" s="1446"/>
      <c r="O65" s="1446"/>
      <c r="P65" s="1446"/>
      <c r="Q65" s="1446"/>
      <c r="R65" s="1446"/>
      <c r="S65" s="1446"/>
      <c r="T65" s="1446"/>
      <c r="U65" s="1446"/>
      <c r="V65" s="1446"/>
      <c r="W65" s="1446"/>
      <c r="X65" s="1446"/>
      <c r="Y65" s="1447"/>
      <c r="AI65" s="543"/>
      <c r="AR65" s="546"/>
    </row>
    <row r="66" spans="1:76" ht="29.25" customHeight="1">
      <c r="C66" s="207"/>
      <c r="D66" s="207"/>
      <c r="E66" s="207"/>
      <c r="F66" s="207"/>
      <c r="G66" s="207"/>
      <c r="H66" s="874"/>
      <c r="I66" s="207"/>
      <c r="J66" s="207"/>
      <c r="K66" s="207"/>
      <c r="AI66" s="548">
        <v>100</v>
      </c>
      <c r="AJ66" s="549">
        <v>1.5</v>
      </c>
      <c r="AK66" s="549">
        <f>($AJ$59-2*$AI$59)*($AI$59^2*ACOS(1-AJ66/$AI$59)-($AI$59-AJ66)*(AJ66*(2*$AI$59-AJ66))^0.5)+PI()*AJ66^2*($AI$59-AJ66/3)</f>
        <v>8.8357293382212934</v>
      </c>
      <c r="AL66" s="549"/>
      <c r="AR66" s="546"/>
    </row>
    <row r="67" spans="1:76" ht="16.5" customHeight="1">
      <c r="C67" s="1438"/>
      <c r="D67" s="1438"/>
      <c r="E67" s="1438"/>
      <c r="G67" s="1407"/>
      <c r="H67" s="1407"/>
      <c r="AI67" s="553">
        <v>19.32</v>
      </c>
      <c r="AJ67" s="549">
        <f>AI67/100*1.5</f>
        <v>0.2898</v>
      </c>
      <c r="AK67" s="549">
        <f>($AJ$59-2*$AI$59)*($AI$59^2*ACOS(1-AJ67/$AI$59)-($AI$59-AJ67)*(AJ67*(2*$AI$59-AJ67))^0.5)+PI()*AJ67^2*($AI$59-AJ67/3)</f>
        <v>1.1301655175003671</v>
      </c>
      <c r="AL67" s="549"/>
      <c r="AR67" s="546"/>
    </row>
    <row r="68" spans="1:76" ht="36.75" customHeight="1">
      <c r="C68" s="1438" t="s">
        <v>2210</v>
      </c>
      <c r="D68" s="1438"/>
      <c r="E68" s="1438"/>
      <c r="G68" s="1451" t="s">
        <v>2211</v>
      </c>
      <c r="H68" s="1451"/>
      <c r="AI68" s="554">
        <v>18.7</v>
      </c>
      <c r="AJ68" s="550">
        <f>AI68/100*1.5</f>
        <v>0.28049999999999997</v>
      </c>
      <c r="AK68" s="550">
        <f>($AJ$59-2*$AI$59)*($AI$59^2*ACOS(1-AJ68/$AI$59)-($AI$59-AJ68)*(AJ68*(2*$AI$59-AJ68))^0.5)+PI()*AJ68^2*($AI$59-AJ68/3)</f>
        <v>1.0762557438384019</v>
      </c>
      <c r="AL68" s="550"/>
      <c r="AM68" s="538">
        <f>AK67-AK68</f>
        <v>5.3909773661965144E-2</v>
      </c>
      <c r="AN68" s="551"/>
      <c r="AO68" s="551"/>
      <c r="AP68" s="551"/>
      <c r="AQ68" s="551"/>
      <c r="AR68" s="552"/>
    </row>
    <row r="69" spans="1:76" ht="33" customHeight="1">
      <c r="C69" s="308"/>
      <c r="D69" s="308"/>
      <c r="E69" s="308"/>
      <c r="G69" s="308"/>
      <c r="K69" s="240" t="s">
        <v>212</v>
      </c>
      <c r="AI69" s="848"/>
      <c r="AJ69" s="549"/>
      <c r="AK69" s="549"/>
      <c r="AL69" s="549"/>
      <c r="AM69" s="518"/>
    </row>
    <row r="70" spans="1:76" ht="17.75" customHeight="1">
      <c r="C70" s="1438" t="s">
        <v>2161</v>
      </c>
      <c r="D70" s="1438"/>
      <c r="E70" s="1438"/>
      <c r="G70" s="1406" t="s">
        <v>2212</v>
      </c>
      <c r="H70" s="1406"/>
    </row>
    <row r="71" spans="1:76">
      <c r="BX71" s="240"/>
    </row>
    <row r="72" spans="1:76">
      <c r="BX72" s="240"/>
    </row>
    <row r="73" spans="1:76">
      <c r="BX73" s="240"/>
    </row>
    <row r="74" spans="1:76">
      <c r="BX74" s="240"/>
    </row>
    <row r="75" spans="1:76">
      <c r="BX75" s="240"/>
    </row>
    <row r="76" spans="1:76" ht="15">
      <c r="C76" s="805"/>
      <c r="D76" s="805"/>
      <c r="BX76" s="240"/>
    </row>
    <row r="95" spans="5:5">
      <c r="E95" s="518"/>
    </row>
    <row r="172" spans="1:2" ht="20">
      <c r="A172" s="718">
        <v>1000</v>
      </c>
      <c r="B172" s="718">
        <f>A172*24</f>
        <v>24000</v>
      </c>
    </row>
    <row r="173" spans="1:2" ht="20">
      <c r="A173" s="718">
        <f>A172+200</f>
        <v>1200</v>
      </c>
      <c r="B173" s="718">
        <f t="shared" ref="B173:B236" si="6">A173*24</f>
        <v>28800</v>
      </c>
    </row>
    <row r="174" spans="1:2" ht="20">
      <c r="A174" s="718">
        <f t="shared" ref="A174:A237" si="7">A173+200</f>
        <v>1400</v>
      </c>
      <c r="B174" s="718">
        <f t="shared" si="6"/>
        <v>33600</v>
      </c>
    </row>
    <row r="175" spans="1:2" ht="20">
      <c r="A175" s="718">
        <f t="shared" si="7"/>
        <v>1600</v>
      </c>
      <c r="B175" s="718">
        <f t="shared" si="6"/>
        <v>38400</v>
      </c>
    </row>
    <row r="176" spans="1:2" ht="20">
      <c r="A176" s="718">
        <f t="shared" si="7"/>
        <v>1800</v>
      </c>
      <c r="B176" s="718">
        <f t="shared" si="6"/>
        <v>43200</v>
      </c>
    </row>
    <row r="177" spans="1:2" ht="20">
      <c r="A177" s="718">
        <f t="shared" si="7"/>
        <v>2000</v>
      </c>
      <c r="B177" s="718">
        <f t="shared" si="6"/>
        <v>48000</v>
      </c>
    </row>
    <row r="178" spans="1:2" ht="20">
      <c r="A178" s="718">
        <f t="shared" si="7"/>
        <v>2200</v>
      </c>
      <c r="B178" s="718">
        <f t="shared" si="6"/>
        <v>52800</v>
      </c>
    </row>
    <row r="179" spans="1:2" ht="20">
      <c r="A179" s="718">
        <f t="shared" si="7"/>
        <v>2400</v>
      </c>
      <c r="B179" s="718">
        <f t="shared" si="6"/>
        <v>57600</v>
      </c>
    </row>
    <row r="180" spans="1:2" ht="20">
      <c r="A180" s="718">
        <f t="shared" si="7"/>
        <v>2600</v>
      </c>
      <c r="B180" s="718">
        <f t="shared" si="6"/>
        <v>62400</v>
      </c>
    </row>
    <row r="181" spans="1:2" ht="20">
      <c r="A181" s="718">
        <f t="shared" si="7"/>
        <v>2800</v>
      </c>
      <c r="B181" s="718">
        <f t="shared" si="6"/>
        <v>67200</v>
      </c>
    </row>
    <row r="182" spans="1:2" ht="20">
      <c r="A182" s="718">
        <f t="shared" si="7"/>
        <v>3000</v>
      </c>
      <c r="B182" s="718">
        <f t="shared" si="6"/>
        <v>72000</v>
      </c>
    </row>
    <row r="183" spans="1:2" ht="20">
      <c r="A183" s="718">
        <f t="shared" si="7"/>
        <v>3200</v>
      </c>
      <c r="B183" s="718">
        <f t="shared" si="6"/>
        <v>76800</v>
      </c>
    </row>
    <row r="184" spans="1:2" ht="20">
      <c r="A184" s="718">
        <f t="shared" si="7"/>
        <v>3400</v>
      </c>
      <c r="B184" s="718">
        <f t="shared" si="6"/>
        <v>81600</v>
      </c>
    </row>
    <row r="185" spans="1:2" ht="20">
      <c r="A185" s="718">
        <f t="shared" si="7"/>
        <v>3600</v>
      </c>
      <c r="B185" s="718">
        <f t="shared" si="6"/>
        <v>86400</v>
      </c>
    </row>
    <row r="186" spans="1:2" ht="20">
      <c r="A186" s="718">
        <f t="shared" si="7"/>
        <v>3800</v>
      </c>
      <c r="B186" s="718">
        <f t="shared" si="6"/>
        <v>91200</v>
      </c>
    </row>
    <row r="187" spans="1:2" ht="20">
      <c r="A187" s="718">
        <f t="shared" si="7"/>
        <v>4000</v>
      </c>
      <c r="B187" s="718">
        <f t="shared" si="6"/>
        <v>96000</v>
      </c>
    </row>
    <row r="188" spans="1:2" ht="20">
      <c r="A188" s="718">
        <f t="shared" si="7"/>
        <v>4200</v>
      </c>
      <c r="B188" s="718">
        <f t="shared" si="6"/>
        <v>100800</v>
      </c>
    </row>
    <row r="189" spans="1:2" ht="20">
      <c r="A189" s="718">
        <f t="shared" si="7"/>
        <v>4400</v>
      </c>
      <c r="B189" s="718">
        <f t="shared" si="6"/>
        <v>105600</v>
      </c>
    </row>
    <row r="190" spans="1:2" ht="20">
      <c r="A190" s="718">
        <f t="shared" si="7"/>
        <v>4600</v>
      </c>
      <c r="B190" s="718">
        <f t="shared" si="6"/>
        <v>110400</v>
      </c>
    </row>
    <row r="191" spans="1:2" ht="20">
      <c r="A191" s="718">
        <f t="shared" si="7"/>
        <v>4800</v>
      </c>
      <c r="B191" s="718">
        <f t="shared" si="6"/>
        <v>115200</v>
      </c>
    </row>
    <row r="192" spans="1:2" ht="20">
      <c r="A192" s="718">
        <f t="shared" si="7"/>
        <v>5000</v>
      </c>
      <c r="B192" s="718">
        <f t="shared" si="6"/>
        <v>120000</v>
      </c>
    </row>
    <row r="193" spans="1:2" ht="20">
      <c r="A193" s="718">
        <f t="shared" si="7"/>
        <v>5200</v>
      </c>
      <c r="B193" s="718">
        <f t="shared" si="6"/>
        <v>124800</v>
      </c>
    </row>
    <row r="194" spans="1:2" ht="20">
      <c r="A194" s="718">
        <f t="shared" si="7"/>
        <v>5400</v>
      </c>
      <c r="B194" s="718">
        <f t="shared" si="6"/>
        <v>129600</v>
      </c>
    </row>
    <row r="195" spans="1:2" ht="20">
      <c r="A195" s="718">
        <f t="shared" si="7"/>
        <v>5600</v>
      </c>
      <c r="B195" s="718">
        <f t="shared" si="6"/>
        <v>134400</v>
      </c>
    </row>
    <row r="196" spans="1:2" ht="20">
      <c r="A196" s="718">
        <f t="shared" si="7"/>
        <v>5800</v>
      </c>
      <c r="B196" s="718">
        <f t="shared" si="6"/>
        <v>139200</v>
      </c>
    </row>
    <row r="197" spans="1:2" ht="20">
      <c r="A197" s="718">
        <f t="shared" si="7"/>
        <v>6000</v>
      </c>
      <c r="B197" s="718">
        <f t="shared" si="6"/>
        <v>144000</v>
      </c>
    </row>
    <row r="198" spans="1:2" ht="20">
      <c r="A198" s="718">
        <f t="shared" si="7"/>
        <v>6200</v>
      </c>
      <c r="B198" s="718">
        <f t="shared" si="6"/>
        <v>148800</v>
      </c>
    </row>
    <row r="199" spans="1:2" ht="20">
      <c r="A199" s="718">
        <f t="shared" si="7"/>
        <v>6400</v>
      </c>
      <c r="B199" s="718">
        <f t="shared" si="6"/>
        <v>153600</v>
      </c>
    </row>
    <row r="200" spans="1:2" ht="20">
      <c r="A200" s="718">
        <f t="shared" si="7"/>
        <v>6600</v>
      </c>
      <c r="B200" s="718">
        <f t="shared" si="6"/>
        <v>158400</v>
      </c>
    </row>
    <row r="201" spans="1:2" ht="20">
      <c r="A201" s="718">
        <f t="shared" si="7"/>
        <v>6800</v>
      </c>
      <c r="B201" s="718">
        <f t="shared" si="6"/>
        <v>163200</v>
      </c>
    </row>
    <row r="202" spans="1:2" ht="20">
      <c r="A202" s="718">
        <f t="shared" si="7"/>
        <v>7000</v>
      </c>
      <c r="B202" s="718">
        <f t="shared" si="6"/>
        <v>168000</v>
      </c>
    </row>
    <row r="203" spans="1:2" ht="20">
      <c r="A203" s="718">
        <f t="shared" si="7"/>
        <v>7200</v>
      </c>
      <c r="B203" s="718">
        <f t="shared" si="6"/>
        <v>172800</v>
      </c>
    </row>
    <row r="204" spans="1:2" ht="20">
      <c r="A204" s="718">
        <f t="shared" si="7"/>
        <v>7400</v>
      </c>
      <c r="B204" s="718">
        <f t="shared" si="6"/>
        <v>177600</v>
      </c>
    </row>
    <row r="205" spans="1:2" ht="20">
      <c r="A205" s="718">
        <f t="shared" si="7"/>
        <v>7600</v>
      </c>
      <c r="B205" s="718">
        <f t="shared" si="6"/>
        <v>182400</v>
      </c>
    </row>
    <row r="206" spans="1:2" ht="20">
      <c r="A206" s="718">
        <f t="shared" si="7"/>
        <v>7800</v>
      </c>
      <c r="B206" s="718">
        <f t="shared" si="6"/>
        <v>187200</v>
      </c>
    </row>
    <row r="207" spans="1:2" ht="20">
      <c r="A207" s="718">
        <f t="shared" si="7"/>
        <v>8000</v>
      </c>
      <c r="B207" s="718">
        <f t="shared" si="6"/>
        <v>192000</v>
      </c>
    </row>
    <row r="208" spans="1:2" ht="20">
      <c r="A208" s="718">
        <f t="shared" si="7"/>
        <v>8200</v>
      </c>
      <c r="B208" s="718">
        <f t="shared" si="6"/>
        <v>196800</v>
      </c>
    </row>
    <row r="209" spans="1:2" ht="20">
      <c r="A209" s="718">
        <f t="shared" si="7"/>
        <v>8400</v>
      </c>
      <c r="B209" s="718">
        <f t="shared" si="6"/>
        <v>201600</v>
      </c>
    </row>
    <row r="210" spans="1:2" ht="20">
      <c r="A210" s="718">
        <f t="shared" si="7"/>
        <v>8600</v>
      </c>
      <c r="B210" s="718">
        <f t="shared" si="6"/>
        <v>206400</v>
      </c>
    </row>
    <row r="211" spans="1:2" ht="20">
      <c r="A211" s="718">
        <f t="shared" si="7"/>
        <v>8800</v>
      </c>
      <c r="B211" s="718">
        <f t="shared" si="6"/>
        <v>211200</v>
      </c>
    </row>
    <row r="212" spans="1:2" ht="20">
      <c r="A212" s="718">
        <f t="shared" si="7"/>
        <v>9000</v>
      </c>
      <c r="B212" s="718">
        <f t="shared" si="6"/>
        <v>216000</v>
      </c>
    </row>
    <row r="213" spans="1:2" ht="20">
      <c r="A213" s="718">
        <f t="shared" si="7"/>
        <v>9200</v>
      </c>
      <c r="B213" s="718">
        <f t="shared" si="6"/>
        <v>220800</v>
      </c>
    </row>
    <row r="214" spans="1:2" ht="20">
      <c r="A214" s="718">
        <f t="shared" si="7"/>
        <v>9400</v>
      </c>
      <c r="B214" s="718">
        <f t="shared" si="6"/>
        <v>225600</v>
      </c>
    </row>
    <row r="215" spans="1:2" ht="20">
      <c r="A215" s="718">
        <f t="shared" si="7"/>
        <v>9600</v>
      </c>
      <c r="B215" s="718">
        <f t="shared" si="6"/>
        <v>230400</v>
      </c>
    </row>
    <row r="216" spans="1:2" ht="20">
      <c r="A216" s="718">
        <f t="shared" si="7"/>
        <v>9800</v>
      </c>
      <c r="B216" s="718">
        <f t="shared" si="6"/>
        <v>235200</v>
      </c>
    </row>
    <row r="217" spans="1:2" ht="20">
      <c r="A217" s="718">
        <f t="shared" si="7"/>
        <v>10000</v>
      </c>
      <c r="B217" s="718">
        <f t="shared" si="6"/>
        <v>240000</v>
      </c>
    </row>
    <row r="218" spans="1:2" ht="20">
      <c r="A218" s="718">
        <f t="shared" si="7"/>
        <v>10200</v>
      </c>
      <c r="B218" s="718">
        <f t="shared" si="6"/>
        <v>244800</v>
      </c>
    </row>
    <row r="219" spans="1:2" ht="20">
      <c r="A219" s="718">
        <f t="shared" si="7"/>
        <v>10400</v>
      </c>
      <c r="B219" s="718">
        <f t="shared" si="6"/>
        <v>249600</v>
      </c>
    </row>
    <row r="220" spans="1:2" ht="20">
      <c r="A220" s="718">
        <f t="shared" si="7"/>
        <v>10600</v>
      </c>
      <c r="B220" s="718">
        <f t="shared" si="6"/>
        <v>254400</v>
      </c>
    </row>
    <row r="221" spans="1:2" ht="20">
      <c r="A221" s="718">
        <f t="shared" si="7"/>
        <v>10800</v>
      </c>
      <c r="B221" s="718">
        <f t="shared" si="6"/>
        <v>259200</v>
      </c>
    </row>
    <row r="222" spans="1:2" ht="20">
      <c r="A222" s="718">
        <f t="shared" si="7"/>
        <v>11000</v>
      </c>
      <c r="B222" s="718">
        <f t="shared" si="6"/>
        <v>264000</v>
      </c>
    </row>
    <row r="223" spans="1:2" ht="20">
      <c r="A223" s="718">
        <f t="shared" si="7"/>
        <v>11200</v>
      </c>
      <c r="B223" s="718">
        <f t="shared" si="6"/>
        <v>268800</v>
      </c>
    </row>
    <row r="224" spans="1:2" ht="20">
      <c r="A224" s="718">
        <f t="shared" si="7"/>
        <v>11400</v>
      </c>
      <c r="B224" s="718">
        <f t="shared" si="6"/>
        <v>273600</v>
      </c>
    </row>
    <row r="225" spans="1:2" ht="20">
      <c r="A225" s="718">
        <f t="shared" si="7"/>
        <v>11600</v>
      </c>
      <c r="B225" s="718">
        <f t="shared" si="6"/>
        <v>278400</v>
      </c>
    </row>
    <row r="226" spans="1:2" ht="20">
      <c r="A226" s="718">
        <f t="shared" si="7"/>
        <v>11800</v>
      </c>
      <c r="B226" s="718">
        <f t="shared" si="6"/>
        <v>283200</v>
      </c>
    </row>
    <row r="227" spans="1:2" ht="20">
      <c r="A227" s="718">
        <f t="shared" si="7"/>
        <v>12000</v>
      </c>
      <c r="B227" s="718">
        <f t="shared" si="6"/>
        <v>288000</v>
      </c>
    </row>
    <row r="228" spans="1:2" ht="20">
      <c r="A228" s="718">
        <f t="shared" si="7"/>
        <v>12200</v>
      </c>
      <c r="B228" s="718">
        <f t="shared" si="6"/>
        <v>292800</v>
      </c>
    </row>
    <row r="229" spans="1:2" ht="20">
      <c r="A229" s="718">
        <f t="shared" si="7"/>
        <v>12400</v>
      </c>
      <c r="B229" s="718">
        <f t="shared" si="6"/>
        <v>297600</v>
      </c>
    </row>
    <row r="230" spans="1:2" ht="20">
      <c r="A230" s="718">
        <f t="shared" si="7"/>
        <v>12600</v>
      </c>
      <c r="B230" s="718">
        <f t="shared" si="6"/>
        <v>302400</v>
      </c>
    </row>
    <row r="231" spans="1:2" ht="20">
      <c r="A231" s="718">
        <f t="shared" si="7"/>
        <v>12800</v>
      </c>
      <c r="B231" s="718">
        <f t="shared" si="6"/>
        <v>307200</v>
      </c>
    </row>
    <row r="232" spans="1:2" ht="20">
      <c r="A232" s="718">
        <f t="shared" si="7"/>
        <v>13000</v>
      </c>
      <c r="B232" s="718">
        <f t="shared" si="6"/>
        <v>312000</v>
      </c>
    </row>
    <row r="233" spans="1:2" ht="20">
      <c r="A233" s="718">
        <f t="shared" si="7"/>
        <v>13200</v>
      </c>
      <c r="B233" s="718">
        <f t="shared" si="6"/>
        <v>316800</v>
      </c>
    </row>
    <row r="234" spans="1:2" ht="20">
      <c r="A234" s="718">
        <f t="shared" si="7"/>
        <v>13400</v>
      </c>
      <c r="B234" s="718">
        <f t="shared" si="6"/>
        <v>321600</v>
      </c>
    </row>
    <row r="235" spans="1:2" ht="20">
      <c r="A235" s="718">
        <f t="shared" si="7"/>
        <v>13600</v>
      </c>
      <c r="B235" s="718">
        <f t="shared" si="6"/>
        <v>326400</v>
      </c>
    </row>
    <row r="236" spans="1:2" ht="20">
      <c r="A236" s="718">
        <f t="shared" si="7"/>
        <v>13800</v>
      </c>
      <c r="B236" s="718">
        <f t="shared" si="6"/>
        <v>331200</v>
      </c>
    </row>
    <row r="237" spans="1:2" ht="20">
      <c r="A237" s="718">
        <f t="shared" si="7"/>
        <v>14000</v>
      </c>
      <c r="B237" s="718">
        <f t="shared" ref="B237:B300" si="8">A237*24</f>
        <v>336000</v>
      </c>
    </row>
    <row r="238" spans="1:2" ht="20">
      <c r="A238" s="718">
        <f t="shared" ref="A238:A301" si="9">A237+200</f>
        <v>14200</v>
      </c>
      <c r="B238" s="718">
        <f t="shared" si="8"/>
        <v>340800</v>
      </c>
    </row>
    <row r="239" spans="1:2" ht="20">
      <c r="A239" s="718">
        <f t="shared" si="9"/>
        <v>14400</v>
      </c>
      <c r="B239" s="718">
        <f t="shared" si="8"/>
        <v>345600</v>
      </c>
    </row>
    <row r="240" spans="1:2" ht="20">
      <c r="A240" s="718">
        <f t="shared" si="9"/>
        <v>14600</v>
      </c>
      <c r="B240" s="718">
        <f t="shared" si="8"/>
        <v>350400</v>
      </c>
    </row>
    <row r="241" spans="1:2" ht="20">
      <c r="A241" s="718">
        <f t="shared" si="9"/>
        <v>14800</v>
      </c>
      <c r="B241" s="718">
        <f t="shared" si="8"/>
        <v>355200</v>
      </c>
    </row>
    <row r="242" spans="1:2" ht="20">
      <c r="A242" s="718">
        <f t="shared" si="9"/>
        <v>15000</v>
      </c>
      <c r="B242" s="718">
        <f t="shared" si="8"/>
        <v>360000</v>
      </c>
    </row>
    <row r="243" spans="1:2" ht="20">
      <c r="A243" s="718">
        <f t="shared" si="9"/>
        <v>15200</v>
      </c>
      <c r="B243" s="718">
        <f t="shared" si="8"/>
        <v>364800</v>
      </c>
    </row>
    <row r="244" spans="1:2" ht="20">
      <c r="A244" s="718">
        <f t="shared" si="9"/>
        <v>15400</v>
      </c>
      <c r="B244" s="718">
        <f t="shared" si="8"/>
        <v>369600</v>
      </c>
    </row>
    <row r="245" spans="1:2" ht="20">
      <c r="A245" s="718">
        <f t="shared" si="9"/>
        <v>15600</v>
      </c>
      <c r="B245" s="718">
        <f t="shared" si="8"/>
        <v>374400</v>
      </c>
    </row>
    <row r="246" spans="1:2" ht="20">
      <c r="A246" s="718">
        <f t="shared" si="9"/>
        <v>15800</v>
      </c>
      <c r="B246" s="718">
        <f t="shared" si="8"/>
        <v>379200</v>
      </c>
    </row>
    <row r="247" spans="1:2" ht="20">
      <c r="A247" s="718">
        <f t="shared" si="9"/>
        <v>16000</v>
      </c>
      <c r="B247" s="718">
        <f t="shared" si="8"/>
        <v>384000</v>
      </c>
    </row>
    <row r="248" spans="1:2" ht="20">
      <c r="A248" s="718">
        <f t="shared" si="9"/>
        <v>16200</v>
      </c>
      <c r="B248" s="718">
        <f t="shared" si="8"/>
        <v>388800</v>
      </c>
    </row>
    <row r="249" spans="1:2" ht="20">
      <c r="A249" s="718">
        <f t="shared" si="9"/>
        <v>16400</v>
      </c>
      <c r="B249" s="718">
        <f t="shared" si="8"/>
        <v>393600</v>
      </c>
    </row>
    <row r="250" spans="1:2" ht="20">
      <c r="A250" s="718">
        <f t="shared" si="9"/>
        <v>16600</v>
      </c>
      <c r="B250" s="718">
        <f t="shared" si="8"/>
        <v>398400</v>
      </c>
    </row>
    <row r="251" spans="1:2" ht="20">
      <c r="A251" s="718">
        <f t="shared" si="9"/>
        <v>16800</v>
      </c>
      <c r="B251" s="718">
        <f t="shared" si="8"/>
        <v>403200</v>
      </c>
    </row>
    <row r="252" spans="1:2" ht="20">
      <c r="A252" s="718">
        <f t="shared" si="9"/>
        <v>17000</v>
      </c>
      <c r="B252" s="718">
        <f t="shared" si="8"/>
        <v>408000</v>
      </c>
    </row>
    <row r="253" spans="1:2" ht="20">
      <c r="A253" s="718">
        <f t="shared" si="9"/>
        <v>17200</v>
      </c>
      <c r="B253" s="718">
        <f t="shared" si="8"/>
        <v>412800</v>
      </c>
    </row>
    <row r="254" spans="1:2" ht="20">
      <c r="A254" s="718">
        <f t="shared" si="9"/>
        <v>17400</v>
      </c>
      <c r="B254" s="718">
        <f t="shared" si="8"/>
        <v>417600</v>
      </c>
    </row>
    <row r="255" spans="1:2" ht="20">
      <c r="A255" s="718">
        <f t="shared" si="9"/>
        <v>17600</v>
      </c>
      <c r="B255" s="718">
        <f t="shared" si="8"/>
        <v>422400</v>
      </c>
    </row>
    <row r="256" spans="1:2" ht="20">
      <c r="A256" s="718">
        <f t="shared" si="9"/>
        <v>17800</v>
      </c>
      <c r="B256" s="718">
        <f t="shared" si="8"/>
        <v>427200</v>
      </c>
    </row>
    <row r="257" spans="1:2" ht="20">
      <c r="A257" s="718">
        <f t="shared" si="9"/>
        <v>18000</v>
      </c>
      <c r="B257" s="718">
        <f t="shared" si="8"/>
        <v>432000</v>
      </c>
    </row>
    <row r="258" spans="1:2" ht="20">
      <c r="A258" s="718">
        <f t="shared" si="9"/>
        <v>18200</v>
      </c>
      <c r="B258" s="718">
        <f t="shared" si="8"/>
        <v>436800</v>
      </c>
    </row>
    <row r="259" spans="1:2" ht="20">
      <c r="A259" s="718">
        <f t="shared" si="9"/>
        <v>18400</v>
      </c>
      <c r="B259" s="718">
        <f t="shared" si="8"/>
        <v>441600</v>
      </c>
    </row>
    <row r="260" spans="1:2" ht="20">
      <c r="A260" s="718">
        <f t="shared" si="9"/>
        <v>18600</v>
      </c>
      <c r="B260" s="718">
        <f t="shared" si="8"/>
        <v>446400</v>
      </c>
    </row>
    <row r="261" spans="1:2" ht="20">
      <c r="A261" s="718">
        <f t="shared" si="9"/>
        <v>18800</v>
      </c>
      <c r="B261" s="718">
        <f t="shared" si="8"/>
        <v>451200</v>
      </c>
    </row>
    <row r="262" spans="1:2" ht="20">
      <c r="A262" s="718">
        <f t="shared" si="9"/>
        <v>19000</v>
      </c>
      <c r="B262" s="718">
        <f t="shared" si="8"/>
        <v>456000</v>
      </c>
    </row>
    <row r="263" spans="1:2" ht="20">
      <c r="A263" s="718">
        <f t="shared" si="9"/>
        <v>19200</v>
      </c>
      <c r="B263" s="718">
        <f t="shared" si="8"/>
        <v>460800</v>
      </c>
    </row>
    <row r="264" spans="1:2" ht="20">
      <c r="A264" s="718">
        <f t="shared" si="9"/>
        <v>19400</v>
      </c>
      <c r="B264" s="718">
        <f t="shared" si="8"/>
        <v>465600</v>
      </c>
    </row>
    <row r="265" spans="1:2" ht="20">
      <c r="A265" s="718">
        <f t="shared" si="9"/>
        <v>19600</v>
      </c>
      <c r="B265" s="718">
        <f t="shared" si="8"/>
        <v>470400</v>
      </c>
    </row>
    <row r="266" spans="1:2" ht="20">
      <c r="A266" s="718">
        <f t="shared" si="9"/>
        <v>19800</v>
      </c>
      <c r="B266" s="718">
        <f t="shared" si="8"/>
        <v>475200</v>
      </c>
    </row>
    <row r="267" spans="1:2" ht="20">
      <c r="A267" s="718">
        <f t="shared" si="9"/>
        <v>20000</v>
      </c>
      <c r="B267" s="718">
        <f t="shared" si="8"/>
        <v>480000</v>
      </c>
    </row>
    <row r="268" spans="1:2" ht="20">
      <c r="A268" s="718">
        <f t="shared" si="9"/>
        <v>20200</v>
      </c>
      <c r="B268" s="718">
        <f t="shared" si="8"/>
        <v>484800</v>
      </c>
    </row>
    <row r="269" spans="1:2" ht="20">
      <c r="A269" s="718">
        <f t="shared" si="9"/>
        <v>20400</v>
      </c>
      <c r="B269" s="718">
        <f t="shared" si="8"/>
        <v>489600</v>
      </c>
    </row>
    <row r="270" spans="1:2" ht="20">
      <c r="A270" s="718">
        <f t="shared" si="9"/>
        <v>20600</v>
      </c>
      <c r="B270" s="718">
        <f t="shared" si="8"/>
        <v>494400</v>
      </c>
    </row>
    <row r="271" spans="1:2" ht="20">
      <c r="A271" s="718">
        <f t="shared" si="9"/>
        <v>20800</v>
      </c>
      <c r="B271" s="718">
        <f t="shared" si="8"/>
        <v>499200</v>
      </c>
    </row>
    <row r="272" spans="1:2" ht="20">
      <c r="A272" s="718">
        <f t="shared" si="9"/>
        <v>21000</v>
      </c>
      <c r="B272" s="718">
        <f t="shared" si="8"/>
        <v>504000</v>
      </c>
    </row>
    <row r="273" spans="1:2" ht="20">
      <c r="A273" s="718">
        <f t="shared" si="9"/>
        <v>21200</v>
      </c>
      <c r="B273" s="718">
        <f t="shared" si="8"/>
        <v>508800</v>
      </c>
    </row>
    <row r="274" spans="1:2" ht="20">
      <c r="A274" s="718">
        <f t="shared" si="9"/>
        <v>21400</v>
      </c>
      <c r="B274" s="718">
        <f t="shared" si="8"/>
        <v>513600</v>
      </c>
    </row>
    <row r="275" spans="1:2" ht="20">
      <c r="A275" s="718">
        <f t="shared" si="9"/>
        <v>21600</v>
      </c>
      <c r="B275" s="718">
        <f t="shared" si="8"/>
        <v>518400</v>
      </c>
    </row>
    <row r="276" spans="1:2" ht="20">
      <c r="A276" s="718">
        <f t="shared" si="9"/>
        <v>21800</v>
      </c>
      <c r="B276" s="718">
        <f t="shared" si="8"/>
        <v>523200</v>
      </c>
    </row>
    <row r="277" spans="1:2" ht="20">
      <c r="A277" s="718">
        <f t="shared" si="9"/>
        <v>22000</v>
      </c>
      <c r="B277" s="718">
        <f t="shared" si="8"/>
        <v>528000</v>
      </c>
    </row>
    <row r="278" spans="1:2" ht="20">
      <c r="A278" s="718">
        <f t="shared" si="9"/>
        <v>22200</v>
      </c>
      <c r="B278" s="718">
        <f t="shared" si="8"/>
        <v>532800</v>
      </c>
    </row>
    <row r="279" spans="1:2" ht="20">
      <c r="A279" s="718">
        <f t="shared" si="9"/>
        <v>22400</v>
      </c>
      <c r="B279" s="718">
        <f t="shared" si="8"/>
        <v>537600</v>
      </c>
    </row>
    <row r="280" spans="1:2" ht="20">
      <c r="A280" s="718">
        <f t="shared" si="9"/>
        <v>22600</v>
      </c>
      <c r="B280" s="718">
        <f t="shared" si="8"/>
        <v>542400</v>
      </c>
    </row>
    <row r="281" spans="1:2" ht="20">
      <c r="A281" s="718">
        <f t="shared" si="9"/>
        <v>22800</v>
      </c>
      <c r="B281" s="718">
        <f t="shared" si="8"/>
        <v>547200</v>
      </c>
    </row>
    <row r="282" spans="1:2" ht="20">
      <c r="A282" s="718">
        <f t="shared" si="9"/>
        <v>23000</v>
      </c>
      <c r="B282" s="718">
        <f t="shared" si="8"/>
        <v>552000</v>
      </c>
    </row>
    <row r="283" spans="1:2" ht="20">
      <c r="A283" s="718">
        <f t="shared" si="9"/>
        <v>23200</v>
      </c>
      <c r="B283" s="718">
        <f t="shared" si="8"/>
        <v>556800</v>
      </c>
    </row>
    <row r="284" spans="1:2" ht="20">
      <c r="A284" s="718">
        <f t="shared" si="9"/>
        <v>23400</v>
      </c>
      <c r="B284" s="718">
        <f t="shared" si="8"/>
        <v>561600</v>
      </c>
    </row>
    <row r="285" spans="1:2" ht="20">
      <c r="A285" s="718">
        <f t="shared" si="9"/>
        <v>23600</v>
      </c>
      <c r="B285" s="718">
        <f t="shared" si="8"/>
        <v>566400</v>
      </c>
    </row>
    <row r="286" spans="1:2" ht="20">
      <c r="A286" s="718">
        <f t="shared" si="9"/>
        <v>23800</v>
      </c>
      <c r="B286" s="718">
        <f t="shared" si="8"/>
        <v>571200</v>
      </c>
    </row>
    <row r="287" spans="1:2" ht="20">
      <c r="A287" s="718">
        <f t="shared" si="9"/>
        <v>24000</v>
      </c>
      <c r="B287" s="718">
        <f t="shared" si="8"/>
        <v>576000</v>
      </c>
    </row>
    <row r="288" spans="1:2" ht="20">
      <c r="A288" s="718">
        <f t="shared" si="9"/>
        <v>24200</v>
      </c>
      <c r="B288" s="718">
        <f t="shared" si="8"/>
        <v>580800</v>
      </c>
    </row>
    <row r="289" spans="1:2" ht="20">
      <c r="A289" s="718">
        <f t="shared" si="9"/>
        <v>24400</v>
      </c>
      <c r="B289" s="718">
        <f t="shared" si="8"/>
        <v>585600</v>
      </c>
    </row>
    <row r="290" spans="1:2" ht="20">
      <c r="A290" s="718">
        <f t="shared" si="9"/>
        <v>24600</v>
      </c>
      <c r="B290" s="718">
        <f t="shared" si="8"/>
        <v>590400</v>
      </c>
    </row>
    <row r="291" spans="1:2" ht="20">
      <c r="A291" s="718">
        <f t="shared" si="9"/>
        <v>24800</v>
      </c>
      <c r="B291" s="718">
        <f t="shared" si="8"/>
        <v>595200</v>
      </c>
    </row>
    <row r="292" spans="1:2" ht="20">
      <c r="A292" s="718">
        <f t="shared" si="9"/>
        <v>25000</v>
      </c>
      <c r="B292" s="718">
        <f t="shared" si="8"/>
        <v>600000</v>
      </c>
    </row>
    <row r="293" spans="1:2" ht="20">
      <c r="A293" s="718">
        <f t="shared" si="9"/>
        <v>25200</v>
      </c>
      <c r="B293" s="718">
        <f t="shared" si="8"/>
        <v>604800</v>
      </c>
    </row>
    <row r="294" spans="1:2" ht="20">
      <c r="A294" s="718">
        <f t="shared" si="9"/>
        <v>25400</v>
      </c>
      <c r="B294" s="718">
        <f t="shared" si="8"/>
        <v>609600</v>
      </c>
    </row>
    <row r="295" spans="1:2" ht="20">
      <c r="A295" s="718">
        <f t="shared" si="9"/>
        <v>25600</v>
      </c>
      <c r="B295" s="718">
        <f t="shared" si="8"/>
        <v>614400</v>
      </c>
    </row>
    <row r="296" spans="1:2" ht="20">
      <c r="A296" s="718">
        <f t="shared" si="9"/>
        <v>25800</v>
      </c>
      <c r="B296" s="718">
        <f t="shared" si="8"/>
        <v>619200</v>
      </c>
    </row>
    <row r="297" spans="1:2" ht="20">
      <c r="A297" s="718">
        <f t="shared" si="9"/>
        <v>26000</v>
      </c>
      <c r="B297" s="718">
        <f t="shared" si="8"/>
        <v>624000</v>
      </c>
    </row>
    <row r="298" spans="1:2" ht="20">
      <c r="A298" s="718">
        <f t="shared" si="9"/>
        <v>26200</v>
      </c>
      <c r="B298" s="718">
        <f t="shared" si="8"/>
        <v>628800</v>
      </c>
    </row>
    <row r="299" spans="1:2" ht="20">
      <c r="A299" s="718">
        <f t="shared" si="9"/>
        <v>26400</v>
      </c>
      <c r="B299" s="718">
        <f t="shared" si="8"/>
        <v>633600</v>
      </c>
    </row>
    <row r="300" spans="1:2" ht="20">
      <c r="A300" s="718">
        <f t="shared" si="9"/>
        <v>26600</v>
      </c>
      <c r="B300" s="718">
        <f t="shared" si="8"/>
        <v>638400</v>
      </c>
    </row>
    <row r="301" spans="1:2" ht="20">
      <c r="A301" s="718">
        <f t="shared" si="9"/>
        <v>26800</v>
      </c>
      <c r="B301" s="718">
        <f t="shared" ref="B301:B364" si="10">A301*24</f>
        <v>643200</v>
      </c>
    </row>
    <row r="302" spans="1:2" ht="20">
      <c r="A302" s="718">
        <f t="shared" ref="A302:A365" si="11">A301+200</f>
        <v>27000</v>
      </c>
      <c r="B302" s="718">
        <f t="shared" si="10"/>
        <v>648000</v>
      </c>
    </row>
    <row r="303" spans="1:2" ht="20">
      <c r="A303" s="718">
        <f t="shared" si="11"/>
        <v>27200</v>
      </c>
      <c r="B303" s="718">
        <f t="shared" si="10"/>
        <v>652800</v>
      </c>
    </row>
    <row r="304" spans="1:2" ht="20">
      <c r="A304" s="718">
        <f t="shared" si="11"/>
        <v>27400</v>
      </c>
      <c r="B304" s="718">
        <f t="shared" si="10"/>
        <v>657600</v>
      </c>
    </row>
    <row r="305" spans="1:2" ht="20">
      <c r="A305" s="718">
        <f t="shared" si="11"/>
        <v>27600</v>
      </c>
      <c r="B305" s="718">
        <f t="shared" si="10"/>
        <v>662400</v>
      </c>
    </row>
    <row r="306" spans="1:2" ht="20">
      <c r="A306" s="718">
        <f t="shared" si="11"/>
        <v>27800</v>
      </c>
      <c r="B306" s="718">
        <f t="shared" si="10"/>
        <v>667200</v>
      </c>
    </row>
    <row r="307" spans="1:2" ht="20">
      <c r="A307" s="718">
        <f t="shared" si="11"/>
        <v>28000</v>
      </c>
      <c r="B307" s="718">
        <f t="shared" si="10"/>
        <v>672000</v>
      </c>
    </row>
    <row r="308" spans="1:2" ht="20">
      <c r="A308" s="718">
        <f t="shared" si="11"/>
        <v>28200</v>
      </c>
      <c r="B308" s="718">
        <f t="shared" si="10"/>
        <v>676800</v>
      </c>
    </row>
    <row r="309" spans="1:2" ht="20">
      <c r="A309" s="718">
        <f t="shared" si="11"/>
        <v>28400</v>
      </c>
      <c r="B309" s="718">
        <f t="shared" si="10"/>
        <v>681600</v>
      </c>
    </row>
    <row r="310" spans="1:2" ht="20">
      <c r="A310" s="718">
        <f t="shared" si="11"/>
        <v>28600</v>
      </c>
      <c r="B310" s="718">
        <f t="shared" si="10"/>
        <v>686400</v>
      </c>
    </row>
    <row r="311" spans="1:2" ht="20">
      <c r="A311" s="718">
        <f t="shared" si="11"/>
        <v>28800</v>
      </c>
      <c r="B311" s="718">
        <f t="shared" si="10"/>
        <v>691200</v>
      </c>
    </row>
    <row r="312" spans="1:2" ht="20">
      <c r="A312" s="718">
        <f t="shared" si="11"/>
        <v>29000</v>
      </c>
      <c r="B312" s="718">
        <f t="shared" si="10"/>
        <v>696000</v>
      </c>
    </row>
    <row r="313" spans="1:2" ht="20">
      <c r="A313" s="718">
        <f t="shared" si="11"/>
        <v>29200</v>
      </c>
      <c r="B313" s="718">
        <f t="shared" si="10"/>
        <v>700800</v>
      </c>
    </row>
    <row r="314" spans="1:2" ht="20">
      <c r="A314" s="718">
        <f t="shared" si="11"/>
        <v>29400</v>
      </c>
      <c r="B314" s="718">
        <f t="shared" si="10"/>
        <v>705600</v>
      </c>
    </row>
    <row r="315" spans="1:2" ht="20">
      <c r="A315" s="718">
        <f t="shared" si="11"/>
        <v>29600</v>
      </c>
      <c r="B315" s="718">
        <f t="shared" si="10"/>
        <v>710400</v>
      </c>
    </row>
    <row r="316" spans="1:2" ht="20">
      <c r="A316" s="718">
        <f t="shared" si="11"/>
        <v>29800</v>
      </c>
      <c r="B316" s="718">
        <f t="shared" si="10"/>
        <v>715200</v>
      </c>
    </row>
    <row r="317" spans="1:2" ht="20">
      <c r="A317" s="718">
        <f t="shared" si="11"/>
        <v>30000</v>
      </c>
      <c r="B317" s="718">
        <f t="shared" si="10"/>
        <v>720000</v>
      </c>
    </row>
    <row r="318" spans="1:2" ht="20">
      <c r="A318" s="718">
        <f t="shared" si="11"/>
        <v>30200</v>
      </c>
      <c r="B318" s="718">
        <f t="shared" si="10"/>
        <v>724800</v>
      </c>
    </row>
    <row r="319" spans="1:2" ht="20">
      <c r="A319" s="718">
        <f t="shared" si="11"/>
        <v>30400</v>
      </c>
      <c r="B319" s="718">
        <f t="shared" si="10"/>
        <v>729600</v>
      </c>
    </row>
    <row r="320" spans="1:2" ht="20">
      <c r="A320" s="718">
        <f t="shared" si="11"/>
        <v>30600</v>
      </c>
      <c r="B320" s="718">
        <f t="shared" si="10"/>
        <v>734400</v>
      </c>
    </row>
    <row r="321" spans="1:2" ht="20">
      <c r="A321" s="718">
        <f t="shared" si="11"/>
        <v>30800</v>
      </c>
      <c r="B321" s="718">
        <f t="shared" si="10"/>
        <v>739200</v>
      </c>
    </row>
    <row r="322" spans="1:2" ht="20">
      <c r="A322" s="718">
        <f t="shared" si="11"/>
        <v>31000</v>
      </c>
      <c r="B322" s="718">
        <f t="shared" si="10"/>
        <v>744000</v>
      </c>
    </row>
    <row r="323" spans="1:2" ht="20">
      <c r="A323" s="718">
        <f t="shared" si="11"/>
        <v>31200</v>
      </c>
      <c r="B323" s="718">
        <f t="shared" si="10"/>
        <v>748800</v>
      </c>
    </row>
    <row r="324" spans="1:2" ht="20">
      <c r="A324" s="718">
        <f t="shared" si="11"/>
        <v>31400</v>
      </c>
      <c r="B324" s="718">
        <f t="shared" si="10"/>
        <v>753600</v>
      </c>
    </row>
    <row r="325" spans="1:2" ht="20">
      <c r="A325" s="718">
        <f t="shared" si="11"/>
        <v>31600</v>
      </c>
      <c r="B325" s="718">
        <f t="shared" si="10"/>
        <v>758400</v>
      </c>
    </row>
    <row r="326" spans="1:2" ht="20">
      <c r="A326" s="718">
        <f t="shared" si="11"/>
        <v>31800</v>
      </c>
      <c r="B326" s="718">
        <f t="shared" si="10"/>
        <v>763200</v>
      </c>
    </row>
    <row r="327" spans="1:2" ht="20">
      <c r="A327" s="718">
        <f t="shared" si="11"/>
        <v>32000</v>
      </c>
      <c r="B327" s="718">
        <f t="shared" si="10"/>
        <v>768000</v>
      </c>
    </row>
    <row r="328" spans="1:2" ht="20">
      <c r="A328" s="718">
        <f t="shared" si="11"/>
        <v>32200</v>
      </c>
      <c r="B328" s="718">
        <f t="shared" si="10"/>
        <v>772800</v>
      </c>
    </row>
    <row r="329" spans="1:2" ht="20">
      <c r="A329" s="718">
        <f t="shared" si="11"/>
        <v>32400</v>
      </c>
      <c r="B329" s="718">
        <f t="shared" si="10"/>
        <v>777600</v>
      </c>
    </row>
    <row r="330" spans="1:2" ht="20">
      <c r="A330" s="718">
        <f t="shared" si="11"/>
        <v>32600</v>
      </c>
      <c r="B330" s="718">
        <f t="shared" si="10"/>
        <v>782400</v>
      </c>
    </row>
    <row r="331" spans="1:2" ht="20">
      <c r="A331" s="718">
        <f t="shared" si="11"/>
        <v>32800</v>
      </c>
      <c r="B331" s="718">
        <f t="shared" si="10"/>
        <v>787200</v>
      </c>
    </row>
    <row r="332" spans="1:2" ht="20">
      <c r="A332" s="718">
        <f t="shared" si="11"/>
        <v>33000</v>
      </c>
      <c r="B332" s="718">
        <f t="shared" si="10"/>
        <v>792000</v>
      </c>
    </row>
    <row r="333" spans="1:2" ht="20">
      <c r="A333" s="718">
        <f t="shared" si="11"/>
        <v>33200</v>
      </c>
      <c r="B333" s="718">
        <f t="shared" si="10"/>
        <v>796800</v>
      </c>
    </row>
    <row r="334" spans="1:2" ht="20">
      <c r="A334" s="718">
        <f t="shared" si="11"/>
        <v>33400</v>
      </c>
      <c r="B334" s="718">
        <f t="shared" si="10"/>
        <v>801600</v>
      </c>
    </row>
    <row r="335" spans="1:2" ht="20">
      <c r="A335" s="718">
        <f t="shared" si="11"/>
        <v>33600</v>
      </c>
      <c r="B335" s="718">
        <f t="shared" si="10"/>
        <v>806400</v>
      </c>
    </row>
    <row r="336" spans="1:2" ht="20">
      <c r="A336" s="718">
        <f t="shared" si="11"/>
        <v>33800</v>
      </c>
      <c r="B336" s="718">
        <f t="shared" si="10"/>
        <v>811200</v>
      </c>
    </row>
    <row r="337" spans="1:2" ht="20">
      <c r="A337" s="718">
        <f t="shared" si="11"/>
        <v>34000</v>
      </c>
      <c r="B337" s="718">
        <f t="shared" si="10"/>
        <v>816000</v>
      </c>
    </row>
    <row r="338" spans="1:2" ht="20">
      <c r="A338" s="718">
        <f t="shared" si="11"/>
        <v>34200</v>
      </c>
      <c r="B338" s="718">
        <f t="shared" si="10"/>
        <v>820800</v>
      </c>
    </row>
    <row r="339" spans="1:2" ht="20">
      <c r="A339" s="718">
        <f t="shared" si="11"/>
        <v>34400</v>
      </c>
      <c r="B339" s="718">
        <f t="shared" si="10"/>
        <v>825600</v>
      </c>
    </row>
    <row r="340" spans="1:2" ht="20">
      <c r="A340" s="718">
        <f t="shared" si="11"/>
        <v>34600</v>
      </c>
      <c r="B340" s="718">
        <f t="shared" si="10"/>
        <v>830400</v>
      </c>
    </row>
    <row r="341" spans="1:2" ht="20">
      <c r="A341" s="718">
        <f t="shared" si="11"/>
        <v>34800</v>
      </c>
      <c r="B341" s="718">
        <f t="shared" si="10"/>
        <v>835200</v>
      </c>
    </row>
    <row r="342" spans="1:2" ht="20">
      <c r="A342" s="718">
        <f t="shared" si="11"/>
        <v>35000</v>
      </c>
      <c r="B342" s="718">
        <f t="shared" si="10"/>
        <v>840000</v>
      </c>
    </row>
    <row r="343" spans="1:2" ht="20">
      <c r="A343" s="718">
        <f t="shared" si="11"/>
        <v>35200</v>
      </c>
      <c r="B343" s="718">
        <f t="shared" si="10"/>
        <v>844800</v>
      </c>
    </row>
    <row r="344" spans="1:2" ht="20">
      <c r="A344" s="718">
        <f t="shared" si="11"/>
        <v>35400</v>
      </c>
      <c r="B344" s="718">
        <f t="shared" si="10"/>
        <v>849600</v>
      </c>
    </row>
    <row r="345" spans="1:2" ht="20">
      <c r="A345" s="718">
        <f t="shared" si="11"/>
        <v>35600</v>
      </c>
      <c r="B345" s="718">
        <f t="shared" si="10"/>
        <v>854400</v>
      </c>
    </row>
    <row r="346" spans="1:2" ht="20">
      <c r="A346" s="718">
        <f t="shared" si="11"/>
        <v>35800</v>
      </c>
      <c r="B346" s="718">
        <f t="shared" si="10"/>
        <v>859200</v>
      </c>
    </row>
    <row r="347" spans="1:2" ht="20">
      <c r="A347" s="718">
        <f t="shared" si="11"/>
        <v>36000</v>
      </c>
      <c r="B347" s="718">
        <f t="shared" si="10"/>
        <v>864000</v>
      </c>
    </row>
    <row r="348" spans="1:2" ht="20">
      <c r="A348" s="718">
        <f t="shared" si="11"/>
        <v>36200</v>
      </c>
      <c r="B348" s="718">
        <f t="shared" si="10"/>
        <v>868800</v>
      </c>
    </row>
    <row r="349" spans="1:2" ht="20">
      <c r="A349" s="718">
        <f t="shared" si="11"/>
        <v>36400</v>
      </c>
      <c r="B349" s="718">
        <f t="shared" si="10"/>
        <v>873600</v>
      </c>
    </row>
    <row r="350" spans="1:2" ht="20">
      <c r="A350" s="718">
        <f t="shared" si="11"/>
        <v>36600</v>
      </c>
      <c r="B350" s="718">
        <f t="shared" si="10"/>
        <v>878400</v>
      </c>
    </row>
    <row r="351" spans="1:2" ht="20">
      <c r="A351" s="718">
        <f t="shared" si="11"/>
        <v>36800</v>
      </c>
      <c r="B351" s="718">
        <f t="shared" si="10"/>
        <v>883200</v>
      </c>
    </row>
    <row r="352" spans="1:2" ht="20">
      <c r="A352" s="718">
        <f t="shared" si="11"/>
        <v>37000</v>
      </c>
      <c r="B352" s="718">
        <f t="shared" si="10"/>
        <v>888000</v>
      </c>
    </row>
    <row r="353" spans="1:2" ht="20">
      <c r="A353" s="718">
        <f t="shared" si="11"/>
        <v>37200</v>
      </c>
      <c r="B353" s="718">
        <f t="shared" si="10"/>
        <v>892800</v>
      </c>
    </row>
    <row r="354" spans="1:2" ht="20">
      <c r="A354" s="718">
        <f t="shared" si="11"/>
        <v>37400</v>
      </c>
      <c r="B354" s="718">
        <f t="shared" si="10"/>
        <v>897600</v>
      </c>
    </row>
    <row r="355" spans="1:2" ht="20">
      <c r="A355" s="718">
        <f t="shared" si="11"/>
        <v>37600</v>
      </c>
      <c r="B355" s="718">
        <f t="shared" si="10"/>
        <v>902400</v>
      </c>
    </row>
    <row r="356" spans="1:2" ht="20">
      <c r="A356" s="718">
        <f t="shared" si="11"/>
        <v>37800</v>
      </c>
      <c r="B356" s="718">
        <f t="shared" si="10"/>
        <v>907200</v>
      </c>
    </row>
    <row r="357" spans="1:2" ht="20">
      <c r="A357" s="718">
        <f t="shared" si="11"/>
        <v>38000</v>
      </c>
      <c r="B357" s="718">
        <f t="shared" si="10"/>
        <v>912000</v>
      </c>
    </row>
    <row r="358" spans="1:2" ht="20">
      <c r="A358" s="718">
        <f t="shared" si="11"/>
        <v>38200</v>
      </c>
      <c r="B358" s="718">
        <f t="shared" si="10"/>
        <v>916800</v>
      </c>
    </row>
    <row r="359" spans="1:2" ht="20">
      <c r="A359" s="718">
        <f t="shared" si="11"/>
        <v>38400</v>
      </c>
      <c r="B359" s="718">
        <f t="shared" si="10"/>
        <v>921600</v>
      </c>
    </row>
    <row r="360" spans="1:2" ht="20">
      <c r="A360" s="718">
        <f t="shared" si="11"/>
        <v>38600</v>
      </c>
      <c r="B360" s="718">
        <f t="shared" si="10"/>
        <v>926400</v>
      </c>
    </row>
    <row r="361" spans="1:2" ht="20">
      <c r="A361" s="718">
        <f t="shared" si="11"/>
        <v>38800</v>
      </c>
      <c r="B361" s="718">
        <f t="shared" si="10"/>
        <v>931200</v>
      </c>
    </row>
    <row r="362" spans="1:2" ht="20">
      <c r="A362" s="718">
        <f t="shared" si="11"/>
        <v>39000</v>
      </c>
      <c r="B362" s="718">
        <f t="shared" si="10"/>
        <v>936000</v>
      </c>
    </row>
    <row r="363" spans="1:2" ht="20">
      <c r="A363" s="718">
        <f t="shared" si="11"/>
        <v>39200</v>
      </c>
      <c r="B363" s="718">
        <f t="shared" si="10"/>
        <v>940800</v>
      </c>
    </row>
    <row r="364" spans="1:2" ht="20">
      <c r="A364" s="718">
        <f t="shared" si="11"/>
        <v>39400</v>
      </c>
      <c r="B364" s="718">
        <f t="shared" si="10"/>
        <v>945600</v>
      </c>
    </row>
    <row r="365" spans="1:2" ht="20">
      <c r="A365" s="718">
        <f t="shared" si="11"/>
        <v>39600</v>
      </c>
      <c r="B365" s="718">
        <f t="shared" ref="B365:B428" si="12">A365*24</f>
        <v>950400</v>
      </c>
    </row>
    <row r="366" spans="1:2" ht="20">
      <c r="A366" s="718">
        <f t="shared" ref="A366:A429" si="13">A365+200</f>
        <v>39800</v>
      </c>
      <c r="B366" s="718">
        <f t="shared" si="12"/>
        <v>955200</v>
      </c>
    </row>
    <row r="367" spans="1:2" ht="20">
      <c r="A367" s="718">
        <f t="shared" si="13"/>
        <v>40000</v>
      </c>
      <c r="B367" s="718">
        <f t="shared" si="12"/>
        <v>960000</v>
      </c>
    </row>
    <row r="368" spans="1:2" ht="20">
      <c r="A368" s="718">
        <f t="shared" si="13"/>
        <v>40200</v>
      </c>
      <c r="B368" s="718">
        <f t="shared" si="12"/>
        <v>964800</v>
      </c>
    </row>
    <row r="369" spans="1:2" ht="20">
      <c r="A369" s="718">
        <f t="shared" si="13"/>
        <v>40400</v>
      </c>
      <c r="B369" s="718">
        <f t="shared" si="12"/>
        <v>969600</v>
      </c>
    </row>
    <row r="370" spans="1:2" ht="20">
      <c r="A370" s="718">
        <f t="shared" si="13"/>
        <v>40600</v>
      </c>
      <c r="B370" s="718">
        <f t="shared" si="12"/>
        <v>974400</v>
      </c>
    </row>
    <row r="371" spans="1:2" ht="20">
      <c r="A371" s="718">
        <f t="shared" si="13"/>
        <v>40800</v>
      </c>
      <c r="B371" s="718">
        <f t="shared" si="12"/>
        <v>979200</v>
      </c>
    </row>
    <row r="372" spans="1:2" ht="20">
      <c r="A372" s="718">
        <f t="shared" si="13"/>
        <v>41000</v>
      </c>
      <c r="B372" s="718">
        <f t="shared" si="12"/>
        <v>984000</v>
      </c>
    </row>
    <row r="373" spans="1:2" ht="20">
      <c r="A373" s="718">
        <f t="shared" si="13"/>
        <v>41200</v>
      </c>
      <c r="B373" s="718">
        <f t="shared" si="12"/>
        <v>988800</v>
      </c>
    </row>
    <row r="374" spans="1:2" ht="20">
      <c r="A374" s="718">
        <f t="shared" si="13"/>
        <v>41400</v>
      </c>
      <c r="B374" s="718">
        <f t="shared" si="12"/>
        <v>993600</v>
      </c>
    </row>
    <row r="375" spans="1:2" ht="20">
      <c r="A375" s="718">
        <f t="shared" si="13"/>
        <v>41600</v>
      </c>
      <c r="B375" s="718">
        <f t="shared" si="12"/>
        <v>998400</v>
      </c>
    </row>
    <row r="376" spans="1:2" ht="20">
      <c r="A376" s="718">
        <f t="shared" si="13"/>
        <v>41800</v>
      </c>
      <c r="B376" s="718">
        <f t="shared" si="12"/>
        <v>1003200</v>
      </c>
    </row>
    <row r="377" spans="1:2" ht="20">
      <c r="A377" s="718">
        <f t="shared" si="13"/>
        <v>42000</v>
      </c>
      <c r="B377" s="718">
        <f t="shared" si="12"/>
        <v>1008000</v>
      </c>
    </row>
    <row r="378" spans="1:2" ht="20">
      <c r="A378" s="718">
        <f t="shared" si="13"/>
        <v>42200</v>
      </c>
      <c r="B378" s="718">
        <f t="shared" si="12"/>
        <v>1012800</v>
      </c>
    </row>
    <row r="379" spans="1:2" ht="20">
      <c r="A379" s="718">
        <f t="shared" si="13"/>
        <v>42400</v>
      </c>
      <c r="B379" s="718">
        <f t="shared" si="12"/>
        <v>1017600</v>
      </c>
    </row>
    <row r="380" spans="1:2" ht="20">
      <c r="A380" s="718">
        <f t="shared" si="13"/>
        <v>42600</v>
      </c>
      <c r="B380" s="718">
        <f t="shared" si="12"/>
        <v>1022400</v>
      </c>
    </row>
    <row r="381" spans="1:2" ht="20">
      <c r="A381" s="718">
        <f t="shared" si="13"/>
        <v>42800</v>
      </c>
      <c r="B381" s="718">
        <f t="shared" si="12"/>
        <v>1027200</v>
      </c>
    </row>
    <row r="382" spans="1:2" ht="20">
      <c r="A382" s="718">
        <f t="shared" si="13"/>
        <v>43000</v>
      </c>
      <c r="B382" s="718">
        <f t="shared" si="12"/>
        <v>1032000</v>
      </c>
    </row>
    <row r="383" spans="1:2" ht="20">
      <c r="A383" s="718">
        <f t="shared" si="13"/>
        <v>43200</v>
      </c>
      <c r="B383" s="718">
        <f t="shared" si="12"/>
        <v>1036800</v>
      </c>
    </row>
    <row r="384" spans="1:2" ht="20">
      <c r="A384" s="718">
        <f t="shared" si="13"/>
        <v>43400</v>
      </c>
      <c r="B384" s="718">
        <f t="shared" si="12"/>
        <v>1041600</v>
      </c>
    </row>
    <row r="385" spans="1:2" ht="20">
      <c r="A385" s="718">
        <f t="shared" si="13"/>
        <v>43600</v>
      </c>
      <c r="B385" s="718">
        <f t="shared" si="12"/>
        <v>1046400</v>
      </c>
    </row>
    <row r="386" spans="1:2" ht="20">
      <c r="A386" s="718">
        <f t="shared" si="13"/>
        <v>43800</v>
      </c>
      <c r="B386" s="718">
        <f t="shared" si="12"/>
        <v>1051200</v>
      </c>
    </row>
    <row r="387" spans="1:2" ht="20">
      <c r="A387" s="718">
        <f t="shared" si="13"/>
        <v>44000</v>
      </c>
      <c r="B387" s="718">
        <f t="shared" si="12"/>
        <v>1056000</v>
      </c>
    </row>
    <row r="388" spans="1:2" ht="20">
      <c r="A388" s="718">
        <f t="shared" si="13"/>
        <v>44200</v>
      </c>
      <c r="B388" s="718">
        <f t="shared" si="12"/>
        <v>1060800</v>
      </c>
    </row>
    <row r="389" spans="1:2" ht="20">
      <c r="A389" s="718">
        <f t="shared" si="13"/>
        <v>44400</v>
      </c>
      <c r="B389" s="718">
        <f t="shared" si="12"/>
        <v>1065600</v>
      </c>
    </row>
    <row r="390" spans="1:2" ht="20">
      <c r="A390" s="718">
        <f t="shared" si="13"/>
        <v>44600</v>
      </c>
      <c r="B390" s="718">
        <f t="shared" si="12"/>
        <v>1070400</v>
      </c>
    </row>
    <row r="391" spans="1:2" ht="20">
      <c r="A391" s="718">
        <f t="shared" si="13"/>
        <v>44800</v>
      </c>
      <c r="B391" s="718">
        <f t="shared" si="12"/>
        <v>1075200</v>
      </c>
    </row>
    <row r="392" spans="1:2" ht="20">
      <c r="A392" s="718">
        <f t="shared" si="13"/>
        <v>45000</v>
      </c>
      <c r="B392" s="718">
        <f t="shared" si="12"/>
        <v>1080000</v>
      </c>
    </row>
    <row r="393" spans="1:2" ht="20">
      <c r="A393" s="718">
        <f t="shared" si="13"/>
        <v>45200</v>
      </c>
      <c r="B393" s="718">
        <f t="shared" si="12"/>
        <v>1084800</v>
      </c>
    </row>
    <row r="394" spans="1:2" ht="20">
      <c r="A394" s="718">
        <f t="shared" si="13"/>
        <v>45400</v>
      </c>
      <c r="B394" s="718">
        <f t="shared" si="12"/>
        <v>1089600</v>
      </c>
    </row>
    <row r="395" spans="1:2" ht="20">
      <c r="A395" s="718">
        <f t="shared" si="13"/>
        <v>45600</v>
      </c>
      <c r="B395" s="718">
        <f t="shared" si="12"/>
        <v>1094400</v>
      </c>
    </row>
    <row r="396" spans="1:2" ht="20">
      <c r="A396" s="718">
        <f t="shared" si="13"/>
        <v>45800</v>
      </c>
      <c r="B396" s="718">
        <f t="shared" si="12"/>
        <v>1099200</v>
      </c>
    </row>
    <row r="397" spans="1:2" ht="20">
      <c r="A397" s="718">
        <f t="shared" si="13"/>
        <v>46000</v>
      </c>
      <c r="B397" s="718">
        <f t="shared" si="12"/>
        <v>1104000</v>
      </c>
    </row>
    <row r="398" spans="1:2" ht="20">
      <c r="A398" s="718">
        <f t="shared" si="13"/>
        <v>46200</v>
      </c>
      <c r="B398" s="718">
        <f t="shared" si="12"/>
        <v>1108800</v>
      </c>
    </row>
    <row r="399" spans="1:2" ht="20">
      <c r="A399" s="718">
        <f t="shared" si="13"/>
        <v>46400</v>
      </c>
      <c r="B399" s="718">
        <f t="shared" si="12"/>
        <v>1113600</v>
      </c>
    </row>
    <row r="400" spans="1:2" ht="20">
      <c r="A400" s="718">
        <f t="shared" si="13"/>
        <v>46600</v>
      </c>
      <c r="B400" s="718">
        <f t="shared" si="12"/>
        <v>1118400</v>
      </c>
    </row>
    <row r="401" spans="1:2" ht="20">
      <c r="A401" s="718">
        <f t="shared" si="13"/>
        <v>46800</v>
      </c>
      <c r="B401" s="718">
        <f t="shared" si="12"/>
        <v>1123200</v>
      </c>
    </row>
    <row r="402" spans="1:2" ht="20">
      <c r="A402" s="718">
        <f t="shared" si="13"/>
        <v>47000</v>
      </c>
      <c r="B402" s="718">
        <f t="shared" si="12"/>
        <v>1128000</v>
      </c>
    </row>
    <row r="403" spans="1:2" ht="20">
      <c r="A403" s="718">
        <f t="shared" si="13"/>
        <v>47200</v>
      </c>
      <c r="B403" s="718">
        <f t="shared" si="12"/>
        <v>1132800</v>
      </c>
    </row>
    <row r="404" spans="1:2" ht="20">
      <c r="A404" s="718">
        <f t="shared" si="13"/>
        <v>47400</v>
      </c>
      <c r="B404" s="718">
        <f t="shared" si="12"/>
        <v>1137600</v>
      </c>
    </row>
    <row r="405" spans="1:2" ht="20">
      <c r="A405" s="718">
        <f t="shared" si="13"/>
        <v>47600</v>
      </c>
      <c r="B405" s="718">
        <f t="shared" si="12"/>
        <v>1142400</v>
      </c>
    </row>
    <row r="406" spans="1:2" ht="20">
      <c r="A406" s="718">
        <f t="shared" si="13"/>
        <v>47800</v>
      </c>
      <c r="B406" s="718">
        <f t="shared" si="12"/>
        <v>1147200</v>
      </c>
    </row>
    <row r="407" spans="1:2" ht="20">
      <c r="A407" s="718">
        <f t="shared" si="13"/>
        <v>48000</v>
      </c>
      <c r="B407" s="718">
        <f t="shared" si="12"/>
        <v>1152000</v>
      </c>
    </row>
    <row r="408" spans="1:2" ht="20">
      <c r="A408" s="718">
        <f t="shared" si="13"/>
        <v>48200</v>
      </c>
      <c r="B408" s="718">
        <f t="shared" si="12"/>
        <v>1156800</v>
      </c>
    </row>
    <row r="409" spans="1:2" ht="20">
      <c r="A409" s="718">
        <f t="shared" si="13"/>
        <v>48400</v>
      </c>
      <c r="B409" s="718">
        <f t="shared" si="12"/>
        <v>1161600</v>
      </c>
    </row>
    <row r="410" spans="1:2" ht="20">
      <c r="A410" s="718">
        <f t="shared" si="13"/>
        <v>48600</v>
      </c>
      <c r="B410" s="718">
        <f t="shared" si="12"/>
        <v>1166400</v>
      </c>
    </row>
    <row r="411" spans="1:2" ht="20">
      <c r="A411" s="718">
        <f t="shared" si="13"/>
        <v>48800</v>
      </c>
      <c r="B411" s="718">
        <f t="shared" si="12"/>
        <v>1171200</v>
      </c>
    </row>
    <row r="412" spans="1:2" ht="20">
      <c r="A412" s="718">
        <f t="shared" si="13"/>
        <v>49000</v>
      </c>
      <c r="B412" s="718">
        <f t="shared" si="12"/>
        <v>1176000</v>
      </c>
    </row>
    <row r="413" spans="1:2" ht="20">
      <c r="A413" s="718">
        <f t="shared" si="13"/>
        <v>49200</v>
      </c>
      <c r="B413" s="718">
        <f t="shared" si="12"/>
        <v>1180800</v>
      </c>
    </row>
    <row r="414" spans="1:2" ht="20">
      <c r="A414" s="718">
        <f t="shared" si="13"/>
        <v>49400</v>
      </c>
      <c r="B414" s="718">
        <f t="shared" si="12"/>
        <v>1185600</v>
      </c>
    </row>
    <row r="415" spans="1:2" ht="20">
      <c r="A415" s="718">
        <f t="shared" si="13"/>
        <v>49600</v>
      </c>
      <c r="B415" s="718">
        <f t="shared" si="12"/>
        <v>1190400</v>
      </c>
    </row>
    <row r="416" spans="1:2" ht="20">
      <c r="A416" s="718">
        <f t="shared" si="13"/>
        <v>49800</v>
      </c>
      <c r="B416" s="718">
        <f t="shared" si="12"/>
        <v>1195200</v>
      </c>
    </row>
    <row r="417" spans="1:2" ht="20">
      <c r="A417" s="718">
        <f t="shared" si="13"/>
        <v>50000</v>
      </c>
      <c r="B417" s="718">
        <f t="shared" si="12"/>
        <v>1200000</v>
      </c>
    </row>
    <row r="418" spans="1:2" ht="20">
      <c r="A418" s="718">
        <f t="shared" si="13"/>
        <v>50200</v>
      </c>
      <c r="B418" s="718">
        <f t="shared" si="12"/>
        <v>1204800</v>
      </c>
    </row>
    <row r="419" spans="1:2" ht="20">
      <c r="A419" s="718">
        <f t="shared" si="13"/>
        <v>50400</v>
      </c>
      <c r="B419" s="718">
        <f t="shared" si="12"/>
        <v>1209600</v>
      </c>
    </row>
    <row r="420" spans="1:2" ht="20">
      <c r="A420" s="718">
        <f t="shared" si="13"/>
        <v>50600</v>
      </c>
      <c r="B420" s="718">
        <f t="shared" si="12"/>
        <v>1214400</v>
      </c>
    </row>
    <row r="421" spans="1:2" ht="20">
      <c r="A421" s="718">
        <f t="shared" si="13"/>
        <v>50800</v>
      </c>
      <c r="B421" s="718">
        <f t="shared" si="12"/>
        <v>1219200</v>
      </c>
    </row>
    <row r="422" spans="1:2" ht="20">
      <c r="A422" s="718">
        <f t="shared" si="13"/>
        <v>51000</v>
      </c>
      <c r="B422" s="718">
        <f t="shared" si="12"/>
        <v>1224000</v>
      </c>
    </row>
    <row r="423" spans="1:2" ht="20">
      <c r="A423" s="718">
        <f t="shared" si="13"/>
        <v>51200</v>
      </c>
      <c r="B423" s="718">
        <f t="shared" si="12"/>
        <v>1228800</v>
      </c>
    </row>
    <row r="424" spans="1:2" ht="20">
      <c r="A424" s="718">
        <f t="shared" si="13"/>
        <v>51400</v>
      </c>
      <c r="B424" s="718">
        <f t="shared" si="12"/>
        <v>1233600</v>
      </c>
    </row>
    <row r="425" spans="1:2" ht="20">
      <c r="A425" s="718">
        <f t="shared" si="13"/>
        <v>51600</v>
      </c>
      <c r="B425" s="718">
        <f t="shared" si="12"/>
        <v>1238400</v>
      </c>
    </row>
    <row r="426" spans="1:2" ht="20">
      <c r="A426" s="718">
        <f t="shared" si="13"/>
        <v>51800</v>
      </c>
      <c r="B426" s="718">
        <f t="shared" si="12"/>
        <v>1243200</v>
      </c>
    </row>
    <row r="427" spans="1:2" ht="20">
      <c r="A427" s="718">
        <f t="shared" si="13"/>
        <v>52000</v>
      </c>
      <c r="B427" s="718">
        <f t="shared" si="12"/>
        <v>1248000</v>
      </c>
    </row>
    <row r="428" spans="1:2" ht="20">
      <c r="A428" s="718">
        <f t="shared" si="13"/>
        <v>52200</v>
      </c>
      <c r="B428" s="718">
        <f t="shared" si="12"/>
        <v>1252800</v>
      </c>
    </row>
    <row r="429" spans="1:2" ht="20">
      <c r="A429" s="718">
        <f t="shared" si="13"/>
        <v>52400</v>
      </c>
      <c r="B429" s="718">
        <f t="shared" ref="B429:B482" si="14">A429*24</f>
        <v>1257600</v>
      </c>
    </row>
    <row r="430" spans="1:2" ht="20">
      <c r="A430" s="718">
        <f t="shared" ref="A430:A482" si="15">A429+200</f>
        <v>52600</v>
      </c>
      <c r="B430" s="718">
        <f t="shared" si="14"/>
        <v>1262400</v>
      </c>
    </row>
    <row r="431" spans="1:2" ht="20">
      <c r="A431" s="718">
        <f t="shared" si="15"/>
        <v>52800</v>
      </c>
      <c r="B431" s="718">
        <f t="shared" si="14"/>
        <v>1267200</v>
      </c>
    </row>
    <row r="432" spans="1:2" ht="20">
      <c r="A432" s="718">
        <f t="shared" si="15"/>
        <v>53000</v>
      </c>
      <c r="B432" s="718">
        <f t="shared" si="14"/>
        <v>1272000</v>
      </c>
    </row>
    <row r="433" spans="1:2" ht="20">
      <c r="A433" s="718">
        <f t="shared" si="15"/>
        <v>53200</v>
      </c>
      <c r="B433" s="718">
        <f t="shared" si="14"/>
        <v>1276800</v>
      </c>
    </row>
    <row r="434" spans="1:2" ht="20">
      <c r="A434" s="718">
        <f t="shared" si="15"/>
        <v>53400</v>
      </c>
      <c r="B434" s="718">
        <f t="shared" si="14"/>
        <v>1281600</v>
      </c>
    </row>
    <row r="435" spans="1:2" ht="20">
      <c r="A435" s="718">
        <f t="shared" si="15"/>
        <v>53600</v>
      </c>
      <c r="B435" s="718">
        <f t="shared" si="14"/>
        <v>1286400</v>
      </c>
    </row>
    <row r="436" spans="1:2" ht="20">
      <c r="A436" s="718">
        <f t="shared" si="15"/>
        <v>53800</v>
      </c>
      <c r="B436" s="718">
        <f t="shared" si="14"/>
        <v>1291200</v>
      </c>
    </row>
    <row r="437" spans="1:2" ht="20">
      <c r="A437" s="718">
        <f t="shared" si="15"/>
        <v>54000</v>
      </c>
      <c r="B437" s="718">
        <f t="shared" si="14"/>
        <v>1296000</v>
      </c>
    </row>
    <row r="438" spans="1:2" ht="20">
      <c r="A438" s="718">
        <f t="shared" si="15"/>
        <v>54200</v>
      </c>
      <c r="B438" s="718">
        <f t="shared" si="14"/>
        <v>1300800</v>
      </c>
    </row>
    <row r="439" spans="1:2" ht="20">
      <c r="A439" s="718">
        <f t="shared" si="15"/>
        <v>54400</v>
      </c>
      <c r="B439" s="718">
        <f t="shared" si="14"/>
        <v>1305600</v>
      </c>
    </row>
    <row r="440" spans="1:2" ht="20">
      <c r="A440" s="718">
        <f t="shared" si="15"/>
        <v>54600</v>
      </c>
      <c r="B440" s="718">
        <f t="shared" si="14"/>
        <v>1310400</v>
      </c>
    </row>
    <row r="441" spans="1:2" ht="20">
      <c r="A441" s="718">
        <f t="shared" si="15"/>
        <v>54800</v>
      </c>
      <c r="B441" s="718">
        <f t="shared" si="14"/>
        <v>1315200</v>
      </c>
    </row>
    <row r="442" spans="1:2" ht="20">
      <c r="A442" s="718">
        <f t="shared" si="15"/>
        <v>55000</v>
      </c>
      <c r="B442" s="718">
        <f t="shared" si="14"/>
        <v>1320000</v>
      </c>
    </row>
    <row r="443" spans="1:2" ht="20">
      <c r="A443" s="718">
        <f t="shared" si="15"/>
        <v>55200</v>
      </c>
      <c r="B443" s="718">
        <f t="shared" si="14"/>
        <v>1324800</v>
      </c>
    </row>
    <row r="444" spans="1:2" ht="20">
      <c r="A444" s="718">
        <f t="shared" si="15"/>
        <v>55400</v>
      </c>
      <c r="B444" s="718">
        <f t="shared" si="14"/>
        <v>1329600</v>
      </c>
    </row>
    <row r="445" spans="1:2" ht="20">
      <c r="A445" s="718">
        <f t="shared" si="15"/>
        <v>55600</v>
      </c>
      <c r="B445" s="718">
        <f t="shared" si="14"/>
        <v>1334400</v>
      </c>
    </row>
    <row r="446" spans="1:2" ht="20">
      <c r="A446" s="718">
        <f t="shared" si="15"/>
        <v>55800</v>
      </c>
      <c r="B446" s="718">
        <f t="shared" si="14"/>
        <v>1339200</v>
      </c>
    </row>
    <row r="447" spans="1:2" ht="20">
      <c r="A447" s="718">
        <f t="shared" si="15"/>
        <v>56000</v>
      </c>
      <c r="B447" s="718">
        <f t="shared" si="14"/>
        <v>1344000</v>
      </c>
    </row>
    <row r="448" spans="1:2" ht="20">
      <c r="A448" s="718">
        <f t="shared" si="15"/>
        <v>56200</v>
      </c>
      <c r="B448" s="718">
        <f t="shared" si="14"/>
        <v>1348800</v>
      </c>
    </row>
    <row r="449" spans="1:2" ht="20">
      <c r="A449" s="718">
        <f t="shared" si="15"/>
        <v>56400</v>
      </c>
      <c r="B449" s="718">
        <f t="shared" si="14"/>
        <v>1353600</v>
      </c>
    </row>
    <row r="450" spans="1:2" ht="20">
      <c r="A450" s="718">
        <f t="shared" si="15"/>
        <v>56600</v>
      </c>
      <c r="B450" s="718">
        <f t="shared" si="14"/>
        <v>1358400</v>
      </c>
    </row>
    <row r="451" spans="1:2" ht="20">
      <c r="A451" s="718">
        <f t="shared" si="15"/>
        <v>56800</v>
      </c>
      <c r="B451" s="718">
        <f t="shared" si="14"/>
        <v>1363200</v>
      </c>
    </row>
    <row r="452" spans="1:2" ht="20">
      <c r="A452" s="718">
        <f t="shared" si="15"/>
        <v>57000</v>
      </c>
      <c r="B452" s="718">
        <f t="shared" si="14"/>
        <v>1368000</v>
      </c>
    </row>
    <row r="453" spans="1:2" ht="20">
      <c r="A453" s="718">
        <f t="shared" si="15"/>
        <v>57200</v>
      </c>
      <c r="B453" s="718">
        <f t="shared" si="14"/>
        <v>1372800</v>
      </c>
    </row>
    <row r="454" spans="1:2" ht="20">
      <c r="A454" s="718">
        <f t="shared" si="15"/>
        <v>57400</v>
      </c>
      <c r="B454" s="718">
        <f t="shared" si="14"/>
        <v>1377600</v>
      </c>
    </row>
    <row r="455" spans="1:2" ht="20">
      <c r="A455" s="718">
        <f t="shared" si="15"/>
        <v>57600</v>
      </c>
      <c r="B455" s="718">
        <f t="shared" si="14"/>
        <v>1382400</v>
      </c>
    </row>
    <row r="456" spans="1:2" ht="20">
      <c r="A456" s="718">
        <f t="shared" si="15"/>
        <v>57800</v>
      </c>
      <c r="B456" s="718">
        <f t="shared" si="14"/>
        <v>1387200</v>
      </c>
    </row>
    <row r="457" spans="1:2" ht="20">
      <c r="A457" s="718">
        <f t="shared" si="15"/>
        <v>58000</v>
      </c>
      <c r="B457" s="718">
        <f t="shared" si="14"/>
        <v>1392000</v>
      </c>
    </row>
    <row r="458" spans="1:2" ht="20">
      <c r="A458" s="718">
        <f t="shared" si="15"/>
        <v>58200</v>
      </c>
      <c r="B458" s="718">
        <f t="shared" si="14"/>
        <v>1396800</v>
      </c>
    </row>
    <row r="459" spans="1:2" ht="20">
      <c r="A459" s="718">
        <f t="shared" si="15"/>
        <v>58400</v>
      </c>
      <c r="B459" s="718">
        <f t="shared" si="14"/>
        <v>1401600</v>
      </c>
    </row>
    <row r="460" spans="1:2" ht="20">
      <c r="A460" s="718">
        <f t="shared" si="15"/>
        <v>58600</v>
      </c>
      <c r="B460" s="718">
        <f t="shared" si="14"/>
        <v>1406400</v>
      </c>
    </row>
    <row r="461" spans="1:2" ht="20">
      <c r="A461" s="718">
        <f t="shared" si="15"/>
        <v>58800</v>
      </c>
      <c r="B461" s="718">
        <f t="shared" si="14"/>
        <v>1411200</v>
      </c>
    </row>
    <row r="462" spans="1:2" ht="20">
      <c r="A462" s="718">
        <f t="shared" si="15"/>
        <v>59000</v>
      </c>
      <c r="B462" s="718">
        <f t="shared" si="14"/>
        <v>1416000</v>
      </c>
    </row>
    <row r="463" spans="1:2" ht="20">
      <c r="A463" s="718">
        <f t="shared" si="15"/>
        <v>59200</v>
      </c>
      <c r="B463" s="718">
        <f t="shared" si="14"/>
        <v>1420800</v>
      </c>
    </row>
    <row r="464" spans="1:2" ht="20">
      <c r="A464" s="718">
        <f t="shared" si="15"/>
        <v>59400</v>
      </c>
      <c r="B464" s="718">
        <f t="shared" si="14"/>
        <v>1425600</v>
      </c>
    </row>
    <row r="465" spans="1:2" ht="20">
      <c r="A465" s="718">
        <f t="shared" si="15"/>
        <v>59600</v>
      </c>
      <c r="B465" s="718">
        <f t="shared" si="14"/>
        <v>1430400</v>
      </c>
    </row>
    <row r="466" spans="1:2" ht="20">
      <c r="A466" s="718">
        <f t="shared" si="15"/>
        <v>59800</v>
      </c>
      <c r="B466" s="718">
        <f t="shared" si="14"/>
        <v>1435200</v>
      </c>
    </row>
    <row r="467" spans="1:2" ht="20">
      <c r="A467" s="718">
        <f t="shared" si="15"/>
        <v>60000</v>
      </c>
      <c r="B467" s="718">
        <f t="shared" si="14"/>
        <v>1440000</v>
      </c>
    </row>
    <row r="468" spans="1:2" ht="20">
      <c r="A468" s="718">
        <f t="shared" si="15"/>
        <v>60200</v>
      </c>
      <c r="B468" s="718">
        <f t="shared" si="14"/>
        <v>1444800</v>
      </c>
    </row>
    <row r="469" spans="1:2" ht="20">
      <c r="A469" s="718">
        <f t="shared" si="15"/>
        <v>60400</v>
      </c>
      <c r="B469" s="718">
        <f t="shared" si="14"/>
        <v>1449600</v>
      </c>
    </row>
    <row r="470" spans="1:2" ht="20">
      <c r="A470" s="718">
        <f t="shared" si="15"/>
        <v>60600</v>
      </c>
      <c r="B470" s="718">
        <f t="shared" si="14"/>
        <v>1454400</v>
      </c>
    </row>
    <row r="471" spans="1:2" ht="20">
      <c r="A471" s="718">
        <f t="shared" si="15"/>
        <v>60800</v>
      </c>
      <c r="B471" s="718">
        <f t="shared" si="14"/>
        <v>1459200</v>
      </c>
    </row>
    <row r="472" spans="1:2" ht="20">
      <c r="A472" s="718">
        <f t="shared" si="15"/>
        <v>61000</v>
      </c>
      <c r="B472" s="718">
        <f t="shared" si="14"/>
        <v>1464000</v>
      </c>
    </row>
    <row r="473" spans="1:2" ht="20">
      <c r="A473" s="718">
        <f t="shared" si="15"/>
        <v>61200</v>
      </c>
      <c r="B473" s="718">
        <f t="shared" si="14"/>
        <v>1468800</v>
      </c>
    </row>
    <row r="474" spans="1:2" ht="20">
      <c r="A474" s="718">
        <f t="shared" si="15"/>
        <v>61400</v>
      </c>
      <c r="B474" s="718">
        <f t="shared" si="14"/>
        <v>1473600</v>
      </c>
    </row>
    <row r="475" spans="1:2" ht="20">
      <c r="A475" s="718">
        <f t="shared" si="15"/>
        <v>61600</v>
      </c>
      <c r="B475" s="718">
        <f t="shared" si="14"/>
        <v>1478400</v>
      </c>
    </row>
    <row r="476" spans="1:2" ht="20">
      <c r="A476" s="718">
        <f t="shared" si="15"/>
        <v>61800</v>
      </c>
      <c r="B476" s="718">
        <f t="shared" si="14"/>
        <v>1483200</v>
      </c>
    </row>
    <row r="477" spans="1:2" ht="20">
      <c r="A477" s="718">
        <f t="shared" si="15"/>
        <v>62000</v>
      </c>
      <c r="B477" s="718">
        <f t="shared" si="14"/>
        <v>1488000</v>
      </c>
    </row>
    <row r="478" spans="1:2" ht="20">
      <c r="A478" s="718">
        <f t="shared" si="15"/>
        <v>62200</v>
      </c>
      <c r="B478" s="718">
        <f t="shared" si="14"/>
        <v>1492800</v>
      </c>
    </row>
    <row r="479" spans="1:2" ht="20">
      <c r="A479" s="718">
        <f t="shared" si="15"/>
        <v>62400</v>
      </c>
      <c r="B479" s="718">
        <f t="shared" si="14"/>
        <v>1497600</v>
      </c>
    </row>
    <row r="480" spans="1:2" ht="20">
      <c r="A480" s="718">
        <f t="shared" si="15"/>
        <v>62600</v>
      </c>
      <c r="B480" s="718">
        <f t="shared" si="14"/>
        <v>1502400</v>
      </c>
    </row>
    <row r="481" spans="1:2" ht="20">
      <c r="A481" s="718">
        <f t="shared" si="15"/>
        <v>62800</v>
      </c>
      <c r="B481" s="718">
        <f t="shared" si="14"/>
        <v>1507200</v>
      </c>
    </row>
    <row r="482" spans="1:2" ht="20">
      <c r="A482" s="718">
        <f t="shared" si="15"/>
        <v>63000</v>
      </c>
      <c r="B482" s="718">
        <f t="shared" si="14"/>
        <v>1512000</v>
      </c>
    </row>
  </sheetData>
  <dataConsolidate/>
  <mergeCells count="298">
    <mergeCell ref="B21:C21"/>
    <mergeCell ref="B34:B37"/>
    <mergeCell ref="A22:L23"/>
    <mergeCell ref="A33:B33"/>
    <mergeCell ref="O36:R36"/>
    <mergeCell ref="O37:R37"/>
    <mergeCell ref="J34:J37"/>
    <mergeCell ref="I34:I37"/>
    <mergeCell ref="E34:E37"/>
    <mergeCell ref="F34:F37"/>
    <mergeCell ref="C33:C37"/>
    <mergeCell ref="G33:H33"/>
    <mergeCell ref="G34:G37"/>
    <mergeCell ref="N30:O30"/>
    <mergeCell ref="K34:K37"/>
    <mergeCell ref="N23:N24"/>
    <mergeCell ref="O23:O24"/>
    <mergeCell ref="N29:O29"/>
    <mergeCell ref="Q28:R28"/>
    <mergeCell ref="P23:P24"/>
    <mergeCell ref="M58:O58"/>
    <mergeCell ref="J56:K56"/>
    <mergeCell ref="J57:K57"/>
    <mergeCell ref="F54:F55"/>
    <mergeCell ref="G54:G55"/>
    <mergeCell ref="A24:L26"/>
    <mergeCell ref="E33:F33"/>
    <mergeCell ref="A34:A37"/>
    <mergeCell ref="A29:C29"/>
    <mergeCell ref="N28:O28"/>
    <mergeCell ref="D28:E28"/>
    <mergeCell ref="A31:C31"/>
    <mergeCell ref="D33:D37"/>
    <mergeCell ref="H49:H50"/>
    <mergeCell ref="C48:H48"/>
    <mergeCell ref="A49:A50"/>
    <mergeCell ref="F28:G28"/>
    <mergeCell ref="A28:B28"/>
    <mergeCell ref="I48:O49"/>
    <mergeCell ref="E49:E50"/>
    <mergeCell ref="F49:G49"/>
    <mergeCell ref="B49:B50"/>
    <mergeCell ref="D49:D50"/>
    <mergeCell ref="A30:C30"/>
    <mergeCell ref="R46:S46"/>
    <mergeCell ref="T46:U46"/>
    <mergeCell ref="T40:U40"/>
    <mergeCell ref="T42:U42"/>
    <mergeCell ref="A27:B27"/>
    <mergeCell ref="A10:A14"/>
    <mergeCell ref="B14:C14"/>
    <mergeCell ref="A48:B48"/>
    <mergeCell ref="L34:L37"/>
    <mergeCell ref="P15:T15"/>
    <mergeCell ref="P16:T16"/>
    <mergeCell ref="P18:T18"/>
    <mergeCell ref="P17:T17"/>
    <mergeCell ref="F15:G15"/>
    <mergeCell ref="P20:T20"/>
    <mergeCell ref="A20:A21"/>
    <mergeCell ref="P19:T19"/>
    <mergeCell ref="B19:C19"/>
    <mergeCell ref="B16:C16"/>
    <mergeCell ref="A16:A18"/>
    <mergeCell ref="B17:C17"/>
    <mergeCell ref="B20:C20"/>
    <mergeCell ref="S28:T28"/>
    <mergeCell ref="B18:C18"/>
    <mergeCell ref="C68:E68"/>
    <mergeCell ref="G68:H68"/>
    <mergeCell ref="S58:U58"/>
    <mergeCell ref="M56:O56"/>
    <mergeCell ref="E54:E55"/>
    <mergeCell ref="Y46:Z46"/>
    <mergeCell ref="V46:W46"/>
    <mergeCell ref="Z54:AA54"/>
    <mergeCell ref="Z53:AA53"/>
    <mergeCell ref="P51:R51"/>
    <mergeCell ref="I51:J51"/>
    <mergeCell ref="M57:O57"/>
    <mergeCell ref="V57:X57"/>
    <mergeCell ref="S56:U56"/>
    <mergeCell ref="K51:L51"/>
    <mergeCell ref="M51:O51"/>
    <mergeCell ref="R54:S54"/>
    <mergeCell ref="M54:N54"/>
    <mergeCell ref="R53:S53"/>
    <mergeCell ref="P56:R56"/>
    <mergeCell ref="P57:R57"/>
    <mergeCell ref="R47:S47"/>
    <mergeCell ref="P58:R58"/>
    <mergeCell ref="J58:K58"/>
    <mergeCell ref="C49:C50"/>
    <mergeCell ref="G70:H70"/>
    <mergeCell ref="G67:H67"/>
    <mergeCell ref="M50:O50"/>
    <mergeCell ref="I50:J50"/>
    <mergeCell ref="K50:L50"/>
    <mergeCell ref="S48:S50"/>
    <mergeCell ref="P48:R50"/>
    <mergeCell ref="AW48:BD48"/>
    <mergeCell ref="AJ48:AJ49"/>
    <mergeCell ref="AK48:AM48"/>
    <mergeCell ref="BA50:BB50"/>
    <mergeCell ref="AQ48:AR48"/>
    <mergeCell ref="BA49:BB49"/>
    <mergeCell ref="X50:Y50"/>
    <mergeCell ref="X49:Y49"/>
    <mergeCell ref="X48:Y48"/>
    <mergeCell ref="AO48:AP48"/>
    <mergeCell ref="C70:E70"/>
    <mergeCell ref="C67:E67"/>
    <mergeCell ref="A59:Y65"/>
    <mergeCell ref="S57:U57"/>
    <mergeCell ref="M53:N53"/>
    <mergeCell ref="A57:F57"/>
    <mergeCell ref="A1:C1"/>
    <mergeCell ref="A2:C2"/>
    <mergeCell ref="I4:J4"/>
    <mergeCell ref="K4:L4"/>
    <mergeCell ref="A6:A9"/>
    <mergeCell ref="B6:C6"/>
    <mergeCell ref="B7:C7"/>
    <mergeCell ref="B9:C9"/>
    <mergeCell ref="D1:T1"/>
    <mergeCell ref="A4:A5"/>
    <mergeCell ref="D4:F4"/>
    <mergeCell ref="B8:C8"/>
    <mergeCell ref="P6:T6"/>
    <mergeCell ref="P7:T7"/>
    <mergeCell ref="P8:T8"/>
    <mergeCell ref="P9:T9"/>
    <mergeCell ref="H4:H5"/>
    <mergeCell ref="V12:W12"/>
    <mergeCell ref="Z4:AB5"/>
    <mergeCell ref="B13:C13"/>
    <mergeCell ref="B12:C12"/>
    <mergeCell ref="P11:T11"/>
    <mergeCell ref="P12:T12"/>
    <mergeCell ref="B10:C10"/>
    <mergeCell ref="B11:C11"/>
    <mergeCell ref="P13:T13"/>
    <mergeCell ref="V4:X4"/>
    <mergeCell ref="V5:W5"/>
    <mergeCell ref="V13:W13"/>
    <mergeCell ref="U4:U5"/>
    <mergeCell ref="V8:W8"/>
    <mergeCell ref="P4:T5"/>
    <mergeCell ref="B4:C5"/>
    <mergeCell ref="P10:T10"/>
    <mergeCell ref="Z13:AB13"/>
    <mergeCell ref="Z6:AB6"/>
    <mergeCell ref="CA4:CA5"/>
    <mergeCell ref="AJ10:AU10"/>
    <mergeCell ref="AQ4:AZ4"/>
    <mergeCell ref="BA4:BC4"/>
    <mergeCell ref="BD4:BD5"/>
    <mergeCell ref="BI4:BI5"/>
    <mergeCell ref="BY4:BY5"/>
    <mergeCell ref="BO4:BR4"/>
    <mergeCell ref="BS4:BT4"/>
    <mergeCell ref="BX4:BX5"/>
    <mergeCell ref="BZ4:BZ5"/>
    <mergeCell ref="BE4:BG4"/>
    <mergeCell ref="BL4:BN4"/>
    <mergeCell ref="AS5:AT5"/>
    <mergeCell ref="AQ5:AR5"/>
    <mergeCell ref="AN5:AO5"/>
    <mergeCell ref="AJ4:AM4"/>
    <mergeCell ref="BV4:BW4"/>
    <mergeCell ref="BU4:BU6"/>
    <mergeCell ref="BJ4:BK4"/>
    <mergeCell ref="BB5:BC5"/>
    <mergeCell ref="AL5:AM5"/>
    <mergeCell ref="AJ11:AL11"/>
    <mergeCell ref="AK13:AL13"/>
    <mergeCell ref="AI9:AK9"/>
    <mergeCell ref="AM11:AN11"/>
    <mergeCell ref="AV11:AY11"/>
    <mergeCell ref="AJ12:AL12"/>
    <mergeCell ref="AI4:AI6"/>
    <mergeCell ref="AZ11:BD11"/>
    <mergeCell ref="AV5:AW5"/>
    <mergeCell ref="AX5:AY5"/>
    <mergeCell ref="AV10:BG10"/>
    <mergeCell ref="BG13:BG15"/>
    <mergeCell ref="BE11:BF11"/>
    <mergeCell ref="AU11:AU13"/>
    <mergeCell ref="AN4:AP4"/>
    <mergeCell ref="AO11:AR11"/>
    <mergeCell ref="AC4:AC5"/>
    <mergeCell ref="Z7:AB7"/>
    <mergeCell ref="Z8:AB8"/>
    <mergeCell ref="V19:W19"/>
    <mergeCell ref="AI10:AI13"/>
    <mergeCell ref="Z9:AB9"/>
    <mergeCell ref="AJ30:AO30"/>
    <mergeCell ref="AJ19:AN19"/>
    <mergeCell ref="AO19:AT19"/>
    <mergeCell ref="AJ20:AU20"/>
    <mergeCell ref="AJ28:AO28"/>
    <mergeCell ref="AI18:AK18"/>
    <mergeCell ref="Z19:AB19"/>
    <mergeCell ref="Z20:AB20"/>
    <mergeCell ref="Z10:AB10"/>
    <mergeCell ref="Z11:AB11"/>
    <mergeCell ref="Z12:AB12"/>
    <mergeCell ref="Y4:Y5"/>
    <mergeCell ref="V10:W10"/>
    <mergeCell ref="V6:W6"/>
    <mergeCell ref="V7:W7"/>
    <mergeCell ref="V9:W9"/>
    <mergeCell ref="AK15:AL15"/>
    <mergeCell ref="V11:W11"/>
    <mergeCell ref="V41:Y41"/>
    <mergeCell ref="T43:U43"/>
    <mergeCell ref="T44:U44"/>
    <mergeCell ref="T41:U41"/>
    <mergeCell ref="R41:S41"/>
    <mergeCell ref="H34:H37"/>
    <mergeCell ref="X40:Y40"/>
    <mergeCell ref="X39:Y39"/>
    <mergeCell ref="O38:R38"/>
    <mergeCell ref="R40:S40"/>
    <mergeCell ref="X42:Y42"/>
    <mergeCell ref="M33:M37"/>
    <mergeCell ref="R44:S44"/>
    <mergeCell ref="I33:L33"/>
    <mergeCell ref="R43:S43"/>
    <mergeCell ref="R42:S42"/>
    <mergeCell ref="O33:R33"/>
    <mergeCell ref="X45:Y45"/>
    <mergeCell ref="U47:V47"/>
    <mergeCell ref="R45:S45"/>
    <mergeCell ref="AT36:AT37"/>
    <mergeCell ref="AT34:AW35"/>
    <mergeCell ref="AP34:AS35"/>
    <mergeCell ref="AS36:AS37"/>
    <mergeCell ref="AP36:AP37"/>
    <mergeCell ref="AQ36:AQ37"/>
    <mergeCell ref="O35:R35"/>
    <mergeCell ref="O34:R34"/>
    <mergeCell ref="AV36:AV37"/>
    <mergeCell ref="AU36:AU37"/>
    <mergeCell ref="AK36:AL37"/>
    <mergeCell ref="AO36:AO37"/>
    <mergeCell ref="AN36:AN37"/>
    <mergeCell ref="AJ36:AJ37"/>
    <mergeCell ref="AJ34:AO35"/>
    <mergeCell ref="AM36:AM37"/>
    <mergeCell ref="AW36:AW37"/>
    <mergeCell ref="AK38:AL38"/>
    <mergeCell ref="T45:U45"/>
    <mergeCell ref="X43:Y43"/>
    <mergeCell ref="X44:Y44"/>
    <mergeCell ref="AK21:AL21"/>
    <mergeCell ref="AK22:AL22"/>
    <mergeCell ref="AJ33:AM33"/>
    <mergeCell ref="BF34:BI35"/>
    <mergeCell ref="BF36:BF37"/>
    <mergeCell ref="BG36:BG37"/>
    <mergeCell ref="BH36:BH37"/>
    <mergeCell ref="BI36:BI37"/>
    <mergeCell ref="BD36:BD37"/>
    <mergeCell ref="BB36:BB37"/>
    <mergeCell ref="AX34:BA35"/>
    <mergeCell ref="AX36:AX37"/>
    <mergeCell ref="BA36:BA37"/>
    <mergeCell ref="BB34:BE35"/>
    <mergeCell ref="AY36:AY37"/>
    <mergeCell ref="BC36:BC37"/>
    <mergeCell ref="BE36:BE37"/>
    <mergeCell ref="AZ36:AZ37"/>
    <mergeCell ref="AJ29:AO29"/>
    <mergeCell ref="U28:V28"/>
    <mergeCell ref="Q29:R29"/>
    <mergeCell ref="V23:X24"/>
    <mergeCell ref="V14:W14"/>
    <mergeCell ref="Z14:AB14"/>
    <mergeCell ref="AR36:AR37"/>
    <mergeCell ref="V20:W20"/>
    <mergeCell ref="V17:W17"/>
    <mergeCell ref="V18:W18"/>
    <mergeCell ref="V15:W15"/>
    <mergeCell ref="Q23:Q24"/>
    <mergeCell ref="T23:U23"/>
    <mergeCell ref="AK23:AL23"/>
    <mergeCell ref="Q30:R30"/>
    <mergeCell ref="V25:X25"/>
    <mergeCell ref="Z15:AB15"/>
    <mergeCell ref="AK16:AL16"/>
    <mergeCell ref="Z16:AB16"/>
    <mergeCell ref="Z17:AB17"/>
    <mergeCell ref="Z18:AB18"/>
    <mergeCell ref="AI19:AI20"/>
    <mergeCell ref="V16:W16"/>
    <mergeCell ref="AJ31:AO31"/>
    <mergeCell ref="AJ32:AO32"/>
  </mergeCells>
  <phoneticPr fontId="192" type="noConversion"/>
  <conditionalFormatting sqref="A39:A48">
    <cfRule type="expression" dxfId="5370" priority="158">
      <formula>"a1&lt;&gt;'Sheet 2'!a1"</formula>
    </cfRule>
  </conditionalFormatting>
  <conditionalFormatting sqref="A6:G6">
    <cfRule type="expression" dxfId="5369" priority="5">
      <formula>"a1&lt;&gt;'Sheet 2'!a1"</formula>
    </cfRule>
  </conditionalFormatting>
  <conditionalFormatting sqref="A20:L20">
    <cfRule type="expression" dxfId="5368" priority="8">
      <formula>"a1&lt;&gt;'Sheet 2'!a1"</formula>
    </cfRule>
  </conditionalFormatting>
  <conditionalFormatting sqref="A15:M18">
    <cfRule type="expression" dxfId="5367" priority="9">
      <formula>"a1&lt;&gt;'Sheet 2'!a1"</formula>
    </cfRule>
  </conditionalFormatting>
  <conditionalFormatting sqref="A38:M38">
    <cfRule type="expression" dxfId="5366" priority="214">
      <formula>"a1&lt;&gt;'Sheet 2'!a1"</formula>
    </cfRule>
  </conditionalFormatting>
  <conditionalFormatting sqref="A19:O19">
    <cfRule type="expression" dxfId="5365" priority="7">
      <formula>"a1&lt;&gt;'Sheet 2'!a1"</formula>
    </cfRule>
  </conditionalFormatting>
  <conditionalFormatting sqref="A21:P21">
    <cfRule type="expression" dxfId="5364" priority="14">
      <formula>"a1&lt;&gt;'Sheet 2'!a1"</formula>
    </cfRule>
  </conditionalFormatting>
  <conditionalFormatting sqref="A51:U51">
    <cfRule type="expression" dxfId="5363" priority="161">
      <formula>"a1&lt;&gt;'Sheet 2'!a1"</formula>
    </cfRule>
  </conditionalFormatting>
  <conditionalFormatting sqref="A59:Y65">
    <cfRule type="expression" dxfId="5362" priority="204">
      <formula>"a1&lt;&gt;'Sheet 2'!a1"</formula>
    </cfRule>
  </conditionalFormatting>
  <conditionalFormatting sqref="A1:BW3 BX1:BX4 BY1:XFD6 A4:L4 A5:M5 O5:Y5 AD5:AL5 AN5:BB5 BD5:BW5 AC6:BX6 L6:L13 J6:J14 AC7:XFD7 A7:C10 I7:I10 K7:K13 V8 AC8:BX8 BY8:XFD21 AC9:AI9 AL9:BX9 AC10:BX10 B11:C11 P11:P12 AC11:AJ12 AM11:BX12 P13:T14 AM13:BG15 BI13:BX15 AC13:AK16 BH16:BX16 AC17:BX17 U18:Y18 AC18:AI18 AL18:BX18 N20:O20 AY28:BF32 A29:A30 C31 O31:Y32 A31:B37 S33:Z33 AB33:AH33 AJ33 AN33:BF33 BB34 BF34 AB34:AG35 AJ34:AW35 AX34:BA37 BJ34:XFD38 AC36:AK36 BB36:BI36 AM36:AW38 AB37:AJ37 BE37 BI37 Y38:Z38 AB38:AK38 AX38:BB38 BD38:BF38 BH38:BI38 B39:M39 AB39:AW39 AX39:BF47 BG39:XFD52 B40:R40 V40:W40 Z40:AW45 V41 AA46:AW46 N47:Q47 T47:U47 C48 I48:U50 C49:H49 BC49 C50:G50 BC50:BF50 V51:BF52 A51:A58 C52:U52 I53:J53 Z53:Z54 AB53:AW54 K53:Y55 AX53:XFD1048576 J54:J55 Z55:AW55 B56:F56 V56:AW56 G56:J58 AA57:AW57 B58:F58 V58:Y58 Z58:AW1048576 I66:Y89 B68:B71 B72:H75 E76:H76 B77:H93 I90:M90 O90:Y90 I91:Y93 A94:Y1048576">
    <cfRule type="expression" dxfId="5361" priority="3488">
      <formula>"a1&lt;&gt;'Sheet 2'!a1"</formula>
    </cfRule>
  </conditionalFormatting>
  <conditionalFormatting sqref="B12:B14 K14:L14">
    <cfRule type="expression" dxfId="5360" priority="77">
      <formula>"a1&lt;&gt;'Sheet 2'!a1"</formula>
    </cfRule>
  </conditionalFormatting>
  <conditionalFormatting sqref="B51:B55">
    <cfRule type="expression" dxfId="5359" priority="2884">
      <formula>"a1&lt;&gt;'Sheet 2'!a1"</formula>
    </cfRule>
  </conditionalFormatting>
  <conditionalFormatting sqref="B76:C76">
    <cfRule type="expression" dxfId="5358" priority="2374">
      <formula>"a1&lt;&gt;'Sheet 2'!a1"</formula>
    </cfRule>
  </conditionalFormatting>
  <conditionalFormatting sqref="B47:L47">
    <cfRule type="expression" dxfId="5357" priority="150">
      <formula>"a1&lt;&gt;'Sheet 2'!a1"</formula>
    </cfRule>
  </conditionalFormatting>
  <conditionalFormatting sqref="C41:C42">
    <cfRule type="expression" dxfId="5356" priority="99">
      <formula>"a1&lt;&gt;'Sheet 2'!a1"</formula>
    </cfRule>
  </conditionalFormatting>
  <conditionalFormatting sqref="C53:H55">
    <cfRule type="expression" dxfId="5355" priority="2540">
      <formula>"a1&lt;&gt;'Sheet 2'!a1"</formula>
    </cfRule>
  </conditionalFormatting>
  <conditionalFormatting sqref="D7:D8">
    <cfRule type="expression" dxfId="5354" priority="172">
      <formula>"a1&lt;&gt;'Sheet 2'!a1"</formula>
    </cfRule>
  </conditionalFormatting>
  <conditionalFormatting sqref="D41:D42">
    <cfRule type="cellIs" dxfId="5353" priority="93" operator="greaterThan">
      <formula>250</formula>
    </cfRule>
  </conditionalFormatting>
  <conditionalFormatting sqref="D43">
    <cfRule type="cellIs" dxfId="5352" priority="98" operator="greaterThan">
      <formula>270</formula>
    </cfRule>
  </conditionalFormatting>
  <conditionalFormatting sqref="D44">
    <cfRule type="cellIs" dxfId="5351" priority="97" operator="greaterThan">
      <formula>150</formula>
    </cfRule>
  </conditionalFormatting>
  <conditionalFormatting sqref="D45">
    <cfRule type="cellIs" dxfId="5350" priority="96" operator="greaterThan">
      <formula>310</formula>
    </cfRule>
  </conditionalFormatting>
  <conditionalFormatting sqref="D46">
    <cfRule type="cellIs" dxfId="5349" priority="95" operator="greaterThan">
      <formula>280</formula>
    </cfRule>
  </conditionalFormatting>
  <conditionalFormatting sqref="D10:H10">
    <cfRule type="expression" dxfId="5348" priority="6">
      <formula>"a1&lt;&gt;'Sheet 2'!a1"</formula>
    </cfRule>
  </conditionalFormatting>
  <conditionalFormatting sqref="D11:I14">
    <cfRule type="expression" dxfId="5347" priority="32">
      <formula>"a1&lt;&gt;'Sheet 2'!a1"</formula>
    </cfRule>
  </conditionalFormatting>
  <conditionalFormatting sqref="D29:J31">
    <cfRule type="expression" dxfId="5346" priority="38">
      <formula>"a1&lt;&gt;'Sheet 2'!a1"</formula>
    </cfRule>
  </conditionalFormatting>
  <conditionalFormatting sqref="F41:F46">
    <cfRule type="expression" dxfId="5345" priority="145">
      <formula>"a1&lt;&gt;'Sheet 2'!a1"</formula>
    </cfRule>
  </conditionalFormatting>
  <conditionalFormatting sqref="F7:G9">
    <cfRule type="expression" dxfId="5344" priority="137">
      <formula>"a1&lt;&gt;'Sheet 2'!a1"</formula>
    </cfRule>
  </conditionalFormatting>
  <conditionalFormatting sqref="G42:H46 K44 I45:M45">
    <cfRule type="expression" dxfId="5343" priority="152">
      <formula>"a1&lt;&gt;'Sheet 2'!a1"</formula>
    </cfRule>
  </conditionalFormatting>
  <conditionalFormatting sqref="G46:L46">
    <cfRule type="expression" dxfId="5342" priority="30">
      <formula>"a1&lt;&gt;'Sheet 2'!a1"</formula>
    </cfRule>
  </conditionalFormatting>
  <conditionalFormatting sqref="H6:H7">
    <cfRule type="expression" dxfId="5341" priority="15">
      <formula>"a1&lt;&gt;'Sheet 2'!a1"</formula>
    </cfRule>
  </conditionalFormatting>
  <conditionalFormatting sqref="H69">
    <cfRule type="expression" dxfId="5340" priority="1526">
      <formula>"a1&lt;&gt;'Sheet 2'!a1"</formula>
    </cfRule>
  </conditionalFormatting>
  <conditionalFormatting sqref="I54">
    <cfRule type="expression" dxfId="5339" priority="2010">
      <formula>"a1&lt;&gt;'Sheet 2'!a1"</formula>
    </cfRule>
  </conditionalFormatting>
  <conditionalFormatting sqref="I6:K6">
    <cfRule type="expression" dxfId="5338" priority="170">
      <formula>"a1&lt;&gt;'Sheet 2'!a1"</formula>
    </cfRule>
  </conditionalFormatting>
  <conditionalFormatting sqref="J42">
    <cfRule type="colorScale" priority="12">
      <colorScale>
        <cfvo type="num" val="6.4"/>
        <cfvo type="percentile" val="50"/>
        <cfvo type="num" val="11.5"/>
        <color rgb="FF00FFFF"/>
        <color theme="0"/>
        <color theme="5" tint="0.39997558519241921"/>
      </colorScale>
    </cfRule>
  </conditionalFormatting>
  <conditionalFormatting sqref="L56:M58">
    <cfRule type="expression" dxfId="5337" priority="1548">
      <formula>"a1&lt;&gt;'Sheet 2'!a1"</formula>
    </cfRule>
  </conditionalFormatting>
  <conditionalFormatting sqref="M6:M8 O6:O8 X8 V9:Y9 M9:O14 AC19:BX19 AC20:AX20 AZ20:BX20 AM21:BX21 A22 K27 M27:Y27 Z27:AW31 A28:J28 L28:M28 N28:N31 BG28:XFD33 A67:A93">
    <cfRule type="expression" dxfId="5336" priority="197">
      <formula>"a1&lt;&gt;'Sheet 2'!a1"</formula>
    </cfRule>
  </conditionalFormatting>
  <conditionalFormatting sqref="M22:M26 AX22:XFD27 A24 N24:AW26 K29:M30 L31:M31 C32:M33 C34:L37 B66:H66 C67:G70">
    <cfRule type="expression" dxfId="5335" priority="192">
      <formula>"a1&lt;&gt;'Sheet 2'!a1"</formula>
    </cfRule>
  </conditionalFormatting>
  <conditionalFormatting sqref="N33:N36">
    <cfRule type="expression" dxfId="5334" priority="26">
      <formula>"a1&lt;&gt;'Sheet 2'!a1"</formula>
    </cfRule>
  </conditionalFormatting>
  <conditionalFormatting sqref="N38:N46">
    <cfRule type="expression" dxfId="5333" priority="149">
      <formula>"a1&lt;&gt;'Sheet 2'!a1"</formula>
    </cfRule>
  </conditionalFormatting>
  <conditionalFormatting sqref="N18:O18">
    <cfRule type="expression" dxfId="5332" priority="2036">
      <formula>"a1&lt;&gt;'Sheet 2'!a1"</formula>
    </cfRule>
  </conditionalFormatting>
  <conditionalFormatting sqref="N15:Y16">
    <cfRule type="expression" dxfId="5331" priority="1786">
      <formula>"a1&lt;&gt;'Sheet 2'!a1"</formula>
    </cfRule>
  </conditionalFormatting>
  <conditionalFormatting sqref="N4:Z4 N5:N8">
    <cfRule type="expression" dxfId="5330" priority="2042">
      <formula>"a1&lt;&gt;'Sheet 2'!a1"</formula>
    </cfRule>
  </conditionalFormatting>
  <conditionalFormatting sqref="N22:AK23">
    <cfRule type="expression" dxfId="5329" priority="198">
      <formula>"a1&lt;&gt;'Sheet 2'!a1"</formula>
    </cfRule>
  </conditionalFormatting>
  <conditionalFormatting sqref="O41:Q46">
    <cfRule type="expression" dxfId="5328" priority="3">
      <formula>"a1&lt;&gt;'Sheet 2'!a1"</formula>
    </cfRule>
  </conditionalFormatting>
  <conditionalFormatting sqref="O28:S30">
    <cfRule type="expression" dxfId="5327" priority="42">
      <formula>"a1&lt;&gt;'Sheet 2'!a1"</formula>
    </cfRule>
  </conditionalFormatting>
  <conditionalFormatting sqref="O39:W39">
    <cfRule type="expression" dxfId="5326" priority="644">
      <formula>"a1&lt;&gt;'Sheet 2'!a1"</formula>
    </cfRule>
  </conditionalFormatting>
  <conditionalFormatting sqref="P56:P58">
    <cfRule type="expression" dxfId="5325" priority="2023">
      <formula>"a1&lt;&gt;'Sheet 2'!a1"</formula>
    </cfRule>
  </conditionalFormatting>
  <conditionalFormatting sqref="P17:T20">
    <cfRule type="expression" dxfId="5324" priority="681">
      <formula>"a1&lt;&gt;'Sheet 2'!a1"</formula>
    </cfRule>
  </conditionalFormatting>
  <conditionalFormatting sqref="P6:U10">
    <cfRule type="expression" dxfId="5323" priority="144">
      <formula>"a1&lt;&gt;'Sheet 2'!a1"</formula>
    </cfRule>
  </conditionalFormatting>
  <conditionalFormatting sqref="R41:R47">
    <cfRule type="expression" dxfId="5322" priority="151">
      <formula>"a1&lt;&gt;'Sheet 2'!a1"</formula>
    </cfRule>
  </conditionalFormatting>
  <conditionalFormatting sqref="S34:X38">
    <cfRule type="expression" dxfId="5321" priority="1962">
      <formula>"a1&lt;&gt;'Sheet 2'!a1"</formula>
    </cfRule>
  </conditionalFormatting>
  <conditionalFormatting sqref="T40:T46">
    <cfRule type="expression" dxfId="5320" priority="1">
      <formula>"a1&lt;&gt;'Sheet 2'!a1"</formula>
    </cfRule>
  </conditionalFormatting>
  <conditionalFormatting sqref="U11">
    <cfRule type="expression" dxfId="5319" priority="1627">
      <formula>"a1&lt;&gt;'Sheet 2'!a1"</formula>
    </cfRule>
  </conditionalFormatting>
  <conditionalFormatting sqref="U17">
    <cfRule type="expression" dxfId="5318" priority="512">
      <formula>"a1&lt;&gt;'Sheet 2'!a1"</formula>
    </cfRule>
  </conditionalFormatting>
  <conditionalFormatting sqref="U19:U20">
    <cfRule type="expression" dxfId="5317" priority="1041">
      <formula>"a1&lt;&gt;'Sheet 2'!a1"</formula>
    </cfRule>
  </conditionalFormatting>
  <conditionalFormatting sqref="U28:U30">
    <cfRule type="expression" dxfId="5316" priority="41">
      <formula>"a1&lt;&gt;'Sheet 2'!a1"</formula>
    </cfRule>
  </conditionalFormatting>
  <conditionalFormatting sqref="V29:V32">
    <cfRule type="expression" dxfId="5315" priority="43">
      <formula>"a1&lt;&gt;'Sheet 2'!a1"</formula>
    </cfRule>
  </conditionalFormatting>
  <conditionalFormatting sqref="V46">
    <cfRule type="expression" dxfId="5314" priority="685">
      <formula>"a1&lt;&gt;'Sheet 2'!a1"</formula>
    </cfRule>
  </conditionalFormatting>
  <conditionalFormatting sqref="V10:W11">
    <cfRule type="expression" dxfId="5313" priority="299">
      <formula>"a1&lt;&gt;'Sheet 2'!a1"</formula>
    </cfRule>
  </conditionalFormatting>
  <conditionalFormatting sqref="V42:X42 V43">
    <cfRule type="expression" dxfId="5312" priority="2332">
      <formula>"a1&lt;&gt;'Sheet 2'!a1"</formula>
    </cfRule>
  </conditionalFormatting>
  <conditionalFormatting sqref="V6:Y7">
    <cfRule type="expression" dxfId="5311" priority="104">
      <formula>"a1&lt;&gt;'Sheet 2'!a1"</formula>
    </cfRule>
  </conditionalFormatting>
  <conditionalFormatting sqref="V45:Y45">
    <cfRule type="expression" dxfId="5310" priority="2347">
      <formula>"a1&lt;&gt;'Sheet 2'!a1"</formula>
    </cfRule>
  </conditionalFormatting>
  <conditionalFormatting sqref="V47:AW48">
    <cfRule type="expression" dxfId="5309" priority="463">
      <formula>"a1&lt;&gt;'Sheet 2'!a1"</formula>
    </cfRule>
  </conditionalFormatting>
  <conditionalFormatting sqref="V49:BA50">
    <cfRule type="expression" dxfId="5308" priority="166">
      <formula>"a1&lt;&gt;'Sheet 2'!a1"</formula>
    </cfRule>
  </conditionalFormatting>
  <conditionalFormatting sqref="W29:W30">
    <cfRule type="expression" dxfId="5307" priority="39">
      <formula>"a1&lt;&gt;'Sheet 2'!a1"</formula>
    </cfRule>
  </conditionalFormatting>
  <conditionalFormatting sqref="W28:Y30">
    <cfRule type="expression" dxfId="5306" priority="40">
      <formula>"a1&lt;&gt;'Sheet 2'!a1"</formula>
    </cfRule>
  </conditionalFormatting>
  <conditionalFormatting sqref="X39:X40">
    <cfRule type="expression" dxfId="5305" priority="2326">
      <formula>"a1&lt;&gt;'Sheet 2'!a1"</formula>
    </cfRule>
  </conditionalFormatting>
  <conditionalFormatting sqref="X44">
    <cfRule type="expression" dxfId="5304" priority="1402">
      <formula>"a1&lt;&gt;'Sheet 2'!a1"</formula>
    </cfRule>
  </conditionalFormatting>
  <conditionalFormatting sqref="X43:Y43">
    <cfRule type="expression" dxfId="5303" priority="1466">
      <formula>"a1&lt;&gt;'Sheet 2'!a1"</formula>
    </cfRule>
  </conditionalFormatting>
  <conditionalFormatting sqref="X46:Y46">
    <cfRule type="expression" dxfId="5302" priority="1410">
      <formula>"a1&lt;&gt;'Sheet 2'!a1"</formula>
    </cfRule>
  </conditionalFormatting>
  <conditionalFormatting sqref="Y17">
    <cfRule type="expression" dxfId="5301" priority="511">
      <formula>"a1&lt;&gt;'Sheet 2'!a1"</formula>
    </cfRule>
  </conditionalFormatting>
  <conditionalFormatting sqref="Y19">
    <cfRule type="expression" dxfId="5300" priority="1040">
      <formula>"a1&lt;&gt;'Sheet 2'!a1"</formula>
    </cfRule>
  </conditionalFormatting>
  <conditionalFormatting sqref="Z6:Z20">
    <cfRule type="expression" dxfId="5299" priority="118">
      <formula>"a1&lt;&gt;'Sheet 2'!a1"</formula>
    </cfRule>
  </conditionalFormatting>
  <conditionalFormatting sqref="Z34:Z36 Z39">
    <cfRule type="expression" dxfId="5298" priority="1839">
      <formula>"a1&lt;&gt;'Sheet 2'!a1"</formula>
    </cfRule>
  </conditionalFormatting>
  <conditionalFormatting sqref="AC21:AK21">
    <cfRule type="expression" dxfId="5297" priority="141">
      <formula>"a1&lt;&gt;'Sheet 2'!a1"</formula>
    </cfRule>
  </conditionalFormatting>
  <conditionalFormatting sqref="AC4:BW4">
    <cfRule type="expression" dxfId="5296" priority="119">
      <formula>"a1&lt;&gt;'Sheet 2'!a1"</formula>
    </cfRule>
  </conditionalFormatting>
  <conditionalFormatting sqref="AH34">
    <cfRule type="expression" dxfId="5295" priority="2021">
      <formula>"a1&lt;&gt;'Sheet 2'!a1"</formula>
    </cfRule>
  </conditionalFormatting>
  <conditionalFormatting sqref="AM22:AW23">
    <cfRule type="expression" dxfId="5294" priority="195">
      <formula>"a1&lt;&gt;'Sheet 2'!a1"</formula>
    </cfRule>
  </conditionalFormatting>
  <conditionalFormatting sqref="AM16:BF16">
    <cfRule type="expression" dxfId="5293" priority="1956">
      <formula>"a1&lt;&gt;'Sheet 2'!a1"</formula>
    </cfRule>
  </conditionalFormatting>
  <conditionalFormatting sqref="AX29 Z32:AX32">
    <cfRule type="expression" dxfId="5292" priority="975">
      <formula>"a1&lt;&gt;'Sheet 2'!a1"</formula>
    </cfRule>
  </conditionalFormatting>
  <dataValidations count="6">
    <dataValidation type="list" allowBlank="1" showInputMessage="1" showErrorMessage="1" sqref="G67:H67" xr:uid="{00000000-0002-0000-0000-000000000000}">
      <formula1>"Максимов Дмитрий Сергеевич ,Фам Зап Чи ,Фан Вьет Тунг ,Фам Хонг Шон"</formula1>
    </dataValidation>
    <dataValidation type="list" allowBlank="1" showInputMessage="1" showErrorMessage="1" sqref="C70:E70" xr:uid="{00000000-0002-0000-0000-000001000000}">
      <formula1>"Начальник БК-ТНГ/Giàn trưởng BK-TNG ,Зам. начальника БК-ТНГ/Giàn phó BK-TNG ,И.О. зам. начальника БК-ТНГ/Giàn phó BK-TNG ,И.О. начальник БК-ТНГ/Giàn trưởng BK-TNG"</formula1>
    </dataValidation>
    <dataValidation type="list" allowBlank="1" showInputMessage="1" showErrorMessage="1" sqref="C67:E67" xr:uid="{00000000-0002-0000-0000-000002000000}">
      <formula1>"Мастер по ДНГ БК-ТНГ/Đốc công BK-TNG, И.О мастер по ДНиГ БК-ТНГ/Đốc công BK-TNG"</formula1>
    </dataValidation>
    <dataValidation type="list" allowBlank="1" showInputMessage="1" showErrorMessage="1" sqref="G70:H70" xr:uid="{00000000-0002-0000-0000-000003000000}">
      <formula1>"Максимов Дмитрий Сергеевич , Зеленский Андрей Иванович ,Фам Хонг Шон, Нгуен Динь Куок Бао, Luu The Anh"</formula1>
    </dataValidation>
    <dataValidation type="list" allowBlank="1" showInputMessage="1" showErrorMessage="1" sqref="G68:H68" xr:uid="{00000000-0002-0000-0000-000004000000}">
      <formula1>"Нгуен Чунг Киен,Фам Хонг Шон, Федорченко Виктор Дмитриевич ,Фам Куанг Куи ,Фан Вьет Тунг "</formula1>
    </dataValidation>
    <dataValidation type="list" allowBlank="1" showInputMessage="1" showErrorMessage="1" sqref="C68:E68" xr:uid="{00000000-0002-0000-0000-000005000000}">
      <formula1>"И.О.Руководитель по технологии БК-ТНГ/ Trưởng công nghệ BK-TNG, Руководитель по технологии БК-ТНГ/ Trưởng công nghệ BK-TNG"</formula1>
    </dataValidation>
  </dataValidations>
  <printOptions horizontalCentered="1" verticalCentered="1"/>
  <pageMargins left="0" right="0" top="0" bottom="0" header="0" footer="0"/>
  <pageSetup paperSize="9" scale="10" orientation="landscape" r:id="rId1"/>
  <colBreaks count="1" manualBreakCount="1">
    <brk id="26"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BQ390"/>
  <sheetViews>
    <sheetView tabSelected="1" zoomScale="85" zoomScaleNormal="85" workbookViewId="0">
      <pane xSplit="1" ySplit="5" topLeftCell="AW229" activePane="bottomRight" state="frozen"/>
      <selection activeCell="M6" sqref="M6"/>
      <selection pane="topRight" activeCell="M6" sqref="M6"/>
      <selection pane="bottomLeft" activeCell="M6" sqref="M6"/>
      <selection pane="bottomRight" activeCell="BG234" sqref="BG234"/>
    </sheetView>
  </sheetViews>
  <sheetFormatPr baseColWidth="10" defaultColWidth="9" defaultRowHeight="13" outlineLevelRow="1"/>
  <cols>
    <col min="1" max="1" width="11.6640625" style="29" customWidth="1"/>
    <col min="2" max="2" width="18.83203125" style="1012" hidden="1" customWidth="1"/>
    <col min="3" max="3" width="16.5" style="29" hidden="1" customWidth="1"/>
    <col min="4" max="4" width="14.6640625" style="1012" hidden="1" customWidth="1"/>
    <col min="5" max="5" width="12.5" style="531" hidden="1" customWidth="1"/>
    <col min="6" max="6" width="14.1640625" style="314" hidden="1" customWidth="1"/>
    <col min="7" max="7" width="13.1640625" style="29" hidden="1" customWidth="1"/>
    <col min="8" max="8" width="8.6640625" style="29" hidden="1" customWidth="1"/>
    <col min="9" max="9" width="17" style="72" hidden="1" customWidth="1"/>
    <col min="10" max="10" width="12" style="72" hidden="1" customWidth="1"/>
    <col min="11" max="11" width="11.6640625" style="563" hidden="1" customWidth="1"/>
    <col min="12" max="12" width="14.5" style="72" hidden="1" customWidth="1"/>
    <col min="13" max="13" width="14.1640625" style="72" hidden="1" customWidth="1"/>
    <col min="14" max="14" width="15.5" style="72" hidden="1" customWidth="1"/>
    <col min="15" max="15" width="13.33203125" style="72" hidden="1" customWidth="1"/>
    <col min="16" max="16" width="16" style="72" hidden="1" customWidth="1"/>
    <col min="17" max="17" width="17.1640625" style="72" hidden="1" customWidth="1"/>
    <col min="18" max="18" width="14.83203125" style="72" hidden="1" customWidth="1"/>
    <col min="19" max="19" width="12.6640625" style="72" hidden="1" customWidth="1"/>
    <col min="20" max="20" width="13.33203125" style="72" hidden="1" customWidth="1"/>
    <col min="21" max="21" width="10.6640625" style="29" hidden="1" customWidth="1"/>
    <col min="22" max="22" width="15" style="75" hidden="1" customWidth="1"/>
    <col min="23" max="23" width="10.6640625" style="29" hidden="1" customWidth="1"/>
    <col min="24" max="24" width="13.1640625" style="29" hidden="1" customWidth="1"/>
    <col min="25" max="25" width="10.33203125" style="29" hidden="1" customWidth="1"/>
    <col min="26" max="26" width="11.1640625" style="29" hidden="1" customWidth="1"/>
    <col min="27" max="27" width="8.6640625" style="29" hidden="1" customWidth="1"/>
    <col min="28" max="28" width="10.33203125" style="76" hidden="1" customWidth="1"/>
    <col min="29" max="29" width="15.6640625" style="76" hidden="1" customWidth="1"/>
    <col min="30" max="30" width="9.1640625" style="29" hidden="1" customWidth="1"/>
    <col min="31" max="31" width="14" style="29" hidden="1" customWidth="1"/>
    <col min="32" max="32" width="8.5" style="29" hidden="1" customWidth="1"/>
    <col min="33" max="33" width="11" style="29" hidden="1" customWidth="1"/>
    <col min="34" max="34" width="9" style="406" hidden="1" customWidth="1"/>
    <col min="35" max="35" width="7.1640625" style="29" hidden="1" customWidth="1"/>
    <col min="36" max="36" width="8.33203125" style="76" hidden="1" customWidth="1"/>
    <col min="37" max="37" width="10.83203125" style="569" hidden="1" customWidth="1"/>
    <col min="38" max="38" width="13.6640625" style="29" hidden="1" customWidth="1"/>
    <col min="39" max="39" width="83" style="29" hidden="1" customWidth="1"/>
    <col min="40" max="40" width="13.33203125" style="580" hidden="1" customWidth="1"/>
    <col min="41" max="41" width="14.83203125" style="75" hidden="1" customWidth="1"/>
    <col min="42" max="42" width="10.1640625" style="416" hidden="1" customWidth="1"/>
    <col min="43" max="43" width="10.1640625" style="75" hidden="1" customWidth="1"/>
    <col min="44" max="44" width="8" style="29" hidden="1" customWidth="1"/>
    <col min="45" max="45" width="8" style="406" hidden="1" customWidth="1"/>
    <col min="46" max="46" width="8" style="29" hidden="1" customWidth="1"/>
    <col min="47" max="47" width="11.6640625" style="29" hidden="1" customWidth="1"/>
    <col min="48" max="48" width="9" style="29" hidden="1" customWidth="1"/>
    <col min="49" max="49" width="14.6640625" style="29" customWidth="1"/>
    <col min="50" max="50" width="12.6640625" style="29" customWidth="1"/>
    <col min="51" max="51" width="14.5" style="29" customWidth="1"/>
    <col min="52" max="52" width="16.6640625" style="29" customWidth="1"/>
    <col min="53" max="54" width="9" style="29"/>
    <col min="55" max="55" width="14.33203125" style="29" customWidth="1"/>
    <col min="56" max="56" width="16.33203125" style="29" customWidth="1"/>
    <col min="57" max="57" width="17.33203125" style="29" customWidth="1"/>
    <col min="58" max="58" width="10.1640625" style="29" bestFit="1" customWidth="1"/>
    <col min="59" max="59" width="13.5" style="29" customWidth="1"/>
    <col min="60" max="60" width="15" style="29" customWidth="1"/>
    <col min="61" max="61" width="12.5" style="29" customWidth="1"/>
    <col min="62" max="62" width="9.33203125" style="29" bestFit="1" customWidth="1"/>
    <col min="63" max="63" width="12.6640625" style="29" customWidth="1"/>
    <col min="64" max="64" width="10.33203125" style="29" hidden="1" customWidth="1"/>
    <col min="65" max="65" width="14.1640625" style="29" customWidth="1"/>
    <col min="66" max="66" width="15.33203125" style="29" customWidth="1"/>
    <col min="67" max="16384" width="9" style="29"/>
  </cols>
  <sheetData>
    <row r="1" spans="1:68" ht="25.5" customHeight="1">
      <c r="A1" s="26"/>
      <c r="B1" s="407"/>
      <c r="C1" s="26"/>
      <c r="D1" s="407"/>
      <c r="E1" s="524"/>
      <c r="F1" s="310"/>
      <c r="G1" s="26"/>
      <c r="H1" s="26"/>
      <c r="I1" s="26"/>
      <c r="J1" s="26"/>
      <c r="K1" s="524"/>
      <c r="L1" s="26"/>
      <c r="M1" s="26"/>
      <c r="N1" s="26"/>
      <c r="O1" s="26"/>
      <c r="P1" s="26"/>
      <c r="Q1" s="26"/>
      <c r="R1" s="26"/>
      <c r="S1" s="26"/>
      <c r="T1" s="26"/>
      <c r="U1" s="26"/>
      <c r="V1" s="26"/>
      <c r="W1" s="26"/>
      <c r="X1" s="26"/>
      <c r="Y1" s="26"/>
      <c r="Z1" s="26"/>
      <c r="AA1" s="26"/>
      <c r="AB1" s="26"/>
      <c r="AC1" s="26"/>
      <c r="AD1" s="26"/>
      <c r="AE1" s="26"/>
      <c r="AF1" s="26"/>
      <c r="AG1" s="26"/>
      <c r="AH1" s="400"/>
      <c r="AI1" s="27"/>
      <c r="AJ1" s="28"/>
      <c r="AK1" s="564"/>
      <c r="AL1" s="28"/>
      <c r="AN1" s="27"/>
      <c r="AO1" s="26"/>
      <c r="AP1" s="407"/>
      <c r="AQ1" s="26"/>
    </row>
    <row r="2" spans="1:68" s="80" customFormat="1" ht="73.25" customHeight="1">
      <c r="A2" s="1532" t="s">
        <v>162</v>
      </c>
      <c r="B2" s="1538" t="s">
        <v>185</v>
      </c>
      <c r="C2" s="1538"/>
      <c r="D2" s="1538"/>
      <c r="E2" s="1538"/>
      <c r="F2" s="1538" t="s">
        <v>186</v>
      </c>
      <c r="G2" s="1538"/>
      <c r="H2" s="1538"/>
      <c r="I2" s="1538" t="s">
        <v>187</v>
      </c>
      <c r="J2" s="1538"/>
      <c r="K2" s="1538"/>
      <c r="L2" s="1538"/>
      <c r="M2" s="1538"/>
      <c r="N2" s="1538"/>
      <c r="O2" s="1538"/>
      <c r="P2" s="1538"/>
      <c r="Q2" s="1538"/>
      <c r="R2" s="1538"/>
      <c r="S2" s="1538" t="s">
        <v>175</v>
      </c>
      <c r="T2" s="1538"/>
      <c r="U2" s="1538"/>
      <c r="V2" s="1540" t="s">
        <v>1752</v>
      </c>
      <c r="W2" s="1538" t="s">
        <v>177</v>
      </c>
      <c r="X2" s="1538"/>
      <c r="Y2" s="1538"/>
      <c r="Z2" s="79" t="s">
        <v>178</v>
      </c>
      <c r="AA2" s="1538" t="s">
        <v>179</v>
      </c>
      <c r="AB2" s="1529" t="s">
        <v>180</v>
      </c>
      <c r="AC2" s="1531"/>
      <c r="AD2" s="1550" t="s">
        <v>181</v>
      </c>
      <c r="AE2" s="1550"/>
      <c r="AF2" s="1550"/>
      <c r="AG2" s="1538" t="s">
        <v>182</v>
      </c>
      <c r="AH2" s="1538"/>
      <c r="AI2" s="1538"/>
      <c r="AJ2" s="1538"/>
      <c r="AK2" s="1538" t="s">
        <v>183</v>
      </c>
      <c r="AL2" s="1538"/>
      <c r="AM2" s="1535" t="s">
        <v>163</v>
      </c>
      <c r="AN2" s="1529" t="s">
        <v>2031</v>
      </c>
      <c r="AO2" s="1531"/>
      <c r="AP2" s="1548" t="s">
        <v>254</v>
      </c>
      <c r="AQ2" s="1540" t="s">
        <v>225</v>
      </c>
      <c r="AR2" s="1544" t="s">
        <v>250</v>
      </c>
      <c r="AS2" s="1546" t="s">
        <v>248</v>
      </c>
      <c r="AW2" s="1529" t="s">
        <v>240</v>
      </c>
      <c r="AX2" s="1530"/>
      <c r="AY2" s="1530"/>
      <c r="AZ2" s="1530"/>
      <c r="BA2" s="1531"/>
      <c r="BB2" s="1527" t="s">
        <v>403</v>
      </c>
      <c r="BC2" s="1529" t="s">
        <v>241</v>
      </c>
      <c r="BD2" s="1530"/>
      <c r="BE2" s="1530"/>
      <c r="BF2" s="1531"/>
      <c r="BG2" s="1529" t="s">
        <v>242</v>
      </c>
      <c r="BH2" s="1530"/>
      <c r="BI2" s="1530"/>
      <c r="BJ2" s="1531"/>
      <c r="BK2" s="1529" t="s">
        <v>398</v>
      </c>
      <c r="BL2" s="1530"/>
      <c r="BM2" s="1530"/>
      <c r="BN2" s="1530"/>
      <c r="BO2" s="1531"/>
      <c r="BP2" s="1527" t="s">
        <v>403</v>
      </c>
    </row>
    <row r="3" spans="1:68" s="80" customFormat="1" ht="54.75" customHeight="1">
      <c r="A3" s="1533"/>
      <c r="B3" s="1013" t="s">
        <v>1923</v>
      </c>
      <c r="C3" s="81" t="s">
        <v>1922</v>
      </c>
      <c r="D3" s="1542" t="s">
        <v>164</v>
      </c>
      <c r="E3" s="1543"/>
      <c r="F3" s="1539" t="s">
        <v>190</v>
      </c>
      <c r="G3" s="1539"/>
      <c r="H3" s="81" t="s">
        <v>188</v>
      </c>
      <c r="I3" s="1539" t="s">
        <v>191</v>
      </c>
      <c r="J3" s="1539"/>
      <c r="K3" s="1539" t="s">
        <v>192</v>
      </c>
      <c r="L3" s="1539"/>
      <c r="M3" s="81" t="s">
        <v>189</v>
      </c>
      <c r="N3" s="1539" t="s">
        <v>193</v>
      </c>
      <c r="O3" s="1539"/>
      <c r="P3" s="1539" t="s">
        <v>194</v>
      </c>
      <c r="Q3" s="1539"/>
      <c r="R3" s="81" t="s">
        <v>195</v>
      </c>
      <c r="S3" s="81" t="s">
        <v>66</v>
      </c>
      <c r="T3" s="1542" t="s">
        <v>93</v>
      </c>
      <c r="U3" s="1543"/>
      <c r="V3" s="1541"/>
      <c r="W3" s="81" t="s">
        <v>194</v>
      </c>
      <c r="X3" s="81" t="s">
        <v>196</v>
      </c>
      <c r="Y3" s="81" t="s">
        <v>193</v>
      </c>
      <c r="Z3" s="82" t="s">
        <v>93</v>
      </c>
      <c r="AA3" s="1538"/>
      <c r="AB3" s="97" t="s">
        <v>1672</v>
      </c>
      <c r="AC3" s="97" t="s">
        <v>1671</v>
      </c>
      <c r="AD3" s="83" t="s">
        <v>197</v>
      </c>
      <c r="AE3" s="102" t="s">
        <v>171</v>
      </c>
      <c r="AF3" s="84" t="s">
        <v>198</v>
      </c>
      <c r="AG3" s="81" t="s">
        <v>6</v>
      </c>
      <c r="AH3" s="401" t="s">
        <v>173</v>
      </c>
      <c r="AI3" s="81" t="s">
        <v>8</v>
      </c>
      <c r="AJ3" s="81" t="s">
        <v>9</v>
      </c>
      <c r="AK3" s="525" t="s">
        <v>184</v>
      </c>
      <c r="AL3" s="81" t="s">
        <v>199</v>
      </c>
      <c r="AM3" s="1536"/>
      <c r="AN3" s="119" t="s">
        <v>362</v>
      </c>
      <c r="AO3" s="119" t="s">
        <v>363</v>
      </c>
      <c r="AP3" s="1549"/>
      <c r="AQ3" s="1541"/>
      <c r="AR3" s="1545"/>
      <c r="AS3" s="1547"/>
      <c r="AW3" s="119" t="s">
        <v>431</v>
      </c>
      <c r="AX3" s="119" t="s">
        <v>432</v>
      </c>
      <c r="AY3" s="119" t="s">
        <v>360</v>
      </c>
      <c r="AZ3" s="192" t="s">
        <v>243</v>
      </c>
      <c r="BA3" s="119" t="s">
        <v>239</v>
      </c>
      <c r="BB3" s="1528"/>
      <c r="BC3" s="119" t="s">
        <v>238</v>
      </c>
      <c r="BD3" s="119" t="s">
        <v>360</v>
      </c>
      <c r="BE3" s="192" t="s">
        <v>243</v>
      </c>
      <c r="BF3" s="119" t="s">
        <v>239</v>
      </c>
      <c r="BG3" s="119" t="s">
        <v>244</v>
      </c>
      <c r="BH3" s="119" t="s">
        <v>360</v>
      </c>
      <c r="BI3" s="192" t="s">
        <v>243</v>
      </c>
      <c r="BJ3" s="119"/>
      <c r="BK3" s="119" t="s">
        <v>431</v>
      </c>
      <c r="BL3" s="119" t="s">
        <v>432</v>
      </c>
      <c r="BM3" s="119" t="s">
        <v>360</v>
      </c>
      <c r="BN3" s="192" t="s">
        <v>243</v>
      </c>
      <c r="BO3" s="119" t="s">
        <v>239</v>
      </c>
      <c r="BP3" s="1528"/>
    </row>
    <row r="4" spans="1:68" s="80" customFormat="1" ht="21.75" customHeight="1">
      <c r="A4" s="1534"/>
      <c r="B4" s="1001" t="s">
        <v>166</v>
      </c>
      <c r="C4" s="85" t="s">
        <v>166</v>
      </c>
      <c r="D4" s="1001" t="s">
        <v>166</v>
      </c>
      <c r="E4" s="526" t="s">
        <v>0</v>
      </c>
      <c r="F4" s="446" t="s">
        <v>166</v>
      </c>
      <c r="G4" s="85" t="s">
        <v>0</v>
      </c>
      <c r="H4" s="85" t="s">
        <v>444</v>
      </c>
      <c r="I4" s="85" t="s">
        <v>166</v>
      </c>
      <c r="J4" s="85" t="s">
        <v>0</v>
      </c>
      <c r="K4" s="526" t="s">
        <v>166</v>
      </c>
      <c r="L4" s="85" t="s">
        <v>0</v>
      </c>
      <c r="M4" s="85" t="s">
        <v>0</v>
      </c>
      <c r="N4" s="85" t="s">
        <v>166</v>
      </c>
      <c r="O4" s="85" t="s">
        <v>0</v>
      </c>
      <c r="P4" s="85" t="s">
        <v>166</v>
      </c>
      <c r="Q4" s="85" t="s">
        <v>0</v>
      </c>
      <c r="R4" s="85" t="s">
        <v>0</v>
      </c>
      <c r="S4" s="85" t="s">
        <v>166</v>
      </c>
      <c r="T4" s="85" t="s">
        <v>166</v>
      </c>
      <c r="U4" s="85" t="s">
        <v>0</v>
      </c>
      <c r="V4" s="85" t="s">
        <v>166</v>
      </c>
      <c r="W4" s="86" t="s">
        <v>167</v>
      </c>
      <c r="X4" s="86" t="s">
        <v>167</v>
      </c>
      <c r="Y4" s="86" t="s">
        <v>167</v>
      </c>
      <c r="Z4" s="85" t="s">
        <v>166</v>
      </c>
      <c r="AA4" s="86" t="s">
        <v>168</v>
      </c>
      <c r="AB4" s="86" t="s">
        <v>218</v>
      </c>
      <c r="AC4" s="86" t="s">
        <v>218</v>
      </c>
      <c r="AD4" s="87" t="s">
        <v>170</v>
      </c>
      <c r="AE4" s="87" t="s">
        <v>172</v>
      </c>
      <c r="AF4" s="86" t="s">
        <v>200</v>
      </c>
      <c r="AG4" s="86" t="s">
        <v>213</v>
      </c>
      <c r="AH4" s="405" t="s">
        <v>213</v>
      </c>
      <c r="AI4" s="86" t="s">
        <v>213</v>
      </c>
      <c r="AJ4" s="86" t="s">
        <v>213</v>
      </c>
      <c r="AK4" s="565" t="s">
        <v>165</v>
      </c>
      <c r="AL4" s="86" t="s">
        <v>174</v>
      </c>
      <c r="AM4" s="1537"/>
      <c r="AN4" s="175" t="s">
        <v>150</v>
      </c>
      <c r="AO4" s="86" t="s">
        <v>200</v>
      </c>
      <c r="AP4" s="408" t="s">
        <v>228</v>
      </c>
      <c r="AQ4" s="85" t="s">
        <v>228</v>
      </c>
      <c r="AS4" s="1058" t="s">
        <v>249</v>
      </c>
      <c r="AW4" s="175" t="s">
        <v>166</v>
      </c>
      <c r="AX4" s="184"/>
      <c r="AY4" s="184"/>
      <c r="AZ4" s="184" t="s">
        <v>166</v>
      </c>
      <c r="BA4" s="176" t="s">
        <v>228</v>
      </c>
      <c r="BB4" s="726" t="s">
        <v>228</v>
      </c>
      <c r="BC4" s="175" t="s">
        <v>166</v>
      </c>
      <c r="BD4" s="184"/>
      <c r="BE4" s="184" t="s">
        <v>166</v>
      </c>
      <c r="BF4" s="176" t="s">
        <v>228</v>
      </c>
      <c r="BG4" s="175" t="s">
        <v>166</v>
      </c>
      <c r="BH4" s="184"/>
      <c r="BI4" s="184" t="s">
        <v>166</v>
      </c>
      <c r="BJ4" s="176" t="s">
        <v>228</v>
      </c>
      <c r="BK4" s="175" t="s">
        <v>166</v>
      </c>
      <c r="BL4" s="184"/>
      <c r="BM4" s="184"/>
      <c r="BN4" s="184" t="s">
        <v>166</v>
      </c>
      <c r="BO4" s="176" t="s">
        <v>228</v>
      </c>
      <c r="BP4" s="728" t="s">
        <v>228</v>
      </c>
    </row>
    <row r="5" spans="1:68" s="96" customFormat="1" ht="21" customHeight="1">
      <c r="A5" s="88">
        <f>COLUMN()</f>
        <v>1</v>
      </c>
      <c r="B5" s="1002">
        <f>COLUMN()</f>
        <v>2</v>
      </c>
      <c r="C5" s="132">
        <f>COLUMN()</f>
        <v>3</v>
      </c>
      <c r="D5" s="1002">
        <f>COLUMN()</f>
        <v>4</v>
      </c>
      <c r="E5" s="527">
        <f>COLUMN()</f>
        <v>5</v>
      </c>
      <c r="F5" s="311">
        <f>COLUMN()</f>
        <v>6</v>
      </c>
      <c r="G5" s="89">
        <f>COLUMN()</f>
        <v>7</v>
      </c>
      <c r="H5" s="90">
        <f>COLUMN()</f>
        <v>8</v>
      </c>
      <c r="I5" s="131">
        <f>COLUMN()</f>
        <v>9</v>
      </c>
      <c r="J5" s="133">
        <f>COLUMN()</f>
        <v>10</v>
      </c>
      <c r="K5" s="557">
        <f>COLUMN()</f>
        <v>11</v>
      </c>
      <c r="L5" s="137">
        <f>COLUMN()</f>
        <v>12</v>
      </c>
      <c r="M5" s="138">
        <f>COLUMN()</f>
        <v>13</v>
      </c>
      <c r="N5" s="140">
        <f>COLUMN()</f>
        <v>14</v>
      </c>
      <c r="O5" s="137">
        <f>COLUMN()</f>
        <v>15</v>
      </c>
      <c r="P5" s="145">
        <f>COLUMN()</f>
        <v>16</v>
      </c>
      <c r="Q5" s="146">
        <f>COLUMN()</f>
        <v>17</v>
      </c>
      <c r="R5" s="141">
        <f>COLUMN()</f>
        <v>18</v>
      </c>
      <c r="S5" s="93">
        <f>COLUMN()</f>
        <v>19</v>
      </c>
      <c r="T5" s="141">
        <f>COLUMN()</f>
        <v>20</v>
      </c>
      <c r="U5" s="94">
        <f>COLUMN()</f>
        <v>21</v>
      </c>
      <c r="V5" s="156">
        <f>COLUMN()</f>
        <v>22</v>
      </c>
      <c r="W5" s="130">
        <f>COLUMN()</f>
        <v>23</v>
      </c>
      <c r="X5" s="89">
        <f>COLUMN()</f>
        <v>24</v>
      </c>
      <c r="Y5" s="92">
        <f>COLUMN()</f>
        <v>25</v>
      </c>
      <c r="Z5" s="91">
        <f>COLUMN()</f>
        <v>26</v>
      </c>
      <c r="AA5" s="95">
        <f>COLUMN()</f>
        <v>27</v>
      </c>
      <c r="AB5" s="140">
        <f>COLUMN()</f>
        <v>28</v>
      </c>
      <c r="AC5" s="159">
        <f>COLUMN()</f>
        <v>29</v>
      </c>
      <c r="AD5" s="131">
        <f>COLUMN()</f>
        <v>30</v>
      </c>
      <c r="AE5" s="132">
        <f>COLUMN()</f>
        <v>31</v>
      </c>
      <c r="AF5" s="133">
        <f>COLUMN()</f>
        <v>32</v>
      </c>
      <c r="AG5" s="131">
        <f>COLUMN()</f>
        <v>33</v>
      </c>
      <c r="AH5" s="451">
        <f>COLUMN()</f>
        <v>34</v>
      </c>
      <c r="AI5" s="132">
        <f>COLUMN()</f>
        <v>35</v>
      </c>
      <c r="AJ5" s="133">
        <f>COLUMN()</f>
        <v>36</v>
      </c>
      <c r="AK5" s="566">
        <f>COLUMN()</f>
        <v>37</v>
      </c>
      <c r="AL5" s="89">
        <f>COLUMN()</f>
        <v>38</v>
      </c>
      <c r="AM5" s="91">
        <f>COLUMN()</f>
        <v>39</v>
      </c>
      <c r="AN5" s="93">
        <f>COLUMN()</f>
        <v>40</v>
      </c>
      <c r="AO5" s="92">
        <f>COLUMN()</f>
        <v>41</v>
      </c>
      <c r="AP5" s="93">
        <f>COLUMN()</f>
        <v>42</v>
      </c>
      <c r="AQ5" s="156">
        <f>COLUMN()</f>
        <v>43</v>
      </c>
      <c r="AS5" s="1059"/>
      <c r="AW5" s="93">
        <f>COLUMN()</f>
        <v>49</v>
      </c>
      <c r="AX5" s="185"/>
      <c r="AY5" s="185"/>
      <c r="AZ5" s="185"/>
      <c r="BA5" s="92">
        <f>COLUMN()</f>
        <v>53</v>
      </c>
      <c r="BB5" s="185"/>
      <c r="BC5" s="93">
        <f>COLUMN()</f>
        <v>55</v>
      </c>
      <c r="BD5" s="185"/>
      <c r="BE5" s="185"/>
      <c r="BF5" s="92">
        <f>COLUMN()</f>
        <v>58</v>
      </c>
      <c r="BG5" s="93">
        <f>COLUMN()</f>
        <v>59</v>
      </c>
      <c r="BH5" s="185"/>
      <c r="BI5" s="185"/>
      <c r="BJ5" s="92">
        <f>COLUMN()</f>
        <v>62</v>
      </c>
      <c r="BK5" s="93">
        <f>COLUMN()</f>
        <v>63</v>
      </c>
      <c r="BL5" s="185"/>
      <c r="BM5" s="185"/>
      <c r="BN5" s="185"/>
      <c r="BO5" s="92">
        <f>COLUMN()</f>
        <v>67</v>
      </c>
      <c r="BP5" s="729"/>
    </row>
    <row r="6" spans="1:68" s="41" customFormat="1" ht="21.75" hidden="1" customHeight="1" outlineLevel="1">
      <c r="A6" s="120">
        <v>44562</v>
      </c>
      <c r="B6" s="1014">
        <v>355967</v>
      </c>
      <c r="C6" s="126">
        <v>389287</v>
      </c>
      <c r="D6" s="1003">
        <v>37.159999999999997</v>
      </c>
      <c r="E6" s="706">
        <f>ROUND(D6*31283950/10^6,0)</f>
        <v>1163</v>
      </c>
      <c r="F6" s="155">
        <v>259482</v>
      </c>
      <c r="G6" s="30">
        <v>11089</v>
      </c>
      <c r="H6" s="31">
        <v>0</v>
      </c>
      <c r="I6" s="35">
        <v>346228</v>
      </c>
      <c r="J6" s="34">
        <v>13798</v>
      </c>
      <c r="K6" s="440">
        <v>37.159999999999997</v>
      </c>
      <c r="L6" s="706">
        <f>ROUND(K6*31283950/10^6,0)</f>
        <v>1163</v>
      </c>
      <c r="M6" s="710">
        <f>J6+L6</f>
        <v>14961</v>
      </c>
      <c r="N6" s="134">
        <v>250731</v>
      </c>
      <c r="O6" s="36">
        <v>10715</v>
      </c>
      <c r="P6" s="147">
        <v>596959</v>
      </c>
      <c r="Q6" s="32">
        <v>24513</v>
      </c>
      <c r="R6" s="707">
        <f>L6+Q6</f>
        <v>25676</v>
      </c>
      <c r="S6" s="35">
        <v>8931</v>
      </c>
      <c r="T6" s="489">
        <v>7455</v>
      </c>
      <c r="U6" s="36">
        <v>319</v>
      </c>
      <c r="V6" s="157">
        <v>808</v>
      </c>
      <c r="W6" s="33">
        <v>41063</v>
      </c>
      <c r="X6" s="30">
        <v>0</v>
      </c>
      <c r="Y6" s="36">
        <v>42735</v>
      </c>
      <c r="Z6" s="37"/>
      <c r="AA6" s="486" t="s">
        <v>460</v>
      </c>
      <c r="AB6" s="161" t="s">
        <v>1851</v>
      </c>
      <c r="AC6" s="98" t="s">
        <v>82</v>
      </c>
      <c r="AD6" s="165" t="s">
        <v>1830</v>
      </c>
      <c r="AE6" s="38">
        <v>39</v>
      </c>
      <c r="AF6" s="167">
        <v>204</v>
      </c>
      <c r="AG6" s="165">
        <v>28</v>
      </c>
      <c r="AH6" s="452">
        <v>9.6</v>
      </c>
      <c r="AI6" s="126">
        <v>0</v>
      </c>
      <c r="AJ6" s="127">
        <v>0</v>
      </c>
      <c r="AK6" s="555">
        <v>133</v>
      </c>
      <c r="AL6" s="30" t="s">
        <v>1855</v>
      </c>
      <c r="AM6" s="40"/>
      <c r="AN6" s="570">
        <v>18.2</v>
      </c>
      <c r="AO6" s="178">
        <v>41</v>
      </c>
      <c r="AP6" s="409">
        <v>43</v>
      </c>
      <c r="AQ6" s="157">
        <v>26.5</v>
      </c>
      <c r="AR6" s="41">
        <v>45</v>
      </c>
      <c r="AS6" s="1060">
        <v>16</v>
      </c>
      <c r="AW6" s="177">
        <f>$AW$37/31</f>
        <v>477419.3548387097</v>
      </c>
      <c r="AX6" s="186"/>
      <c r="AY6" s="186">
        <f t="shared" ref="AY6:AY36" si="0">B6</f>
        <v>355967</v>
      </c>
      <c r="AZ6" s="186">
        <f t="shared" ref="AZ6:AZ68" si="1">B6-AW6</f>
        <v>-121452.3548387097</v>
      </c>
      <c r="BA6" s="193">
        <f t="shared" ref="BA6:BA68" si="2">B6/AW6</f>
        <v>0.74560655405405407</v>
      </c>
      <c r="BB6" s="727">
        <f>SUM($AY6:AY$6)/SUM($AW6:AW$6)</f>
        <v>0.74560655405405407</v>
      </c>
      <c r="BC6" s="177">
        <f>$BC$37/31</f>
        <v>461290.32258064515</v>
      </c>
      <c r="BD6" s="186">
        <f t="shared" ref="BD6:BD36" si="3">I6</f>
        <v>346228</v>
      </c>
      <c r="BE6" s="186">
        <f t="shared" ref="BE6:BE66" si="4">I6-BC6</f>
        <v>-115062.32258064515</v>
      </c>
      <c r="BF6" s="193">
        <f t="shared" ref="BF6:BF66" si="5">I6/BC6</f>
        <v>0.75056419580419587</v>
      </c>
      <c r="BG6" s="177">
        <f>$BG$37/31</f>
        <v>17096.774193548386</v>
      </c>
      <c r="BH6" s="186">
        <f>S6+V6</f>
        <v>9739</v>
      </c>
      <c r="BI6" s="186">
        <f t="shared" ref="BI6:BI36" si="6">S6+V6-BG6</f>
        <v>-7357.7741935483864</v>
      </c>
      <c r="BJ6" s="193">
        <f t="shared" ref="BJ6:BJ36" si="7">(S6+V6)/BG6</f>
        <v>0.56963962264150947</v>
      </c>
      <c r="BK6" s="675">
        <f>$BK$37/31</f>
        <v>41.935483870967744</v>
      </c>
      <c r="BL6" s="677"/>
      <c r="BM6" s="677">
        <f t="shared" ref="BM6:BM36" si="8">D6</f>
        <v>37.159999999999997</v>
      </c>
      <c r="BN6" s="677">
        <f>BM6-BK6</f>
        <v>-4.7754838709677472</v>
      </c>
      <c r="BO6" s="193">
        <f>BM6/BK6</f>
        <v>0.88612307692307679</v>
      </c>
      <c r="BP6" s="782">
        <f>SUM($BM6:BM$6)/SUM($BK6:BK$6)</f>
        <v>0.88612307692307679</v>
      </c>
    </row>
    <row r="7" spans="1:68" s="41" customFormat="1" ht="21.75" hidden="1" customHeight="1" outlineLevel="1">
      <c r="A7" s="120">
        <f>A6+1</f>
        <v>44563</v>
      </c>
      <c r="B7" s="1000">
        <v>502564</v>
      </c>
      <c r="C7" s="126">
        <v>549248</v>
      </c>
      <c r="D7" s="1003">
        <v>54.78</v>
      </c>
      <c r="E7" s="706">
        <f t="shared" ref="E7:E36" si="9">ROUND(D7*31283950/10^6,0)</f>
        <v>1714</v>
      </c>
      <c r="F7" s="155">
        <v>357510</v>
      </c>
      <c r="G7" s="30">
        <v>15283</v>
      </c>
      <c r="H7" s="31">
        <v>0</v>
      </c>
      <c r="I7" s="35">
        <v>488380</v>
      </c>
      <c r="J7" s="34">
        <v>19493</v>
      </c>
      <c r="K7" s="440">
        <v>54.78</v>
      </c>
      <c r="L7" s="706">
        <f t="shared" ref="L7:L36" si="10">ROUND(K7*31283950/10^6,0)</f>
        <v>1714</v>
      </c>
      <c r="M7" s="710">
        <f t="shared" ref="M7:M70" si="11">J7+L7</f>
        <v>21207</v>
      </c>
      <c r="N7" s="134">
        <v>345583</v>
      </c>
      <c r="O7" s="36">
        <v>14773</v>
      </c>
      <c r="P7" s="147">
        <v>833963</v>
      </c>
      <c r="Q7" s="32">
        <v>34266</v>
      </c>
      <c r="R7" s="707">
        <f t="shared" ref="R7:R70" si="12">L7+Q7</f>
        <v>35980</v>
      </c>
      <c r="S7" s="35">
        <v>13158</v>
      </c>
      <c r="T7" s="489">
        <v>10153</v>
      </c>
      <c r="U7" s="36">
        <v>434</v>
      </c>
      <c r="V7" s="157">
        <v>1026</v>
      </c>
      <c r="W7" s="33">
        <v>41088</v>
      </c>
      <c r="X7" s="30">
        <v>0</v>
      </c>
      <c r="Y7" s="36">
        <v>42748</v>
      </c>
      <c r="Z7" s="37"/>
      <c r="AA7" s="486" t="s">
        <v>484</v>
      </c>
      <c r="AB7" s="161" t="s">
        <v>1851</v>
      </c>
      <c r="AC7" s="98" t="s">
        <v>82</v>
      </c>
      <c r="AD7" s="165" t="s">
        <v>1858</v>
      </c>
      <c r="AE7" s="38">
        <v>39</v>
      </c>
      <c r="AF7" s="167">
        <v>204</v>
      </c>
      <c r="AG7" s="165">
        <v>38.6</v>
      </c>
      <c r="AH7" s="452">
        <v>13.3</v>
      </c>
      <c r="AI7" s="126">
        <v>0</v>
      </c>
      <c r="AJ7" s="127">
        <v>0</v>
      </c>
      <c r="AK7" s="555">
        <v>158</v>
      </c>
      <c r="AL7" s="30" t="s">
        <v>1857</v>
      </c>
      <c r="AM7" s="40"/>
      <c r="AN7" s="570">
        <v>18.2</v>
      </c>
      <c r="AO7" s="178">
        <v>41</v>
      </c>
      <c r="AP7" s="409">
        <v>43</v>
      </c>
      <c r="AQ7" s="157">
        <v>25.5</v>
      </c>
      <c r="AR7" s="41">
        <v>45</v>
      </c>
      <c r="AS7" s="1060">
        <v>16</v>
      </c>
      <c r="AW7" s="177">
        <f t="shared" ref="AW7:AW35" si="13">$AW$37/31</f>
        <v>477419.3548387097</v>
      </c>
      <c r="AX7" s="186"/>
      <c r="AY7" s="186">
        <f t="shared" si="0"/>
        <v>502564</v>
      </c>
      <c r="AZ7" s="186">
        <f t="shared" si="1"/>
        <v>25144.645161290304</v>
      </c>
      <c r="BA7" s="193">
        <f t="shared" si="2"/>
        <v>1.0526678378378378</v>
      </c>
      <c r="BB7" s="727">
        <f>SUM($AY$6:AY7)/SUM($AW$6:AW7)</f>
        <v>0.89913719594594588</v>
      </c>
      <c r="BC7" s="177">
        <f>$BC$37/31</f>
        <v>461290.32258064515</v>
      </c>
      <c r="BD7" s="186">
        <f t="shared" si="3"/>
        <v>488380</v>
      </c>
      <c r="BE7" s="186">
        <f>I7-BC7</f>
        <v>27089.677419354848</v>
      </c>
      <c r="BF7" s="193">
        <f t="shared" si="5"/>
        <v>1.058725874125874</v>
      </c>
      <c r="BG7" s="177">
        <f t="shared" ref="BG7:BG36" si="14">$BG$37/31</f>
        <v>17096.774193548386</v>
      </c>
      <c r="BH7" s="186">
        <f t="shared" ref="BH7:BH65" si="15">S7+V7</f>
        <v>14184</v>
      </c>
      <c r="BI7" s="186">
        <f t="shared" si="6"/>
        <v>-2912.7741935483864</v>
      </c>
      <c r="BJ7" s="193">
        <f t="shared" si="7"/>
        <v>0.82963018867924532</v>
      </c>
      <c r="BK7" s="675">
        <f t="shared" ref="BK7:BK36" si="16">$BK$37/31</f>
        <v>41.935483870967744</v>
      </c>
      <c r="BL7" s="677"/>
      <c r="BM7" s="677">
        <f t="shared" si="8"/>
        <v>54.78</v>
      </c>
      <c r="BN7" s="677">
        <f>BM7-BK7</f>
        <v>12.844516129032257</v>
      </c>
      <c r="BO7" s="193">
        <f t="shared" ref="BO7:BO66" si="17">BM7/BK7</f>
        <v>1.3062923076923076</v>
      </c>
      <c r="BP7" s="782">
        <f>SUM($BM$6:BM7)/SUM($BK$6:BK7)</f>
        <v>1.0962076923076922</v>
      </c>
    </row>
    <row r="8" spans="1:68" s="41" customFormat="1" ht="21.75" hidden="1" customHeight="1" outlineLevel="1">
      <c r="A8" s="120">
        <f t="shared" ref="A8:A35" si="18">A7+1</f>
        <v>44564</v>
      </c>
      <c r="B8" s="1000">
        <v>501762</v>
      </c>
      <c r="C8" s="126">
        <v>548940</v>
      </c>
      <c r="D8" s="1003">
        <v>53.17</v>
      </c>
      <c r="E8" s="706">
        <f t="shared" si="9"/>
        <v>1663</v>
      </c>
      <c r="F8" s="155">
        <v>354096</v>
      </c>
      <c r="G8" s="30">
        <v>15131</v>
      </c>
      <c r="H8" s="31">
        <v>0</v>
      </c>
      <c r="I8" s="35">
        <v>487286</v>
      </c>
      <c r="J8" s="34">
        <v>19439</v>
      </c>
      <c r="K8" s="440">
        <v>53.17</v>
      </c>
      <c r="L8" s="706">
        <f t="shared" si="10"/>
        <v>1663</v>
      </c>
      <c r="M8" s="710">
        <f t="shared" si="11"/>
        <v>21102</v>
      </c>
      <c r="N8" s="134">
        <v>342281</v>
      </c>
      <c r="O8" s="36">
        <v>14626</v>
      </c>
      <c r="P8" s="147">
        <v>829567</v>
      </c>
      <c r="Q8" s="32">
        <v>34065</v>
      </c>
      <c r="R8" s="707">
        <f t="shared" si="12"/>
        <v>35728</v>
      </c>
      <c r="S8" s="35">
        <v>13396</v>
      </c>
      <c r="T8" s="489">
        <v>10042</v>
      </c>
      <c r="U8" s="36">
        <v>429</v>
      </c>
      <c r="V8" s="157">
        <v>1080</v>
      </c>
      <c r="W8" s="33">
        <v>41064</v>
      </c>
      <c r="X8" s="30">
        <v>0</v>
      </c>
      <c r="Y8" s="36">
        <v>42731</v>
      </c>
      <c r="Z8" s="37"/>
      <c r="AA8" s="486" t="s">
        <v>484</v>
      </c>
      <c r="AB8" s="161" t="s">
        <v>1851</v>
      </c>
      <c r="AC8" s="98" t="s">
        <v>82</v>
      </c>
      <c r="AD8" s="165" t="s">
        <v>1859</v>
      </c>
      <c r="AE8" s="38">
        <v>45</v>
      </c>
      <c r="AF8" s="167">
        <v>204</v>
      </c>
      <c r="AG8" s="165">
        <v>38.4</v>
      </c>
      <c r="AH8" s="452">
        <v>13.3</v>
      </c>
      <c r="AI8" s="126">
        <v>0</v>
      </c>
      <c r="AJ8" s="127">
        <v>0</v>
      </c>
      <c r="AK8" s="555">
        <v>159</v>
      </c>
      <c r="AL8" s="30" t="s">
        <v>1857</v>
      </c>
      <c r="AM8" s="40"/>
      <c r="AN8" s="570">
        <v>17.2</v>
      </c>
      <c r="AO8" s="178">
        <v>43</v>
      </c>
      <c r="AP8" s="409">
        <v>44</v>
      </c>
      <c r="AQ8" s="157">
        <v>28</v>
      </c>
      <c r="AR8" s="41">
        <v>45</v>
      </c>
      <c r="AS8" s="1060">
        <v>16</v>
      </c>
      <c r="AW8" s="177">
        <f t="shared" si="13"/>
        <v>477419.3548387097</v>
      </c>
      <c r="AX8" s="186"/>
      <c r="AY8" s="186">
        <f t="shared" si="0"/>
        <v>501762</v>
      </c>
      <c r="AZ8" s="186">
        <f t="shared" si="1"/>
        <v>24342.645161290304</v>
      </c>
      <c r="BA8" s="193">
        <f t="shared" si="2"/>
        <v>1.050987972972973</v>
      </c>
      <c r="BB8" s="727">
        <f>SUM($AY$6:AY8)/SUM($AW$6:AW8)</f>
        <v>0.94975412162162165</v>
      </c>
      <c r="BC8" s="177">
        <f>$BC$37/31</f>
        <v>461290.32258064515</v>
      </c>
      <c r="BD8" s="186">
        <f t="shared" si="3"/>
        <v>487286</v>
      </c>
      <c r="BE8" s="186">
        <f t="shared" si="4"/>
        <v>25995.677419354848</v>
      </c>
      <c r="BF8" s="193">
        <f t="shared" si="5"/>
        <v>1.0563542657342657</v>
      </c>
      <c r="BG8" s="177">
        <f t="shared" si="14"/>
        <v>17096.774193548386</v>
      </c>
      <c r="BH8" s="186">
        <f t="shared" si="15"/>
        <v>14476</v>
      </c>
      <c r="BI8" s="186">
        <f t="shared" si="6"/>
        <v>-2620.7741935483864</v>
      </c>
      <c r="BJ8" s="193">
        <f t="shared" si="7"/>
        <v>0.84670943396226417</v>
      </c>
      <c r="BK8" s="675">
        <f t="shared" si="16"/>
        <v>41.935483870967744</v>
      </c>
      <c r="BL8" s="677"/>
      <c r="BM8" s="677">
        <f t="shared" si="8"/>
        <v>53.17</v>
      </c>
      <c r="BN8" s="677">
        <f t="shared" ref="BN8:BN36" si="19">BM8-BK8</f>
        <v>11.234516129032258</v>
      </c>
      <c r="BO8" s="193">
        <f t="shared" si="17"/>
        <v>1.2679</v>
      </c>
      <c r="BP8" s="782">
        <f>SUM($BM$6:BM8)/SUM($BK$6:BK8)</f>
        <v>1.1534384615384616</v>
      </c>
    </row>
    <row r="9" spans="1:68" s="41" customFormat="1" ht="21.75" hidden="1" customHeight="1" outlineLevel="1">
      <c r="A9" s="120">
        <f t="shared" si="18"/>
        <v>44565</v>
      </c>
      <c r="B9" s="1000">
        <v>500462</v>
      </c>
      <c r="C9" s="126">
        <v>547088</v>
      </c>
      <c r="D9" s="1003">
        <v>53.95</v>
      </c>
      <c r="E9" s="706">
        <f t="shared" si="9"/>
        <v>1688</v>
      </c>
      <c r="F9" s="155">
        <v>350722</v>
      </c>
      <c r="G9" s="30">
        <v>14986</v>
      </c>
      <c r="H9" s="31">
        <v>0</v>
      </c>
      <c r="I9" s="35">
        <v>485908</v>
      </c>
      <c r="J9" s="34">
        <v>19391</v>
      </c>
      <c r="K9" s="440">
        <v>53.95</v>
      </c>
      <c r="L9" s="706">
        <f t="shared" si="10"/>
        <v>1688</v>
      </c>
      <c r="M9" s="710">
        <f t="shared" si="11"/>
        <v>21079</v>
      </c>
      <c r="N9" s="134">
        <v>338997</v>
      </c>
      <c r="O9" s="36">
        <v>14485</v>
      </c>
      <c r="P9" s="147">
        <v>824905</v>
      </c>
      <c r="Q9" s="32">
        <v>33876</v>
      </c>
      <c r="R9" s="707">
        <f t="shared" si="12"/>
        <v>35564</v>
      </c>
      <c r="S9" s="35">
        <v>13399</v>
      </c>
      <c r="T9" s="489">
        <v>9976</v>
      </c>
      <c r="U9" s="36">
        <v>426</v>
      </c>
      <c r="V9" s="157">
        <v>1155</v>
      </c>
      <c r="W9" s="33">
        <v>41067</v>
      </c>
      <c r="X9" s="30">
        <v>0</v>
      </c>
      <c r="Y9" s="36">
        <v>42729</v>
      </c>
      <c r="Z9" s="37"/>
      <c r="AA9" s="486" t="s">
        <v>484</v>
      </c>
      <c r="AB9" s="161" t="s">
        <v>1851</v>
      </c>
      <c r="AC9" s="98" t="s">
        <v>82</v>
      </c>
      <c r="AD9" s="165" t="s">
        <v>1861</v>
      </c>
      <c r="AE9" s="38">
        <v>45</v>
      </c>
      <c r="AF9" s="167">
        <v>204</v>
      </c>
      <c r="AG9" s="165">
        <v>38.200000000000003</v>
      </c>
      <c r="AH9" s="452">
        <v>13.2</v>
      </c>
      <c r="AI9" s="126">
        <v>0</v>
      </c>
      <c r="AJ9" s="127">
        <v>0</v>
      </c>
      <c r="AK9" s="555">
        <v>159</v>
      </c>
      <c r="AL9" s="30" t="s">
        <v>1857</v>
      </c>
      <c r="AM9" s="40"/>
      <c r="AN9" s="570">
        <v>18.2</v>
      </c>
      <c r="AO9" s="178">
        <v>43</v>
      </c>
      <c r="AP9" s="409">
        <v>44</v>
      </c>
      <c r="AQ9" s="157">
        <v>27.5</v>
      </c>
      <c r="AR9" s="41">
        <v>45</v>
      </c>
      <c r="AS9" s="1060">
        <v>16</v>
      </c>
      <c r="AW9" s="177">
        <f t="shared" si="13"/>
        <v>477419.3548387097</v>
      </c>
      <c r="AX9" s="186"/>
      <c r="AY9" s="186">
        <f t="shared" si="0"/>
        <v>500462</v>
      </c>
      <c r="AZ9" s="186">
        <f t="shared" si="1"/>
        <v>23042.645161290304</v>
      </c>
      <c r="BA9" s="193">
        <f t="shared" si="2"/>
        <v>1.048265</v>
      </c>
      <c r="BB9" s="727">
        <f>SUM($AY$6:AY9)/SUM($AW$6:AW9)</f>
        <v>0.97438184121621618</v>
      </c>
      <c r="BC9" s="177">
        <f>$BC$37/31</f>
        <v>461290.32258064515</v>
      </c>
      <c r="BD9" s="186">
        <f t="shared" si="3"/>
        <v>485908</v>
      </c>
      <c r="BE9" s="186">
        <f t="shared" si="4"/>
        <v>24617.677419354848</v>
      </c>
      <c r="BF9" s="193">
        <f t="shared" si="5"/>
        <v>1.0533669930069931</v>
      </c>
      <c r="BG9" s="177">
        <f t="shared" si="14"/>
        <v>17096.774193548386</v>
      </c>
      <c r="BH9" s="186">
        <f t="shared" si="15"/>
        <v>14554</v>
      </c>
      <c r="BI9" s="186">
        <f t="shared" si="6"/>
        <v>-2542.7741935483864</v>
      </c>
      <c r="BJ9" s="193">
        <f t="shared" si="7"/>
        <v>0.85127169811320758</v>
      </c>
      <c r="BK9" s="675">
        <f t="shared" si="16"/>
        <v>41.935483870967744</v>
      </c>
      <c r="BL9" s="677"/>
      <c r="BM9" s="677">
        <f t="shared" si="8"/>
        <v>53.95</v>
      </c>
      <c r="BN9" s="677">
        <f t="shared" si="19"/>
        <v>12.014516129032259</v>
      </c>
      <c r="BO9" s="193">
        <f t="shared" si="17"/>
        <v>1.2865</v>
      </c>
      <c r="BP9" s="782">
        <f>SUM($BM$6:BM9)/SUM($BK$6:BK9)</f>
        <v>1.1867038461538462</v>
      </c>
    </row>
    <row r="10" spans="1:68" s="41" customFormat="1" ht="21.75" hidden="1" customHeight="1" outlineLevel="1">
      <c r="A10" s="120">
        <f t="shared" si="18"/>
        <v>44566</v>
      </c>
      <c r="B10" s="1000">
        <v>496667</v>
      </c>
      <c r="C10" s="126">
        <v>542757</v>
      </c>
      <c r="D10" s="1003">
        <v>53.75</v>
      </c>
      <c r="E10" s="706">
        <f t="shared" si="9"/>
        <v>1682</v>
      </c>
      <c r="F10" s="155">
        <v>344641</v>
      </c>
      <c r="G10" s="30">
        <v>14710</v>
      </c>
      <c r="H10" s="31">
        <v>0</v>
      </c>
      <c r="I10" s="35">
        <v>481991</v>
      </c>
      <c r="J10" s="34">
        <v>19200</v>
      </c>
      <c r="K10" s="440">
        <v>53.75</v>
      </c>
      <c r="L10" s="706">
        <f t="shared" si="10"/>
        <v>1682</v>
      </c>
      <c r="M10" s="710">
        <f t="shared" si="11"/>
        <v>20882</v>
      </c>
      <c r="N10" s="134">
        <v>332951</v>
      </c>
      <c r="O10" s="36">
        <v>14211</v>
      </c>
      <c r="P10" s="147">
        <v>814942</v>
      </c>
      <c r="Q10" s="32">
        <v>33411</v>
      </c>
      <c r="R10" s="707">
        <f t="shared" si="12"/>
        <v>35093</v>
      </c>
      <c r="S10" s="35">
        <v>13490</v>
      </c>
      <c r="T10" s="489">
        <v>9954</v>
      </c>
      <c r="U10" s="36">
        <v>425</v>
      </c>
      <c r="V10" s="157">
        <v>1186</v>
      </c>
      <c r="W10" s="33">
        <v>40998</v>
      </c>
      <c r="X10" s="30">
        <v>0</v>
      </c>
      <c r="Y10" s="36">
        <v>42682</v>
      </c>
      <c r="Z10" s="37"/>
      <c r="AA10" s="486" t="s">
        <v>484</v>
      </c>
      <c r="AB10" s="161" t="s">
        <v>1851</v>
      </c>
      <c r="AC10" s="98" t="s">
        <v>82</v>
      </c>
      <c r="AD10" s="165" t="s">
        <v>1861</v>
      </c>
      <c r="AE10" s="38">
        <v>45</v>
      </c>
      <c r="AF10" s="167">
        <v>204</v>
      </c>
      <c r="AG10" s="165">
        <v>37.799999999999997</v>
      </c>
      <c r="AH10" s="452">
        <v>13</v>
      </c>
      <c r="AI10" s="126">
        <v>0</v>
      </c>
      <c r="AJ10" s="127">
        <v>0</v>
      </c>
      <c r="AK10" s="555">
        <v>158</v>
      </c>
      <c r="AL10" s="30" t="s">
        <v>1857</v>
      </c>
      <c r="AM10" s="40"/>
      <c r="AN10" s="570">
        <v>17.100000000000001</v>
      </c>
      <c r="AO10" s="178">
        <v>42</v>
      </c>
      <c r="AP10" s="409">
        <v>43</v>
      </c>
      <c r="AQ10" s="157">
        <v>27.5</v>
      </c>
      <c r="AR10" s="41">
        <v>45</v>
      </c>
      <c r="AS10" s="1060">
        <v>16</v>
      </c>
      <c r="AW10" s="177">
        <f t="shared" si="13"/>
        <v>477419.3548387097</v>
      </c>
      <c r="AX10" s="186"/>
      <c r="AY10" s="186">
        <f t="shared" si="0"/>
        <v>496667</v>
      </c>
      <c r="AZ10" s="186">
        <f t="shared" si="1"/>
        <v>19247.645161290304</v>
      </c>
      <c r="BA10" s="193">
        <f t="shared" si="2"/>
        <v>1.0403160135135134</v>
      </c>
      <c r="BB10" s="727">
        <f>SUM($AY$6:AY10)/SUM($AW$6:AW10)</f>
        <v>0.98756867567567563</v>
      </c>
      <c r="BC10" s="177">
        <f t="shared" ref="BC10:BC35" si="20">$BC$37/31</f>
        <v>461290.32258064515</v>
      </c>
      <c r="BD10" s="186">
        <f t="shared" si="3"/>
        <v>481991</v>
      </c>
      <c r="BE10" s="186">
        <f t="shared" si="4"/>
        <v>20700.677419354848</v>
      </c>
      <c r="BF10" s="193">
        <f t="shared" si="5"/>
        <v>1.0448755944055945</v>
      </c>
      <c r="BG10" s="177">
        <f t="shared" si="14"/>
        <v>17096.774193548386</v>
      </c>
      <c r="BH10" s="186">
        <f t="shared" si="15"/>
        <v>14676</v>
      </c>
      <c r="BI10" s="186">
        <f t="shared" si="6"/>
        <v>-2420.7741935483864</v>
      </c>
      <c r="BJ10" s="193">
        <f t="shared" si="7"/>
        <v>0.85840754716981138</v>
      </c>
      <c r="BK10" s="675">
        <f t="shared" si="16"/>
        <v>41.935483870967744</v>
      </c>
      <c r="BL10" s="677"/>
      <c r="BM10" s="677">
        <f t="shared" si="8"/>
        <v>53.75</v>
      </c>
      <c r="BN10" s="677">
        <f t="shared" si="19"/>
        <v>11.814516129032256</v>
      </c>
      <c r="BO10" s="193">
        <f t="shared" si="17"/>
        <v>1.2817307692307691</v>
      </c>
      <c r="BP10" s="782">
        <f>SUM($BM$6:BM10)/SUM($BK$6:BK10)</f>
        <v>1.2057092307692308</v>
      </c>
    </row>
    <row r="11" spans="1:68" s="41" customFormat="1" ht="21.75" hidden="1" customHeight="1" outlineLevel="1">
      <c r="A11" s="120">
        <f t="shared" si="18"/>
        <v>44567</v>
      </c>
      <c r="B11" s="1000">
        <v>496073</v>
      </c>
      <c r="C11" s="126">
        <v>542606</v>
      </c>
      <c r="D11" s="1003">
        <v>53.27</v>
      </c>
      <c r="E11" s="706">
        <f t="shared" si="9"/>
        <v>1666</v>
      </c>
      <c r="F11" s="155">
        <v>345830</v>
      </c>
      <c r="G11" s="30">
        <v>14754</v>
      </c>
      <c r="H11" s="31">
        <v>0</v>
      </c>
      <c r="I11" s="35">
        <v>481462</v>
      </c>
      <c r="J11" s="34">
        <v>19204</v>
      </c>
      <c r="K11" s="440">
        <v>53.27</v>
      </c>
      <c r="L11" s="706">
        <f t="shared" si="10"/>
        <v>1666</v>
      </c>
      <c r="M11" s="710">
        <f t="shared" si="11"/>
        <v>20870</v>
      </c>
      <c r="N11" s="134">
        <v>334201</v>
      </c>
      <c r="O11" s="36">
        <v>14258</v>
      </c>
      <c r="P11" s="147">
        <v>815663</v>
      </c>
      <c r="Q11" s="32">
        <v>33462</v>
      </c>
      <c r="R11" s="707">
        <f t="shared" si="12"/>
        <v>35128</v>
      </c>
      <c r="S11" s="35">
        <v>13397</v>
      </c>
      <c r="T11" s="489">
        <v>9903</v>
      </c>
      <c r="U11" s="36">
        <v>422</v>
      </c>
      <c r="V11" s="157">
        <v>1214</v>
      </c>
      <c r="W11" s="33">
        <v>41024</v>
      </c>
      <c r="X11" s="30">
        <v>0</v>
      </c>
      <c r="Y11" s="36">
        <v>42663</v>
      </c>
      <c r="Z11" s="37"/>
      <c r="AA11" s="486" t="s">
        <v>484</v>
      </c>
      <c r="AB11" s="161" t="s">
        <v>1851</v>
      </c>
      <c r="AC11" s="98" t="s">
        <v>82</v>
      </c>
      <c r="AD11" s="165" t="s">
        <v>1861</v>
      </c>
      <c r="AE11" s="38">
        <v>45</v>
      </c>
      <c r="AF11" s="167">
        <v>204</v>
      </c>
      <c r="AG11" s="165">
        <v>37.799999999999997</v>
      </c>
      <c r="AH11" s="452">
        <v>13</v>
      </c>
      <c r="AI11" s="126">
        <v>0</v>
      </c>
      <c r="AJ11" s="127">
        <v>0</v>
      </c>
      <c r="AK11" s="555">
        <v>159</v>
      </c>
      <c r="AL11" s="30" t="s">
        <v>1857</v>
      </c>
      <c r="AM11" s="40"/>
      <c r="AN11" s="570">
        <v>18.18</v>
      </c>
      <c r="AO11" s="178">
        <v>43</v>
      </c>
      <c r="AP11" s="409">
        <v>44</v>
      </c>
      <c r="AQ11" s="157">
        <v>26.8</v>
      </c>
      <c r="AR11" s="41">
        <v>45</v>
      </c>
      <c r="AS11" s="1060">
        <v>16</v>
      </c>
      <c r="AW11" s="177">
        <f t="shared" si="13"/>
        <v>477419.3548387097</v>
      </c>
      <c r="AX11" s="186"/>
      <c r="AY11" s="186">
        <f t="shared" si="0"/>
        <v>496073</v>
      </c>
      <c r="AZ11" s="186">
        <f t="shared" si="1"/>
        <v>18653.645161290304</v>
      </c>
      <c r="BA11" s="193">
        <f t="shared" si="2"/>
        <v>1.0390718243243242</v>
      </c>
      <c r="BB11" s="727">
        <f>SUM($AY$6:AY11)/SUM($AW$6:AW11)</f>
        <v>0.99615253378378366</v>
      </c>
      <c r="BC11" s="177">
        <f t="shared" si="20"/>
        <v>461290.32258064515</v>
      </c>
      <c r="BD11" s="186">
        <f t="shared" si="3"/>
        <v>481462</v>
      </c>
      <c r="BE11" s="186">
        <f t="shared" si="4"/>
        <v>20171.677419354848</v>
      </c>
      <c r="BF11" s="193">
        <f t="shared" si="5"/>
        <v>1.0437288111888112</v>
      </c>
      <c r="BG11" s="177">
        <f t="shared" si="14"/>
        <v>17096.774193548386</v>
      </c>
      <c r="BH11" s="186">
        <f t="shared" si="15"/>
        <v>14611</v>
      </c>
      <c r="BI11" s="186">
        <f t="shared" si="6"/>
        <v>-2485.7741935483864</v>
      </c>
      <c r="BJ11" s="193">
        <f t="shared" si="7"/>
        <v>0.85460566037735852</v>
      </c>
      <c r="BK11" s="675">
        <f t="shared" si="16"/>
        <v>41.935483870967744</v>
      </c>
      <c r="BL11" s="677"/>
      <c r="BM11" s="677">
        <f t="shared" si="8"/>
        <v>53.27</v>
      </c>
      <c r="BN11" s="677">
        <f t="shared" si="19"/>
        <v>11.334516129032259</v>
      </c>
      <c r="BO11" s="193">
        <f t="shared" si="17"/>
        <v>1.2702846153846155</v>
      </c>
      <c r="BP11" s="782">
        <f>SUM($BM$6:BM11)/SUM($BK$6:BK11)</f>
        <v>1.2164717948717947</v>
      </c>
    </row>
    <row r="12" spans="1:68" s="41" customFormat="1" ht="21.75" hidden="1" customHeight="1" outlineLevel="1">
      <c r="A12" s="120">
        <f t="shared" si="18"/>
        <v>44568</v>
      </c>
      <c r="B12" s="1000">
        <v>494206</v>
      </c>
      <c r="C12" s="126">
        <v>540776</v>
      </c>
      <c r="D12" s="1003">
        <v>53.8</v>
      </c>
      <c r="E12" s="706">
        <f t="shared" si="9"/>
        <v>1683</v>
      </c>
      <c r="F12" s="155">
        <v>362606</v>
      </c>
      <c r="G12" s="30">
        <v>15483</v>
      </c>
      <c r="H12" s="31">
        <v>0</v>
      </c>
      <c r="I12" s="35">
        <v>479486</v>
      </c>
      <c r="J12" s="34">
        <v>19113</v>
      </c>
      <c r="K12" s="440">
        <v>53.8</v>
      </c>
      <c r="L12" s="706">
        <f t="shared" si="10"/>
        <v>1683</v>
      </c>
      <c r="M12" s="710">
        <f t="shared" si="11"/>
        <v>20796</v>
      </c>
      <c r="N12" s="134">
        <v>350734</v>
      </c>
      <c r="O12" s="36">
        <v>14976</v>
      </c>
      <c r="P12" s="147">
        <v>830220</v>
      </c>
      <c r="Q12" s="32">
        <v>34089</v>
      </c>
      <c r="R12" s="707">
        <f t="shared" si="12"/>
        <v>35772</v>
      </c>
      <c r="S12" s="35">
        <v>13578</v>
      </c>
      <c r="T12" s="489">
        <v>10062</v>
      </c>
      <c r="U12" s="36">
        <v>430</v>
      </c>
      <c r="V12" s="157">
        <v>1142</v>
      </c>
      <c r="W12" s="33">
        <v>41060</v>
      </c>
      <c r="X12" s="30">
        <v>0</v>
      </c>
      <c r="Y12" s="36">
        <v>42699</v>
      </c>
      <c r="Z12" s="37"/>
      <c r="AA12" s="486" t="s">
        <v>484</v>
      </c>
      <c r="AB12" s="161" t="s">
        <v>1851</v>
      </c>
      <c r="AC12" s="98" t="s">
        <v>82</v>
      </c>
      <c r="AD12" s="165" t="s">
        <v>1862</v>
      </c>
      <c r="AE12" s="38">
        <v>45</v>
      </c>
      <c r="AF12" s="167">
        <v>204</v>
      </c>
      <c r="AG12" s="165">
        <v>38.5</v>
      </c>
      <c r="AH12" s="452">
        <v>13.3</v>
      </c>
      <c r="AI12" s="126">
        <v>0</v>
      </c>
      <c r="AJ12" s="127">
        <v>0</v>
      </c>
      <c r="AK12" s="555">
        <v>159</v>
      </c>
      <c r="AL12" s="30" t="s">
        <v>1857</v>
      </c>
      <c r="AM12" s="40"/>
      <c r="AN12" s="570">
        <v>18.18</v>
      </c>
      <c r="AO12" s="178">
        <v>43</v>
      </c>
      <c r="AP12" s="409">
        <v>44</v>
      </c>
      <c r="AQ12" s="157">
        <v>26.8</v>
      </c>
      <c r="AR12" s="41">
        <v>45</v>
      </c>
      <c r="AS12" s="1060">
        <v>16</v>
      </c>
      <c r="AW12" s="177">
        <f t="shared" si="13"/>
        <v>477419.3548387097</v>
      </c>
      <c r="AX12" s="186"/>
      <c r="AY12" s="186">
        <f t="shared" si="0"/>
        <v>494206</v>
      </c>
      <c r="AZ12" s="186">
        <f t="shared" si="1"/>
        <v>16786.645161290304</v>
      </c>
      <c r="BA12" s="193">
        <f t="shared" si="2"/>
        <v>1.0351612162162163</v>
      </c>
      <c r="BB12" s="727">
        <f>SUM($AY$6:AY12)/SUM($AW$6:AW12)</f>
        <v>1.0017252027027026</v>
      </c>
      <c r="BC12" s="177">
        <f t="shared" si="20"/>
        <v>461290.32258064515</v>
      </c>
      <c r="BD12" s="186">
        <f t="shared" si="3"/>
        <v>479486</v>
      </c>
      <c r="BE12" s="186">
        <f t="shared" si="4"/>
        <v>18195.677419354848</v>
      </c>
      <c r="BF12" s="193">
        <f t="shared" si="5"/>
        <v>1.039445174825175</v>
      </c>
      <c r="BG12" s="177">
        <f t="shared" si="14"/>
        <v>17096.774193548386</v>
      </c>
      <c r="BH12" s="186">
        <f t="shared" si="15"/>
        <v>14720</v>
      </c>
      <c r="BI12" s="186">
        <f t="shared" si="6"/>
        <v>-2376.7741935483864</v>
      </c>
      <c r="BJ12" s="193">
        <f t="shared" si="7"/>
        <v>0.86098113207547178</v>
      </c>
      <c r="BK12" s="675">
        <f t="shared" si="16"/>
        <v>41.935483870967744</v>
      </c>
      <c r="BL12" s="677"/>
      <c r="BM12" s="677">
        <f t="shared" si="8"/>
        <v>53.8</v>
      </c>
      <c r="BN12" s="677">
        <f t="shared" si="19"/>
        <v>11.864516129032253</v>
      </c>
      <c r="BO12" s="193">
        <f t="shared" si="17"/>
        <v>1.2829230769230768</v>
      </c>
      <c r="BP12" s="782">
        <f>SUM($BM$6:BM12)/SUM($BK$6:BK12)</f>
        <v>1.2259648351648351</v>
      </c>
    </row>
    <row r="13" spans="1:68" s="41" customFormat="1" ht="21.75" hidden="1" customHeight="1" outlineLevel="1">
      <c r="A13" s="120">
        <f t="shared" si="18"/>
        <v>44569</v>
      </c>
      <c r="B13" s="1000">
        <v>492209</v>
      </c>
      <c r="C13" s="126">
        <v>541034</v>
      </c>
      <c r="D13" s="1003">
        <v>52.43</v>
      </c>
      <c r="E13" s="706">
        <f t="shared" si="9"/>
        <v>1640</v>
      </c>
      <c r="F13" s="155">
        <v>369118</v>
      </c>
      <c r="G13" s="30">
        <v>15720</v>
      </c>
      <c r="H13" s="31">
        <v>0</v>
      </c>
      <c r="I13" s="35">
        <v>477375</v>
      </c>
      <c r="J13" s="34">
        <v>19056</v>
      </c>
      <c r="K13" s="440">
        <v>52.43</v>
      </c>
      <c r="L13" s="706">
        <f t="shared" si="10"/>
        <v>1640</v>
      </c>
      <c r="M13" s="710">
        <f t="shared" si="11"/>
        <v>20696</v>
      </c>
      <c r="N13" s="134">
        <v>357495</v>
      </c>
      <c r="O13" s="36">
        <v>15225</v>
      </c>
      <c r="P13" s="147">
        <v>834870</v>
      </c>
      <c r="Q13" s="32">
        <v>34281</v>
      </c>
      <c r="R13" s="707">
        <f t="shared" si="12"/>
        <v>35921</v>
      </c>
      <c r="S13" s="35">
        <v>13689</v>
      </c>
      <c r="T13" s="489">
        <v>9778</v>
      </c>
      <c r="U13" s="36">
        <v>416</v>
      </c>
      <c r="V13" s="157">
        <v>1145</v>
      </c>
      <c r="W13" s="33">
        <v>41061</v>
      </c>
      <c r="X13" s="30">
        <v>0</v>
      </c>
      <c r="Y13" s="36">
        <v>42588</v>
      </c>
      <c r="Z13" s="37"/>
      <c r="AA13" s="486" t="s">
        <v>484</v>
      </c>
      <c r="AB13" s="161" t="s">
        <v>1851</v>
      </c>
      <c r="AC13" s="98" t="s">
        <v>82</v>
      </c>
      <c r="AD13" s="165" t="s">
        <v>1862</v>
      </c>
      <c r="AE13" s="38">
        <v>45</v>
      </c>
      <c r="AF13" s="167">
        <v>204</v>
      </c>
      <c r="AG13" s="165">
        <v>38.700000000000003</v>
      </c>
      <c r="AH13" s="452">
        <v>13.4</v>
      </c>
      <c r="AI13" s="126">
        <v>0</v>
      </c>
      <c r="AJ13" s="127">
        <v>0</v>
      </c>
      <c r="AK13" s="555">
        <v>160</v>
      </c>
      <c r="AL13" s="30" t="s">
        <v>1857</v>
      </c>
      <c r="AM13" s="40"/>
      <c r="AN13" s="570">
        <v>18</v>
      </c>
      <c r="AO13" s="178">
        <v>43</v>
      </c>
      <c r="AP13" s="409">
        <v>44</v>
      </c>
      <c r="AQ13" s="157">
        <v>33</v>
      </c>
      <c r="AR13" s="41">
        <v>45</v>
      </c>
      <c r="AS13" s="1060">
        <v>16</v>
      </c>
      <c r="AW13" s="177">
        <f t="shared" si="13"/>
        <v>477419.3548387097</v>
      </c>
      <c r="AX13" s="186"/>
      <c r="AY13" s="186">
        <f t="shared" si="0"/>
        <v>492209</v>
      </c>
      <c r="AZ13" s="186">
        <f t="shared" si="1"/>
        <v>14789.645161290304</v>
      </c>
      <c r="BA13" s="193">
        <f t="shared" si="2"/>
        <v>1.0309783108108108</v>
      </c>
      <c r="BB13" s="727">
        <f>SUM($AY$6:AY13)/SUM($AW$6:AW13)</f>
        <v>1.0053818412162161</v>
      </c>
      <c r="BC13" s="177">
        <f t="shared" si="20"/>
        <v>461290.32258064515</v>
      </c>
      <c r="BD13" s="186">
        <f t="shared" si="3"/>
        <v>477375</v>
      </c>
      <c r="BE13" s="186">
        <f t="shared" si="4"/>
        <v>16084.677419354848</v>
      </c>
      <c r="BF13" s="193">
        <f t="shared" si="5"/>
        <v>1.0348688811188811</v>
      </c>
      <c r="BG13" s="177">
        <f t="shared" si="14"/>
        <v>17096.774193548386</v>
      </c>
      <c r="BH13" s="186">
        <f t="shared" si="15"/>
        <v>14834</v>
      </c>
      <c r="BI13" s="186">
        <f t="shared" si="6"/>
        <v>-2262.7741935483864</v>
      </c>
      <c r="BJ13" s="193">
        <f t="shared" si="7"/>
        <v>0.86764905660377367</v>
      </c>
      <c r="BK13" s="675">
        <f t="shared" si="16"/>
        <v>41.935483870967744</v>
      </c>
      <c r="BL13" s="677"/>
      <c r="BM13" s="677">
        <f t="shared" si="8"/>
        <v>52.43</v>
      </c>
      <c r="BN13" s="677">
        <f t="shared" si="19"/>
        <v>10.494516129032256</v>
      </c>
      <c r="BO13" s="193">
        <f t="shared" si="17"/>
        <v>1.2502538461538462</v>
      </c>
      <c r="BP13" s="782">
        <f>SUM($BM$6:BM13)/SUM($BK$6:BK13)</f>
        <v>1.2290009615384614</v>
      </c>
    </row>
    <row r="14" spans="1:68" s="41" customFormat="1" ht="21.75" hidden="1" customHeight="1" outlineLevel="1">
      <c r="A14" s="120">
        <f t="shared" si="18"/>
        <v>44570</v>
      </c>
      <c r="B14" s="1000">
        <v>490102</v>
      </c>
      <c r="C14" s="126">
        <v>541338</v>
      </c>
      <c r="D14" s="1003">
        <v>53.89</v>
      </c>
      <c r="E14" s="706">
        <f t="shared" si="9"/>
        <v>1686</v>
      </c>
      <c r="F14" s="155">
        <v>375518</v>
      </c>
      <c r="G14" s="30">
        <v>15975</v>
      </c>
      <c r="H14" s="31">
        <v>0</v>
      </c>
      <c r="I14" s="35">
        <v>475238</v>
      </c>
      <c r="J14" s="34">
        <v>18951</v>
      </c>
      <c r="K14" s="440">
        <v>53.89</v>
      </c>
      <c r="L14" s="706">
        <f t="shared" si="10"/>
        <v>1686</v>
      </c>
      <c r="M14" s="710">
        <f t="shared" si="11"/>
        <v>20637</v>
      </c>
      <c r="N14" s="134">
        <v>363837</v>
      </c>
      <c r="O14" s="36">
        <v>15478</v>
      </c>
      <c r="P14" s="147">
        <v>839075</v>
      </c>
      <c r="Q14" s="32">
        <v>34429</v>
      </c>
      <c r="R14" s="707">
        <f t="shared" si="12"/>
        <v>36115</v>
      </c>
      <c r="S14" s="35">
        <v>13833</v>
      </c>
      <c r="T14" s="489">
        <v>9804</v>
      </c>
      <c r="U14" s="36">
        <v>417</v>
      </c>
      <c r="V14" s="157">
        <v>1031</v>
      </c>
      <c r="W14" s="33">
        <v>41032</v>
      </c>
      <c r="X14" s="30">
        <v>0</v>
      </c>
      <c r="Y14" s="36">
        <v>42541</v>
      </c>
      <c r="Z14" s="37"/>
      <c r="AA14" s="486" t="s">
        <v>484</v>
      </c>
      <c r="AB14" s="161" t="s">
        <v>1851</v>
      </c>
      <c r="AC14" s="98" t="s">
        <v>82</v>
      </c>
      <c r="AD14" s="165" t="s">
        <v>1830</v>
      </c>
      <c r="AE14" s="38">
        <v>45</v>
      </c>
      <c r="AF14" s="167">
        <v>204</v>
      </c>
      <c r="AG14" s="165">
        <v>38.9</v>
      </c>
      <c r="AH14" s="452">
        <v>13.4</v>
      </c>
      <c r="AI14" s="126">
        <v>9</v>
      </c>
      <c r="AJ14" s="127">
        <v>0</v>
      </c>
      <c r="AK14" s="555">
        <v>160</v>
      </c>
      <c r="AL14" s="30" t="s">
        <v>1857</v>
      </c>
      <c r="AM14" s="40"/>
      <c r="AN14" s="570">
        <v>17.8</v>
      </c>
      <c r="AO14" s="178">
        <v>43</v>
      </c>
      <c r="AP14" s="409">
        <v>44</v>
      </c>
      <c r="AQ14" s="157">
        <v>33.5</v>
      </c>
      <c r="AR14" s="41">
        <v>45</v>
      </c>
      <c r="AS14" s="1060">
        <v>16</v>
      </c>
      <c r="AW14" s="177">
        <f t="shared" si="13"/>
        <v>477419.3548387097</v>
      </c>
      <c r="AX14" s="186"/>
      <c r="AY14" s="186">
        <f t="shared" si="0"/>
        <v>490102</v>
      </c>
      <c r="AZ14" s="186">
        <f t="shared" si="1"/>
        <v>12682.645161290304</v>
      </c>
      <c r="BA14" s="193">
        <f t="shared" si="2"/>
        <v>1.0265649999999999</v>
      </c>
      <c r="BB14" s="727">
        <f>SUM($AY$6:AY14)/SUM($AW$6:AW14)</f>
        <v>1.0077355255255254</v>
      </c>
      <c r="BC14" s="177">
        <f t="shared" si="20"/>
        <v>461290.32258064515</v>
      </c>
      <c r="BD14" s="186">
        <f t="shared" si="3"/>
        <v>475238</v>
      </c>
      <c r="BE14" s="186">
        <f t="shared" si="4"/>
        <v>13947.677419354848</v>
      </c>
      <c r="BF14" s="193">
        <f t="shared" si="5"/>
        <v>1.0302362237762237</v>
      </c>
      <c r="BG14" s="177">
        <f t="shared" si="14"/>
        <v>17096.774193548386</v>
      </c>
      <c r="BH14" s="186">
        <f t="shared" si="15"/>
        <v>14864</v>
      </c>
      <c r="BI14" s="186">
        <f t="shared" si="6"/>
        <v>-2232.7741935483864</v>
      </c>
      <c r="BJ14" s="193">
        <f t="shared" si="7"/>
        <v>0.86940377358490573</v>
      </c>
      <c r="BK14" s="675">
        <f t="shared" si="16"/>
        <v>41.935483870967744</v>
      </c>
      <c r="BL14" s="677"/>
      <c r="BM14" s="677">
        <f t="shared" si="8"/>
        <v>53.89</v>
      </c>
      <c r="BN14" s="677">
        <f t="shared" si="19"/>
        <v>11.954516129032257</v>
      </c>
      <c r="BO14" s="193">
        <f t="shared" si="17"/>
        <v>1.2850692307692306</v>
      </c>
      <c r="BP14" s="782">
        <f>SUM($BM$6:BM14)/SUM($BK$6:BK14)</f>
        <v>1.2352307692307691</v>
      </c>
    </row>
    <row r="15" spans="1:68" s="41" customFormat="1" ht="21.75" hidden="1" customHeight="1" outlineLevel="1">
      <c r="A15" s="120">
        <f t="shared" si="18"/>
        <v>44571</v>
      </c>
      <c r="B15" s="1000">
        <v>480917</v>
      </c>
      <c r="C15" s="126">
        <v>519511</v>
      </c>
      <c r="D15" s="1003">
        <v>52.08</v>
      </c>
      <c r="E15" s="706">
        <f t="shared" si="9"/>
        <v>1629</v>
      </c>
      <c r="F15" s="155">
        <v>346518</v>
      </c>
      <c r="G15" s="30">
        <v>14743</v>
      </c>
      <c r="H15" s="31">
        <v>0</v>
      </c>
      <c r="I15" s="35">
        <v>462172</v>
      </c>
      <c r="J15" s="34">
        <v>18510</v>
      </c>
      <c r="K15" s="440">
        <v>52.08</v>
      </c>
      <c r="L15" s="706">
        <f t="shared" si="10"/>
        <v>1629</v>
      </c>
      <c r="M15" s="710">
        <f t="shared" si="11"/>
        <v>20139</v>
      </c>
      <c r="N15" s="134">
        <v>334673</v>
      </c>
      <c r="O15" s="36">
        <v>14239</v>
      </c>
      <c r="P15" s="147">
        <v>796845</v>
      </c>
      <c r="Q15" s="32">
        <v>32749</v>
      </c>
      <c r="R15" s="707">
        <f t="shared" si="12"/>
        <v>34378</v>
      </c>
      <c r="S15" s="35">
        <v>13152</v>
      </c>
      <c r="T15" s="489">
        <v>9441</v>
      </c>
      <c r="U15" s="36">
        <v>402</v>
      </c>
      <c r="V15" s="157">
        <v>5593</v>
      </c>
      <c r="W15" s="33">
        <v>41098</v>
      </c>
      <c r="X15" s="30">
        <v>0</v>
      </c>
      <c r="Y15" s="36">
        <v>42546</v>
      </c>
      <c r="Z15" s="37"/>
      <c r="AA15" s="486" t="s">
        <v>750</v>
      </c>
      <c r="AB15" s="161" t="s">
        <v>1851</v>
      </c>
      <c r="AC15" s="98" t="s">
        <v>82</v>
      </c>
      <c r="AD15" s="165" t="s">
        <v>1862</v>
      </c>
      <c r="AE15" s="38">
        <v>45</v>
      </c>
      <c r="AF15" s="167">
        <v>204</v>
      </c>
      <c r="AG15" s="165">
        <v>37.1</v>
      </c>
      <c r="AH15" s="452">
        <v>12.7</v>
      </c>
      <c r="AI15" s="126">
        <v>0</v>
      </c>
      <c r="AJ15" s="127">
        <v>0</v>
      </c>
      <c r="AK15" s="555">
        <v>154</v>
      </c>
      <c r="AL15" s="30" t="s">
        <v>1857</v>
      </c>
      <c r="AM15" s="40"/>
      <c r="AN15" s="570">
        <v>15.6</v>
      </c>
      <c r="AO15" s="178">
        <v>40</v>
      </c>
      <c r="AP15" s="409">
        <v>44</v>
      </c>
      <c r="AQ15" s="157">
        <v>33.08</v>
      </c>
      <c r="AR15" s="41">
        <v>48</v>
      </c>
      <c r="AS15" s="1060">
        <v>17</v>
      </c>
      <c r="AW15" s="177">
        <f t="shared" si="13"/>
        <v>477419.3548387097</v>
      </c>
      <c r="AX15" s="186"/>
      <c r="AY15" s="186">
        <f t="shared" si="0"/>
        <v>480917</v>
      </c>
      <c r="AZ15" s="186">
        <f t="shared" si="1"/>
        <v>3497.6451612903038</v>
      </c>
      <c r="BA15" s="193">
        <f t="shared" si="2"/>
        <v>1.0073261486486487</v>
      </c>
      <c r="BB15" s="727">
        <f>SUM($AY$6:AY15)/SUM($AW$6:AW15)</f>
        <v>1.0076945878378378</v>
      </c>
      <c r="BC15" s="177">
        <f t="shared" si="20"/>
        <v>461290.32258064515</v>
      </c>
      <c r="BD15" s="186">
        <f t="shared" si="3"/>
        <v>462172</v>
      </c>
      <c r="BE15" s="186">
        <f t="shared" si="4"/>
        <v>881.6774193548481</v>
      </c>
      <c r="BF15" s="193">
        <f t="shared" si="5"/>
        <v>1.0019113286713286</v>
      </c>
      <c r="BG15" s="177">
        <f t="shared" si="14"/>
        <v>17096.774193548386</v>
      </c>
      <c r="BH15" s="186">
        <f t="shared" si="15"/>
        <v>18745</v>
      </c>
      <c r="BI15" s="186">
        <f t="shared" si="6"/>
        <v>1648.2258064516136</v>
      </c>
      <c r="BJ15" s="193">
        <f t="shared" si="7"/>
        <v>1.0964056603773584</v>
      </c>
      <c r="BK15" s="675">
        <f t="shared" si="16"/>
        <v>41.935483870967744</v>
      </c>
      <c r="BL15" s="677"/>
      <c r="BM15" s="677">
        <f t="shared" si="8"/>
        <v>52.08</v>
      </c>
      <c r="BN15" s="677">
        <f t="shared" si="19"/>
        <v>10.144516129032255</v>
      </c>
      <c r="BO15" s="193">
        <f t="shared" si="17"/>
        <v>1.2419076923076922</v>
      </c>
      <c r="BP15" s="782">
        <f>SUM($BM$6:BM15)/SUM($BK$6:BK15)</f>
        <v>1.2358984615384614</v>
      </c>
    </row>
    <row r="16" spans="1:68" s="41" customFormat="1" ht="21.75" hidden="1" customHeight="1" outlineLevel="1">
      <c r="A16" s="120">
        <f t="shared" si="18"/>
        <v>44572</v>
      </c>
      <c r="B16" s="1000">
        <v>384405</v>
      </c>
      <c r="C16" s="126">
        <v>331414</v>
      </c>
      <c r="D16" s="1003">
        <v>34.68</v>
      </c>
      <c r="E16" s="706">
        <f t="shared" si="9"/>
        <v>1085</v>
      </c>
      <c r="F16" s="155">
        <v>0</v>
      </c>
      <c r="G16" s="30">
        <v>0</v>
      </c>
      <c r="H16" s="31">
        <v>0</v>
      </c>
      <c r="I16" s="35">
        <v>313305</v>
      </c>
      <c r="J16" s="34">
        <v>12853</v>
      </c>
      <c r="K16" s="440">
        <v>34.68</v>
      </c>
      <c r="L16" s="706">
        <f t="shared" si="10"/>
        <v>1085</v>
      </c>
      <c r="M16" s="710">
        <f t="shared" si="11"/>
        <v>13938</v>
      </c>
      <c r="N16" s="134">
        <v>0</v>
      </c>
      <c r="O16" s="36">
        <v>0</v>
      </c>
      <c r="P16" s="147">
        <v>313305</v>
      </c>
      <c r="Q16" s="32">
        <v>12853</v>
      </c>
      <c r="R16" s="707">
        <f t="shared" si="12"/>
        <v>13938</v>
      </c>
      <c r="S16" s="35">
        <v>12983</v>
      </c>
      <c r="T16" s="489">
        <v>0</v>
      </c>
      <c r="U16" s="36">
        <v>0</v>
      </c>
      <c r="V16" s="157">
        <v>58117</v>
      </c>
      <c r="W16" s="33">
        <v>41024</v>
      </c>
      <c r="X16" s="30">
        <v>0</v>
      </c>
      <c r="Y16" s="36">
        <v>0</v>
      </c>
      <c r="Z16" s="37"/>
      <c r="AA16" s="486" t="s">
        <v>96</v>
      </c>
      <c r="AB16" s="161" t="s">
        <v>1851</v>
      </c>
      <c r="AC16" s="98" t="s">
        <v>82</v>
      </c>
      <c r="AD16" s="165" t="s">
        <v>1866</v>
      </c>
      <c r="AE16" s="38">
        <v>40</v>
      </c>
      <c r="AF16" s="167">
        <v>204</v>
      </c>
      <c r="AG16" s="165">
        <v>17.3</v>
      </c>
      <c r="AH16" s="452">
        <v>5</v>
      </c>
      <c r="AI16" s="126">
        <v>0</v>
      </c>
      <c r="AJ16" s="127">
        <v>0</v>
      </c>
      <c r="AK16" s="555">
        <v>182</v>
      </c>
      <c r="AL16" s="30" t="s">
        <v>1857</v>
      </c>
      <c r="AM16" s="40"/>
      <c r="AN16" s="570">
        <v>15.6</v>
      </c>
      <c r="AO16" s="178">
        <v>40</v>
      </c>
      <c r="AP16" s="409">
        <v>44</v>
      </c>
      <c r="AQ16" s="157">
        <v>30.39</v>
      </c>
      <c r="AR16" s="41">
        <v>48</v>
      </c>
      <c r="AS16" s="1060">
        <v>17</v>
      </c>
      <c r="AW16" s="177">
        <f t="shared" si="13"/>
        <v>477419.3548387097</v>
      </c>
      <c r="AX16" s="186"/>
      <c r="AY16" s="186">
        <f t="shared" si="0"/>
        <v>384405</v>
      </c>
      <c r="AZ16" s="186">
        <f t="shared" si="1"/>
        <v>-93014.354838709696</v>
      </c>
      <c r="BA16" s="193">
        <f t="shared" si="2"/>
        <v>0.80517263513513515</v>
      </c>
      <c r="BB16" s="727">
        <f>SUM($AY$6:AY16)/SUM($AW$6:AW16)</f>
        <v>0.98928350122850117</v>
      </c>
      <c r="BC16" s="177">
        <f t="shared" si="20"/>
        <v>461290.32258064515</v>
      </c>
      <c r="BD16" s="186">
        <f t="shared" si="3"/>
        <v>313305</v>
      </c>
      <c r="BE16" s="186">
        <f t="shared" si="4"/>
        <v>-147985.32258064515</v>
      </c>
      <c r="BF16" s="193">
        <f t="shared" si="5"/>
        <v>0.67919265734265732</v>
      </c>
      <c r="BG16" s="177">
        <f t="shared" si="14"/>
        <v>17096.774193548386</v>
      </c>
      <c r="BH16" s="186">
        <f t="shared" si="15"/>
        <v>71100</v>
      </c>
      <c r="BI16" s="186">
        <f t="shared" si="6"/>
        <v>54003.225806451614</v>
      </c>
      <c r="BJ16" s="193">
        <f t="shared" si="7"/>
        <v>4.158679245283019</v>
      </c>
      <c r="BK16" s="675">
        <f t="shared" si="16"/>
        <v>41.935483870967744</v>
      </c>
      <c r="BL16" s="677"/>
      <c r="BM16" s="677">
        <f t="shared" si="8"/>
        <v>34.68</v>
      </c>
      <c r="BN16" s="677">
        <f t="shared" si="19"/>
        <v>-7.2554838709677441</v>
      </c>
      <c r="BO16" s="193">
        <f t="shared" si="17"/>
        <v>0.82698461538461532</v>
      </c>
      <c r="BP16" s="782">
        <f>SUM($BM$6:BM16)/SUM($BK$6:BK16)</f>
        <v>1.1987244755244753</v>
      </c>
    </row>
    <row r="17" spans="1:68" s="41" customFormat="1" ht="21.75" hidden="1" customHeight="1" outlineLevel="1">
      <c r="A17" s="120">
        <f t="shared" si="18"/>
        <v>44573</v>
      </c>
      <c r="B17" s="1000">
        <v>380918</v>
      </c>
      <c r="C17" s="126">
        <v>330170</v>
      </c>
      <c r="D17" s="1003">
        <v>35.9</v>
      </c>
      <c r="E17" s="706">
        <f t="shared" si="9"/>
        <v>1123</v>
      </c>
      <c r="F17" s="155">
        <v>0</v>
      </c>
      <c r="G17" s="30">
        <v>0</v>
      </c>
      <c r="H17" s="31">
        <v>0</v>
      </c>
      <c r="I17" s="35">
        <v>312459</v>
      </c>
      <c r="J17" s="34">
        <v>12818</v>
      </c>
      <c r="K17" s="440">
        <v>35.9</v>
      </c>
      <c r="L17" s="706">
        <f t="shared" si="10"/>
        <v>1123</v>
      </c>
      <c r="M17" s="710">
        <f t="shared" si="11"/>
        <v>13941</v>
      </c>
      <c r="N17" s="134">
        <v>0</v>
      </c>
      <c r="O17" s="36">
        <v>0</v>
      </c>
      <c r="P17" s="147">
        <v>312459</v>
      </c>
      <c r="Q17" s="32">
        <v>12818</v>
      </c>
      <c r="R17" s="707">
        <f t="shared" si="12"/>
        <v>13941</v>
      </c>
      <c r="S17" s="35">
        <v>12892</v>
      </c>
      <c r="T17" s="489">
        <v>0</v>
      </c>
      <c r="U17" s="36">
        <v>0</v>
      </c>
      <c r="V17" s="157">
        <v>55567</v>
      </c>
      <c r="W17" s="33">
        <v>41023</v>
      </c>
      <c r="X17" s="30">
        <v>0</v>
      </c>
      <c r="Y17" s="36">
        <v>0</v>
      </c>
      <c r="Z17" s="37"/>
      <c r="AA17" s="486" t="s">
        <v>96</v>
      </c>
      <c r="AB17" s="161" t="s">
        <v>1851</v>
      </c>
      <c r="AC17" s="98" t="s">
        <v>82</v>
      </c>
      <c r="AD17" s="165" t="s">
        <v>1868</v>
      </c>
      <c r="AE17" s="38">
        <v>40</v>
      </c>
      <c r="AF17" s="167">
        <v>204</v>
      </c>
      <c r="AG17" s="165">
        <v>17.100000000000001</v>
      </c>
      <c r="AH17" s="452">
        <v>5</v>
      </c>
      <c r="AI17" s="126">
        <v>0</v>
      </c>
      <c r="AJ17" s="127">
        <v>0</v>
      </c>
      <c r="AK17" s="555">
        <v>180</v>
      </c>
      <c r="AL17" s="30" t="s">
        <v>1857</v>
      </c>
      <c r="AM17" s="40"/>
      <c r="AN17" s="570">
        <v>17</v>
      </c>
      <c r="AO17" s="178">
        <v>42</v>
      </c>
      <c r="AP17" s="409">
        <v>44</v>
      </c>
      <c r="AQ17" s="157">
        <v>29.78</v>
      </c>
      <c r="AR17" s="41">
        <v>48</v>
      </c>
      <c r="AS17" s="1060">
        <v>17</v>
      </c>
      <c r="AW17" s="177">
        <f t="shared" si="13"/>
        <v>477419.3548387097</v>
      </c>
      <c r="AX17" s="186"/>
      <c r="AY17" s="186">
        <f t="shared" si="0"/>
        <v>380918</v>
      </c>
      <c r="AZ17" s="186">
        <f t="shared" si="1"/>
        <v>-96501.354838709696</v>
      </c>
      <c r="BA17" s="193">
        <f t="shared" si="2"/>
        <v>0.79786878378378379</v>
      </c>
      <c r="BB17" s="727">
        <f>SUM($AY$6:AY17)/SUM($AW$6:AW17)</f>
        <v>0.9733322747747748</v>
      </c>
      <c r="BC17" s="177">
        <f t="shared" si="20"/>
        <v>461290.32258064515</v>
      </c>
      <c r="BD17" s="186">
        <f t="shared" si="3"/>
        <v>312459</v>
      </c>
      <c r="BE17" s="186">
        <f t="shared" si="4"/>
        <v>-148831.32258064515</v>
      </c>
      <c r="BF17" s="193">
        <f t="shared" si="5"/>
        <v>0.67735867132867134</v>
      </c>
      <c r="BG17" s="177">
        <f t="shared" si="14"/>
        <v>17096.774193548386</v>
      </c>
      <c r="BH17" s="186">
        <f t="shared" si="15"/>
        <v>68459</v>
      </c>
      <c r="BI17" s="186">
        <f t="shared" si="6"/>
        <v>51362.225806451614</v>
      </c>
      <c r="BJ17" s="193">
        <f t="shared" si="7"/>
        <v>4.0042056603773588</v>
      </c>
      <c r="BK17" s="675">
        <f t="shared" si="16"/>
        <v>41.935483870967744</v>
      </c>
      <c r="BL17" s="677"/>
      <c r="BM17" s="677">
        <f t="shared" si="8"/>
        <v>35.9</v>
      </c>
      <c r="BN17" s="677">
        <f t="shared" si="19"/>
        <v>-6.0354838709677452</v>
      </c>
      <c r="BO17" s="193">
        <f t="shared" si="17"/>
        <v>0.85607692307692296</v>
      </c>
      <c r="BP17" s="782">
        <f>SUM($BM$6:BM17)/SUM($BK$6:BK17)</f>
        <v>1.1701705128205127</v>
      </c>
    </row>
    <row r="18" spans="1:68" s="41" customFormat="1" ht="21.75" hidden="1" customHeight="1" outlineLevel="1">
      <c r="A18" s="120">
        <f t="shared" si="18"/>
        <v>44574</v>
      </c>
      <c r="B18" s="1000">
        <v>380644</v>
      </c>
      <c r="C18" s="126">
        <v>336127</v>
      </c>
      <c r="D18" s="1003">
        <v>35.22</v>
      </c>
      <c r="E18" s="706">
        <f t="shared" si="9"/>
        <v>1102</v>
      </c>
      <c r="F18" s="155">
        <v>0</v>
      </c>
      <c r="G18" s="30">
        <v>0</v>
      </c>
      <c r="H18" s="31">
        <v>0</v>
      </c>
      <c r="I18" s="35">
        <v>317445</v>
      </c>
      <c r="J18" s="34">
        <v>12998</v>
      </c>
      <c r="K18" s="440">
        <v>35.22</v>
      </c>
      <c r="L18" s="706">
        <f t="shared" si="10"/>
        <v>1102</v>
      </c>
      <c r="M18" s="710">
        <f t="shared" si="11"/>
        <v>14100</v>
      </c>
      <c r="N18" s="134">
        <v>0</v>
      </c>
      <c r="O18" s="36">
        <v>0</v>
      </c>
      <c r="P18" s="147">
        <v>317445</v>
      </c>
      <c r="Q18" s="32">
        <v>12998</v>
      </c>
      <c r="R18" s="707">
        <f t="shared" si="12"/>
        <v>14100</v>
      </c>
      <c r="S18" s="35">
        <v>12995</v>
      </c>
      <c r="T18" s="489">
        <v>0</v>
      </c>
      <c r="U18" s="36">
        <v>0</v>
      </c>
      <c r="V18" s="157">
        <v>50204</v>
      </c>
      <c r="W18" s="33">
        <v>40946</v>
      </c>
      <c r="X18" s="30">
        <v>0</v>
      </c>
      <c r="Y18" s="36">
        <v>0</v>
      </c>
      <c r="Z18" s="37"/>
      <c r="AA18" s="486" t="s">
        <v>96</v>
      </c>
      <c r="AB18" s="161" t="s">
        <v>1851</v>
      </c>
      <c r="AC18" s="98" t="s">
        <v>82</v>
      </c>
      <c r="AD18" s="165" t="s">
        <v>1869</v>
      </c>
      <c r="AE18" s="38">
        <v>40</v>
      </c>
      <c r="AF18" s="167">
        <v>204</v>
      </c>
      <c r="AG18" s="165">
        <v>17.100000000000001</v>
      </c>
      <c r="AH18" s="452">
        <v>5.0999999999999996</v>
      </c>
      <c r="AI18" s="126">
        <v>0</v>
      </c>
      <c r="AJ18" s="127">
        <v>0</v>
      </c>
      <c r="AK18" s="555">
        <v>184</v>
      </c>
      <c r="AL18" s="30" t="s">
        <v>1857</v>
      </c>
      <c r="AM18" s="40"/>
      <c r="AN18" s="570">
        <v>17.399999999999999</v>
      </c>
      <c r="AO18" s="178">
        <v>41</v>
      </c>
      <c r="AP18" s="409">
        <v>45</v>
      </c>
      <c r="AQ18" s="157">
        <v>29.76</v>
      </c>
      <c r="AR18" s="41">
        <v>48</v>
      </c>
      <c r="AS18" s="1060">
        <v>17</v>
      </c>
      <c r="AW18" s="177">
        <f t="shared" si="13"/>
        <v>477419.3548387097</v>
      </c>
      <c r="AX18" s="186"/>
      <c r="AY18" s="186">
        <f t="shared" si="0"/>
        <v>380644</v>
      </c>
      <c r="AZ18" s="186">
        <f t="shared" si="1"/>
        <v>-96775.354838709696</v>
      </c>
      <c r="BA18" s="193">
        <f t="shared" si="2"/>
        <v>0.79729486486486478</v>
      </c>
      <c r="BB18" s="727">
        <f>SUM($AY$6:AY18)/SUM($AW$6:AW18)</f>
        <v>0.95979093555093564</v>
      </c>
      <c r="BC18" s="177">
        <f t="shared" si="20"/>
        <v>461290.32258064515</v>
      </c>
      <c r="BD18" s="186">
        <f t="shared" si="3"/>
        <v>317445</v>
      </c>
      <c r="BE18" s="186">
        <f t="shared" si="4"/>
        <v>-143845.32258064515</v>
      </c>
      <c r="BF18" s="193">
        <f t="shared" si="5"/>
        <v>0.6881674825174825</v>
      </c>
      <c r="BG18" s="177">
        <f t="shared" si="14"/>
        <v>17096.774193548386</v>
      </c>
      <c r="BH18" s="186">
        <f t="shared" si="15"/>
        <v>63199</v>
      </c>
      <c r="BI18" s="186">
        <f t="shared" si="6"/>
        <v>46102.225806451614</v>
      </c>
      <c r="BJ18" s="193">
        <f t="shared" si="7"/>
        <v>3.6965452830188679</v>
      </c>
      <c r="BK18" s="675">
        <f t="shared" si="16"/>
        <v>41.935483870967744</v>
      </c>
      <c r="BL18" s="677"/>
      <c r="BM18" s="677">
        <f t="shared" si="8"/>
        <v>35.22</v>
      </c>
      <c r="BN18" s="677">
        <f t="shared" si="19"/>
        <v>-6.7154838709677449</v>
      </c>
      <c r="BO18" s="193">
        <f t="shared" si="17"/>
        <v>0.83986153846153844</v>
      </c>
      <c r="BP18" s="782">
        <f>SUM($BM$6:BM18)/SUM($BK$6:BK18)</f>
        <v>1.1447621301775144</v>
      </c>
    </row>
    <row r="19" spans="1:68" s="41" customFormat="1" ht="21.75" hidden="1" customHeight="1" outlineLevel="1">
      <c r="A19" s="120">
        <f t="shared" si="18"/>
        <v>44575</v>
      </c>
      <c r="B19" s="1000">
        <v>380484</v>
      </c>
      <c r="C19" s="126">
        <v>348133</v>
      </c>
      <c r="D19" s="1003">
        <v>36.28</v>
      </c>
      <c r="E19" s="706">
        <f t="shared" si="9"/>
        <v>1135</v>
      </c>
      <c r="F19" s="155">
        <v>0</v>
      </c>
      <c r="G19" s="30">
        <v>0</v>
      </c>
      <c r="H19" s="31">
        <v>0</v>
      </c>
      <c r="I19" s="35">
        <v>328249</v>
      </c>
      <c r="J19" s="34">
        <v>13422</v>
      </c>
      <c r="K19" s="440">
        <v>36.28</v>
      </c>
      <c r="L19" s="706">
        <f t="shared" si="10"/>
        <v>1135</v>
      </c>
      <c r="M19" s="710">
        <f t="shared" si="11"/>
        <v>14557</v>
      </c>
      <c r="N19" s="134">
        <v>0</v>
      </c>
      <c r="O19" s="36">
        <v>0</v>
      </c>
      <c r="P19" s="147">
        <v>328249</v>
      </c>
      <c r="Q19" s="32">
        <v>13422</v>
      </c>
      <c r="R19" s="707">
        <f t="shared" si="12"/>
        <v>14557</v>
      </c>
      <c r="S19" s="35">
        <v>13014</v>
      </c>
      <c r="T19" s="489">
        <v>0</v>
      </c>
      <c r="U19" s="36">
        <v>0</v>
      </c>
      <c r="V19" s="157">
        <v>39221</v>
      </c>
      <c r="W19" s="33">
        <v>40890</v>
      </c>
      <c r="X19" s="30">
        <v>0</v>
      </c>
      <c r="Y19" s="36">
        <v>0</v>
      </c>
      <c r="Z19" s="37"/>
      <c r="AA19" s="486" t="s">
        <v>96</v>
      </c>
      <c r="AB19" s="161" t="s">
        <v>1851</v>
      </c>
      <c r="AC19" s="98" t="s">
        <v>82</v>
      </c>
      <c r="AD19" s="165" t="s">
        <v>1870</v>
      </c>
      <c r="AE19" s="38">
        <v>40</v>
      </c>
      <c r="AF19" s="167">
        <v>204</v>
      </c>
      <c r="AG19" s="165">
        <v>17.399999999999999</v>
      </c>
      <c r="AH19" s="452">
        <v>5.3</v>
      </c>
      <c r="AI19" s="126">
        <v>0</v>
      </c>
      <c r="AJ19" s="127">
        <v>0</v>
      </c>
      <c r="AK19" s="555">
        <v>182</v>
      </c>
      <c r="AL19" s="30" t="s">
        <v>1857</v>
      </c>
      <c r="AM19" s="40"/>
      <c r="AN19" s="570">
        <v>17.5</v>
      </c>
      <c r="AO19" s="178">
        <v>43</v>
      </c>
      <c r="AP19" s="409">
        <v>46</v>
      </c>
      <c r="AQ19" s="157">
        <v>30.84</v>
      </c>
      <c r="AR19" s="41">
        <v>48</v>
      </c>
      <c r="AS19" s="1060">
        <v>17</v>
      </c>
      <c r="AW19" s="177">
        <f t="shared" si="13"/>
        <v>477419.3548387097</v>
      </c>
      <c r="AX19" s="186"/>
      <c r="AY19" s="186">
        <f t="shared" si="0"/>
        <v>380484</v>
      </c>
      <c r="AZ19" s="186">
        <f t="shared" si="1"/>
        <v>-96935.354838709696</v>
      </c>
      <c r="BA19" s="193">
        <f t="shared" si="2"/>
        <v>0.79695972972972973</v>
      </c>
      <c r="BB19" s="727">
        <f>SUM($AY$6:AY19)/SUM($AW$6:AW19)</f>
        <v>0.94816013513513531</v>
      </c>
      <c r="BC19" s="177">
        <f t="shared" si="20"/>
        <v>461290.32258064515</v>
      </c>
      <c r="BD19" s="186">
        <f t="shared" si="3"/>
        <v>328249</v>
      </c>
      <c r="BE19" s="186">
        <f t="shared" si="4"/>
        <v>-133041.32258064515</v>
      </c>
      <c r="BF19" s="193">
        <f t="shared" si="5"/>
        <v>0.71158874125874128</v>
      </c>
      <c r="BG19" s="177">
        <f t="shared" si="14"/>
        <v>17096.774193548386</v>
      </c>
      <c r="BH19" s="186">
        <f t="shared" si="15"/>
        <v>52235</v>
      </c>
      <c r="BI19" s="186">
        <f t="shared" si="6"/>
        <v>35138.225806451614</v>
      </c>
      <c r="BJ19" s="193">
        <f t="shared" si="7"/>
        <v>3.0552547169811324</v>
      </c>
      <c r="BK19" s="675">
        <f t="shared" si="16"/>
        <v>41.935483870967744</v>
      </c>
      <c r="BL19" s="677"/>
      <c r="BM19" s="677">
        <f t="shared" si="8"/>
        <v>36.28</v>
      </c>
      <c r="BN19" s="677">
        <f t="shared" si="19"/>
        <v>-5.6554838709677426</v>
      </c>
      <c r="BO19" s="193">
        <f t="shared" si="17"/>
        <v>0.86513846153846152</v>
      </c>
      <c r="BP19" s="782">
        <f>SUM($BM$6:BM19)/SUM($BK$6:BK19)</f>
        <v>1.1247890109890106</v>
      </c>
    </row>
    <row r="20" spans="1:68" s="41" customFormat="1" ht="21.75" hidden="1" customHeight="1" outlineLevel="1">
      <c r="A20" s="120">
        <f t="shared" si="18"/>
        <v>44576</v>
      </c>
      <c r="B20" s="1000">
        <v>387702</v>
      </c>
      <c r="C20" s="126">
        <v>349774</v>
      </c>
      <c r="D20" s="1003">
        <v>35.25</v>
      </c>
      <c r="E20" s="706">
        <f t="shared" si="9"/>
        <v>1103</v>
      </c>
      <c r="F20" s="155">
        <v>0</v>
      </c>
      <c r="G20" s="30">
        <v>0</v>
      </c>
      <c r="H20" s="31">
        <v>0</v>
      </c>
      <c r="I20" s="35">
        <v>329415</v>
      </c>
      <c r="J20" s="34">
        <v>13489</v>
      </c>
      <c r="K20" s="440">
        <v>35.25</v>
      </c>
      <c r="L20" s="706">
        <f t="shared" si="10"/>
        <v>1103</v>
      </c>
      <c r="M20" s="710">
        <f t="shared" si="11"/>
        <v>14592</v>
      </c>
      <c r="N20" s="134">
        <v>0</v>
      </c>
      <c r="O20" s="36">
        <v>0</v>
      </c>
      <c r="P20" s="147">
        <v>329415</v>
      </c>
      <c r="Q20" s="32">
        <v>13489</v>
      </c>
      <c r="R20" s="707">
        <f t="shared" si="12"/>
        <v>14592</v>
      </c>
      <c r="S20" s="35">
        <v>13287</v>
      </c>
      <c r="T20" s="489">
        <v>0</v>
      </c>
      <c r="U20" s="36">
        <v>0</v>
      </c>
      <c r="V20" s="157">
        <v>45000</v>
      </c>
      <c r="W20" s="33">
        <v>40948</v>
      </c>
      <c r="X20" s="30">
        <v>0</v>
      </c>
      <c r="Y20" s="36">
        <v>0</v>
      </c>
      <c r="Z20" s="37"/>
      <c r="AA20" s="486" t="s">
        <v>96</v>
      </c>
      <c r="AB20" s="161" t="s">
        <v>1851</v>
      </c>
      <c r="AC20" s="98" t="s">
        <v>82</v>
      </c>
      <c r="AD20" s="165" t="s">
        <v>1871</v>
      </c>
      <c r="AE20" s="38">
        <v>40</v>
      </c>
      <c r="AF20" s="167">
        <v>204</v>
      </c>
      <c r="AG20" s="165">
        <v>22.1</v>
      </c>
      <c r="AH20" s="452">
        <v>5.3</v>
      </c>
      <c r="AI20" s="126">
        <v>0</v>
      </c>
      <c r="AJ20" s="127">
        <v>0</v>
      </c>
      <c r="AK20" s="555">
        <v>184</v>
      </c>
      <c r="AL20" s="30" t="s">
        <v>1857</v>
      </c>
      <c r="AM20" s="40"/>
      <c r="AN20" s="570">
        <v>17.5</v>
      </c>
      <c r="AO20" s="178">
        <v>45</v>
      </c>
      <c r="AP20" s="409">
        <v>47</v>
      </c>
      <c r="AQ20" s="157">
        <v>27.65</v>
      </c>
      <c r="AR20" s="41">
        <v>48</v>
      </c>
      <c r="AS20" s="1060">
        <v>17</v>
      </c>
      <c r="AW20" s="177">
        <f t="shared" si="13"/>
        <v>477419.3548387097</v>
      </c>
      <c r="AX20" s="186"/>
      <c r="AY20" s="186">
        <f t="shared" si="0"/>
        <v>387702</v>
      </c>
      <c r="AZ20" s="186">
        <f t="shared" si="1"/>
        <v>-89717.354838709696</v>
      </c>
      <c r="BA20" s="193">
        <f t="shared" si="2"/>
        <v>0.81207851351351346</v>
      </c>
      <c r="BB20" s="727">
        <f>SUM($AY$6:AY20)/SUM($AW$6:AW20)</f>
        <v>0.93908802702702721</v>
      </c>
      <c r="BC20" s="177">
        <f t="shared" si="20"/>
        <v>461290.32258064515</v>
      </c>
      <c r="BD20" s="186">
        <f t="shared" si="3"/>
        <v>329415</v>
      </c>
      <c r="BE20" s="186">
        <f t="shared" si="4"/>
        <v>-131875.32258064515</v>
      </c>
      <c r="BF20" s="193">
        <f t="shared" si="5"/>
        <v>0.71411643356643362</v>
      </c>
      <c r="BG20" s="177">
        <f t="shared" si="14"/>
        <v>17096.774193548386</v>
      </c>
      <c r="BH20" s="186">
        <f t="shared" si="15"/>
        <v>58287</v>
      </c>
      <c r="BI20" s="186">
        <f t="shared" si="6"/>
        <v>41190.225806451614</v>
      </c>
      <c r="BJ20" s="193">
        <f t="shared" si="7"/>
        <v>3.4092396226415094</v>
      </c>
      <c r="BK20" s="675">
        <f t="shared" si="16"/>
        <v>41.935483870967744</v>
      </c>
      <c r="BL20" s="677"/>
      <c r="BM20" s="677">
        <f t="shared" si="8"/>
        <v>35.25</v>
      </c>
      <c r="BN20" s="677">
        <f t="shared" si="19"/>
        <v>-6.6854838709677438</v>
      </c>
      <c r="BO20" s="193">
        <f t="shared" si="17"/>
        <v>0.840576923076923</v>
      </c>
      <c r="BP20" s="782">
        <f>SUM($BM$6:BM20)/SUM($BK$6:BK20)</f>
        <v>1.1058415384615379</v>
      </c>
    </row>
    <row r="21" spans="1:68" s="41" customFormat="1" ht="21.75" hidden="1" customHeight="1" outlineLevel="1">
      <c r="A21" s="120">
        <f t="shared" si="18"/>
        <v>44577</v>
      </c>
      <c r="B21" s="1000">
        <v>381705</v>
      </c>
      <c r="C21" s="126">
        <v>347602</v>
      </c>
      <c r="D21" s="1003">
        <v>35.159999999999997</v>
      </c>
      <c r="E21" s="706">
        <f t="shared" si="9"/>
        <v>1100</v>
      </c>
      <c r="F21" s="155">
        <v>0</v>
      </c>
      <c r="G21" s="30">
        <v>0</v>
      </c>
      <c r="H21" s="31">
        <v>0</v>
      </c>
      <c r="I21" s="35">
        <v>327660</v>
      </c>
      <c r="J21" s="34">
        <v>13415</v>
      </c>
      <c r="K21" s="440">
        <v>35.159999999999997</v>
      </c>
      <c r="L21" s="706">
        <f t="shared" si="10"/>
        <v>1100</v>
      </c>
      <c r="M21" s="710">
        <f t="shared" si="11"/>
        <v>14515</v>
      </c>
      <c r="N21" s="134">
        <v>0</v>
      </c>
      <c r="O21" s="36">
        <v>0</v>
      </c>
      <c r="P21" s="147">
        <v>327660</v>
      </c>
      <c r="Q21" s="32">
        <v>13415</v>
      </c>
      <c r="R21" s="707">
        <f t="shared" si="12"/>
        <v>14515</v>
      </c>
      <c r="S21" s="35">
        <v>13284</v>
      </c>
      <c r="T21" s="489">
        <v>0</v>
      </c>
      <c r="U21" s="36">
        <v>0</v>
      </c>
      <c r="V21" s="157">
        <v>40761</v>
      </c>
      <c r="W21" s="33">
        <v>40942</v>
      </c>
      <c r="X21" s="30">
        <v>0</v>
      </c>
      <c r="Y21" s="36">
        <v>0</v>
      </c>
      <c r="Z21" s="37"/>
      <c r="AA21" s="486" t="s">
        <v>96</v>
      </c>
      <c r="AB21" s="161" t="s">
        <v>1851</v>
      </c>
      <c r="AC21" s="98" t="s">
        <v>82</v>
      </c>
      <c r="AD21" s="165" t="s">
        <v>1872</v>
      </c>
      <c r="AE21" s="38">
        <v>40</v>
      </c>
      <c r="AF21" s="167">
        <v>204</v>
      </c>
      <c r="AG21" s="165">
        <v>17.2</v>
      </c>
      <c r="AH21" s="452">
        <v>5.2</v>
      </c>
      <c r="AI21" s="126">
        <v>0</v>
      </c>
      <c r="AJ21" s="127">
        <v>0</v>
      </c>
      <c r="AK21" s="555">
        <v>180</v>
      </c>
      <c r="AL21" s="30" t="s">
        <v>1857</v>
      </c>
      <c r="AM21" s="40"/>
      <c r="AN21" s="570">
        <v>17.600000000000001</v>
      </c>
      <c r="AO21" s="178">
        <v>44</v>
      </c>
      <c r="AP21" s="409">
        <v>47</v>
      </c>
      <c r="AQ21" s="157">
        <v>27.86</v>
      </c>
      <c r="AR21" s="41">
        <v>48</v>
      </c>
      <c r="AS21" s="1060">
        <v>17</v>
      </c>
      <c r="AW21" s="177">
        <f t="shared" si="13"/>
        <v>477419.3548387097</v>
      </c>
      <c r="AX21" s="186"/>
      <c r="AY21" s="186">
        <f t="shared" si="0"/>
        <v>381705</v>
      </c>
      <c r="AZ21" s="186">
        <f t="shared" si="1"/>
        <v>-95714.354838709696</v>
      </c>
      <c r="BA21" s="193">
        <f t="shared" si="2"/>
        <v>0.79951722972972972</v>
      </c>
      <c r="BB21" s="727">
        <f>SUM($AY$6:AY21)/SUM($AW$6:AW21)</f>
        <v>0.93036485219594611</v>
      </c>
      <c r="BC21" s="177">
        <f t="shared" si="20"/>
        <v>461290.32258064515</v>
      </c>
      <c r="BD21" s="186">
        <f t="shared" si="3"/>
        <v>327660</v>
      </c>
      <c r="BE21" s="186">
        <f t="shared" si="4"/>
        <v>-133630.32258064515</v>
      </c>
      <c r="BF21" s="193">
        <f t="shared" si="5"/>
        <v>0.71031188811188817</v>
      </c>
      <c r="BG21" s="177">
        <f t="shared" si="14"/>
        <v>17096.774193548386</v>
      </c>
      <c r="BH21" s="186">
        <f t="shared" si="15"/>
        <v>54045</v>
      </c>
      <c r="BI21" s="186">
        <f t="shared" si="6"/>
        <v>36948.225806451614</v>
      </c>
      <c r="BJ21" s="193">
        <f t="shared" si="7"/>
        <v>3.1611226415094342</v>
      </c>
      <c r="BK21" s="675">
        <f t="shared" si="16"/>
        <v>41.935483870967744</v>
      </c>
      <c r="BL21" s="677"/>
      <c r="BM21" s="677">
        <f t="shared" si="8"/>
        <v>35.159999999999997</v>
      </c>
      <c r="BN21" s="677">
        <f t="shared" si="19"/>
        <v>-6.7754838709677472</v>
      </c>
      <c r="BO21" s="193">
        <f t="shared" si="17"/>
        <v>0.83843076923076909</v>
      </c>
      <c r="BP21" s="782">
        <f>SUM($BM$6:BM21)/SUM($BK$6:BK21)</f>
        <v>1.0891283653846147</v>
      </c>
    </row>
    <row r="22" spans="1:68" s="41" customFormat="1" ht="21.75" hidden="1" customHeight="1" outlineLevel="1">
      <c r="A22" s="120">
        <f t="shared" si="18"/>
        <v>44578</v>
      </c>
      <c r="B22" s="1000">
        <v>380903</v>
      </c>
      <c r="C22" s="126">
        <v>335564</v>
      </c>
      <c r="D22" s="1003">
        <v>33.89</v>
      </c>
      <c r="E22" s="706">
        <f t="shared" si="9"/>
        <v>1060</v>
      </c>
      <c r="F22" s="155">
        <v>0</v>
      </c>
      <c r="G22" s="30">
        <v>0</v>
      </c>
      <c r="H22" s="31">
        <v>0</v>
      </c>
      <c r="I22" s="35">
        <v>314357</v>
      </c>
      <c r="J22" s="34">
        <v>12865</v>
      </c>
      <c r="K22" s="440">
        <v>33.89</v>
      </c>
      <c r="L22" s="706">
        <f t="shared" si="10"/>
        <v>1060</v>
      </c>
      <c r="M22" s="710">
        <f t="shared" si="11"/>
        <v>13925</v>
      </c>
      <c r="N22" s="134">
        <v>0</v>
      </c>
      <c r="O22" s="36">
        <v>0</v>
      </c>
      <c r="P22" s="147">
        <v>314357</v>
      </c>
      <c r="Q22" s="32">
        <v>12865</v>
      </c>
      <c r="R22" s="707">
        <f t="shared" si="12"/>
        <v>13925</v>
      </c>
      <c r="S22" s="35">
        <v>15562</v>
      </c>
      <c r="T22" s="489">
        <v>0</v>
      </c>
      <c r="U22" s="36">
        <v>0</v>
      </c>
      <c r="V22" s="157">
        <v>50984</v>
      </c>
      <c r="W22" s="33">
        <v>40925</v>
      </c>
      <c r="X22" s="30">
        <v>0</v>
      </c>
      <c r="Y22" s="36">
        <v>0</v>
      </c>
      <c r="Z22" s="37"/>
      <c r="AA22" s="486" t="s">
        <v>96</v>
      </c>
      <c r="AB22" s="161" t="s">
        <v>1851</v>
      </c>
      <c r="AC22" s="98" t="s">
        <v>1851</v>
      </c>
      <c r="AD22" s="165" t="s">
        <v>1873</v>
      </c>
      <c r="AE22" s="38">
        <v>45.7</v>
      </c>
      <c r="AF22" s="167">
        <v>204</v>
      </c>
      <c r="AG22" s="165">
        <v>17.100000000000001</v>
      </c>
      <c r="AH22" s="452">
        <v>5</v>
      </c>
      <c r="AI22" s="126">
        <v>0</v>
      </c>
      <c r="AJ22" s="127">
        <v>0</v>
      </c>
      <c r="AK22" s="555">
        <v>182</v>
      </c>
      <c r="AL22" s="30" t="s">
        <v>1857</v>
      </c>
      <c r="AM22" s="40"/>
      <c r="AN22" s="570">
        <v>17.7</v>
      </c>
      <c r="AO22" s="178">
        <v>42</v>
      </c>
      <c r="AP22" s="409">
        <v>44</v>
      </c>
      <c r="AQ22" s="157">
        <v>27.87</v>
      </c>
      <c r="AR22" s="41">
        <v>48</v>
      </c>
      <c r="AS22" s="1060">
        <v>17</v>
      </c>
      <c r="AW22" s="177">
        <f t="shared" si="13"/>
        <v>477419.3548387097</v>
      </c>
      <c r="AX22" s="186"/>
      <c r="AY22" s="186">
        <f t="shared" si="0"/>
        <v>380903</v>
      </c>
      <c r="AZ22" s="186">
        <f t="shared" si="1"/>
        <v>-96516.354838709696</v>
      </c>
      <c r="BA22" s="193">
        <f t="shared" si="2"/>
        <v>0.79783736486486478</v>
      </c>
      <c r="BB22" s="727">
        <f>SUM($AY$6:AY22)/SUM($AW$6:AW22)</f>
        <v>0.92256911764705907</v>
      </c>
      <c r="BC22" s="177">
        <f t="shared" si="20"/>
        <v>461290.32258064515</v>
      </c>
      <c r="BD22" s="186">
        <f t="shared" si="3"/>
        <v>314357</v>
      </c>
      <c r="BE22" s="186">
        <f t="shared" si="4"/>
        <v>-146933.32258064515</v>
      </c>
      <c r="BF22" s="193">
        <f t="shared" si="5"/>
        <v>0.68147321678321682</v>
      </c>
      <c r="BG22" s="177">
        <f t="shared" si="14"/>
        <v>17096.774193548386</v>
      </c>
      <c r="BH22" s="186">
        <f t="shared" si="15"/>
        <v>66546</v>
      </c>
      <c r="BI22" s="186">
        <f t="shared" si="6"/>
        <v>49449.225806451614</v>
      </c>
      <c r="BJ22" s="193">
        <f t="shared" si="7"/>
        <v>3.8923132075471698</v>
      </c>
      <c r="BK22" s="675">
        <f t="shared" si="16"/>
        <v>41.935483870967744</v>
      </c>
      <c r="BL22" s="677"/>
      <c r="BM22" s="677">
        <f t="shared" si="8"/>
        <v>33.89</v>
      </c>
      <c r="BN22" s="677">
        <f t="shared" si="19"/>
        <v>-8.0454838709677432</v>
      </c>
      <c r="BO22" s="193">
        <f t="shared" si="17"/>
        <v>0.80814615384615385</v>
      </c>
      <c r="BP22" s="782">
        <f>SUM($BM$6:BM22)/SUM($BK$6:BK22)</f>
        <v>1.0725999999999993</v>
      </c>
    </row>
    <row r="23" spans="1:68" s="41" customFormat="1" ht="21.75" hidden="1" customHeight="1" outlineLevel="1">
      <c r="A23" s="120">
        <v>44579</v>
      </c>
      <c r="B23" s="1000">
        <v>371845</v>
      </c>
      <c r="C23" s="126">
        <v>335342</v>
      </c>
      <c r="D23" s="1003">
        <v>34.58</v>
      </c>
      <c r="E23" s="706">
        <f t="shared" si="9"/>
        <v>1082</v>
      </c>
      <c r="F23" s="155">
        <v>0</v>
      </c>
      <c r="G23" s="30">
        <v>0</v>
      </c>
      <c r="H23" s="31">
        <v>0</v>
      </c>
      <c r="I23" s="35">
        <v>302181</v>
      </c>
      <c r="J23" s="34">
        <v>12367</v>
      </c>
      <c r="K23" s="440">
        <v>34.58</v>
      </c>
      <c r="L23" s="706">
        <f t="shared" si="10"/>
        <v>1082</v>
      </c>
      <c r="M23" s="710">
        <f t="shared" si="11"/>
        <v>13449</v>
      </c>
      <c r="N23" s="134">
        <v>0</v>
      </c>
      <c r="O23" s="36">
        <v>0</v>
      </c>
      <c r="P23" s="147">
        <v>302181</v>
      </c>
      <c r="Q23" s="32">
        <v>12367</v>
      </c>
      <c r="R23" s="707">
        <f t="shared" si="12"/>
        <v>13449</v>
      </c>
      <c r="S23" s="35">
        <v>26606</v>
      </c>
      <c r="T23" s="489">
        <v>0</v>
      </c>
      <c r="U23" s="36">
        <v>0</v>
      </c>
      <c r="V23" s="157">
        <v>43058</v>
      </c>
      <c r="W23" s="33">
        <v>40926</v>
      </c>
      <c r="X23" s="30">
        <v>0</v>
      </c>
      <c r="Y23" s="36">
        <v>0</v>
      </c>
      <c r="Z23" s="37"/>
      <c r="AA23" s="486" t="s">
        <v>96</v>
      </c>
      <c r="AB23" s="161" t="s">
        <v>1851</v>
      </c>
      <c r="AC23" s="98" t="s">
        <v>1851</v>
      </c>
      <c r="AD23" s="165" t="s">
        <v>1877</v>
      </c>
      <c r="AE23" s="38">
        <v>44.8</v>
      </c>
      <c r="AF23" s="167">
        <v>204</v>
      </c>
      <c r="AG23" s="165">
        <v>16.7</v>
      </c>
      <c r="AH23" s="452">
        <v>4.8</v>
      </c>
      <c r="AI23" s="126">
        <v>0</v>
      </c>
      <c r="AJ23" s="127">
        <v>0</v>
      </c>
      <c r="AK23" s="555">
        <v>185</v>
      </c>
      <c r="AL23" s="30" t="s">
        <v>1857</v>
      </c>
      <c r="AM23" s="40"/>
      <c r="AN23" s="570">
        <v>17.7</v>
      </c>
      <c r="AO23" s="178">
        <v>39</v>
      </c>
      <c r="AP23" s="409">
        <v>45</v>
      </c>
      <c r="AQ23" s="157">
        <v>27.17</v>
      </c>
      <c r="AR23" s="41">
        <v>48</v>
      </c>
      <c r="AS23" s="1060">
        <v>17</v>
      </c>
      <c r="AW23" s="177">
        <f t="shared" si="13"/>
        <v>477419.3548387097</v>
      </c>
      <c r="AX23" s="186"/>
      <c r="AY23" s="186">
        <f t="shared" si="0"/>
        <v>371845</v>
      </c>
      <c r="AZ23" s="186">
        <f t="shared" si="1"/>
        <v>-105574.3548387097</v>
      </c>
      <c r="BA23" s="193">
        <f t="shared" si="2"/>
        <v>0.77886452702702702</v>
      </c>
      <c r="BB23" s="727">
        <f>SUM($AY$6:AY23)/SUM($AW$6:AW23)</f>
        <v>0.9145855292792795</v>
      </c>
      <c r="BC23" s="177">
        <f t="shared" si="20"/>
        <v>461290.32258064515</v>
      </c>
      <c r="BD23" s="186">
        <f t="shared" si="3"/>
        <v>302181</v>
      </c>
      <c r="BE23" s="186">
        <f t="shared" si="4"/>
        <v>-159109.32258064515</v>
      </c>
      <c r="BF23" s="193">
        <f t="shared" si="5"/>
        <v>0.65507769230769231</v>
      </c>
      <c r="BG23" s="177">
        <f t="shared" si="14"/>
        <v>17096.774193548386</v>
      </c>
      <c r="BH23" s="186">
        <f t="shared" si="15"/>
        <v>69664</v>
      </c>
      <c r="BI23" s="186">
        <f t="shared" si="6"/>
        <v>52567.225806451614</v>
      </c>
      <c r="BJ23" s="193">
        <f t="shared" si="7"/>
        <v>4.0746867924528303</v>
      </c>
      <c r="BK23" s="675">
        <f t="shared" si="16"/>
        <v>41.935483870967744</v>
      </c>
      <c r="BL23" s="677"/>
      <c r="BM23" s="677">
        <f t="shared" si="8"/>
        <v>34.58</v>
      </c>
      <c r="BN23" s="677">
        <f t="shared" si="19"/>
        <v>-7.3554838709677455</v>
      </c>
      <c r="BO23" s="193">
        <f t="shared" si="17"/>
        <v>0.82459999999999989</v>
      </c>
      <c r="BP23" s="782">
        <f>SUM($BM$6:BM23)/SUM($BK$6:BK23)</f>
        <v>1.0588222222222217</v>
      </c>
    </row>
    <row r="24" spans="1:68" s="41" customFormat="1" ht="21.75" hidden="1" customHeight="1" outlineLevel="1">
      <c r="A24" s="120">
        <f t="shared" si="18"/>
        <v>44580</v>
      </c>
      <c r="B24" s="1000">
        <v>381971</v>
      </c>
      <c r="C24" s="126">
        <v>350392</v>
      </c>
      <c r="D24" s="1003">
        <v>36.200000000000003</v>
      </c>
      <c r="E24" s="706">
        <f t="shared" si="9"/>
        <v>1132</v>
      </c>
      <c r="F24" s="155">
        <v>0</v>
      </c>
      <c r="G24" s="30">
        <v>0</v>
      </c>
      <c r="H24" s="31">
        <v>0</v>
      </c>
      <c r="I24" s="35">
        <v>316541</v>
      </c>
      <c r="J24" s="34">
        <v>12908</v>
      </c>
      <c r="K24" s="440">
        <v>36.200000000000003</v>
      </c>
      <c r="L24" s="706">
        <f t="shared" si="10"/>
        <v>1132</v>
      </c>
      <c r="M24" s="710">
        <f t="shared" si="11"/>
        <v>14040</v>
      </c>
      <c r="N24" s="134">
        <v>0</v>
      </c>
      <c r="O24" s="36">
        <v>0</v>
      </c>
      <c r="P24" s="147">
        <v>316541</v>
      </c>
      <c r="Q24" s="32">
        <v>12908</v>
      </c>
      <c r="R24" s="707">
        <f t="shared" si="12"/>
        <v>14040</v>
      </c>
      <c r="S24" s="35">
        <v>26516</v>
      </c>
      <c r="T24" s="489">
        <v>0</v>
      </c>
      <c r="U24" s="36">
        <v>0</v>
      </c>
      <c r="V24" s="157">
        <v>38914</v>
      </c>
      <c r="W24" s="33">
        <v>40778</v>
      </c>
      <c r="X24" s="30">
        <v>0</v>
      </c>
      <c r="Y24" s="36">
        <v>0</v>
      </c>
      <c r="Z24" s="37"/>
      <c r="AA24" s="486" t="s">
        <v>96</v>
      </c>
      <c r="AB24" s="161" t="s">
        <v>1851</v>
      </c>
      <c r="AC24" s="98" t="s">
        <v>1851</v>
      </c>
      <c r="AD24" s="165" t="s">
        <v>1878</v>
      </c>
      <c r="AE24" s="38">
        <v>44</v>
      </c>
      <c r="AF24" s="167">
        <v>204</v>
      </c>
      <c r="AG24" s="165">
        <v>17.2</v>
      </c>
      <c r="AH24" s="452">
        <v>5.0999999999999996</v>
      </c>
      <c r="AI24" s="126">
        <v>0</v>
      </c>
      <c r="AJ24" s="127">
        <v>0</v>
      </c>
      <c r="AK24" s="555">
        <v>186</v>
      </c>
      <c r="AL24" s="30" t="s">
        <v>1857</v>
      </c>
      <c r="AM24" s="40"/>
      <c r="AN24" s="570">
        <v>17.899999999999999</v>
      </c>
      <c r="AO24" s="178">
        <v>43</v>
      </c>
      <c r="AP24" s="409">
        <v>44</v>
      </c>
      <c r="AQ24" s="157">
        <v>28.56</v>
      </c>
      <c r="AR24" s="41">
        <v>48</v>
      </c>
      <c r="AS24" s="1060">
        <v>17</v>
      </c>
      <c r="AW24" s="177">
        <f t="shared" si="13"/>
        <v>477419.3548387097</v>
      </c>
      <c r="AX24" s="186"/>
      <c r="AY24" s="186">
        <f t="shared" si="0"/>
        <v>381971</v>
      </c>
      <c r="AZ24" s="186">
        <f t="shared" si="1"/>
        <v>-95448.354838709696</v>
      </c>
      <c r="BA24" s="193">
        <f t="shared" si="2"/>
        <v>0.80007439189189189</v>
      </c>
      <c r="BB24" s="727">
        <f>SUM($AY$6:AY24)/SUM($AW$6:AW24)</f>
        <v>0.90855862731152226</v>
      </c>
      <c r="BC24" s="177">
        <f t="shared" si="20"/>
        <v>461290.32258064515</v>
      </c>
      <c r="BD24" s="186">
        <f t="shared" si="3"/>
        <v>316541</v>
      </c>
      <c r="BE24" s="186">
        <f t="shared" si="4"/>
        <v>-144749.32258064515</v>
      </c>
      <c r="BF24" s="193">
        <f t="shared" si="5"/>
        <v>0.68620776223776225</v>
      </c>
      <c r="BG24" s="177">
        <f t="shared" si="14"/>
        <v>17096.774193548386</v>
      </c>
      <c r="BH24" s="186">
        <f t="shared" si="15"/>
        <v>65430</v>
      </c>
      <c r="BI24" s="186">
        <f t="shared" si="6"/>
        <v>48333.225806451614</v>
      </c>
      <c r="BJ24" s="193">
        <f t="shared" si="7"/>
        <v>3.8270377358490566</v>
      </c>
      <c r="BK24" s="675">
        <f t="shared" si="16"/>
        <v>41.935483870967744</v>
      </c>
      <c r="BL24" s="677"/>
      <c r="BM24" s="677">
        <f t="shared" si="8"/>
        <v>36.200000000000003</v>
      </c>
      <c r="BN24" s="677">
        <f t="shared" si="19"/>
        <v>-5.7354838709677409</v>
      </c>
      <c r="BO24" s="193">
        <f t="shared" si="17"/>
        <v>0.86323076923076925</v>
      </c>
      <c r="BP24" s="782">
        <f>SUM($BM$6:BM24)/SUM($BK$6:BK24)</f>
        <v>1.0485279352226715</v>
      </c>
    </row>
    <row r="25" spans="1:68" s="41" customFormat="1" ht="21.75" hidden="1" customHeight="1" outlineLevel="1">
      <c r="A25" s="120">
        <f t="shared" si="18"/>
        <v>44581</v>
      </c>
      <c r="B25" s="1000">
        <v>381817</v>
      </c>
      <c r="C25" s="126">
        <v>351300</v>
      </c>
      <c r="D25" s="1003">
        <v>36.19</v>
      </c>
      <c r="E25" s="706">
        <f t="shared" si="9"/>
        <v>1132</v>
      </c>
      <c r="F25" s="155">
        <v>0</v>
      </c>
      <c r="G25" s="30">
        <v>0</v>
      </c>
      <c r="H25" s="31">
        <v>0</v>
      </c>
      <c r="I25" s="35">
        <v>317876</v>
      </c>
      <c r="J25" s="34">
        <v>12969</v>
      </c>
      <c r="K25" s="440">
        <v>36.19</v>
      </c>
      <c r="L25" s="706">
        <f t="shared" si="10"/>
        <v>1132</v>
      </c>
      <c r="M25" s="710">
        <f t="shared" si="11"/>
        <v>14101</v>
      </c>
      <c r="N25" s="134">
        <v>0</v>
      </c>
      <c r="O25" s="36">
        <v>0</v>
      </c>
      <c r="P25" s="147">
        <v>317876</v>
      </c>
      <c r="Q25" s="32">
        <v>12969</v>
      </c>
      <c r="R25" s="707">
        <f t="shared" si="12"/>
        <v>14101</v>
      </c>
      <c r="S25" s="35">
        <v>26128</v>
      </c>
      <c r="T25" s="489">
        <v>0</v>
      </c>
      <c r="U25" s="36">
        <v>0</v>
      </c>
      <c r="V25" s="157">
        <v>37813</v>
      </c>
      <c r="W25" s="33">
        <v>40799</v>
      </c>
      <c r="X25" s="30">
        <v>0</v>
      </c>
      <c r="Y25" s="36">
        <v>0</v>
      </c>
      <c r="Z25" s="37"/>
      <c r="AA25" s="486" t="s">
        <v>96</v>
      </c>
      <c r="AB25" s="161" t="s">
        <v>1851</v>
      </c>
      <c r="AC25" s="98" t="s">
        <v>1851</v>
      </c>
      <c r="AD25" s="165" t="s">
        <v>1877</v>
      </c>
      <c r="AE25" s="38">
        <v>43.7</v>
      </c>
      <c r="AF25" s="167">
        <v>204</v>
      </c>
      <c r="AG25" s="165">
        <v>17.100000000000001</v>
      </c>
      <c r="AH25" s="452">
        <v>5.0999999999999996</v>
      </c>
      <c r="AI25" s="126">
        <v>9</v>
      </c>
      <c r="AJ25" s="127">
        <v>0</v>
      </c>
      <c r="AK25" s="555">
        <v>185</v>
      </c>
      <c r="AL25" s="30" t="s">
        <v>1857</v>
      </c>
      <c r="AM25" s="40"/>
      <c r="AN25" s="570">
        <v>18</v>
      </c>
      <c r="AO25" s="178">
        <v>43</v>
      </c>
      <c r="AP25" s="409">
        <v>45</v>
      </c>
      <c r="AQ25" s="157">
        <v>27.02</v>
      </c>
      <c r="AR25" s="41">
        <v>48</v>
      </c>
      <c r="AS25" s="1060">
        <v>17</v>
      </c>
      <c r="AW25" s="177">
        <f t="shared" si="13"/>
        <v>477419.3548387097</v>
      </c>
      <c r="AX25" s="186"/>
      <c r="AY25" s="186">
        <f t="shared" si="0"/>
        <v>381817</v>
      </c>
      <c r="AZ25" s="186">
        <f t="shared" si="1"/>
        <v>-95602.354838709696</v>
      </c>
      <c r="BA25" s="193">
        <f t="shared" si="2"/>
        <v>0.79975182432432435</v>
      </c>
      <c r="BB25" s="727">
        <f>SUM($AY$6:AY25)/SUM($AW$6:AW25)</f>
        <v>0.90311828716216225</v>
      </c>
      <c r="BC25" s="177">
        <f t="shared" si="20"/>
        <v>461290.32258064515</v>
      </c>
      <c r="BD25" s="186">
        <f t="shared" si="3"/>
        <v>317876</v>
      </c>
      <c r="BE25" s="186">
        <f t="shared" si="4"/>
        <v>-143414.32258064515</v>
      </c>
      <c r="BF25" s="193">
        <f t="shared" si="5"/>
        <v>0.68910181818181815</v>
      </c>
      <c r="BG25" s="177">
        <f t="shared" si="14"/>
        <v>17096.774193548386</v>
      </c>
      <c r="BH25" s="186">
        <f t="shared" si="15"/>
        <v>63941</v>
      </c>
      <c r="BI25" s="186">
        <f t="shared" si="6"/>
        <v>46844.225806451614</v>
      </c>
      <c r="BJ25" s="193">
        <f t="shared" si="7"/>
        <v>3.739945283018868</v>
      </c>
      <c r="BK25" s="675">
        <f t="shared" si="16"/>
        <v>41.935483870967744</v>
      </c>
      <c r="BL25" s="677"/>
      <c r="BM25" s="677">
        <f t="shared" si="8"/>
        <v>36.19</v>
      </c>
      <c r="BN25" s="677">
        <f t="shared" si="19"/>
        <v>-5.745483870967746</v>
      </c>
      <c r="BO25" s="193">
        <f t="shared" si="17"/>
        <v>0.86299230769230761</v>
      </c>
      <c r="BP25" s="782">
        <f>SUM($BM$6:BM25)/SUM($BK$6:BK25)</f>
        <v>1.0392511538461531</v>
      </c>
    </row>
    <row r="26" spans="1:68" s="41" customFormat="1" ht="21.75" hidden="1" customHeight="1" outlineLevel="1">
      <c r="A26" s="120">
        <f t="shared" si="18"/>
        <v>44582</v>
      </c>
      <c r="B26" s="1000">
        <v>359264</v>
      </c>
      <c r="C26" s="126">
        <v>316880</v>
      </c>
      <c r="D26" s="1003">
        <v>30.16</v>
      </c>
      <c r="E26" s="706">
        <f t="shared" si="9"/>
        <v>944</v>
      </c>
      <c r="F26" s="155">
        <v>0</v>
      </c>
      <c r="G26" s="30">
        <v>0</v>
      </c>
      <c r="H26" s="31">
        <v>0</v>
      </c>
      <c r="I26" s="35">
        <v>285282</v>
      </c>
      <c r="J26" s="34">
        <v>11685</v>
      </c>
      <c r="K26" s="440">
        <v>30.16</v>
      </c>
      <c r="L26" s="706">
        <f t="shared" si="10"/>
        <v>944</v>
      </c>
      <c r="M26" s="710">
        <f t="shared" si="11"/>
        <v>12629</v>
      </c>
      <c r="N26" s="134">
        <v>0</v>
      </c>
      <c r="O26" s="36">
        <v>0</v>
      </c>
      <c r="P26" s="147">
        <v>285282</v>
      </c>
      <c r="Q26" s="32">
        <v>11685</v>
      </c>
      <c r="R26" s="707">
        <f t="shared" si="12"/>
        <v>12629</v>
      </c>
      <c r="S26" s="35">
        <v>26631</v>
      </c>
      <c r="T26" s="489">
        <v>0</v>
      </c>
      <c r="U26" s="36">
        <v>0</v>
      </c>
      <c r="V26" s="157">
        <v>47351</v>
      </c>
      <c r="W26" s="33">
        <v>40959</v>
      </c>
      <c r="X26" s="30">
        <v>0</v>
      </c>
      <c r="Y26" s="36">
        <v>0</v>
      </c>
      <c r="Z26" s="37"/>
      <c r="AA26" s="486" t="s">
        <v>96</v>
      </c>
      <c r="AB26" s="161" t="s">
        <v>1851</v>
      </c>
      <c r="AC26" s="98" t="s">
        <v>1851</v>
      </c>
      <c r="AD26" s="165" t="s">
        <v>1877</v>
      </c>
      <c r="AE26" s="38">
        <v>20.3</v>
      </c>
      <c r="AF26" s="167">
        <v>204</v>
      </c>
      <c r="AG26" s="165">
        <v>16.2</v>
      </c>
      <c r="AH26" s="452">
        <v>5.0999999999999996</v>
      </c>
      <c r="AI26" s="126">
        <v>0</v>
      </c>
      <c r="AJ26" s="127">
        <v>0</v>
      </c>
      <c r="AK26" s="555">
        <v>179</v>
      </c>
      <c r="AL26" s="30" t="s">
        <v>1857</v>
      </c>
      <c r="AM26" s="40"/>
      <c r="AN26" s="570">
        <v>16.8</v>
      </c>
      <c r="AO26" s="178">
        <v>35</v>
      </c>
      <c r="AP26" s="409">
        <v>45</v>
      </c>
      <c r="AQ26" s="157">
        <v>25.88</v>
      </c>
      <c r="AR26" s="41">
        <v>48</v>
      </c>
      <c r="AS26" s="1060">
        <v>17</v>
      </c>
      <c r="AW26" s="177">
        <f t="shared" si="13"/>
        <v>477419.3548387097</v>
      </c>
      <c r="AX26" s="186"/>
      <c r="AY26" s="186">
        <f t="shared" si="0"/>
        <v>359264</v>
      </c>
      <c r="AZ26" s="186">
        <f t="shared" si="1"/>
        <v>-118155.3548387097</v>
      </c>
      <c r="BA26" s="193">
        <f t="shared" si="2"/>
        <v>0.75251243243243238</v>
      </c>
      <c r="BB26" s="727">
        <f>SUM($AY$6:AY26)/SUM($AW$6:AW26)</f>
        <v>0.89594657979407988</v>
      </c>
      <c r="BC26" s="177">
        <f t="shared" si="20"/>
        <v>461290.32258064515</v>
      </c>
      <c r="BD26" s="186">
        <f t="shared" si="3"/>
        <v>285282</v>
      </c>
      <c r="BE26" s="186">
        <f t="shared" si="4"/>
        <v>-176008.32258064515</v>
      </c>
      <c r="BF26" s="193">
        <f t="shared" si="5"/>
        <v>0.6184434965034965</v>
      </c>
      <c r="BG26" s="177">
        <f t="shared" si="14"/>
        <v>17096.774193548386</v>
      </c>
      <c r="BH26" s="186">
        <f t="shared" si="15"/>
        <v>73982</v>
      </c>
      <c r="BI26" s="186">
        <f t="shared" si="6"/>
        <v>56885.225806451614</v>
      </c>
      <c r="BJ26" s="193">
        <f t="shared" si="7"/>
        <v>4.3272490566037733</v>
      </c>
      <c r="BK26" s="675">
        <f t="shared" si="16"/>
        <v>41.935483870967744</v>
      </c>
      <c r="BL26" s="677"/>
      <c r="BM26" s="677">
        <f t="shared" si="8"/>
        <v>30.16</v>
      </c>
      <c r="BN26" s="677">
        <f t="shared" si="19"/>
        <v>-11.775483870967744</v>
      </c>
      <c r="BO26" s="193">
        <f t="shared" si="17"/>
        <v>0.71919999999999995</v>
      </c>
      <c r="BP26" s="782">
        <f>SUM($BM$6:BM26)/SUM($BK$6:BK26)</f>
        <v>1.0240106227106218</v>
      </c>
    </row>
    <row r="27" spans="1:68" s="41" customFormat="1" ht="21.75" hidden="1" customHeight="1" outlineLevel="1">
      <c r="A27" s="120">
        <f t="shared" si="18"/>
        <v>44583</v>
      </c>
      <c r="B27" s="1000">
        <v>436137</v>
      </c>
      <c r="C27" s="126">
        <v>392628</v>
      </c>
      <c r="D27" s="1003">
        <v>39.909999999999997</v>
      </c>
      <c r="E27" s="706">
        <f t="shared" si="9"/>
        <v>1249</v>
      </c>
      <c r="F27" s="155">
        <v>283261</v>
      </c>
      <c r="G27" s="30">
        <v>12052</v>
      </c>
      <c r="H27" s="31">
        <v>0</v>
      </c>
      <c r="I27" s="35">
        <v>379083</v>
      </c>
      <c r="J27" s="34">
        <v>15442</v>
      </c>
      <c r="K27" s="440">
        <v>39.909999999999997</v>
      </c>
      <c r="L27" s="706">
        <f t="shared" si="10"/>
        <v>1249</v>
      </c>
      <c r="M27" s="710">
        <f t="shared" si="11"/>
        <v>16691</v>
      </c>
      <c r="N27" s="134">
        <v>274353</v>
      </c>
      <c r="O27" s="36">
        <v>11673</v>
      </c>
      <c r="P27" s="147">
        <v>653436</v>
      </c>
      <c r="Q27" s="32">
        <v>27115</v>
      </c>
      <c r="R27" s="707">
        <f t="shared" si="12"/>
        <v>28364</v>
      </c>
      <c r="S27" s="35">
        <v>24979</v>
      </c>
      <c r="T27" s="489">
        <v>8908</v>
      </c>
      <c r="U27" s="36">
        <v>379</v>
      </c>
      <c r="V27" s="157">
        <v>32075</v>
      </c>
      <c r="W27" s="33">
        <v>41496</v>
      </c>
      <c r="X27" s="30">
        <v>0</v>
      </c>
      <c r="Y27" s="36">
        <v>42547</v>
      </c>
      <c r="Z27" s="37"/>
      <c r="AA27" s="486" t="s">
        <v>750</v>
      </c>
      <c r="AB27" s="161" t="s">
        <v>1851</v>
      </c>
      <c r="AC27" s="98" t="s">
        <v>1851</v>
      </c>
      <c r="AD27" s="165" t="s">
        <v>1884</v>
      </c>
      <c r="AE27" s="38">
        <v>53.7</v>
      </c>
      <c r="AF27" s="167">
        <v>204</v>
      </c>
      <c r="AG27" s="165">
        <v>39.6</v>
      </c>
      <c r="AH27" s="452">
        <v>10.5</v>
      </c>
      <c r="AI27" s="126">
        <v>0</v>
      </c>
      <c r="AJ27" s="127">
        <v>0</v>
      </c>
      <c r="AK27" s="555">
        <v>204</v>
      </c>
      <c r="AL27" s="30" t="s">
        <v>1857</v>
      </c>
      <c r="AM27" s="40"/>
      <c r="AN27" s="570">
        <v>18.5</v>
      </c>
      <c r="AO27" s="178">
        <v>39</v>
      </c>
      <c r="AP27" s="409">
        <v>44</v>
      </c>
      <c r="AQ27" s="157">
        <v>26.75</v>
      </c>
      <c r="AR27" s="41">
        <v>37</v>
      </c>
      <c r="AS27" s="1060">
        <v>13</v>
      </c>
      <c r="AW27" s="177">
        <f t="shared" si="13"/>
        <v>477419.3548387097</v>
      </c>
      <c r="AX27" s="186"/>
      <c r="AY27" s="186">
        <f t="shared" si="0"/>
        <v>436137</v>
      </c>
      <c r="AZ27" s="186">
        <f t="shared" si="1"/>
        <v>-41282.354838709696</v>
      </c>
      <c r="BA27" s="193">
        <f t="shared" si="2"/>
        <v>0.91353020270270269</v>
      </c>
      <c r="BB27" s="727">
        <f>SUM($AY$6:AY27)/SUM($AW$6:AW27)</f>
        <v>0.89674583538083541</v>
      </c>
      <c r="BC27" s="177">
        <f t="shared" si="20"/>
        <v>461290.32258064515</v>
      </c>
      <c r="BD27" s="186">
        <f t="shared" si="3"/>
        <v>379083</v>
      </c>
      <c r="BE27" s="186">
        <f t="shared" si="4"/>
        <v>-82207.322580645152</v>
      </c>
      <c r="BF27" s="193">
        <f t="shared" si="5"/>
        <v>0.82178832167832172</v>
      </c>
      <c r="BG27" s="177">
        <f t="shared" si="14"/>
        <v>17096.774193548386</v>
      </c>
      <c r="BH27" s="186">
        <f t="shared" si="15"/>
        <v>57054</v>
      </c>
      <c r="BI27" s="186">
        <f t="shared" si="6"/>
        <v>39957.225806451614</v>
      </c>
      <c r="BJ27" s="193">
        <f t="shared" si="7"/>
        <v>3.3371207547169814</v>
      </c>
      <c r="BK27" s="675">
        <f t="shared" si="16"/>
        <v>41.935483870967744</v>
      </c>
      <c r="BL27" s="677"/>
      <c r="BM27" s="677">
        <f t="shared" si="8"/>
        <v>39.909999999999997</v>
      </c>
      <c r="BN27" s="677">
        <f t="shared" si="19"/>
        <v>-2.0254838709677472</v>
      </c>
      <c r="BO27" s="193">
        <f t="shared" si="17"/>
        <v>0.95169999999999988</v>
      </c>
      <c r="BP27" s="782">
        <f>SUM($BM$6:BM27)/SUM($BK$6:BK27)</f>
        <v>1.0207237762237753</v>
      </c>
    </row>
    <row r="28" spans="1:68" s="41" customFormat="1" ht="21.75" hidden="1" customHeight="1" outlineLevel="1">
      <c r="A28" s="120">
        <f t="shared" si="18"/>
        <v>44584</v>
      </c>
      <c r="B28" s="1000">
        <v>560278</v>
      </c>
      <c r="C28" s="126">
        <v>545887</v>
      </c>
      <c r="D28" s="1003">
        <v>54.13</v>
      </c>
      <c r="E28" s="706">
        <f t="shared" si="9"/>
        <v>1693</v>
      </c>
      <c r="F28" s="155">
        <v>435283</v>
      </c>
      <c r="G28" s="30">
        <v>18520</v>
      </c>
      <c r="H28" s="31">
        <v>0</v>
      </c>
      <c r="I28" s="35">
        <v>537512</v>
      </c>
      <c r="J28" s="34">
        <v>21691.863217999999</v>
      </c>
      <c r="K28" s="440">
        <v>54.13</v>
      </c>
      <c r="L28" s="706">
        <f t="shared" si="10"/>
        <v>1693</v>
      </c>
      <c r="M28" s="710">
        <f t="shared" si="11"/>
        <v>23384.863217999999</v>
      </c>
      <c r="N28" s="134">
        <v>424767</v>
      </c>
      <c r="O28" s="36">
        <v>18072</v>
      </c>
      <c r="P28" s="147">
        <v>962279</v>
      </c>
      <c r="Q28" s="32">
        <v>39764</v>
      </c>
      <c r="R28" s="707">
        <f t="shared" si="12"/>
        <v>41457</v>
      </c>
      <c r="S28" s="35">
        <v>21622</v>
      </c>
      <c r="T28" s="489">
        <v>10516</v>
      </c>
      <c r="U28" s="36">
        <v>447</v>
      </c>
      <c r="V28" s="157">
        <v>1144</v>
      </c>
      <c r="W28" s="33">
        <v>41323</v>
      </c>
      <c r="X28" s="30">
        <v>0</v>
      </c>
      <c r="Y28" s="36">
        <v>42547</v>
      </c>
      <c r="Z28" s="37"/>
      <c r="AA28" s="486" t="s">
        <v>484</v>
      </c>
      <c r="AB28" s="161" t="s">
        <v>1851</v>
      </c>
      <c r="AC28" s="98" t="s">
        <v>1851</v>
      </c>
      <c r="AD28" s="165" t="s">
        <v>1889</v>
      </c>
      <c r="AE28" s="38">
        <v>51.8</v>
      </c>
      <c r="AF28" s="167">
        <v>204</v>
      </c>
      <c r="AG28" s="165">
        <v>54.8</v>
      </c>
      <c r="AH28" s="452">
        <v>15.4</v>
      </c>
      <c r="AI28" s="126">
        <v>0</v>
      </c>
      <c r="AJ28" s="127">
        <v>0</v>
      </c>
      <c r="AK28" s="555">
        <v>210</v>
      </c>
      <c r="AL28" s="30" t="s">
        <v>1857</v>
      </c>
      <c r="AM28" s="40"/>
      <c r="AN28" s="570">
        <v>17.600000000000001</v>
      </c>
      <c r="AO28" s="178">
        <v>43</v>
      </c>
      <c r="AP28" s="409">
        <v>46</v>
      </c>
      <c r="AQ28" s="157">
        <v>26.2</v>
      </c>
      <c r="AR28" s="41">
        <v>37</v>
      </c>
      <c r="AS28" s="1060">
        <v>13</v>
      </c>
      <c r="AW28" s="177">
        <f t="shared" si="13"/>
        <v>477419.3548387097</v>
      </c>
      <c r="AX28" s="186"/>
      <c r="AY28" s="186">
        <f t="shared" si="0"/>
        <v>560278</v>
      </c>
      <c r="AZ28" s="186">
        <f t="shared" si="1"/>
        <v>82858.645161290304</v>
      </c>
      <c r="BA28" s="193">
        <f t="shared" si="2"/>
        <v>1.1735552702702703</v>
      </c>
      <c r="BB28" s="727">
        <f>SUM($AY$6:AY28)/SUM($AW$6:AW28)</f>
        <v>0.90878102820211515</v>
      </c>
      <c r="BC28" s="177">
        <f t="shared" si="20"/>
        <v>461290.32258064515</v>
      </c>
      <c r="BD28" s="186">
        <f t="shared" si="3"/>
        <v>537512</v>
      </c>
      <c r="BE28" s="186">
        <f t="shared" si="4"/>
        <v>76221.677419354848</v>
      </c>
      <c r="BF28" s="193">
        <f t="shared" si="5"/>
        <v>1.1652358041958042</v>
      </c>
      <c r="BG28" s="177">
        <f t="shared" si="14"/>
        <v>17096.774193548386</v>
      </c>
      <c r="BH28" s="186">
        <f t="shared" si="15"/>
        <v>22766</v>
      </c>
      <c r="BI28" s="186">
        <f t="shared" si="6"/>
        <v>5669.2258064516136</v>
      </c>
      <c r="BJ28" s="193">
        <f t="shared" si="7"/>
        <v>1.3315962264150945</v>
      </c>
      <c r="BK28" s="675">
        <f t="shared" si="16"/>
        <v>41.935483870967744</v>
      </c>
      <c r="BL28" s="677"/>
      <c r="BM28" s="677">
        <f t="shared" si="8"/>
        <v>54.13</v>
      </c>
      <c r="BN28" s="677">
        <f t="shared" si="19"/>
        <v>12.194516129032259</v>
      </c>
      <c r="BO28" s="193">
        <f t="shared" si="17"/>
        <v>1.2907923076923078</v>
      </c>
      <c r="BP28" s="782">
        <f>SUM($BM$6:BM28)/SUM($BK$6:BK28)</f>
        <v>1.0324658862876246</v>
      </c>
    </row>
    <row r="29" spans="1:68" s="41" customFormat="1" ht="21.75" hidden="1" customHeight="1" outlineLevel="1">
      <c r="A29" s="120">
        <f t="shared" si="18"/>
        <v>44585</v>
      </c>
      <c r="B29" s="1000">
        <v>492410</v>
      </c>
      <c r="C29" s="126">
        <v>505394</v>
      </c>
      <c r="D29" s="1003">
        <v>47.71</v>
      </c>
      <c r="E29" s="706">
        <f t="shared" si="9"/>
        <v>1493</v>
      </c>
      <c r="F29" s="155">
        <v>444390</v>
      </c>
      <c r="G29" s="30">
        <v>18946</v>
      </c>
      <c r="H29" s="31">
        <v>0</v>
      </c>
      <c r="I29" s="35">
        <v>472063</v>
      </c>
      <c r="J29" s="34">
        <v>18916</v>
      </c>
      <c r="K29" s="440">
        <v>47.71</v>
      </c>
      <c r="L29" s="706">
        <f t="shared" si="10"/>
        <v>1493</v>
      </c>
      <c r="M29" s="710">
        <f t="shared" si="11"/>
        <v>20409</v>
      </c>
      <c r="N29" s="134">
        <v>431299</v>
      </c>
      <c r="O29" s="36">
        <v>18388</v>
      </c>
      <c r="P29" s="147">
        <v>903362</v>
      </c>
      <c r="Q29" s="32">
        <v>37304</v>
      </c>
      <c r="R29" s="707">
        <f t="shared" si="12"/>
        <v>38797</v>
      </c>
      <c r="S29" s="35">
        <v>13777</v>
      </c>
      <c r="T29" s="489">
        <v>10856</v>
      </c>
      <c r="U29" s="36">
        <v>463</v>
      </c>
      <c r="V29" s="157">
        <v>6570</v>
      </c>
      <c r="W29" s="33">
        <v>41295</v>
      </c>
      <c r="X29" s="30">
        <v>0</v>
      </c>
      <c r="Y29" s="36">
        <v>42634</v>
      </c>
      <c r="Z29" s="37"/>
      <c r="AA29" s="486" t="s">
        <v>484</v>
      </c>
      <c r="AB29" s="161" t="s">
        <v>1851</v>
      </c>
      <c r="AC29" s="98" t="s">
        <v>1851</v>
      </c>
      <c r="AD29" s="165" t="s">
        <v>1890</v>
      </c>
      <c r="AE29" s="38">
        <v>34.1</v>
      </c>
      <c r="AF29" s="167">
        <v>203</v>
      </c>
      <c r="AG29" s="165">
        <v>65.400000000000006</v>
      </c>
      <c r="AH29" s="452">
        <v>14.5</v>
      </c>
      <c r="AI29" s="126">
        <v>0</v>
      </c>
      <c r="AJ29" s="127">
        <v>0</v>
      </c>
      <c r="AK29" s="555">
        <v>195</v>
      </c>
      <c r="AL29" s="30" t="s">
        <v>1857</v>
      </c>
      <c r="AM29" s="40"/>
      <c r="AN29" s="570">
        <v>17.600000000000001</v>
      </c>
      <c r="AO29" s="178">
        <v>34</v>
      </c>
      <c r="AP29" s="409">
        <v>47</v>
      </c>
      <c r="AQ29" s="157">
        <v>27.35</v>
      </c>
      <c r="AR29" s="41">
        <v>32</v>
      </c>
      <c r="AS29" s="1060">
        <v>11</v>
      </c>
      <c r="AW29" s="177">
        <f t="shared" si="13"/>
        <v>477419.3548387097</v>
      </c>
      <c r="AX29" s="186"/>
      <c r="AY29" s="186">
        <f t="shared" si="0"/>
        <v>492410</v>
      </c>
      <c r="AZ29" s="186">
        <f t="shared" si="1"/>
        <v>14990.645161290304</v>
      </c>
      <c r="BA29" s="193">
        <f t="shared" si="2"/>
        <v>1.0313993243243242</v>
      </c>
      <c r="BB29" s="727">
        <f>SUM($AY$6:AY29)/SUM($AW$6:AW29)</f>
        <v>0.91389012387387381</v>
      </c>
      <c r="BC29" s="177">
        <f t="shared" si="20"/>
        <v>461290.32258064515</v>
      </c>
      <c r="BD29" s="186">
        <f t="shared" si="3"/>
        <v>472063</v>
      </c>
      <c r="BE29" s="186">
        <f t="shared" si="4"/>
        <v>10772.677419354848</v>
      </c>
      <c r="BF29" s="193">
        <f t="shared" si="5"/>
        <v>1.0233533566433566</v>
      </c>
      <c r="BG29" s="177">
        <f t="shared" si="14"/>
        <v>17096.774193548386</v>
      </c>
      <c r="BH29" s="186">
        <f t="shared" si="15"/>
        <v>20347</v>
      </c>
      <c r="BI29" s="186">
        <f t="shared" si="6"/>
        <v>3250.2258064516136</v>
      </c>
      <c r="BJ29" s="193">
        <f t="shared" si="7"/>
        <v>1.1901075471698113</v>
      </c>
      <c r="BK29" s="675">
        <f t="shared" si="16"/>
        <v>41.935483870967744</v>
      </c>
      <c r="BL29" s="677"/>
      <c r="BM29" s="677">
        <f t="shared" si="8"/>
        <v>47.71</v>
      </c>
      <c r="BN29" s="677">
        <f t="shared" si="19"/>
        <v>5.7745161290322571</v>
      </c>
      <c r="BO29" s="193">
        <f t="shared" si="17"/>
        <v>1.1376999999999999</v>
      </c>
      <c r="BP29" s="782">
        <f>SUM($BM$6:BM29)/SUM($BK$6:BK29)</f>
        <v>1.03685064102564</v>
      </c>
    </row>
    <row r="30" spans="1:68" s="41" customFormat="1" ht="21.75" hidden="1" customHeight="1" outlineLevel="1">
      <c r="A30" s="120">
        <f t="shared" si="18"/>
        <v>44586</v>
      </c>
      <c r="B30" s="1000">
        <v>514182</v>
      </c>
      <c r="C30" s="126">
        <v>530884</v>
      </c>
      <c r="D30" s="1003">
        <v>53.53</v>
      </c>
      <c r="E30" s="706">
        <f t="shared" si="9"/>
        <v>1675</v>
      </c>
      <c r="F30" s="155">
        <v>531190</v>
      </c>
      <c r="G30" s="30">
        <v>22653</v>
      </c>
      <c r="H30" s="31">
        <v>0</v>
      </c>
      <c r="I30" s="35">
        <v>498584</v>
      </c>
      <c r="J30" s="34">
        <v>20041</v>
      </c>
      <c r="K30" s="440">
        <v>53.53</v>
      </c>
      <c r="L30" s="706">
        <f t="shared" si="10"/>
        <v>1675</v>
      </c>
      <c r="M30" s="710">
        <f t="shared" si="11"/>
        <v>21716</v>
      </c>
      <c r="N30" s="134">
        <v>517821</v>
      </c>
      <c r="O30" s="36">
        <v>22083</v>
      </c>
      <c r="P30" s="147">
        <v>1016405</v>
      </c>
      <c r="Q30" s="32">
        <v>42124</v>
      </c>
      <c r="R30" s="707">
        <f t="shared" si="12"/>
        <v>43799</v>
      </c>
      <c r="S30" s="35">
        <v>14497</v>
      </c>
      <c r="T30" s="489">
        <v>10707</v>
      </c>
      <c r="U30" s="36">
        <v>457</v>
      </c>
      <c r="V30" s="157">
        <v>1101</v>
      </c>
      <c r="W30" s="33">
        <v>41444</v>
      </c>
      <c r="X30" s="30">
        <v>0</v>
      </c>
      <c r="Y30" s="36">
        <v>42646</v>
      </c>
      <c r="Z30" s="37"/>
      <c r="AA30" s="486" t="s">
        <v>484</v>
      </c>
      <c r="AB30" s="161" t="s">
        <v>1851</v>
      </c>
      <c r="AC30" s="98" t="s">
        <v>1851</v>
      </c>
      <c r="AD30" s="165" t="s">
        <v>1898</v>
      </c>
      <c r="AE30" s="38">
        <v>53.3</v>
      </c>
      <c r="AF30" s="167">
        <v>204</v>
      </c>
      <c r="AG30" s="165">
        <v>73</v>
      </c>
      <c r="AH30" s="452">
        <v>16.3</v>
      </c>
      <c r="AI30" s="126">
        <v>0</v>
      </c>
      <c r="AJ30" s="127">
        <v>0</v>
      </c>
      <c r="AK30" s="555">
        <v>202</v>
      </c>
      <c r="AL30" s="30" t="s">
        <v>1857</v>
      </c>
      <c r="AM30" s="40"/>
      <c r="AN30" s="570">
        <v>17.899999999999999</v>
      </c>
      <c r="AO30" s="178">
        <v>43</v>
      </c>
      <c r="AP30" s="409">
        <v>47</v>
      </c>
      <c r="AQ30" s="157">
        <v>33.21</v>
      </c>
      <c r="AR30" s="41">
        <v>32</v>
      </c>
      <c r="AS30" s="1060">
        <v>11</v>
      </c>
      <c r="AW30" s="177">
        <f t="shared" si="13"/>
        <v>477419.3548387097</v>
      </c>
      <c r="AX30" s="186"/>
      <c r="AY30" s="186">
        <f t="shared" si="0"/>
        <v>514182</v>
      </c>
      <c r="AZ30" s="186">
        <f t="shared" si="1"/>
        <v>36762.645161290304</v>
      </c>
      <c r="BA30" s="193">
        <f t="shared" si="2"/>
        <v>1.0770028378378378</v>
      </c>
      <c r="BB30" s="727">
        <f>SUM($AY$6:AY30)/SUM($AW$6:AW30)</f>
        <v>0.92041463243243227</v>
      </c>
      <c r="BC30" s="177">
        <f t="shared" si="20"/>
        <v>461290.32258064515</v>
      </c>
      <c r="BD30" s="186">
        <f t="shared" si="3"/>
        <v>498584</v>
      </c>
      <c r="BE30" s="186">
        <f t="shared" si="4"/>
        <v>37293.677419354848</v>
      </c>
      <c r="BF30" s="193">
        <f t="shared" si="5"/>
        <v>1.0808464335664336</v>
      </c>
      <c r="BG30" s="177">
        <f t="shared" si="14"/>
        <v>17096.774193548386</v>
      </c>
      <c r="BH30" s="186">
        <f t="shared" si="15"/>
        <v>15598</v>
      </c>
      <c r="BI30" s="186">
        <f t="shared" si="6"/>
        <v>-1498.7741935483864</v>
      </c>
      <c r="BJ30" s="193">
        <f t="shared" si="7"/>
        <v>0.91233584905660381</v>
      </c>
      <c r="BK30" s="675">
        <f t="shared" si="16"/>
        <v>41.935483870967744</v>
      </c>
      <c r="BL30" s="677"/>
      <c r="BM30" s="677">
        <f t="shared" si="8"/>
        <v>53.53</v>
      </c>
      <c r="BN30" s="677">
        <f t="shared" si="19"/>
        <v>11.594516129032257</v>
      </c>
      <c r="BO30" s="193">
        <f t="shared" si="17"/>
        <v>1.2764846153846154</v>
      </c>
      <c r="BP30" s="782">
        <f>SUM($BM$6:BM30)/SUM($BK$6:BK30)</f>
        <v>1.046435999999999</v>
      </c>
    </row>
    <row r="31" spans="1:68" s="41" customFormat="1" ht="21.75" hidden="1" customHeight="1" outlineLevel="1">
      <c r="A31" s="120">
        <f t="shared" si="18"/>
        <v>44587</v>
      </c>
      <c r="B31" s="1000">
        <v>533930</v>
      </c>
      <c r="C31" s="126">
        <v>551140</v>
      </c>
      <c r="D31" s="1003">
        <v>54.32</v>
      </c>
      <c r="E31" s="706">
        <f t="shared" si="9"/>
        <v>1699</v>
      </c>
      <c r="F31" s="155">
        <v>527217</v>
      </c>
      <c r="G31" s="30">
        <v>22504</v>
      </c>
      <c r="H31" s="31">
        <v>0</v>
      </c>
      <c r="I31" s="35">
        <v>518606</v>
      </c>
      <c r="J31" s="34">
        <v>20873</v>
      </c>
      <c r="K31" s="440">
        <v>54.32</v>
      </c>
      <c r="L31" s="706">
        <f t="shared" si="10"/>
        <v>1699</v>
      </c>
      <c r="M31" s="710">
        <f t="shared" si="11"/>
        <v>22572</v>
      </c>
      <c r="N31" s="134">
        <v>513553</v>
      </c>
      <c r="O31" s="36">
        <v>21921</v>
      </c>
      <c r="P31" s="147">
        <v>1032159</v>
      </c>
      <c r="Q31" s="32">
        <v>42794</v>
      </c>
      <c r="R31" s="707">
        <f t="shared" si="12"/>
        <v>44493</v>
      </c>
      <c r="S31" s="35">
        <v>14204</v>
      </c>
      <c r="T31" s="489">
        <v>11010</v>
      </c>
      <c r="U31" s="36">
        <v>470</v>
      </c>
      <c r="V31" s="157">
        <v>1120</v>
      </c>
      <c r="W31" s="33">
        <v>41461</v>
      </c>
      <c r="X31" s="30">
        <v>0</v>
      </c>
      <c r="Y31" s="36">
        <v>42685</v>
      </c>
      <c r="Z31" s="37"/>
      <c r="AA31" s="486" t="s">
        <v>484</v>
      </c>
      <c r="AB31" s="161" t="s">
        <v>1851</v>
      </c>
      <c r="AC31" s="98" t="s">
        <v>1851</v>
      </c>
      <c r="AD31" s="165" t="s">
        <v>1898</v>
      </c>
      <c r="AE31" s="38">
        <v>53.3</v>
      </c>
      <c r="AF31" s="167">
        <v>204</v>
      </c>
      <c r="AG31" s="165">
        <v>74.099999999999994</v>
      </c>
      <c r="AH31" s="452">
        <v>16.5</v>
      </c>
      <c r="AI31" s="126">
        <v>0</v>
      </c>
      <c r="AJ31" s="127">
        <v>0</v>
      </c>
      <c r="AK31" s="555">
        <v>190</v>
      </c>
      <c r="AL31" s="30" t="s">
        <v>1857</v>
      </c>
      <c r="AM31" s="40"/>
      <c r="AN31" s="570">
        <v>18.100000000000001</v>
      </c>
      <c r="AO31" s="178">
        <v>43</v>
      </c>
      <c r="AP31" s="409">
        <v>46</v>
      </c>
      <c r="AQ31" s="157">
        <v>31.49</v>
      </c>
      <c r="AR31" s="41">
        <v>32</v>
      </c>
      <c r="AS31" s="1060">
        <v>11</v>
      </c>
      <c r="AW31" s="177">
        <f t="shared" si="13"/>
        <v>477419.3548387097</v>
      </c>
      <c r="AX31" s="186"/>
      <c r="AY31" s="186">
        <f t="shared" si="0"/>
        <v>533930</v>
      </c>
      <c r="AZ31" s="186">
        <f t="shared" si="1"/>
        <v>56510.645161290304</v>
      </c>
      <c r="BA31" s="193">
        <f t="shared" si="2"/>
        <v>1.1183668918918919</v>
      </c>
      <c r="BB31" s="727">
        <f>SUM($AY$6:AY31)/SUM($AW$6:AW31)</f>
        <v>0.92802818087318073</v>
      </c>
      <c r="BC31" s="177">
        <f t="shared" si="20"/>
        <v>461290.32258064515</v>
      </c>
      <c r="BD31" s="186">
        <f t="shared" si="3"/>
        <v>518606</v>
      </c>
      <c r="BE31" s="186">
        <f t="shared" si="4"/>
        <v>57315.677419354848</v>
      </c>
      <c r="BF31" s="193">
        <f t="shared" si="5"/>
        <v>1.1242507692307693</v>
      </c>
      <c r="BG31" s="177">
        <f t="shared" si="14"/>
        <v>17096.774193548386</v>
      </c>
      <c r="BH31" s="186">
        <f t="shared" si="15"/>
        <v>15324</v>
      </c>
      <c r="BI31" s="186">
        <f t="shared" si="6"/>
        <v>-1772.7741935483864</v>
      </c>
      <c r="BJ31" s="193">
        <f t="shared" si="7"/>
        <v>0.89630943396226415</v>
      </c>
      <c r="BK31" s="675">
        <f t="shared" si="16"/>
        <v>41.935483870967744</v>
      </c>
      <c r="BL31" s="677"/>
      <c r="BM31" s="677">
        <f t="shared" si="8"/>
        <v>54.32</v>
      </c>
      <c r="BN31" s="677">
        <f t="shared" si="19"/>
        <v>12.384516129032257</v>
      </c>
      <c r="BO31" s="193">
        <f t="shared" si="17"/>
        <v>1.2953230769230768</v>
      </c>
      <c r="BP31" s="782">
        <f>SUM($BM$6:BM31)/SUM($BK$6:BK31)</f>
        <v>1.0560085798816556</v>
      </c>
    </row>
    <row r="32" spans="1:68" s="41" customFormat="1" ht="21.75" hidden="1" customHeight="1" outlineLevel="1">
      <c r="A32" s="120">
        <f t="shared" si="18"/>
        <v>44588</v>
      </c>
      <c r="B32" s="1000">
        <v>535875</v>
      </c>
      <c r="C32" s="126">
        <v>552759</v>
      </c>
      <c r="D32" s="1003">
        <v>54.56</v>
      </c>
      <c r="E32" s="706">
        <f t="shared" si="9"/>
        <v>1707</v>
      </c>
      <c r="F32" s="155">
        <v>511010</v>
      </c>
      <c r="G32" s="30">
        <v>21815</v>
      </c>
      <c r="H32" s="31">
        <v>0</v>
      </c>
      <c r="I32" s="35">
        <v>520244</v>
      </c>
      <c r="J32" s="34">
        <v>20922</v>
      </c>
      <c r="K32" s="440">
        <v>54.56</v>
      </c>
      <c r="L32" s="706">
        <f t="shared" si="10"/>
        <v>1707</v>
      </c>
      <c r="M32" s="710">
        <f t="shared" si="11"/>
        <v>22629</v>
      </c>
      <c r="N32" s="134">
        <v>497962</v>
      </c>
      <c r="O32" s="36">
        <v>21258</v>
      </c>
      <c r="P32" s="147">
        <v>1018206</v>
      </c>
      <c r="Q32" s="32">
        <v>42180</v>
      </c>
      <c r="R32" s="707">
        <f t="shared" si="12"/>
        <v>43887</v>
      </c>
      <c r="S32" s="35">
        <v>14320</v>
      </c>
      <c r="T32" s="489">
        <v>10489</v>
      </c>
      <c r="U32" s="36">
        <v>448</v>
      </c>
      <c r="V32" s="157">
        <v>1311</v>
      </c>
      <c r="W32" s="33">
        <v>41426</v>
      </c>
      <c r="X32" s="30">
        <v>0</v>
      </c>
      <c r="Y32" s="36">
        <v>42690</v>
      </c>
      <c r="Z32" s="37"/>
      <c r="AA32" s="486" t="s">
        <v>484</v>
      </c>
      <c r="AB32" s="161" t="s">
        <v>1851</v>
      </c>
      <c r="AC32" s="98" t="s">
        <v>1851</v>
      </c>
      <c r="AD32" s="165" t="s">
        <v>1898</v>
      </c>
      <c r="AE32" s="38">
        <v>53.3</v>
      </c>
      <c r="AF32" s="167">
        <v>204</v>
      </c>
      <c r="AG32" s="165">
        <v>73.099999999999994</v>
      </c>
      <c r="AH32" s="452">
        <v>16.3</v>
      </c>
      <c r="AI32" s="126">
        <v>0</v>
      </c>
      <c r="AJ32" s="127">
        <v>0</v>
      </c>
      <c r="AK32" s="555">
        <v>186</v>
      </c>
      <c r="AL32" s="30" t="s">
        <v>1857</v>
      </c>
      <c r="AM32" s="40"/>
      <c r="AN32" s="570">
        <v>18.100000000000001</v>
      </c>
      <c r="AO32" s="178">
        <v>43</v>
      </c>
      <c r="AP32" s="409">
        <v>44</v>
      </c>
      <c r="AQ32" s="157">
        <v>31.49</v>
      </c>
      <c r="AR32" s="41">
        <v>32</v>
      </c>
      <c r="AS32" s="1060">
        <v>11</v>
      </c>
      <c r="AW32" s="177">
        <f t="shared" si="13"/>
        <v>477419.3548387097</v>
      </c>
      <c r="AX32" s="186"/>
      <c r="AY32" s="186">
        <f t="shared" si="0"/>
        <v>535875</v>
      </c>
      <c r="AZ32" s="186">
        <f t="shared" si="1"/>
        <v>58455.645161290304</v>
      </c>
      <c r="BA32" s="193">
        <f t="shared" si="2"/>
        <v>1.1224408783783784</v>
      </c>
      <c r="BB32" s="727">
        <f>SUM($AY$6:AY32)/SUM($AW$6:AW32)</f>
        <v>0.93522865115115095</v>
      </c>
      <c r="BC32" s="177">
        <f t="shared" si="20"/>
        <v>461290.32258064515</v>
      </c>
      <c r="BD32" s="186">
        <f t="shared" si="3"/>
        <v>520244</v>
      </c>
      <c r="BE32" s="186">
        <f t="shared" si="4"/>
        <v>58953.677419354848</v>
      </c>
      <c r="BF32" s="193">
        <f t="shared" si="5"/>
        <v>1.1278016783216784</v>
      </c>
      <c r="BG32" s="177">
        <f t="shared" si="14"/>
        <v>17096.774193548386</v>
      </c>
      <c r="BH32" s="186">
        <f t="shared" si="15"/>
        <v>15631</v>
      </c>
      <c r="BI32" s="186">
        <f t="shared" si="6"/>
        <v>-1465.7741935483864</v>
      </c>
      <c r="BJ32" s="193">
        <f t="shared" si="7"/>
        <v>0.91426603773584914</v>
      </c>
      <c r="BK32" s="675">
        <f t="shared" si="16"/>
        <v>41.935483870967744</v>
      </c>
      <c r="BL32" s="677"/>
      <c r="BM32" s="677">
        <f t="shared" si="8"/>
        <v>54.56</v>
      </c>
      <c r="BN32" s="677">
        <f t="shared" si="19"/>
        <v>12.624516129032259</v>
      </c>
      <c r="BO32" s="193">
        <f t="shared" si="17"/>
        <v>1.3010461538461537</v>
      </c>
      <c r="BP32" s="782">
        <f>SUM($BM$6:BM32)/SUM($BK$6:BK32)</f>
        <v>1.0650840455840445</v>
      </c>
    </row>
    <row r="33" spans="1:68" s="41" customFormat="1" ht="21.75" hidden="1" customHeight="1" outlineLevel="1">
      <c r="A33" s="120">
        <f t="shared" si="18"/>
        <v>44589</v>
      </c>
      <c r="B33" s="1000">
        <v>536522</v>
      </c>
      <c r="C33" s="126">
        <v>553597</v>
      </c>
      <c r="D33" s="1003">
        <v>53.45</v>
      </c>
      <c r="E33" s="706">
        <f t="shared" si="9"/>
        <v>1672</v>
      </c>
      <c r="F33" s="155">
        <v>492934</v>
      </c>
      <c r="G33" s="30">
        <v>21027</v>
      </c>
      <c r="H33" s="31">
        <v>0</v>
      </c>
      <c r="I33" s="35">
        <v>521139</v>
      </c>
      <c r="J33" s="34">
        <v>20960</v>
      </c>
      <c r="K33" s="440">
        <v>53.45</v>
      </c>
      <c r="L33" s="706">
        <f t="shared" si="10"/>
        <v>1672</v>
      </c>
      <c r="M33" s="710">
        <f t="shared" si="11"/>
        <v>22632</v>
      </c>
      <c r="N33" s="134">
        <v>479781</v>
      </c>
      <c r="O33" s="36">
        <v>20466</v>
      </c>
      <c r="P33" s="147">
        <v>1000920</v>
      </c>
      <c r="Q33" s="32">
        <v>41426</v>
      </c>
      <c r="R33" s="707">
        <f t="shared" si="12"/>
        <v>43098</v>
      </c>
      <c r="S33" s="35">
        <v>14003</v>
      </c>
      <c r="T33" s="489">
        <v>10698</v>
      </c>
      <c r="U33" s="36">
        <v>456</v>
      </c>
      <c r="V33" s="157">
        <v>1380</v>
      </c>
      <c r="W33" s="33">
        <v>41388</v>
      </c>
      <c r="X33" s="30">
        <v>0</v>
      </c>
      <c r="Y33" s="36">
        <v>42657</v>
      </c>
      <c r="Z33" s="37"/>
      <c r="AA33" s="486" t="s">
        <v>484</v>
      </c>
      <c r="AB33" s="161" t="s">
        <v>1851</v>
      </c>
      <c r="AC33" s="98" t="s">
        <v>1851</v>
      </c>
      <c r="AD33" s="165" t="s">
        <v>1902</v>
      </c>
      <c r="AE33" s="38">
        <v>52.2</v>
      </c>
      <c r="AF33" s="167">
        <v>204</v>
      </c>
      <c r="AG33" s="165">
        <v>71.900000000000006</v>
      </c>
      <c r="AH33" s="452">
        <v>16</v>
      </c>
      <c r="AI33" s="126">
        <v>0</v>
      </c>
      <c r="AJ33" s="127">
        <v>0</v>
      </c>
      <c r="AK33" s="555">
        <v>184</v>
      </c>
      <c r="AL33" s="30" t="s">
        <v>1857</v>
      </c>
      <c r="AM33" s="40"/>
      <c r="AN33" s="570">
        <v>18</v>
      </c>
      <c r="AO33" s="178">
        <v>43</v>
      </c>
      <c r="AP33" s="409">
        <v>44</v>
      </c>
      <c r="AQ33" s="157">
        <v>30.99</v>
      </c>
      <c r="AR33" s="41">
        <v>32</v>
      </c>
      <c r="AS33" s="1060">
        <v>11</v>
      </c>
      <c r="AW33" s="177">
        <f t="shared" si="13"/>
        <v>477419.3548387097</v>
      </c>
      <c r="AX33" s="186"/>
      <c r="AY33" s="186">
        <f t="shared" si="0"/>
        <v>536522</v>
      </c>
      <c r="AZ33" s="186">
        <f t="shared" si="1"/>
        <v>59102.645161290304</v>
      </c>
      <c r="BA33" s="193">
        <f t="shared" si="2"/>
        <v>1.123796081081081</v>
      </c>
      <c r="BB33" s="727">
        <f>SUM($AY$6:AY33)/SUM($AW$6:AW33)</f>
        <v>0.9419632022200769</v>
      </c>
      <c r="BC33" s="177">
        <f t="shared" si="20"/>
        <v>461290.32258064515</v>
      </c>
      <c r="BD33" s="186">
        <f t="shared" si="3"/>
        <v>521139</v>
      </c>
      <c r="BE33" s="186">
        <f t="shared" si="4"/>
        <v>59848.677419354848</v>
      </c>
      <c r="BF33" s="193">
        <f t="shared" si="5"/>
        <v>1.1297418881118881</v>
      </c>
      <c r="BG33" s="177">
        <f t="shared" si="14"/>
        <v>17096.774193548386</v>
      </c>
      <c r="BH33" s="186">
        <f t="shared" si="15"/>
        <v>15383</v>
      </c>
      <c r="BI33" s="186">
        <f t="shared" si="6"/>
        <v>-1713.7741935483864</v>
      </c>
      <c r="BJ33" s="193">
        <f t="shared" si="7"/>
        <v>0.89976037735849057</v>
      </c>
      <c r="BK33" s="675">
        <f t="shared" si="16"/>
        <v>41.935483870967744</v>
      </c>
      <c r="BL33" s="677"/>
      <c r="BM33" s="677">
        <f t="shared" si="8"/>
        <v>53.45</v>
      </c>
      <c r="BN33" s="677">
        <f t="shared" si="19"/>
        <v>11.514516129032259</v>
      </c>
      <c r="BO33" s="193">
        <f t="shared" si="17"/>
        <v>1.2745769230769231</v>
      </c>
      <c r="BP33" s="782">
        <f>SUM($BM$6:BM33)/SUM($BK$6:BK33)</f>
        <v>1.0725659340659328</v>
      </c>
    </row>
    <row r="34" spans="1:68" s="41" customFormat="1" ht="21.75" hidden="1" customHeight="1" outlineLevel="1">
      <c r="A34" s="120">
        <f t="shared" si="18"/>
        <v>44590</v>
      </c>
      <c r="B34" s="1000">
        <v>90993</v>
      </c>
      <c r="C34" s="126">
        <v>19561</v>
      </c>
      <c r="D34" s="1003">
        <v>1.76</v>
      </c>
      <c r="E34" s="706">
        <f t="shared" si="9"/>
        <v>55</v>
      </c>
      <c r="F34" s="155">
        <v>107433</v>
      </c>
      <c r="G34" s="30">
        <v>4582</v>
      </c>
      <c r="H34" s="31">
        <v>0</v>
      </c>
      <c r="I34" s="35">
        <v>18042</v>
      </c>
      <c r="J34" s="34">
        <v>739</v>
      </c>
      <c r="K34" s="440">
        <v>1.76</v>
      </c>
      <c r="L34" s="706">
        <f t="shared" si="10"/>
        <v>55</v>
      </c>
      <c r="M34" s="710">
        <f t="shared" si="11"/>
        <v>794</v>
      </c>
      <c r="N34" s="134">
        <v>98148</v>
      </c>
      <c r="O34" s="36">
        <v>4186</v>
      </c>
      <c r="P34" s="147">
        <v>116190</v>
      </c>
      <c r="Q34" s="32">
        <v>4925</v>
      </c>
      <c r="R34" s="707">
        <f t="shared" si="12"/>
        <v>4980</v>
      </c>
      <c r="S34" s="35">
        <v>11349</v>
      </c>
      <c r="T34" s="489">
        <v>8745</v>
      </c>
      <c r="U34" s="36">
        <v>373</v>
      </c>
      <c r="V34" s="157">
        <v>61602</v>
      </c>
      <c r="W34" s="33">
        <v>42387</v>
      </c>
      <c r="X34" s="30">
        <v>0</v>
      </c>
      <c r="Y34" s="36">
        <v>42650</v>
      </c>
      <c r="Z34" s="37"/>
      <c r="AA34" s="486" t="s">
        <v>484</v>
      </c>
      <c r="AB34" s="161" t="s">
        <v>1851</v>
      </c>
      <c r="AC34" s="98" t="s">
        <v>1851</v>
      </c>
      <c r="AD34" s="165" t="s">
        <v>1904</v>
      </c>
      <c r="AE34" s="38" t="s">
        <v>82</v>
      </c>
      <c r="AF34" s="167">
        <v>204</v>
      </c>
      <c r="AG34" s="165">
        <v>13.9</v>
      </c>
      <c r="AH34" s="452">
        <v>1.9</v>
      </c>
      <c r="AI34" s="126">
        <v>0</v>
      </c>
      <c r="AJ34" s="127">
        <v>0</v>
      </c>
      <c r="AK34" s="555">
        <v>167</v>
      </c>
      <c r="AL34" s="30" t="s">
        <v>1857</v>
      </c>
      <c r="AM34" s="40"/>
      <c r="AN34" s="570">
        <v>14.8</v>
      </c>
      <c r="AO34" s="178">
        <v>25</v>
      </c>
      <c r="AP34" s="409">
        <v>28</v>
      </c>
      <c r="AQ34" s="157">
        <v>28.25</v>
      </c>
      <c r="AR34" s="41">
        <v>32</v>
      </c>
      <c r="AS34" s="1060">
        <v>11</v>
      </c>
      <c r="AW34" s="177">
        <f t="shared" si="13"/>
        <v>477419.3548387097</v>
      </c>
      <c r="AX34" s="186"/>
      <c r="AY34" s="186">
        <f t="shared" si="0"/>
        <v>90993</v>
      </c>
      <c r="AZ34" s="186">
        <f t="shared" si="1"/>
        <v>-386426.3548387097</v>
      </c>
      <c r="BA34" s="193">
        <f t="shared" si="2"/>
        <v>0.19059344594594593</v>
      </c>
      <c r="BB34" s="727">
        <f>SUM($AY$6:AY34)/SUM($AW$6:AW34)</f>
        <v>0.91605390027958966</v>
      </c>
      <c r="BC34" s="177">
        <f t="shared" si="20"/>
        <v>461290.32258064515</v>
      </c>
      <c r="BD34" s="186">
        <f t="shared" si="3"/>
        <v>18042</v>
      </c>
      <c r="BE34" s="186">
        <f t="shared" si="4"/>
        <v>-443248.32258064515</v>
      </c>
      <c r="BF34" s="193">
        <f t="shared" si="5"/>
        <v>3.9112027972027973E-2</v>
      </c>
      <c r="BG34" s="177">
        <f t="shared" si="14"/>
        <v>17096.774193548386</v>
      </c>
      <c r="BH34" s="186">
        <f t="shared" si="15"/>
        <v>72951</v>
      </c>
      <c r="BI34" s="186">
        <f t="shared" si="6"/>
        <v>55854.225806451614</v>
      </c>
      <c r="BJ34" s="193">
        <f t="shared" si="7"/>
        <v>4.2669452830188677</v>
      </c>
      <c r="BK34" s="675">
        <f t="shared" si="16"/>
        <v>41.935483870967744</v>
      </c>
      <c r="BL34" s="677"/>
      <c r="BM34" s="677">
        <f t="shared" si="8"/>
        <v>1.76</v>
      </c>
      <c r="BN34" s="677">
        <f t="shared" si="19"/>
        <v>-40.175483870967746</v>
      </c>
      <c r="BO34" s="193">
        <f t="shared" si="17"/>
        <v>4.1969230769230766E-2</v>
      </c>
      <c r="BP34" s="782">
        <f>SUM($BM$6:BM34)/SUM($BK$6:BK34)</f>
        <v>1.0370281167108741</v>
      </c>
    </row>
    <row r="35" spans="1:68" s="41" customFormat="1" ht="21.75" hidden="1" customHeight="1" outlineLevel="1">
      <c r="A35" s="120">
        <f t="shared" si="18"/>
        <v>44591</v>
      </c>
      <c r="B35" s="1000">
        <v>74464</v>
      </c>
      <c r="C35" s="126">
        <v>14223</v>
      </c>
      <c r="D35" s="1003">
        <v>3.3</v>
      </c>
      <c r="E35" s="706">
        <f t="shared" si="9"/>
        <v>103</v>
      </c>
      <c r="F35" s="155">
        <v>0</v>
      </c>
      <c r="G35" s="30">
        <v>0</v>
      </c>
      <c r="H35" s="31">
        <v>0</v>
      </c>
      <c r="I35" s="35">
        <v>0</v>
      </c>
      <c r="J35" s="34">
        <v>0</v>
      </c>
      <c r="K35" s="440">
        <v>0</v>
      </c>
      <c r="L35" s="706">
        <f t="shared" si="10"/>
        <v>0</v>
      </c>
      <c r="M35" s="710">
        <f t="shared" si="11"/>
        <v>0</v>
      </c>
      <c r="N35" s="134">
        <v>0</v>
      </c>
      <c r="O35" s="36">
        <v>0</v>
      </c>
      <c r="P35" s="147">
        <v>0</v>
      </c>
      <c r="Q35" s="32">
        <v>0</v>
      </c>
      <c r="R35" s="707">
        <f t="shared" si="12"/>
        <v>0</v>
      </c>
      <c r="S35" s="35">
        <v>0</v>
      </c>
      <c r="T35" s="489">
        <v>8374</v>
      </c>
      <c r="U35" s="36">
        <v>357</v>
      </c>
      <c r="V35" s="157">
        <v>74464</v>
      </c>
      <c r="W35" s="33">
        <v>0</v>
      </c>
      <c r="X35" s="30">
        <v>0</v>
      </c>
      <c r="Y35" s="36">
        <v>0</v>
      </c>
      <c r="Z35" s="37"/>
      <c r="AA35" s="486" t="s">
        <v>484</v>
      </c>
      <c r="AB35" s="161" t="s">
        <v>1851</v>
      </c>
      <c r="AC35" s="98" t="s">
        <v>1851</v>
      </c>
      <c r="AD35" s="165" t="s">
        <v>1905</v>
      </c>
      <c r="AE35" s="38">
        <v>18.8</v>
      </c>
      <c r="AF35" s="167">
        <v>204</v>
      </c>
      <c r="AG35" s="165">
        <v>6.5</v>
      </c>
      <c r="AH35" s="452">
        <v>0</v>
      </c>
      <c r="AI35" s="126">
        <v>0</v>
      </c>
      <c r="AJ35" s="127">
        <v>0</v>
      </c>
      <c r="AK35" s="555">
        <v>165</v>
      </c>
      <c r="AL35" s="30" t="s">
        <v>1857</v>
      </c>
      <c r="AM35" s="40"/>
      <c r="AN35" s="570">
        <v>14.4</v>
      </c>
      <c r="AO35" s="178">
        <v>25</v>
      </c>
      <c r="AP35" s="409">
        <v>26</v>
      </c>
      <c r="AQ35" s="157">
        <v>24.99</v>
      </c>
      <c r="AR35" s="41">
        <v>32</v>
      </c>
      <c r="AS35" s="1060">
        <v>11</v>
      </c>
      <c r="AW35" s="177">
        <f t="shared" si="13"/>
        <v>477419.3548387097</v>
      </c>
      <c r="AX35" s="186"/>
      <c r="AY35" s="186">
        <f t="shared" si="0"/>
        <v>74464</v>
      </c>
      <c r="AZ35" s="186">
        <f t="shared" si="1"/>
        <v>-402955.3548387097</v>
      </c>
      <c r="BA35" s="193">
        <f t="shared" si="2"/>
        <v>0.1559718918918919</v>
      </c>
      <c r="BB35" s="727">
        <f>SUM($AY$6:AY35)/SUM($AW$6:AW35)</f>
        <v>0.89071783333333299</v>
      </c>
      <c r="BC35" s="177">
        <f t="shared" si="20"/>
        <v>461290.32258064515</v>
      </c>
      <c r="BD35" s="186">
        <f t="shared" si="3"/>
        <v>0</v>
      </c>
      <c r="BE35" s="186">
        <f t="shared" si="4"/>
        <v>-461290.32258064515</v>
      </c>
      <c r="BF35" s="193">
        <f t="shared" si="5"/>
        <v>0</v>
      </c>
      <c r="BG35" s="177">
        <f t="shared" si="14"/>
        <v>17096.774193548386</v>
      </c>
      <c r="BH35" s="186">
        <f t="shared" si="15"/>
        <v>74464</v>
      </c>
      <c r="BI35" s="186">
        <f t="shared" si="6"/>
        <v>57367.225806451614</v>
      </c>
      <c r="BJ35" s="193">
        <f t="shared" si="7"/>
        <v>4.3554415094339625</v>
      </c>
      <c r="BK35" s="675">
        <f t="shared" si="16"/>
        <v>41.935483870967744</v>
      </c>
      <c r="BL35" s="677"/>
      <c r="BM35" s="677">
        <f t="shared" si="8"/>
        <v>3.3</v>
      </c>
      <c r="BN35" s="677">
        <f t="shared" si="19"/>
        <v>-38.635483870967747</v>
      </c>
      <c r="BO35" s="193">
        <f t="shared" si="17"/>
        <v>7.8692307692307686E-2</v>
      </c>
      <c r="BP35" s="782">
        <f>SUM($BM$6:BM35)/SUM($BK$6:BK35)</f>
        <v>1.0050835897435886</v>
      </c>
    </row>
    <row r="36" spans="1:68" s="41" customFormat="1" ht="21.75" hidden="1" customHeight="1" outlineLevel="1">
      <c r="A36" s="120">
        <f>A35+1</f>
        <v>44592</v>
      </c>
      <c r="B36" s="1000">
        <v>397603.89299999998</v>
      </c>
      <c r="C36" s="126">
        <v>401503</v>
      </c>
      <c r="D36" s="1003">
        <v>51.316000000000003</v>
      </c>
      <c r="E36" s="706">
        <f t="shared" si="9"/>
        <v>1605</v>
      </c>
      <c r="F36" s="155">
        <v>372421</v>
      </c>
      <c r="G36" s="30">
        <v>15889</v>
      </c>
      <c r="H36" s="31">
        <v>0</v>
      </c>
      <c r="I36" s="35">
        <v>372808</v>
      </c>
      <c r="J36" s="34">
        <v>15189</v>
      </c>
      <c r="K36" s="440">
        <v>54.6</v>
      </c>
      <c r="L36" s="706">
        <f t="shared" si="10"/>
        <v>1708</v>
      </c>
      <c r="M36" s="710">
        <f t="shared" si="11"/>
        <v>16897</v>
      </c>
      <c r="N36" s="134">
        <v>360749</v>
      </c>
      <c r="O36" s="36">
        <v>15391</v>
      </c>
      <c r="P36" s="147">
        <v>733557</v>
      </c>
      <c r="Q36" s="32">
        <v>30580</v>
      </c>
      <c r="R36" s="707">
        <f t="shared" si="12"/>
        <v>32288</v>
      </c>
      <c r="S36" s="35">
        <v>13009</v>
      </c>
      <c r="T36" s="489">
        <v>9819</v>
      </c>
      <c r="U36" s="36">
        <v>419</v>
      </c>
      <c r="V36" s="157">
        <v>11779</v>
      </c>
      <c r="W36" s="32">
        <v>0</v>
      </c>
      <c r="X36" s="33">
        <v>0</v>
      </c>
      <c r="Y36" s="30">
        <v>42664</v>
      </c>
      <c r="Z36" s="37"/>
      <c r="AA36" s="486" t="s">
        <v>484</v>
      </c>
      <c r="AB36" s="161" t="s">
        <v>1851</v>
      </c>
      <c r="AC36" s="98" t="s">
        <v>1851</v>
      </c>
      <c r="AD36" s="165" t="s">
        <v>1906</v>
      </c>
      <c r="AE36" s="38">
        <v>38.5</v>
      </c>
      <c r="AF36" s="167">
        <v>204</v>
      </c>
      <c r="AG36" s="165">
        <v>53.8</v>
      </c>
      <c r="AH36" s="452">
        <v>11.7</v>
      </c>
      <c r="AI36" s="126">
        <v>0</v>
      </c>
      <c r="AJ36" s="127">
        <v>0</v>
      </c>
      <c r="AK36" s="555">
        <v>187</v>
      </c>
      <c r="AL36" s="30" t="s">
        <v>1857</v>
      </c>
      <c r="AM36" s="40"/>
      <c r="AN36" s="570">
        <v>17.100000000000001</v>
      </c>
      <c r="AO36" s="178">
        <v>26</v>
      </c>
      <c r="AP36" s="409">
        <v>41</v>
      </c>
      <c r="AQ36" s="157">
        <v>29.42</v>
      </c>
      <c r="AR36" s="41">
        <v>32</v>
      </c>
      <c r="AS36" s="1060">
        <v>11</v>
      </c>
      <c r="AW36" s="812">
        <f>$AW$37/31</f>
        <v>477419.3548387097</v>
      </c>
      <c r="AX36" s="186"/>
      <c r="AY36" s="186">
        <f t="shared" si="0"/>
        <v>397603.89299999998</v>
      </c>
      <c r="AZ36" s="186">
        <f t="shared" si="1"/>
        <v>-79815.461838709714</v>
      </c>
      <c r="BA36" s="193">
        <f t="shared" si="2"/>
        <v>0.83281896506756747</v>
      </c>
      <c r="BB36" s="727">
        <f>SUM($AY$6:AY36)/SUM($AW$6:AW36)</f>
        <v>0.88885012790540496</v>
      </c>
      <c r="BC36" s="177">
        <f>$BC$37/31</f>
        <v>461290.32258064515</v>
      </c>
      <c r="BD36" s="186">
        <f t="shared" si="3"/>
        <v>372808</v>
      </c>
      <c r="BE36" s="186">
        <f t="shared" si="4"/>
        <v>-88482.322580645152</v>
      </c>
      <c r="BF36" s="193">
        <f t="shared" si="5"/>
        <v>0.80818517482517482</v>
      </c>
      <c r="BG36" s="177">
        <f t="shared" si="14"/>
        <v>17096.774193548386</v>
      </c>
      <c r="BH36" s="186">
        <f t="shared" si="15"/>
        <v>24788</v>
      </c>
      <c r="BI36" s="186">
        <f t="shared" si="6"/>
        <v>7691.2258064516136</v>
      </c>
      <c r="BJ36" s="193">
        <f t="shared" si="7"/>
        <v>1.4498641509433963</v>
      </c>
      <c r="BK36" s="675">
        <f t="shared" si="16"/>
        <v>41.935483870967744</v>
      </c>
      <c r="BL36" s="677"/>
      <c r="BM36" s="677">
        <f t="shared" si="8"/>
        <v>51.316000000000003</v>
      </c>
      <c r="BN36" s="677">
        <f t="shared" si="19"/>
        <v>9.3805161290322587</v>
      </c>
      <c r="BO36" s="193">
        <f t="shared" si="17"/>
        <v>1.2236892307692309</v>
      </c>
      <c r="BP36" s="782">
        <f>SUM($BM$6:BM36)/SUM($BK$6:BK36)</f>
        <v>1.0121353846153833</v>
      </c>
    </row>
    <row r="37" spans="1:68" s="52" customFormat="1" ht="24.75" customHeight="1" collapsed="1">
      <c r="A37" s="121" t="str">
        <f>"SUM T"&amp;MONTH(A36)</f>
        <v>SUM T1</v>
      </c>
      <c r="B37" s="1028">
        <f t="shared" ref="B37:V37" si="21">SUM(B6:B36)</f>
        <v>13154981.892999999</v>
      </c>
      <c r="C37" s="43">
        <f t="shared" si="21"/>
        <v>13062859</v>
      </c>
      <c r="D37" s="1004">
        <f t="shared" si="21"/>
        <v>1315.7759999999996</v>
      </c>
      <c r="E37" s="1029">
        <f>SUM(E6:E36)</f>
        <v>41163</v>
      </c>
      <c r="F37" s="125">
        <f t="shared" si="21"/>
        <v>7171180</v>
      </c>
      <c r="G37" s="42">
        <f t="shared" si="21"/>
        <v>305862</v>
      </c>
      <c r="H37" s="42">
        <f t="shared" si="21"/>
        <v>0</v>
      </c>
      <c r="I37" s="51">
        <f t="shared" si="21"/>
        <v>11968377</v>
      </c>
      <c r="J37" s="49">
        <f t="shared" si="21"/>
        <v>482717.86321799998</v>
      </c>
      <c r="K37" s="558">
        <f t="shared" si="21"/>
        <v>1315.7599999999995</v>
      </c>
      <c r="L37" s="1030">
        <f>SUM(L6:L36)</f>
        <v>41163</v>
      </c>
      <c r="M37" s="50">
        <f t="shared" si="21"/>
        <v>523880.86321799998</v>
      </c>
      <c r="N37" s="51">
        <f t="shared" si="21"/>
        <v>6949916</v>
      </c>
      <c r="O37" s="49">
        <f t="shared" si="21"/>
        <v>296424</v>
      </c>
      <c r="P37" s="42">
        <f t="shared" si="21"/>
        <v>18918293</v>
      </c>
      <c r="Q37" s="50">
        <f t="shared" si="21"/>
        <v>779142</v>
      </c>
      <c r="R37" s="125">
        <f t="shared" si="21"/>
        <v>820305</v>
      </c>
      <c r="S37" s="42">
        <f t="shared" si="21"/>
        <v>471681</v>
      </c>
      <c r="T37" s="42">
        <f t="shared" si="21"/>
        <v>196690</v>
      </c>
      <c r="U37" s="42">
        <f t="shared" si="21"/>
        <v>8389</v>
      </c>
      <c r="V37" s="50">
        <f t="shared" si="21"/>
        <v>714916</v>
      </c>
      <c r="W37" s="125" t="s">
        <v>82</v>
      </c>
      <c r="X37" s="42">
        <f t="shared" ref="X37:AL37" si="22">SUM(X6:X36)</f>
        <v>0</v>
      </c>
      <c r="Y37" s="42" t="s">
        <v>82</v>
      </c>
      <c r="Z37" s="42">
        <f t="shared" si="22"/>
        <v>0</v>
      </c>
      <c r="AA37" s="487">
        <f>SUM(AA6:AA36)</f>
        <v>0</v>
      </c>
      <c r="AB37" s="51">
        <f t="shared" si="22"/>
        <v>0</v>
      </c>
      <c r="AC37" s="125">
        <f t="shared" si="22"/>
        <v>0</v>
      </c>
      <c r="AD37" s="42">
        <f t="shared" si="22"/>
        <v>0</v>
      </c>
      <c r="AE37" s="42">
        <f>SUM(AE6:AE36)</f>
        <v>1285.5</v>
      </c>
      <c r="AF37" s="50" t="s">
        <v>82</v>
      </c>
      <c r="AG37" s="168">
        <f t="shared" si="22"/>
        <v>1090.6000000000001</v>
      </c>
      <c r="AH37" s="169">
        <f t="shared" si="22"/>
        <v>303.3</v>
      </c>
      <c r="AI37" s="169">
        <f t="shared" si="22"/>
        <v>18</v>
      </c>
      <c r="AJ37" s="170">
        <f t="shared" si="22"/>
        <v>0</v>
      </c>
      <c r="AK37" s="567">
        <f t="shared" si="22"/>
        <v>5458</v>
      </c>
      <c r="AL37" s="42">
        <f t="shared" si="22"/>
        <v>0</v>
      </c>
      <c r="AM37" s="50"/>
      <c r="AN37" s="571">
        <f>SUM(AN6:AN36)</f>
        <v>539.46000000000015</v>
      </c>
      <c r="AO37" s="49">
        <f>SUM(AO6:AO36)</f>
        <v>1243</v>
      </c>
      <c r="AP37" s="410"/>
      <c r="AQ37" s="50">
        <f>SUM(AQ6:AQ36)</f>
        <v>891.1</v>
      </c>
      <c r="AS37" s="1061"/>
      <c r="AW37" s="198">
        <v>14800000</v>
      </c>
      <c r="AX37" s="198"/>
      <c r="AY37" s="198">
        <f>SUM(AY6:AY36)</f>
        <v>13154981.892999999</v>
      </c>
      <c r="AZ37" s="125">
        <f t="shared" si="1"/>
        <v>-1645018.1070000008</v>
      </c>
      <c r="BA37" s="183">
        <f t="shared" si="2"/>
        <v>0.88885012790540541</v>
      </c>
      <c r="BB37" s="721"/>
      <c r="BC37" s="198">
        <v>14300000</v>
      </c>
      <c r="BD37" s="198">
        <f>SUM(BD6:BD36)</f>
        <v>11968377</v>
      </c>
      <c r="BE37" s="125">
        <f t="shared" si="4"/>
        <v>-2331623</v>
      </c>
      <c r="BF37" s="183">
        <f t="shared" si="5"/>
        <v>0.83694944055944054</v>
      </c>
      <c r="BG37" s="198">
        <v>530000</v>
      </c>
      <c r="BH37" s="198">
        <f>SUM(BH6:BH36)</f>
        <v>1186597</v>
      </c>
      <c r="BI37" s="125">
        <f>S37+V37-BG37</f>
        <v>656597</v>
      </c>
      <c r="BJ37" s="183">
        <f>(S37+V37)/BG37</f>
        <v>2.2388622641509435</v>
      </c>
      <c r="BK37" s="678">
        <v>1300</v>
      </c>
      <c r="BL37" s="678"/>
      <c r="BM37" s="678">
        <f>SUM(BM6:BM36)</f>
        <v>1315.7759999999996</v>
      </c>
      <c r="BN37" s="679">
        <f>BM37-BK37</f>
        <v>15.775999999999613</v>
      </c>
      <c r="BO37" s="680">
        <f t="shared" si="17"/>
        <v>1.0121353846153842</v>
      </c>
      <c r="BP37" s="680"/>
    </row>
    <row r="38" spans="1:68" s="41" customFormat="1" ht="21.75" hidden="1" customHeight="1" outlineLevel="1">
      <c r="A38" s="120">
        <f>A36+1</f>
        <v>44593</v>
      </c>
      <c r="B38" s="1000">
        <v>528392</v>
      </c>
      <c r="C38" s="126">
        <v>544542</v>
      </c>
      <c r="D38" s="1003">
        <v>64.66</v>
      </c>
      <c r="E38" s="706">
        <f>ROUND(D38*31939264/10^6,0)</f>
        <v>2065</v>
      </c>
      <c r="F38" s="155">
        <v>344142</v>
      </c>
      <c r="G38" s="30">
        <v>14727</v>
      </c>
      <c r="H38" s="31">
        <v>0</v>
      </c>
      <c r="I38" s="35">
        <v>513603</v>
      </c>
      <c r="J38" s="34">
        <v>20553</v>
      </c>
      <c r="K38" s="440">
        <v>64.66</v>
      </c>
      <c r="L38" s="706">
        <f>ROUND(K38*31939264/10^6,0)</f>
        <v>2065</v>
      </c>
      <c r="M38" s="710">
        <f>J38+L38</f>
        <v>22618</v>
      </c>
      <c r="N38" s="134">
        <v>331877</v>
      </c>
      <c r="O38" s="36">
        <v>14202</v>
      </c>
      <c r="P38" s="147">
        <v>845480</v>
      </c>
      <c r="Q38" s="34">
        <v>34755</v>
      </c>
      <c r="R38" s="707">
        <f>L38+Q38</f>
        <v>36820</v>
      </c>
      <c r="S38" s="35">
        <v>13768</v>
      </c>
      <c r="T38" s="489">
        <v>10534</v>
      </c>
      <c r="U38" s="36">
        <v>451</v>
      </c>
      <c r="V38" s="157">
        <v>1021</v>
      </c>
      <c r="W38" s="33">
        <v>0</v>
      </c>
      <c r="X38" s="30">
        <v>0</v>
      </c>
      <c r="Y38" s="36">
        <v>42793</v>
      </c>
      <c r="Z38" s="37"/>
      <c r="AA38" s="37" t="s">
        <v>484</v>
      </c>
      <c r="AB38" s="161" t="s">
        <v>82</v>
      </c>
      <c r="AC38" s="98" t="s">
        <v>1851</v>
      </c>
      <c r="AD38" s="165" t="s">
        <v>1919</v>
      </c>
      <c r="AE38" s="38">
        <v>41</v>
      </c>
      <c r="AF38" s="167">
        <v>204</v>
      </c>
      <c r="AG38" s="171">
        <v>61.6</v>
      </c>
      <c r="AH38" s="452">
        <v>13.5</v>
      </c>
      <c r="AI38" s="172">
        <v>0</v>
      </c>
      <c r="AJ38" s="173">
        <v>0</v>
      </c>
      <c r="AK38" s="555">
        <v>165</v>
      </c>
      <c r="AL38" s="30" t="s">
        <v>1857</v>
      </c>
      <c r="AM38" s="40"/>
      <c r="AN38" s="572">
        <v>18.100000000000001</v>
      </c>
      <c r="AO38" s="180">
        <v>43</v>
      </c>
      <c r="AP38" s="409">
        <v>41</v>
      </c>
      <c r="AQ38" s="157">
        <v>29.8</v>
      </c>
      <c r="AR38" s="41">
        <v>30</v>
      </c>
      <c r="AS38" s="1060">
        <v>11</v>
      </c>
      <c r="AW38" s="812">
        <f t="shared" ref="AW38:AW65" si="23">$AW$66/29</f>
        <v>406896.55172413791</v>
      </c>
      <c r="AX38" s="186"/>
      <c r="AY38" s="186">
        <f t="shared" ref="AY38:AY65" si="24">B38</f>
        <v>528392</v>
      </c>
      <c r="AZ38" s="187">
        <f t="shared" si="1"/>
        <v>121495.44827586209</v>
      </c>
      <c r="BA38" s="193">
        <f t="shared" si="2"/>
        <v>1.2985905084745764</v>
      </c>
      <c r="BB38" s="727">
        <f>SUM($AY$38:AY38)/SUM($AW$38:AW38)</f>
        <v>1.2985905084745764</v>
      </c>
      <c r="BC38" s="200">
        <f t="shared" ref="BC38:BC65" si="25">$BC$66/29</f>
        <v>389655.1724137931</v>
      </c>
      <c r="BD38" s="186">
        <f t="shared" ref="BD38:BD65" si="26">I38</f>
        <v>513603</v>
      </c>
      <c r="BE38" s="187">
        <f t="shared" si="4"/>
        <v>123947.8275862069</v>
      </c>
      <c r="BF38" s="193">
        <f t="shared" si="5"/>
        <v>1.3180961946902654</v>
      </c>
      <c r="BG38" s="179">
        <f t="shared" ref="BG38:BG65" si="27">$BG$66/29</f>
        <v>16551.724137931036</v>
      </c>
      <c r="BH38" s="186">
        <f t="shared" si="15"/>
        <v>14789</v>
      </c>
      <c r="BI38" s="187">
        <f t="shared" ref="BI38:BI97" si="28">S38+V38-BG38</f>
        <v>-1762.7241379310362</v>
      </c>
      <c r="BJ38" s="193">
        <f t="shared" ref="BJ38:BJ97" si="29">(S38+V38)/BG38</f>
        <v>0.89350208333333325</v>
      </c>
      <c r="BK38" s="675">
        <f t="shared" ref="BK38:BK65" si="30">$BK$66/29</f>
        <v>35.172413793103445</v>
      </c>
      <c r="BL38" s="677"/>
      <c r="BM38" s="677">
        <f t="shared" ref="BM38:BM65" si="31">D38</f>
        <v>64.66</v>
      </c>
      <c r="BN38" s="677">
        <f t="shared" ref="BN38:BN66" si="32">BM38-BK38</f>
        <v>29.487586206896552</v>
      </c>
      <c r="BO38" s="193">
        <f t="shared" si="17"/>
        <v>1.8383725490196079</v>
      </c>
      <c r="BP38" s="782">
        <f>SUM($BM$38:BM38)/SUM($BK$38:BK38)</f>
        <v>1.8383725490196079</v>
      </c>
    </row>
    <row r="39" spans="1:68" s="41" customFormat="1" ht="21.75" hidden="1" customHeight="1" outlineLevel="1">
      <c r="A39" s="120">
        <f>A38+1</f>
        <v>44594</v>
      </c>
      <c r="B39" s="1000">
        <v>529699</v>
      </c>
      <c r="C39" s="126">
        <v>547453</v>
      </c>
      <c r="D39" s="1003">
        <v>55.42</v>
      </c>
      <c r="E39" s="706">
        <f t="shared" ref="E39:E65" si="33">ROUND(D39*31939264/10^6,0)</f>
        <v>1770</v>
      </c>
      <c r="F39" s="155">
        <v>344510</v>
      </c>
      <c r="G39" s="30">
        <v>14732</v>
      </c>
      <c r="H39" s="31">
        <v>0</v>
      </c>
      <c r="I39" s="35">
        <v>514362</v>
      </c>
      <c r="J39" s="34">
        <v>20622</v>
      </c>
      <c r="K39" s="440">
        <v>55.42</v>
      </c>
      <c r="L39" s="706">
        <f t="shared" ref="L39:L65" si="34">ROUND(K39*31939264/10^6,0)</f>
        <v>1770</v>
      </c>
      <c r="M39" s="710">
        <f t="shared" si="11"/>
        <v>22392</v>
      </c>
      <c r="N39" s="134">
        <v>332819</v>
      </c>
      <c r="O39" s="36">
        <v>14232</v>
      </c>
      <c r="P39" s="147">
        <v>847181</v>
      </c>
      <c r="Q39" s="34">
        <v>34854</v>
      </c>
      <c r="R39" s="707">
        <f t="shared" si="12"/>
        <v>36624</v>
      </c>
      <c r="S39" s="35">
        <v>14417</v>
      </c>
      <c r="T39" s="489">
        <v>9953</v>
      </c>
      <c r="U39" s="36">
        <v>426</v>
      </c>
      <c r="V39" s="157">
        <v>920</v>
      </c>
      <c r="W39" s="33">
        <v>0</v>
      </c>
      <c r="X39" s="30">
        <v>0</v>
      </c>
      <c r="Y39" s="36">
        <v>42762</v>
      </c>
      <c r="Z39" s="37"/>
      <c r="AA39" s="37" t="s">
        <v>484</v>
      </c>
      <c r="AB39" s="161" t="s">
        <v>82</v>
      </c>
      <c r="AC39" s="98" t="s">
        <v>1851</v>
      </c>
      <c r="AD39" s="165" t="s">
        <v>1920</v>
      </c>
      <c r="AE39" s="38">
        <v>44</v>
      </c>
      <c r="AF39" s="167">
        <v>204</v>
      </c>
      <c r="AG39" s="171">
        <v>61.1</v>
      </c>
      <c r="AH39" s="452">
        <v>13.6</v>
      </c>
      <c r="AI39" s="172">
        <v>0</v>
      </c>
      <c r="AJ39" s="173">
        <v>0</v>
      </c>
      <c r="AK39" s="555">
        <v>165</v>
      </c>
      <c r="AL39" s="30" t="s">
        <v>1857</v>
      </c>
      <c r="AM39" s="40"/>
      <c r="AN39" s="572">
        <v>18.100000000000001</v>
      </c>
      <c r="AO39" s="180">
        <v>46</v>
      </c>
      <c r="AP39" s="409">
        <v>48</v>
      </c>
      <c r="AQ39" s="157">
        <v>29.8</v>
      </c>
      <c r="AR39" s="41">
        <v>30</v>
      </c>
      <c r="AS39" s="1060">
        <v>11</v>
      </c>
      <c r="AW39" s="812">
        <f t="shared" si="23"/>
        <v>406896.55172413791</v>
      </c>
      <c r="AX39" s="186"/>
      <c r="AY39" s="186">
        <f t="shared" si="24"/>
        <v>529699</v>
      </c>
      <c r="AZ39" s="187">
        <f t="shared" si="1"/>
        <v>122802.44827586209</v>
      </c>
      <c r="BA39" s="193">
        <f t="shared" si="2"/>
        <v>1.301802627118644</v>
      </c>
      <c r="BB39" s="727">
        <f>SUM($AY$38:AY39)/SUM($AW$38:AW39)</f>
        <v>1.3001965677966103</v>
      </c>
      <c r="BC39" s="200">
        <f t="shared" si="25"/>
        <v>389655.1724137931</v>
      </c>
      <c r="BD39" s="186">
        <f t="shared" si="26"/>
        <v>514362</v>
      </c>
      <c r="BE39" s="187">
        <f t="shared" si="4"/>
        <v>124706.8275862069</v>
      </c>
      <c r="BF39" s="193">
        <f t="shared" si="5"/>
        <v>1.3200440707964602</v>
      </c>
      <c r="BG39" s="179">
        <f t="shared" si="27"/>
        <v>16551.724137931036</v>
      </c>
      <c r="BH39" s="186">
        <f t="shared" si="15"/>
        <v>15337</v>
      </c>
      <c r="BI39" s="187">
        <f t="shared" si="28"/>
        <v>-1214.7241379310362</v>
      </c>
      <c r="BJ39" s="193">
        <f t="shared" si="29"/>
        <v>0.92661041666666655</v>
      </c>
      <c r="BK39" s="675">
        <f t="shared" si="30"/>
        <v>35.172413793103445</v>
      </c>
      <c r="BL39" s="677"/>
      <c r="BM39" s="677">
        <f t="shared" si="31"/>
        <v>55.42</v>
      </c>
      <c r="BN39" s="677">
        <f t="shared" si="32"/>
        <v>20.247586206896557</v>
      </c>
      <c r="BO39" s="193">
        <f t="shared" si="17"/>
        <v>1.5756666666666668</v>
      </c>
      <c r="BP39" s="782">
        <f>SUM($BM$38:BM39)/SUM($BK$38:BK39)</f>
        <v>1.7070196078431374</v>
      </c>
    </row>
    <row r="40" spans="1:68" s="41" customFormat="1" ht="21.75" hidden="1" customHeight="1" outlineLevel="1">
      <c r="A40" s="120">
        <f t="shared" ref="A40:A63" si="35">A39+1</f>
        <v>44595</v>
      </c>
      <c r="B40" s="1000">
        <v>526772</v>
      </c>
      <c r="C40" s="126">
        <v>544457</v>
      </c>
      <c r="D40" s="1003">
        <v>55.71</v>
      </c>
      <c r="E40" s="706">
        <f t="shared" si="33"/>
        <v>1779</v>
      </c>
      <c r="F40" s="155">
        <v>340739</v>
      </c>
      <c r="G40" s="30">
        <v>14544</v>
      </c>
      <c r="H40" s="31">
        <v>0</v>
      </c>
      <c r="I40" s="35">
        <v>510757</v>
      </c>
      <c r="J40" s="34">
        <v>20479</v>
      </c>
      <c r="K40" s="440">
        <v>55.71</v>
      </c>
      <c r="L40" s="706">
        <f t="shared" si="34"/>
        <v>1779</v>
      </c>
      <c r="M40" s="710">
        <f t="shared" si="11"/>
        <v>22258</v>
      </c>
      <c r="N40" s="134">
        <v>329491</v>
      </c>
      <c r="O40" s="36">
        <v>14064</v>
      </c>
      <c r="P40" s="147">
        <v>840248</v>
      </c>
      <c r="Q40" s="34">
        <v>34543</v>
      </c>
      <c r="R40" s="707">
        <f t="shared" si="12"/>
        <v>36322</v>
      </c>
      <c r="S40" s="35">
        <v>14749</v>
      </c>
      <c r="T40" s="489">
        <v>9528</v>
      </c>
      <c r="U40" s="36">
        <v>407</v>
      </c>
      <c r="V40" s="157">
        <v>1266</v>
      </c>
      <c r="W40" s="33">
        <v>0</v>
      </c>
      <c r="X40" s="30">
        <v>0</v>
      </c>
      <c r="Y40" s="36">
        <v>42684</v>
      </c>
      <c r="Z40" s="37"/>
      <c r="AA40" s="37" t="s">
        <v>484</v>
      </c>
      <c r="AB40" s="161" t="s">
        <v>82</v>
      </c>
      <c r="AC40" s="98" t="s">
        <v>1851</v>
      </c>
      <c r="AD40" s="165" t="s">
        <v>1924</v>
      </c>
      <c r="AE40" s="38">
        <v>44</v>
      </c>
      <c r="AF40" s="167">
        <v>204</v>
      </c>
      <c r="AG40" s="171">
        <v>60.6</v>
      </c>
      <c r="AH40" s="452">
        <v>13.4</v>
      </c>
      <c r="AI40" s="172">
        <v>0</v>
      </c>
      <c r="AJ40" s="173">
        <v>0</v>
      </c>
      <c r="AK40" s="555">
        <v>165</v>
      </c>
      <c r="AL40" s="30" t="s">
        <v>1857</v>
      </c>
      <c r="AM40" s="40"/>
      <c r="AN40" s="573">
        <v>18.399999999999999</v>
      </c>
      <c r="AO40" s="181">
        <v>45</v>
      </c>
      <c r="AP40" s="409">
        <v>48</v>
      </c>
      <c r="AQ40" s="157">
        <v>29.8</v>
      </c>
      <c r="AR40" s="41">
        <v>46</v>
      </c>
      <c r="AS40" s="1060">
        <v>16</v>
      </c>
      <c r="AW40" s="812">
        <f t="shared" si="23"/>
        <v>406896.55172413791</v>
      </c>
      <c r="AX40" s="186"/>
      <c r="AY40" s="186">
        <f t="shared" si="24"/>
        <v>526772</v>
      </c>
      <c r="AZ40" s="188">
        <f t="shared" si="1"/>
        <v>119875.44827586209</v>
      </c>
      <c r="BA40" s="193">
        <f t="shared" si="2"/>
        <v>1.2946091525423729</v>
      </c>
      <c r="BB40" s="727">
        <f>SUM($AY$38:AY40)/SUM($AW$38:AW40)</f>
        <v>1.2983340960451979</v>
      </c>
      <c r="BC40" s="200">
        <f t="shared" si="25"/>
        <v>389655.1724137931</v>
      </c>
      <c r="BD40" s="186">
        <f t="shared" si="26"/>
        <v>510757</v>
      </c>
      <c r="BE40" s="188">
        <f t="shared" si="4"/>
        <v>121101.8275862069</v>
      </c>
      <c r="BF40" s="193">
        <f t="shared" si="5"/>
        <v>1.3107923008849558</v>
      </c>
      <c r="BG40" s="179">
        <f t="shared" si="27"/>
        <v>16551.724137931036</v>
      </c>
      <c r="BH40" s="186">
        <f t="shared" si="15"/>
        <v>16015</v>
      </c>
      <c r="BI40" s="188">
        <f t="shared" si="28"/>
        <v>-536.72413793103624</v>
      </c>
      <c r="BJ40" s="193">
        <f t="shared" si="29"/>
        <v>0.96757291666666656</v>
      </c>
      <c r="BK40" s="675">
        <f t="shared" si="30"/>
        <v>35.172413793103445</v>
      </c>
      <c r="BL40" s="677"/>
      <c r="BM40" s="677">
        <f t="shared" si="31"/>
        <v>55.71</v>
      </c>
      <c r="BN40" s="677">
        <f t="shared" si="32"/>
        <v>20.537586206896556</v>
      </c>
      <c r="BO40" s="193">
        <f t="shared" si="17"/>
        <v>1.5839117647058825</v>
      </c>
      <c r="BP40" s="782">
        <f>SUM($BM$38:BM40)/SUM($BK$38:BK40)</f>
        <v>1.665983660130719</v>
      </c>
    </row>
    <row r="41" spans="1:68" s="41" customFormat="1" ht="21.75" hidden="1" customHeight="1" outlineLevel="1">
      <c r="A41" s="120">
        <f t="shared" si="35"/>
        <v>44596</v>
      </c>
      <c r="B41" s="1000">
        <v>519647</v>
      </c>
      <c r="C41" s="126">
        <v>536839</v>
      </c>
      <c r="D41" s="1003">
        <v>53.87</v>
      </c>
      <c r="E41" s="706">
        <f t="shared" si="33"/>
        <v>1721</v>
      </c>
      <c r="F41" s="155">
        <v>342213</v>
      </c>
      <c r="G41" s="30">
        <v>14615</v>
      </c>
      <c r="H41" s="31">
        <v>0</v>
      </c>
      <c r="I41" s="35">
        <v>504087</v>
      </c>
      <c r="J41" s="34">
        <v>20205</v>
      </c>
      <c r="K41" s="440">
        <v>53.87</v>
      </c>
      <c r="L41" s="706">
        <f t="shared" si="34"/>
        <v>1721</v>
      </c>
      <c r="M41" s="710">
        <f t="shared" si="11"/>
        <v>21926</v>
      </c>
      <c r="N41" s="134">
        <v>330484</v>
      </c>
      <c r="O41" s="36">
        <v>14114</v>
      </c>
      <c r="P41" s="147">
        <v>834571</v>
      </c>
      <c r="Q41" s="34">
        <v>34319</v>
      </c>
      <c r="R41" s="707">
        <f t="shared" si="12"/>
        <v>36040</v>
      </c>
      <c r="S41" s="35">
        <v>14286</v>
      </c>
      <c r="T41" s="489">
        <v>10017</v>
      </c>
      <c r="U41" s="36">
        <v>428</v>
      </c>
      <c r="V41" s="157">
        <v>1274</v>
      </c>
      <c r="W41" s="33">
        <v>0</v>
      </c>
      <c r="X41" s="30">
        <v>0</v>
      </c>
      <c r="Y41" s="36">
        <v>42707</v>
      </c>
      <c r="Z41" s="37"/>
      <c r="AA41" s="37" t="s">
        <v>484</v>
      </c>
      <c r="AB41" s="161" t="s">
        <v>82</v>
      </c>
      <c r="AC41" s="98" t="s">
        <v>1851</v>
      </c>
      <c r="AD41" s="165" t="s">
        <v>1928</v>
      </c>
      <c r="AE41" s="38">
        <v>45</v>
      </c>
      <c r="AF41" s="167">
        <v>204</v>
      </c>
      <c r="AG41" s="171">
        <v>60.2</v>
      </c>
      <c r="AH41" s="452">
        <v>13.4</v>
      </c>
      <c r="AI41" s="172">
        <v>0</v>
      </c>
      <c r="AJ41" s="173">
        <v>0</v>
      </c>
      <c r="AK41" s="555">
        <v>158</v>
      </c>
      <c r="AL41" s="30" t="s">
        <v>1857</v>
      </c>
      <c r="AM41" s="40"/>
      <c r="AN41" s="573">
        <v>18</v>
      </c>
      <c r="AO41" s="181">
        <v>43</v>
      </c>
      <c r="AP41" s="409">
        <v>45</v>
      </c>
      <c r="AQ41" s="157">
        <v>28.8</v>
      </c>
      <c r="AR41" s="41">
        <v>46</v>
      </c>
      <c r="AS41" s="1060">
        <v>16</v>
      </c>
      <c r="AW41" s="812">
        <f t="shared" si="23"/>
        <v>406896.55172413791</v>
      </c>
      <c r="AX41" s="186"/>
      <c r="AY41" s="186">
        <f t="shared" si="24"/>
        <v>519647</v>
      </c>
      <c r="AZ41" s="188">
        <f t="shared" si="1"/>
        <v>112750.44827586209</v>
      </c>
      <c r="BA41" s="193">
        <f t="shared" si="2"/>
        <v>1.2770985593220339</v>
      </c>
      <c r="BB41" s="727">
        <f>SUM($AY$38:AY41)/SUM($AW$38:AW41)</f>
        <v>1.2930252118644068</v>
      </c>
      <c r="BC41" s="200">
        <f t="shared" si="25"/>
        <v>389655.1724137931</v>
      </c>
      <c r="BD41" s="186">
        <f t="shared" si="26"/>
        <v>504087</v>
      </c>
      <c r="BE41" s="188">
        <f t="shared" si="4"/>
        <v>114431.8275862069</v>
      </c>
      <c r="BF41" s="193">
        <f t="shared" si="5"/>
        <v>1.2936746017699114</v>
      </c>
      <c r="BG41" s="179">
        <f t="shared" si="27"/>
        <v>16551.724137931036</v>
      </c>
      <c r="BH41" s="186">
        <f t="shared" si="15"/>
        <v>15560</v>
      </c>
      <c r="BI41" s="188">
        <f t="shared" si="28"/>
        <v>-991.72413793103624</v>
      </c>
      <c r="BJ41" s="193">
        <f t="shared" si="29"/>
        <v>0.94008333333333327</v>
      </c>
      <c r="BK41" s="675">
        <f t="shared" si="30"/>
        <v>35.172413793103445</v>
      </c>
      <c r="BL41" s="677"/>
      <c r="BM41" s="677">
        <f t="shared" si="31"/>
        <v>53.87</v>
      </c>
      <c r="BN41" s="677">
        <f t="shared" si="32"/>
        <v>18.697586206896553</v>
      </c>
      <c r="BO41" s="193">
        <f t="shared" si="17"/>
        <v>1.5315980392156863</v>
      </c>
      <c r="BP41" s="782">
        <f>SUM($BM$38:BM41)/SUM($BK$38:BK41)</f>
        <v>1.6323872549019609</v>
      </c>
    </row>
    <row r="42" spans="1:68" s="41" customFormat="1" ht="21.75" hidden="1" customHeight="1" outlineLevel="1">
      <c r="A42" s="120">
        <f t="shared" si="35"/>
        <v>44597</v>
      </c>
      <c r="B42" s="1000">
        <v>517745</v>
      </c>
      <c r="C42" s="126">
        <v>535139</v>
      </c>
      <c r="D42" s="1003">
        <v>48.46</v>
      </c>
      <c r="E42" s="706">
        <f t="shared" si="33"/>
        <v>1548</v>
      </c>
      <c r="F42" s="155">
        <v>343029</v>
      </c>
      <c r="G42" s="30">
        <v>14639</v>
      </c>
      <c r="H42" s="31">
        <v>0</v>
      </c>
      <c r="I42" s="35">
        <v>502113</v>
      </c>
      <c r="J42" s="34">
        <v>20135</v>
      </c>
      <c r="K42" s="440">
        <v>48.46</v>
      </c>
      <c r="L42" s="706">
        <f t="shared" si="34"/>
        <v>1548</v>
      </c>
      <c r="M42" s="710">
        <f t="shared" si="11"/>
        <v>21683</v>
      </c>
      <c r="N42" s="134">
        <v>331123</v>
      </c>
      <c r="O42" s="36">
        <v>14131</v>
      </c>
      <c r="P42" s="147">
        <v>833236</v>
      </c>
      <c r="Q42" s="34">
        <v>34266</v>
      </c>
      <c r="R42" s="707">
        <f t="shared" si="12"/>
        <v>35814</v>
      </c>
      <c r="S42" s="35">
        <v>14147</v>
      </c>
      <c r="T42" s="489">
        <v>10189</v>
      </c>
      <c r="U42" s="36">
        <v>435</v>
      </c>
      <c r="V42" s="157">
        <v>1485</v>
      </c>
      <c r="W42" s="33">
        <v>0</v>
      </c>
      <c r="X42" s="30">
        <v>0</v>
      </c>
      <c r="Y42" s="36">
        <v>42676</v>
      </c>
      <c r="Z42" s="37"/>
      <c r="AA42" s="37" t="s">
        <v>484</v>
      </c>
      <c r="AB42" s="161" t="s">
        <v>82</v>
      </c>
      <c r="AC42" s="98" t="s">
        <v>1851</v>
      </c>
      <c r="AD42" s="165" t="s">
        <v>1928</v>
      </c>
      <c r="AE42" s="38">
        <v>45</v>
      </c>
      <c r="AF42" s="167">
        <v>204</v>
      </c>
      <c r="AG42" s="171">
        <v>60.1</v>
      </c>
      <c r="AH42" s="452">
        <v>13.3</v>
      </c>
      <c r="AI42" s="172">
        <v>0</v>
      </c>
      <c r="AJ42" s="173">
        <v>0</v>
      </c>
      <c r="AK42" s="555">
        <v>163</v>
      </c>
      <c r="AL42" s="30" t="s">
        <v>1857</v>
      </c>
      <c r="AM42" s="40"/>
      <c r="AN42" s="573">
        <v>18.2</v>
      </c>
      <c r="AO42" s="181">
        <v>43</v>
      </c>
      <c r="AP42" s="409">
        <v>44</v>
      </c>
      <c r="AQ42" s="157">
        <v>28.8</v>
      </c>
      <c r="AR42" s="41">
        <v>46</v>
      </c>
      <c r="AS42" s="1060">
        <v>16</v>
      </c>
      <c r="AW42" s="812">
        <f t="shared" si="23"/>
        <v>406896.55172413791</v>
      </c>
      <c r="AX42" s="186"/>
      <c r="AY42" s="186">
        <f t="shared" si="24"/>
        <v>517745</v>
      </c>
      <c r="AZ42" s="188">
        <f t="shared" si="1"/>
        <v>110848.44827586209</v>
      </c>
      <c r="BA42" s="193">
        <f t="shared" si="2"/>
        <v>1.272424152542373</v>
      </c>
      <c r="BB42" s="727">
        <f>SUM($AY$38:AY42)/SUM($AW$38:AW42)</f>
        <v>1.288905</v>
      </c>
      <c r="BC42" s="200">
        <f t="shared" si="25"/>
        <v>389655.1724137931</v>
      </c>
      <c r="BD42" s="186">
        <f t="shared" si="26"/>
        <v>502113</v>
      </c>
      <c r="BE42" s="188">
        <f t="shared" si="4"/>
        <v>112457.8275862069</v>
      </c>
      <c r="BF42" s="193">
        <f t="shared" si="5"/>
        <v>1.2886085840707964</v>
      </c>
      <c r="BG42" s="179">
        <f t="shared" si="27"/>
        <v>16551.724137931036</v>
      </c>
      <c r="BH42" s="186">
        <f t="shared" si="15"/>
        <v>15632</v>
      </c>
      <c r="BI42" s="188">
        <f t="shared" si="28"/>
        <v>-919.72413793103624</v>
      </c>
      <c r="BJ42" s="193">
        <f t="shared" si="29"/>
        <v>0.94443333333333324</v>
      </c>
      <c r="BK42" s="675">
        <f t="shared" si="30"/>
        <v>35.172413793103445</v>
      </c>
      <c r="BL42" s="677"/>
      <c r="BM42" s="677">
        <f t="shared" si="31"/>
        <v>48.46</v>
      </c>
      <c r="BN42" s="677">
        <f t="shared" si="32"/>
        <v>13.287586206896556</v>
      </c>
      <c r="BO42" s="193">
        <f t="shared" si="17"/>
        <v>1.3777843137254904</v>
      </c>
      <c r="BP42" s="782">
        <f>SUM($BM$38:BM42)/SUM($BK$38:BK42)</f>
        <v>1.581466666666667</v>
      </c>
    </row>
    <row r="43" spans="1:68" s="41" customFormat="1" ht="21.75" hidden="1" customHeight="1" outlineLevel="1">
      <c r="A43" s="120">
        <f t="shared" si="35"/>
        <v>44598</v>
      </c>
      <c r="B43" s="1000">
        <v>519271</v>
      </c>
      <c r="C43" s="126">
        <v>536659</v>
      </c>
      <c r="D43" s="1003">
        <v>54.77</v>
      </c>
      <c r="E43" s="706">
        <f t="shared" si="33"/>
        <v>1749</v>
      </c>
      <c r="F43" s="155">
        <v>343051</v>
      </c>
      <c r="G43" s="30">
        <v>14643</v>
      </c>
      <c r="H43" s="31">
        <v>0</v>
      </c>
      <c r="I43" s="35">
        <v>503672</v>
      </c>
      <c r="J43" s="34">
        <v>20190</v>
      </c>
      <c r="K43" s="440">
        <v>54.77</v>
      </c>
      <c r="L43" s="706">
        <f t="shared" si="34"/>
        <v>1749</v>
      </c>
      <c r="M43" s="710">
        <f t="shared" si="11"/>
        <v>21939</v>
      </c>
      <c r="N43" s="134">
        <v>331404</v>
      </c>
      <c r="O43" s="36">
        <v>14146</v>
      </c>
      <c r="P43" s="147">
        <v>835076</v>
      </c>
      <c r="Q43" s="34">
        <v>34336</v>
      </c>
      <c r="R43" s="707">
        <f t="shared" si="12"/>
        <v>36085</v>
      </c>
      <c r="S43" s="35">
        <v>14307</v>
      </c>
      <c r="T43" s="489">
        <v>9933</v>
      </c>
      <c r="U43" s="36">
        <v>424</v>
      </c>
      <c r="V43" s="157">
        <v>1292</v>
      </c>
      <c r="W43" s="33">
        <v>0</v>
      </c>
      <c r="X43" s="30">
        <v>0</v>
      </c>
      <c r="Y43" s="36">
        <v>42685</v>
      </c>
      <c r="Z43" s="37"/>
      <c r="AA43" s="37" t="s">
        <v>484</v>
      </c>
      <c r="AB43" s="161" t="s">
        <v>82</v>
      </c>
      <c r="AC43" s="98" t="s">
        <v>1851</v>
      </c>
      <c r="AD43" s="165" t="s">
        <v>1930</v>
      </c>
      <c r="AE43" s="38">
        <v>44</v>
      </c>
      <c r="AF43" s="167">
        <v>204</v>
      </c>
      <c r="AG43" s="171">
        <v>60.2</v>
      </c>
      <c r="AH43" s="452">
        <v>13.4</v>
      </c>
      <c r="AI43" s="172">
        <v>0</v>
      </c>
      <c r="AJ43" s="173">
        <v>0</v>
      </c>
      <c r="AK43" s="555">
        <v>156</v>
      </c>
      <c r="AL43" s="30" t="s">
        <v>1857</v>
      </c>
      <c r="AM43" s="40"/>
      <c r="AN43" s="573">
        <v>18.2</v>
      </c>
      <c r="AO43" s="181">
        <v>43</v>
      </c>
      <c r="AP43" s="409">
        <v>44</v>
      </c>
      <c r="AQ43" s="157">
        <v>28.1</v>
      </c>
      <c r="AR43" s="41">
        <v>46</v>
      </c>
      <c r="AS43" s="1060">
        <v>16</v>
      </c>
      <c r="AW43" s="812">
        <f t="shared" si="23"/>
        <v>406896.55172413791</v>
      </c>
      <c r="AX43" s="186"/>
      <c r="AY43" s="186">
        <f t="shared" si="24"/>
        <v>519271</v>
      </c>
      <c r="AZ43" s="188">
        <f t="shared" si="1"/>
        <v>112374.44827586209</v>
      </c>
      <c r="BA43" s="193">
        <f t="shared" si="2"/>
        <v>1.2761744915254238</v>
      </c>
      <c r="BB43" s="727">
        <f>SUM($AY$38:AY43)/SUM($AW$38:AW43)</f>
        <v>1.2867832485875708</v>
      </c>
      <c r="BC43" s="200">
        <f t="shared" si="25"/>
        <v>389655.1724137931</v>
      </c>
      <c r="BD43" s="186">
        <f t="shared" si="26"/>
        <v>503672</v>
      </c>
      <c r="BE43" s="188">
        <f t="shared" si="4"/>
        <v>114016.8275862069</v>
      </c>
      <c r="BF43" s="193">
        <f t="shared" si="5"/>
        <v>1.2926095575221239</v>
      </c>
      <c r="BG43" s="179">
        <f t="shared" si="27"/>
        <v>16551.724137931036</v>
      </c>
      <c r="BH43" s="186">
        <f t="shared" si="15"/>
        <v>15599</v>
      </c>
      <c r="BI43" s="188">
        <f t="shared" si="28"/>
        <v>-952.72413793103624</v>
      </c>
      <c r="BJ43" s="193">
        <f t="shared" si="29"/>
        <v>0.94243958333333322</v>
      </c>
      <c r="BK43" s="675">
        <f t="shared" si="30"/>
        <v>35.172413793103445</v>
      </c>
      <c r="BL43" s="677"/>
      <c r="BM43" s="677">
        <f t="shared" si="31"/>
        <v>54.77</v>
      </c>
      <c r="BN43" s="677">
        <f t="shared" si="32"/>
        <v>19.597586206896558</v>
      </c>
      <c r="BO43" s="193">
        <f t="shared" si="17"/>
        <v>1.5571862745098042</v>
      </c>
      <c r="BP43" s="782">
        <f>SUM($BM$38:BM43)/SUM($BK$38:BK43)</f>
        <v>1.5774199346405231</v>
      </c>
    </row>
    <row r="44" spans="1:68" s="41" customFormat="1" ht="21.75" hidden="1" customHeight="1" outlineLevel="1">
      <c r="A44" s="120">
        <f t="shared" si="35"/>
        <v>44599</v>
      </c>
      <c r="B44" s="1000">
        <v>521260</v>
      </c>
      <c r="C44" s="126">
        <v>538642</v>
      </c>
      <c r="D44" s="1003">
        <v>53.9</v>
      </c>
      <c r="E44" s="706">
        <f t="shared" si="33"/>
        <v>1722</v>
      </c>
      <c r="F44" s="155">
        <v>348208</v>
      </c>
      <c r="G44" s="30">
        <v>14887</v>
      </c>
      <c r="H44" s="31">
        <v>0</v>
      </c>
      <c r="I44" s="35">
        <v>505983</v>
      </c>
      <c r="J44" s="34">
        <v>20427</v>
      </c>
      <c r="K44" s="440">
        <v>53.9</v>
      </c>
      <c r="L44" s="706">
        <f t="shared" si="34"/>
        <v>1722</v>
      </c>
      <c r="M44" s="710">
        <f t="shared" si="11"/>
        <v>22149</v>
      </c>
      <c r="N44" s="134">
        <v>336234</v>
      </c>
      <c r="O44" s="36">
        <v>14375</v>
      </c>
      <c r="P44" s="147">
        <v>842217</v>
      </c>
      <c r="Q44" s="34">
        <v>34802</v>
      </c>
      <c r="R44" s="707">
        <f t="shared" si="12"/>
        <v>36524</v>
      </c>
      <c r="S44" s="35">
        <v>14107</v>
      </c>
      <c r="T44" s="489">
        <v>10251</v>
      </c>
      <c r="U44" s="36">
        <v>438</v>
      </c>
      <c r="V44" s="157">
        <v>1170</v>
      </c>
      <c r="W44" s="33">
        <v>0</v>
      </c>
      <c r="X44" s="30">
        <v>0</v>
      </c>
      <c r="Y44" s="36">
        <v>42753</v>
      </c>
      <c r="Z44" s="37"/>
      <c r="AA44" s="37" t="s">
        <v>484</v>
      </c>
      <c r="AB44" s="161" t="s">
        <v>82</v>
      </c>
      <c r="AC44" s="98" t="s">
        <v>1851</v>
      </c>
      <c r="AD44" s="165" t="s">
        <v>1930</v>
      </c>
      <c r="AE44" s="38">
        <v>44</v>
      </c>
      <c r="AF44" s="167">
        <v>204</v>
      </c>
      <c r="AG44" s="171">
        <v>60.2</v>
      </c>
      <c r="AH44" s="452">
        <v>13.4</v>
      </c>
      <c r="AI44" s="172">
        <v>0</v>
      </c>
      <c r="AJ44" s="173">
        <v>0</v>
      </c>
      <c r="AK44" s="555">
        <v>164</v>
      </c>
      <c r="AL44" s="30" t="s">
        <v>1857</v>
      </c>
      <c r="AM44" s="40"/>
      <c r="AN44" s="573">
        <v>18.2</v>
      </c>
      <c r="AO44" s="181">
        <v>43</v>
      </c>
      <c r="AP44" s="409">
        <v>44</v>
      </c>
      <c r="AQ44" s="157">
        <v>28.1</v>
      </c>
      <c r="AR44" s="41">
        <v>46</v>
      </c>
      <c r="AS44" s="1060">
        <v>16</v>
      </c>
      <c r="AW44" s="812">
        <f t="shared" si="23"/>
        <v>406896.55172413791</v>
      </c>
      <c r="AX44" s="186"/>
      <c r="AY44" s="186">
        <f t="shared" si="24"/>
        <v>521260</v>
      </c>
      <c r="AZ44" s="188">
        <f t="shared" si="1"/>
        <v>114363.44827586209</v>
      </c>
      <c r="BA44" s="193">
        <f t="shared" si="2"/>
        <v>1.2810627118644069</v>
      </c>
      <c r="BB44" s="727">
        <f>SUM($AY$38:AY44)/SUM($AW$38:AW44)</f>
        <v>1.2859660290556902</v>
      </c>
      <c r="BC44" s="200">
        <f t="shared" si="25"/>
        <v>389655.1724137931</v>
      </c>
      <c r="BD44" s="186">
        <f t="shared" si="26"/>
        <v>505983</v>
      </c>
      <c r="BE44" s="188">
        <f t="shared" si="4"/>
        <v>116327.8275862069</v>
      </c>
      <c r="BF44" s="193">
        <f t="shared" si="5"/>
        <v>1.2985404424778761</v>
      </c>
      <c r="BG44" s="179">
        <f t="shared" si="27"/>
        <v>16551.724137931036</v>
      </c>
      <c r="BH44" s="186">
        <f t="shared" si="15"/>
        <v>15277</v>
      </c>
      <c r="BI44" s="188">
        <f t="shared" si="28"/>
        <v>-1274.7241379310362</v>
      </c>
      <c r="BJ44" s="193">
        <f t="shared" si="29"/>
        <v>0.92298541666666656</v>
      </c>
      <c r="BK44" s="675">
        <f t="shared" si="30"/>
        <v>35.172413793103445</v>
      </c>
      <c r="BL44" s="677"/>
      <c r="BM44" s="677">
        <f t="shared" si="31"/>
        <v>53.9</v>
      </c>
      <c r="BN44" s="677">
        <f t="shared" si="32"/>
        <v>18.727586206896554</v>
      </c>
      <c r="BO44" s="193">
        <f t="shared" si="17"/>
        <v>1.5324509803921569</v>
      </c>
      <c r="BP44" s="782">
        <f>SUM($BM$38:BM44)/SUM($BK$38:BK44)</f>
        <v>1.5709957983193281</v>
      </c>
    </row>
    <row r="45" spans="1:68" s="41" customFormat="1" ht="21.75" hidden="1" customHeight="1" outlineLevel="1">
      <c r="A45" s="120">
        <f t="shared" si="35"/>
        <v>44600</v>
      </c>
      <c r="B45" s="1000">
        <v>521507</v>
      </c>
      <c r="C45" s="126">
        <v>538738</v>
      </c>
      <c r="D45" s="1003">
        <v>55.69</v>
      </c>
      <c r="E45" s="706">
        <f t="shared" si="33"/>
        <v>1779</v>
      </c>
      <c r="F45" s="155">
        <v>355546</v>
      </c>
      <c r="G45" s="30">
        <v>15223</v>
      </c>
      <c r="H45" s="31">
        <v>0</v>
      </c>
      <c r="I45" s="35">
        <v>505467</v>
      </c>
      <c r="J45" s="34">
        <v>20236</v>
      </c>
      <c r="K45" s="440">
        <v>55.69</v>
      </c>
      <c r="L45" s="706">
        <f t="shared" si="34"/>
        <v>1779</v>
      </c>
      <c r="M45" s="710">
        <f t="shared" si="11"/>
        <v>22015</v>
      </c>
      <c r="N45" s="134">
        <v>344217</v>
      </c>
      <c r="O45" s="36">
        <v>14738</v>
      </c>
      <c r="P45" s="147">
        <v>849684</v>
      </c>
      <c r="Q45" s="34">
        <v>34974</v>
      </c>
      <c r="R45" s="707">
        <f t="shared" si="12"/>
        <v>36753</v>
      </c>
      <c r="S45" s="35">
        <v>14761</v>
      </c>
      <c r="T45" s="489">
        <v>9556</v>
      </c>
      <c r="U45" s="36">
        <v>409</v>
      </c>
      <c r="V45" s="157">
        <v>1279</v>
      </c>
      <c r="W45" s="33">
        <v>0</v>
      </c>
      <c r="X45" s="30">
        <v>0</v>
      </c>
      <c r="Y45" s="36">
        <v>42816</v>
      </c>
      <c r="Z45" s="37"/>
      <c r="AA45" s="37" t="s">
        <v>484</v>
      </c>
      <c r="AB45" s="161" t="s">
        <v>82</v>
      </c>
      <c r="AC45" s="98" t="s">
        <v>1851</v>
      </c>
      <c r="AD45" s="165" t="s">
        <v>1930</v>
      </c>
      <c r="AE45" s="38">
        <v>44</v>
      </c>
      <c r="AF45" s="167">
        <v>204</v>
      </c>
      <c r="AG45" s="171">
        <v>60.2</v>
      </c>
      <c r="AH45" s="452">
        <v>13.4</v>
      </c>
      <c r="AI45" s="172">
        <v>0</v>
      </c>
      <c r="AJ45" s="173">
        <v>0</v>
      </c>
      <c r="AK45" s="555">
        <v>163</v>
      </c>
      <c r="AL45" s="30" t="s">
        <v>1857</v>
      </c>
      <c r="AM45" s="40"/>
      <c r="AN45" s="573">
        <v>18.2</v>
      </c>
      <c r="AO45" s="181">
        <v>43</v>
      </c>
      <c r="AP45" s="409">
        <v>44</v>
      </c>
      <c r="AQ45" s="157">
        <v>28.1</v>
      </c>
      <c r="AR45" s="41">
        <v>41</v>
      </c>
      <c r="AS45" s="1060">
        <v>14</v>
      </c>
      <c r="AW45" s="812">
        <f t="shared" si="23"/>
        <v>406896.55172413791</v>
      </c>
      <c r="AX45" s="186"/>
      <c r="AY45" s="186">
        <f t="shared" si="24"/>
        <v>521507</v>
      </c>
      <c r="AZ45" s="188">
        <f t="shared" si="1"/>
        <v>114610.44827586209</v>
      </c>
      <c r="BA45" s="193">
        <f t="shared" si="2"/>
        <v>1.281669745762712</v>
      </c>
      <c r="BB45" s="727">
        <f>SUM($AY$38:AY45)/SUM($AW$38:AW45)</f>
        <v>1.2854289936440679</v>
      </c>
      <c r="BC45" s="200">
        <f t="shared" si="25"/>
        <v>389655.1724137931</v>
      </c>
      <c r="BD45" s="186">
        <f t="shared" si="26"/>
        <v>505467</v>
      </c>
      <c r="BE45" s="188">
        <f t="shared" si="4"/>
        <v>115811.8275862069</v>
      </c>
      <c r="BF45" s="193">
        <f t="shared" si="5"/>
        <v>1.2972161946902654</v>
      </c>
      <c r="BG45" s="179">
        <f t="shared" si="27"/>
        <v>16551.724137931036</v>
      </c>
      <c r="BH45" s="186">
        <f t="shared" si="15"/>
        <v>16040</v>
      </c>
      <c r="BI45" s="188">
        <f t="shared" si="28"/>
        <v>-511.72413793103624</v>
      </c>
      <c r="BJ45" s="193">
        <f t="shared" si="29"/>
        <v>0.96908333333333319</v>
      </c>
      <c r="BK45" s="675">
        <f t="shared" si="30"/>
        <v>35.172413793103445</v>
      </c>
      <c r="BL45" s="677"/>
      <c r="BM45" s="677">
        <f t="shared" si="31"/>
        <v>55.69</v>
      </c>
      <c r="BN45" s="677">
        <f t="shared" si="32"/>
        <v>20.517586206896553</v>
      </c>
      <c r="BO45" s="193">
        <f t="shared" si="17"/>
        <v>1.5833431372549021</v>
      </c>
      <c r="BP45" s="782">
        <f>SUM($BM$38:BM45)/SUM($BK$38:BK45)</f>
        <v>1.5725392156862747</v>
      </c>
    </row>
    <row r="46" spans="1:68" s="41" customFormat="1" ht="21.75" hidden="1" customHeight="1" outlineLevel="1">
      <c r="A46" s="120">
        <f t="shared" si="35"/>
        <v>44601</v>
      </c>
      <c r="B46" s="1000">
        <v>521374</v>
      </c>
      <c r="C46" s="126">
        <v>537970</v>
      </c>
      <c r="D46" s="1003">
        <v>55.7</v>
      </c>
      <c r="E46" s="706">
        <f t="shared" si="33"/>
        <v>1779</v>
      </c>
      <c r="F46" s="155">
        <v>353019</v>
      </c>
      <c r="G46" s="30">
        <v>15117</v>
      </c>
      <c r="H46" s="31">
        <v>0</v>
      </c>
      <c r="I46" s="35">
        <v>505728</v>
      </c>
      <c r="J46" s="34">
        <v>20229</v>
      </c>
      <c r="K46" s="440">
        <v>55.7</v>
      </c>
      <c r="L46" s="706">
        <f t="shared" si="34"/>
        <v>1779</v>
      </c>
      <c r="M46" s="710">
        <f t="shared" si="11"/>
        <v>22008</v>
      </c>
      <c r="N46" s="134">
        <v>341390</v>
      </c>
      <c r="O46" s="36">
        <v>14619</v>
      </c>
      <c r="P46" s="147">
        <v>847118</v>
      </c>
      <c r="Q46" s="34">
        <v>34848</v>
      </c>
      <c r="R46" s="707">
        <f t="shared" si="12"/>
        <v>36627</v>
      </c>
      <c r="S46" s="35">
        <v>14225</v>
      </c>
      <c r="T46" s="489">
        <v>9861</v>
      </c>
      <c r="U46" s="36">
        <v>422</v>
      </c>
      <c r="V46" s="157">
        <v>1421</v>
      </c>
      <c r="W46" s="33">
        <v>0</v>
      </c>
      <c r="X46" s="30">
        <v>0</v>
      </c>
      <c r="Y46" s="36">
        <v>42822</v>
      </c>
      <c r="Z46" s="37"/>
      <c r="AA46" s="37" t="s">
        <v>484</v>
      </c>
      <c r="AB46" s="161" t="s">
        <v>82</v>
      </c>
      <c r="AC46" s="98" t="s">
        <v>1851</v>
      </c>
      <c r="AD46" s="165" t="s">
        <v>1931</v>
      </c>
      <c r="AE46" s="38">
        <v>44</v>
      </c>
      <c r="AF46" s="167">
        <v>204</v>
      </c>
      <c r="AG46" s="171">
        <v>61.1</v>
      </c>
      <c r="AH46" s="452">
        <v>13.6</v>
      </c>
      <c r="AI46" s="172">
        <v>9</v>
      </c>
      <c r="AJ46" s="173">
        <v>0</v>
      </c>
      <c r="AK46" s="555">
        <v>162</v>
      </c>
      <c r="AL46" s="30" t="s">
        <v>1857</v>
      </c>
      <c r="AM46" s="40"/>
      <c r="AN46" s="573">
        <v>18.2</v>
      </c>
      <c r="AO46" s="181">
        <v>43</v>
      </c>
      <c r="AP46" s="409">
        <v>44</v>
      </c>
      <c r="AQ46" s="157">
        <v>27.7</v>
      </c>
      <c r="AR46" s="41">
        <v>41</v>
      </c>
      <c r="AS46" s="1060">
        <v>14</v>
      </c>
      <c r="AW46" s="812">
        <f t="shared" si="23"/>
        <v>406896.55172413791</v>
      </c>
      <c r="AX46" s="186"/>
      <c r="AY46" s="186">
        <f t="shared" si="24"/>
        <v>521374</v>
      </c>
      <c r="AZ46" s="188">
        <f t="shared" si="1"/>
        <v>114477.44827586209</v>
      </c>
      <c r="BA46" s="193">
        <f t="shared" si="2"/>
        <v>1.2813428813559322</v>
      </c>
      <c r="BB46" s="727">
        <f>SUM($AY$38:AY46)/SUM($AW$38:AW46)</f>
        <v>1.2849749811676086</v>
      </c>
      <c r="BC46" s="200">
        <f t="shared" si="25"/>
        <v>389655.1724137931</v>
      </c>
      <c r="BD46" s="186">
        <f t="shared" si="26"/>
        <v>505728</v>
      </c>
      <c r="BE46" s="188">
        <f t="shared" si="4"/>
        <v>116072.8275862069</v>
      </c>
      <c r="BF46" s="193">
        <f t="shared" si="5"/>
        <v>1.2978860176991152</v>
      </c>
      <c r="BG46" s="179">
        <f t="shared" si="27"/>
        <v>16551.724137931036</v>
      </c>
      <c r="BH46" s="186">
        <f t="shared" si="15"/>
        <v>15646</v>
      </c>
      <c r="BI46" s="188">
        <f t="shared" si="28"/>
        <v>-905.72413793103624</v>
      </c>
      <c r="BJ46" s="193">
        <f t="shared" si="29"/>
        <v>0.94527916666666656</v>
      </c>
      <c r="BK46" s="675">
        <f t="shared" si="30"/>
        <v>35.172413793103445</v>
      </c>
      <c r="BL46" s="677"/>
      <c r="BM46" s="677">
        <f t="shared" si="31"/>
        <v>55.7</v>
      </c>
      <c r="BN46" s="677">
        <f t="shared" si="32"/>
        <v>20.527586206896558</v>
      </c>
      <c r="BO46" s="193">
        <f t="shared" si="17"/>
        <v>1.5836274509803925</v>
      </c>
      <c r="BP46" s="782">
        <f>SUM($BM$38:BM46)/SUM($BK$38:BK46)</f>
        <v>1.5737712418300658</v>
      </c>
    </row>
    <row r="47" spans="1:68" s="41" customFormat="1" ht="21.75" hidden="1" customHeight="1" outlineLevel="1">
      <c r="A47" s="120">
        <f t="shared" si="35"/>
        <v>44602</v>
      </c>
      <c r="B47" s="1000">
        <v>519741</v>
      </c>
      <c r="C47" s="126">
        <v>536786</v>
      </c>
      <c r="D47" s="1003">
        <v>56.02</v>
      </c>
      <c r="E47" s="706">
        <f t="shared" si="33"/>
        <v>1789</v>
      </c>
      <c r="F47" s="155">
        <v>346848</v>
      </c>
      <c r="G47" s="30">
        <v>14834</v>
      </c>
      <c r="H47" s="31">
        <v>0</v>
      </c>
      <c r="I47" s="35">
        <v>504309</v>
      </c>
      <c r="J47" s="34">
        <v>20190</v>
      </c>
      <c r="K47" s="440">
        <v>56.02</v>
      </c>
      <c r="L47" s="706">
        <f t="shared" si="34"/>
        <v>1789</v>
      </c>
      <c r="M47" s="710">
        <f t="shared" si="11"/>
        <v>21979</v>
      </c>
      <c r="N47" s="134">
        <v>335227</v>
      </c>
      <c r="O47" s="36">
        <v>14337</v>
      </c>
      <c r="P47" s="147">
        <v>839536</v>
      </c>
      <c r="Q47" s="34">
        <v>34527</v>
      </c>
      <c r="R47" s="707">
        <f t="shared" si="12"/>
        <v>36316</v>
      </c>
      <c r="S47" s="35">
        <v>14061</v>
      </c>
      <c r="T47" s="489">
        <v>9900</v>
      </c>
      <c r="U47" s="36">
        <v>423</v>
      </c>
      <c r="V47" s="157">
        <v>1371</v>
      </c>
      <c r="W47" s="33">
        <v>0</v>
      </c>
      <c r="X47" s="30">
        <v>0</v>
      </c>
      <c r="Y47" s="36">
        <v>42768</v>
      </c>
      <c r="Z47" s="37"/>
      <c r="AA47" s="37" t="s">
        <v>484</v>
      </c>
      <c r="AB47" s="161" t="s">
        <v>82</v>
      </c>
      <c r="AC47" s="98" t="s">
        <v>1851</v>
      </c>
      <c r="AD47" s="165" t="s">
        <v>1931</v>
      </c>
      <c r="AE47" s="38">
        <v>44</v>
      </c>
      <c r="AF47" s="167">
        <v>204</v>
      </c>
      <c r="AG47" s="171">
        <v>60.6</v>
      </c>
      <c r="AH47" s="452">
        <v>13.4</v>
      </c>
      <c r="AI47" s="172">
        <v>0</v>
      </c>
      <c r="AJ47" s="173">
        <v>0</v>
      </c>
      <c r="AK47" s="555">
        <v>164</v>
      </c>
      <c r="AL47" s="30" t="s">
        <v>1857</v>
      </c>
      <c r="AM47" s="40"/>
      <c r="AN47" s="573">
        <v>17</v>
      </c>
      <c r="AO47" s="181">
        <v>42</v>
      </c>
      <c r="AP47" s="409">
        <v>44</v>
      </c>
      <c r="AQ47" s="157">
        <v>27.6</v>
      </c>
      <c r="AR47" s="41">
        <v>41</v>
      </c>
      <c r="AS47" s="1060">
        <v>14</v>
      </c>
      <c r="AW47" s="812">
        <f t="shared" si="23"/>
        <v>406896.55172413791</v>
      </c>
      <c r="AX47" s="186"/>
      <c r="AY47" s="186">
        <f t="shared" si="24"/>
        <v>519741</v>
      </c>
      <c r="AZ47" s="188">
        <f t="shared" si="1"/>
        <v>112844.44827586209</v>
      </c>
      <c r="BA47" s="193">
        <f t="shared" si="2"/>
        <v>1.2773295762711865</v>
      </c>
      <c r="BB47" s="727">
        <f>SUM($AY$38:AY47)/SUM($AW$38:AW47)</f>
        <v>1.2842104406779664</v>
      </c>
      <c r="BC47" s="200">
        <f t="shared" si="25"/>
        <v>389655.1724137931</v>
      </c>
      <c r="BD47" s="186">
        <f t="shared" si="26"/>
        <v>504309</v>
      </c>
      <c r="BE47" s="188">
        <f t="shared" si="4"/>
        <v>114653.8275862069</v>
      </c>
      <c r="BF47" s="193">
        <f t="shared" si="5"/>
        <v>1.2942443362831859</v>
      </c>
      <c r="BG47" s="179">
        <f t="shared" si="27"/>
        <v>16551.724137931036</v>
      </c>
      <c r="BH47" s="186">
        <f t="shared" si="15"/>
        <v>15432</v>
      </c>
      <c r="BI47" s="188">
        <f t="shared" si="28"/>
        <v>-1119.7241379310362</v>
      </c>
      <c r="BJ47" s="193">
        <f t="shared" si="29"/>
        <v>0.9323499999999999</v>
      </c>
      <c r="BK47" s="675">
        <f t="shared" si="30"/>
        <v>35.172413793103445</v>
      </c>
      <c r="BL47" s="677"/>
      <c r="BM47" s="677">
        <f t="shared" si="31"/>
        <v>56.02</v>
      </c>
      <c r="BN47" s="677">
        <f t="shared" si="32"/>
        <v>20.847586206896558</v>
      </c>
      <c r="BO47" s="193">
        <f t="shared" si="17"/>
        <v>1.5927254901960788</v>
      </c>
      <c r="BP47" s="782">
        <f>SUM($BM$38:BM47)/SUM($BK$38:BK47)</f>
        <v>1.575666666666667</v>
      </c>
    </row>
    <row r="48" spans="1:68" s="41" customFormat="1" ht="21.75" hidden="1" customHeight="1" outlineLevel="1">
      <c r="A48" s="120">
        <f t="shared" si="35"/>
        <v>44603</v>
      </c>
      <c r="B48" s="1000">
        <v>519387</v>
      </c>
      <c r="C48" s="126">
        <v>536565</v>
      </c>
      <c r="D48" s="1003">
        <v>54.8</v>
      </c>
      <c r="E48" s="706">
        <f t="shared" si="33"/>
        <v>1750</v>
      </c>
      <c r="F48" s="155">
        <v>347373</v>
      </c>
      <c r="G48" s="30">
        <v>14874</v>
      </c>
      <c r="H48" s="31">
        <v>0</v>
      </c>
      <c r="I48" s="35">
        <v>504074</v>
      </c>
      <c r="J48" s="34">
        <v>20192</v>
      </c>
      <c r="K48" s="440">
        <v>54.8</v>
      </c>
      <c r="L48" s="706">
        <f t="shared" si="34"/>
        <v>1750</v>
      </c>
      <c r="M48" s="710">
        <f t="shared" si="11"/>
        <v>21942</v>
      </c>
      <c r="N48" s="134">
        <v>335622</v>
      </c>
      <c r="O48" s="36">
        <v>14371</v>
      </c>
      <c r="P48" s="147">
        <v>839696</v>
      </c>
      <c r="Q48" s="34">
        <v>34563</v>
      </c>
      <c r="R48" s="707">
        <f t="shared" si="12"/>
        <v>36313</v>
      </c>
      <c r="S48" s="35">
        <v>14038</v>
      </c>
      <c r="T48" s="489">
        <v>10008</v>
      </c>
      <c r="U48" s="36">
        <v>429</v>
      </c>
      <c r="V48" s="157">
        <v>1275</v>
      </c>
      <c r="W48" s="33">
        <v>0</v>
      </c>
      <c r="X48" s="30">
        <v>0</v>
      </c>
      <c r="Y48" s="36">
        <v>42819</v>
      </c>
      <c r="Z48" s="37"/>
      <c r="AA48" s="37" t="s">
        <v>484</v>
      </c>
      <c r="AB48" s="161" t="s">
        <v>82</v>
      </c>
      <c r="AC48" s="98" t="s">
        <v>1851</v>
      </c>
      <c r="AD48" s="165" t="s">
        <v>1930</v>
      </c>
      <c r="AE48" s="38">
        <v>44</v>
      </c>
      <c r="AF48" s="167">
        <v>204</v>
      </c>
      <c r="AG48" s="171">
        <v>60.6</v>
      </c>
      <c r="AH48" s="452">
        <v>13.4</v>
      </c>
      <c r="AI48" s="172">
        <v>0</v>
      </c>
      <c r="AJ48" s="173">
        <v>0</v>
      </c>
      <c r="AK48" s="555">
        <v>163</v>
      </c>
      <c r="AL48" s="30" t="s">
        <v>1857</v>
      </c>
      <c r="AM48" s="40"/>
      <c r="AN48" s="573">
        <v>17.7</v>
      </c>
      <c r="AO48" s="181">
        <v>41.7</v>
      </c>
      <c r="AP48" s="409">
        <v>44</v>
      </c>
      <c r="AQ48" s="157">
        <v>27.6</v>
      </c>
      <c r="AR48" s="41">
        <v>41</v>
      </c>
      <c r="AS48" s="1060">
        <v>14</v>
      </c>
      <c r="AW48" s="812">
        <f t="shared" si="23"/>
        <v>406896.55172413791</v>
      </c>
      <c r="AX48" s="186"/>
      <c r="AY48" s="186">
        <f t="shared" si="24"/>
        <v>519387</v>
      </c>
      <c r="AZ48" s="188">
        <f t="shared" si="1"/>
        <v>112490.44827586209</v>
      </c>
      <c r="BA48" s="193">
        <f t="shared" si="2"/>
        <v>1.2764595762711866</v>
      </c>
      <c r="BB48" s="727">
        <f>SUM($AY$38:AY48)/SUM($AW$38:AW48)</f>
        <v>1.2835058166409865</v>
      </c>
      <c r="BC48" s="200">
        <f t="shared" si="25"/>
        <v>389655.1724137931</v>
      </c>
      <c r="BD48" s="186">
        <f t="shared" si="26"/>
        <v>504074</v>
      </c>
      <c r="BE48" s="188">
        <f t="shared" si="4"/>
        <v>114418.8275862069</v>
      </c>
      <c r="BF48" s="193">
        <f t="shared" si="5"/>
        <v>1.2936412389380532</v>
      </c>
      <c r="BG48" s="179">
        <f t="shared" si="27"/>
        <v>16551.724137931036</v>
      </c>
      <c r="BH48" s="186">
        <f t="shared" si="15"/>
        <v>15313</v>
      </c>
      <c r="BI48" s="188">
        <f t="shared" si="28"/>
        <v>-1238.7241379310362</v>
      </c>
      <c r="BJ48" s="193">
        <f t="shared" si="29"/>
        <v>0.9251604166666666</v>
      </c>
      <c r="BK48" s="675">
        <f t="shared" si="30"/>
        <v>35.172413793103445</v>
      </c>
      <c r="BL48" s="677"/>
      <c r="BM48" s="677">
        <f t="shared" si="31"/>
        <v>54.8</v>
      </c>
      <c r="BN48" s="677">
        <f t="shared" si="32"/>
        <v>19.627586206896552</v>
      </c>
      <c r="BO48" s="193">
        <f t="shared" si="17"/>
        <v>1.5580392156862746</v>
      </c>
      <c r="BP48" s="782">
        <f>SUM($BM$38:BM48)/SUM($BK$38:BK48)</f>
        <v>1.574064171122995</v>
      </c>
    </row>
    <row r="49" spans="1:68" s="41" customFormat="1" ht="21.75" hidden="1" customHeight="1" outlineLevel="1">
      <c r="A49" s="120">
        <f t="shared" si="35"/>
        <v>44604</v>
      </c>
      <c r="B49" s="1000">
        <v>517624</v>
      </c>
      <c r="C49" s="126">
        <v>534509</v>
      </c>
      <c r="D49" s="1003">
        <v>53.8</v>
      </c>
      <c r="E49" s="706">
        <f t="shared" si="33"/>
        <v>1718</v>
      </c>
      <c r="F49" s="155">
        <v>337029</v>
      </c>
      <c r="G49" s="30">
        <v>14466</v>
      </c>
      <c r="H49" s="31">
        <v>0</v>
      </c>
      <c r="I49" s="35">
        <v>501966</v>
      </c>
      <c r="J49" s="34">
        <v>20180</v>
      </c>
      <c r="K49" s="440">
        <v>53.8</v>
      </c>
      <c r="L49" s="706">
        <f t="shared" si="34"/>
        <v>1718</v>
      </c>
      <c r="M49" s="710">
        <f t="shared" si="11"/>
        <v>21898</v>
      </c>
      <c r="N49" s="134">
        <v>325358</v>
      </c>
      <c r="O49" s="36">
        <v>13965</v>
      </c>
      <c r="P49" s="147">
        <v>827324</v>
      </c>
      <c r="Q49" s="34">
        <v>34145</v>
      </c>
      <c r="R49" s="707">
        <f t="shared" si="12"/>
        <v>35863</v>
      </c>
      <c r="S49" s="35">
        <v>14468</v>
      </c>
      <c r="T49" s="489">
        <v>9991</v>
      </c>
      <c r="U49" s="36">
        <v>429</v>
      </c>
      <c r="V49" s="157">
        <v>1190</v>
      </c>
      <c r="W49" s="33">
        <v>0</v>
      </c>
      <c r="X49" s="30">
        <v>0</v>
      </c>
      <c r="Y49" s="36">
        <v>42922</v>
      </c>
      <c r="Z49" s="37"/>
      <c r="AA49" s="37" t="s">
        <v>484</v>
      </c>
      <c r="AB49" s="161" t="s">
        <v>82</v>
      </c>
      <c r="AC49" s="98" t="s">
        <v>1851</v>
      </c>
      <c r="AD49" s="165" t="s">
        <v>1932</v>
      </c>
      <c r="AE49" s="38">
        <v>44</v>
      </c>
      <c r="AF49" s="167">
        <v>204</v>
      </c>
      <c r="AG49" s="171">
        <v>59.7</v>
      </c>
      <c r="AH49" s="452">
        <v>13.2</v>
      </c>
      <c r="AI49" s="172">
        <v>0</v>
      </c>
      <c r="AJ49" s="173">
        <v>0</v>
      </c>
      <c r="AK49" s="555">
        <v>162</v>
      </c>
      <c r="AL49" s="30" t="s">
        <v>1857</v>
      </c>
      <c r="AM49" s="40"/>
      <c r="AN49" s="573">
        <v>17.7</v>
      </c>
      <c r="AO49" s="181">
        <v>44</v>
      </c>
      <c r="AP49" s="409">
        <v>48</v>
      </c>
      <c r="AQ49" s="157">
        <v>26</v>
      </c>
      <c r="AR49" s="41">
        <v>41</v>
      </c>
      <c r="AS49" s="1060">
        <v>14</v>
      </c>
      <c r="AW49" s="812">
        <f t="shared" si="23"/>
        <v>406896.55172413791</v>
      </c>
      <c r="AX49" s="186"/>
      <c r="AY49" s="186">
        <f t="shared" si="24"/>
        <v>517624</v>
      </c>
      <c r="AZ49" s="188">
        <f t="shared" si="1"/>
        <v>110727.44827586209</v>
      </c>
      <c r="BA49" s="193">
        <f t="shared" si="2"/>
        <v>1.2721267796610169</v>
      </c>
      <c r="BB49" s="727">
        <f>SUM($AY$38:AY49)/SUM($AW$38:AW49)</f>
        <v>1.2825575635593225</v>
      </c>
      <c r="BC49" s="200">
        <f t="shared" si="25"/>
        <v>389655.1724137931</v>
      </c>
      <c r="BD49" s="186">
        <f t="shared" si="26"/>
        <v>501966</v>
      </c>
      <c r="BE49" s="188">
        <f t="shared" si="4"/>
        <v>112310.8275862069</v>
      </c>
      <c r="BF49" s="193">
        <f t="shared" si="5"/>
        <v>1.2882313274336283</v>
      </c>
      <c r="BG49" s="179">
        <f t="shared" si="27"/>
        <v>16551.724137931036</v>
      </c>
      <c r="BH49" s="186">
        <f t="shared" si="15"/>
        <v>15658</v>
      </c>
      <c r="BI49" s="188">
        <f t="shared" si="28"/>
        <v>-893.72413793103624</v>
      </c>
      <c r="BJ49" s="193">
        <f t="shared" si="29"/>
        <v>0.94600416666666653</v>
      </c>
      <c r="BK49" s="675">
        <f t="shared" si="30"/>
        <v>35.172413793103445</v>
      </c>
      <c r="BL49" s="677"/>
      <c r="BM49" s="677">
        <f t="shared" si="31"/>
        <v>53.8</v>
      </c>
      <c r="BN49" s="677">
        <f t="shared" si="32"/>
        <v>18.627586206896552</v>
      </c>
      <c r="BO49" s="193">
        <f t="shared" si="17"/>
        <v>1.5296078431372551</v>
      </c>
      <c r="BP49" s="782">
        <f>SUM($BM$38:BM49)/SUM($BK$38:BK49)</f>
        <v>1.5703594771241831</v>
      </c>
    </row>
    <row r="50" spans="1:68" s="41" customFormat="1" ht="21.75" hidden="1" customHeight="1" outlineLevel="1">
      <c r="A50" s="120">
        <f t="shared" si="35"/>
        <v>44605</v>
      </c>
      <c r="B50" s="1000">
        <v>506650</v>
      </c>
      <c r="C50" s="126">
        <v>522414</v>
      </c>
      <c r="D50" s="1003">
        <v>52.41</v>
      </c>
      <c r="E50" s="706">
        <f t="shared" si="33"/>
        <v>1674</v>
      </c>
      <c r="F50" s="155">
        <v>330683</v>
      </c>
      <c r="G50" s="30">
        <v>14161</v>
      </c>
      <c r="H50" s="31">
        <v>0</v>
      </c>
      <c r="I50" s="35">
        <v>491008</v>
      </c>
      <c r="J50" s="34">
        <v>19739</v>
      </c>
      <c r="K50" s="440">
        <v>52.41</v>
      </c>
      <c r="L50" s="706">
        <f t="shared" si="34"/>
        <v>1674</v>
      </c>
      <c r="M50" s="710">
        <f t="shared" si="11"/>
        <v>21413</v>
      </c>
      <c r="N50" s="134">
        <v>318894</v>
      </c>
      <c r="O50" s="36">
        <v>13656</v>
      </c>
      <c r="P50" s="147">
        <v>809902</v>
      </c>
      <c r="Q50" s="34">
        <v>33395</v>
      </c>
      <c r="R50" s="707">
        <f t="shared" si="12"/>
        <v>35069</v>
      </c>
      <c r="S50" s="35">
        <v>14511</v>
      </c>
      <c r="T50" s="489">
        <v>10133</v>
      </c>
      <c r="U50" s="36">
        <v>434</v>
      </c>
      <c r="V50" s="157">
        <v>1131</v>
      </c>
      <c r="W50" s="33">
        <v>0</v>
      </c>
      <c r="X50" s="30">
        <v>0</v>
      </c>
      <c r="Y50" s="36">
        <v>42823</v>
      </c>
      <c r="Z50" s="37"/>
      <c r="AA50" s="37" t="s">
        <v>484</v>
      </c>
      <c r="AB50" s="161" t="s">
        <v>82</v>
      </c>
      <c r="AC50" s="98" t="s">
        <v>1851</v>
      </c>
      <c r="AD50" s="165" t="s">
        <v>1933</v>
      </c>
      <c r="AE50" s="38">
        <v>44</v>
      </c>
      <c r="AF50" s="167">
        <v>204</v>
      </c>
      <c r="AG50" s="171">
        <v>58.5</v>
      </c>
      <c r="AH50" s="452">
        <v>13</v>
      </c>
      <c r="AI50" s="172">
        <v>0</v>
      </c>
      <c r="AJ50" s="173">
        <v>0</v>
      </c>
      <c r="AK50" s="555">
        <v>141</v>
      </c>
      <c r="AL50" s="30" t="s">
        <v>1857</v>
      </c>
      <c r="AM50" s="40"/>
      <c r="AN50" s="573">
        <v>18.3</v>
      </c>
      <c r="AO50" s="181">
        <v>46</v>
      </c>
      <c r="AP50" s="409">
        <v>49</v>
      </c>
      <c r="AQ50" s="157">
        <v>26</v>
      </c>
      <c r="AR50" s="41">
        <v>41</v>
      </c>
      <c r="AS50" s="1060">
        <v>14</v>
      </c>
      <c r="AW50" s="812">
        <f t="shared" si="23"/>
        <v>406896.55172413791</v>
      </c>
      <c r="AX50" s="186"/>
      <c r="AY50" s="186">
        <f t="shared" si="24"/>
        <v>506650</v>
      </c>
      <c r="AZ50" s="188">
        <f t="shared" si="1"/>
        <v>99753.448275862087</v>
      </c>
      <c r="BA50" s="193">
        <f t="shared" si="2"/>
        <v>1.245156779661017</v>
      </c>
      <c r="BB50" s="727">
        <f>SUM($AY$38:AY50)/SUM($AW$38:AW50)</f>
        <v>1.2796805801825297</v>
      </c>
      <c r="BC50" s="200">
        <f t="shared" si="25"/>
        <v>389655.1724137931</v>
      </c>
      <c r="BD50" s="186">
        <f t="shared" si="26"/>
        <v>491008</v>
      </c>
      <c r="BE50" s="188">
        <f t="shared" si="4"/>
        <v>101352.8275862069</v>
      </c>
      <c r="BF50" s="193">
        <f t="shared" si="5"/>
        <v>1.2601090265486725</v>
      </c>
      <c r="BG50" s="179">
        <f t="shared" si="27"/>
        <v>16551.724137931036</v>
      </c>
      <c r="BH50" s="186">
        <f t="shared" si="15"/>
        <v>15642</v>
      </c>
      <c r="BI50" s="188">
        <f t="shared" si="28"/>
        <v>-909.72413793103624</v>
      </c>
      <c r="BJ50" s="193">
        <f t="shared" si="29"/>
        <v>0.94503749999999986</v>
      </c>
      <c r="BK50" s="675">
        <f t="shared" si="30"/>
        <v>35.172413793103445</v>
      </c>
      <c r="BL50" s="677"/>
      <c r="BM50" s="677">
        <f t="shared" si="31"/>
        <v>52.41</v>
      </c>
      <c r="BN50" s="677">
        <f t="shared" si="32"/>
        <v>17.237586206896552</v>
      </c>
      <c r="BO50" s="193">
        <f t="shared" si="17"/>
        <v>1.4900882352941176</v>
      </c>
      <c r="BP50" s="782">
        <f>SUM($BM$38:BM50)/SUM($BK$38:BK50)</f>
        <v>1.5641847662141781</v>
      </c>
    </row>
    <row r="51" spans="1:68" s="41" customFormat="1" ht="21.75" hidden="1" customHeight="1" outlineLevel="1">
      <c r="A51" s="120">
        <f t="shared" si="35"/>
        <v>44606</v>
      </c>
      <c r="B51" s="1000">
        <v>501111</v>
      </c>
      <c r="C51" s="126">
        <v>516405</v>
      </c>
      <c r="D51" s="1003">
        <v>54.53</v>
      </c>
      <c r="E51" s="706">
        <f t="shared" si="33"/>
        <v>1742</v>
      </c>
      <c r="F51" s="155">
        <v>334707</v>
      </c>
      <c r="G51" s="30">
        <v>14335</v>
      </c>
      <c r="H51" s="31">
        <v>0</v>
      </c>
      <c r="I51" s="35">
        <v>485804</v>
      </c>
      <c r="J51" s="34">
        <v>19497</v>
      </c>
      <c r="K51" s="440">
        <v>54.53</v>
      </c>
      <c r="L51" s="706">
        <f t="shared" si="34"/>
        <v>1742</v>
      </c>
      <c r="M51" s="710">
        <f t="shared" si="11"/>
        <v>21239</v>
      </c>
      <c r="N51" s="134">
        <v>322725</v>
      </c>
      <c r="O51" s="36">
        <v>13822</v>
      </c>
      <c r="P51" s="147">
        <v>808529</v>
      </c>
      <c r="Q51" s="34">
        <v>33319</v>
      </c>
      <c r="R51" s="707">
        <f t="shared" si="12"/>
        <v>35061</v>
      </c>
      <c r="S51" s="35">
        <v>14150</v>
      </c>
      <c r="T51" s="489">
        <v>10289</v>
      </c>
      <c r="U51" s="36">
        <v>441</v>
      </c>
      <c r="V51" s="157">
        <v>1157</v>
      </c>
      <c r="W51" s="33">
        <v>0</v>
      </c>
      <c r="X51" s="30">
        <v>0</v>
      </c>
      <c r="Y51" s="36">
        <v>42829</v>
      </c>
      <c r="Z51" s="37"/>
      <c r="AA51" s="37" t="s">
        <v>484</v>
      </c>
      <c r="AB51" s="161" t="s">
        <v>82</v>
      </c>
      <c r="AC51" s="98" t="s">
        <v>1851</v>
      </c>
      <c r="AD51" s="165" t="s">
        <v>1920</v>
      </c>
      <c r="AE51" s="38">
        <v>44</v>
      </c>
      <c r="AF51" s="167">
        <v>204</v>
      </c>
      <c r="AG51" s="171">
        <v>58.4</v>
      </c>
      <c r="AH51" s="452">
        <v>12.9</v>
      </c>
      <c r="AI51" s="172">
        <v>0</v>
      </c>
      <c r="AJ51" s="173">
        <v>0</v>
      </c>
      <c r="AK51" s="555">
        <v>130</v>
      </c>
      <c r="AL51" s="30" t="s">
        <v>1857</v>
      </c>
      <c r="AM51" s="40"/>
      <c r="AN51" s="573">
        <v>18</v>
      </c>
      <c r="AO51" s="181">
        <v>45</v>
      </c>
      <c r="AP51" s="409">
        <v>48</v>
      </c>
      <c r="AQ51" s="157">
        <v>26</v>
      </c>
      <c r="AR51" s="41">
        <v>41</v>
      </c>
      <c r="AS51" s="1060">
        <v>14</v>
      </c>
      <c r="AW51" s="812">
        <f t="shared" si="23"/>
        <v>406896.55172413791</v>
      </c>
      <c r="AX51" s="186"/>
      <c r="AY51" s="186">
        <f t="shared" si="24"/>
        <v>501111</v>
      </c>
      <c r="AZ51" s="188">
        <f t="shared" si="1"/>
        <v>94214.448275862087</v>
      </c>
      <c r="BA51" s="193">
        <f t="shared" si="2"/>
        <v>1.2315439830508474</v>
      </c>
      <c r="BB51" s="727">
        <f>SUM($AY$38:AY51)/SUM($AW$38:AW51)</f>
        <v>1.2762422518159811</v>
      </c>
      <c r="BC51" s="200">
        <f t="shared" si="25"/>
        <v>389655.1724137931</v>
      </c>
      <c r="BD51" s="186">
        <f t="shared" si="26"/>
        <v>485804</v>
      </c>
      <c r="BE51" s="188">
        <f t="shared" si="4"/>
        <v>96148.827586206899</v>
      </c>
      <c r="BF51" s="193">
        <f t="shared" si="5"/>
        <v>1.2467536283185841</v>
      </c>
      <c r="BG51" s="179">
        <f t="shared" si="27"/>
        <v>16551.724137931036</v>
      </c>
      <c r="BH51" s="186">
        <f t="shared" si="15"/>
        <v>15307</v>
      </c>
      <c r="BI51" s="188">
        <f t="shared" si="28"/>
        <v>-1244.7241379310362</v>
      </c>
      <c r="BJ51" s="193">
        <f t="shared" si="29"/>
        <v>0.92479791666666655</v>
      </c>
      <c r="BK51" s="675">
        <f t="shared" si="30"/>
        <v>35.172413793103445</v>
      </c>
      <c r="BL51" s="677"/>
      <c r="BM51" s="677">
        <f t="shared" si="31"/>
        <v>54.53</v>
      </c>
      <c r="BN51" s="677">
        <f t="shared" si="32"/>
        <v>19.357586206896556</v>
      </c>
      <c r="BO51" s="193">
        <f t="shared" si="17"/>
        <v>1.5503627450980395</v>
      </c>
      <c r="BP51" s="782">
        <f>SUM($BM$38:BM51)/SUM($BK$38:BK51)</f>
        <v>1.5631974789915968</v>
      </c>
    </row>
    <row r="52" spans="1:68" s="41" customFormat="1" ht="21.75" hidden="1" customHeight="1" outlineLevel="1">
      <c r="A52" s="120">
        <f t="shared" si="35"/>
        <v>44607</v>
      </c>
      <c r="B52" s="1000">
        <v>500112</v>
      </c>
      <c r="C52" s="126">
        <v>515548</v>
      </c>
      <c r="D52" s="1003">
        <v>53.64</v>
      </c>
      <c r="E52" s="706">
        <f t="shared" si="33"/>
        <v>1713</v>
      </c>
      <c r="F52" s="155">
        <v>338906</v>
      </c>
      <c r="G52" s="30">
        <v>14518</v>
      </c>
      <c r="H52" s="31">
        <v>0</v>
      </c>
      <c r="I52" s="35">
        <v>484275</v>
      </c>
      <c r="J52" s="34">
        <v>19461</v>
      </c>
      <c r="K52" s="440">
        <v>53.64</v>
      </c>
      <c r="L52" s="706">
        <f t="shared" si="34"/>
        <v>1713</v>
      </c>
      <c r="M52" s="710">
        <f t="shared" si="11"/>
        <v>21174</v>
      </c>
      <c r="N52" s="134">
        <v>327466</v>
      </c>
      <c r="O52" s="36">
        <v>14028</v>
      </c>
      <c r="P52" s="147">
        <v>811741</v>
      </c>
      <c r="Q52" s="34">
        <v>33489</v>
      </c>
      <c r="R52" s="707">
        <f t="shared" si="12"/>
        <v>35202</v>
      </c>
      <c r="S52" s="35">
        <v>14615</v>
      </c>
      <c r="T52" s="489">
        <v>9726</v>
      </c>
      <c r="U52" s="36">
        <v>417</v>
      </c>
      <c r="V52" s="157">
        <v>1222</v>
      </c>
      <c r="W52" s="33">
        <v>0</v>
      </c>
      <c r="X52" s="30">
        <v>0</v>
      </c>
      <c r="Y52" s="36">
        <v>42838</v>
      </c>
      <c r="Z52" s="37"/>
      <c r="AA52" s="37" t="s">
        <v>484</v>
      </c>
      <c r="AB52" s="161" t="s">
        <v>82</v>
      </c>
      <c r="AC52" s="98" t="s">
        <v>1851</v>
      </c>
      <c r="AD52" s="165" t="s">
        <v>1936</v>
      </c>
      <c r="AE52" s="38">
        <v>45</v>
      </c>
      <c r="AF52" s="167">
        <v>204</v>
      </c>
      <c r="AG52" s="171">
        <v>58.6</v>
      </c>
      <c r="AH52" s="452">
        <v>13</v>
      </c>
      <c r="AI52" s="172">
        <v>0</v>
      </c>
      <c r="AJ52" s="173">
        <v>0</v>
      </c>
      <c r="AK52" s="555">
        <v>131</v>
      </c>
      <c r="AL52" s="30" t="s">
        <v>1857</v>
      </c>
      <c r="AM52" s="40"/>
      <c r="AN52" s="573">
        <v>18.100000000000001</v>
      </c>
      <c r="AO52" s="181">
        <v>43</v>
      </c>
      <c r="AP52" s="409">
        <v>46</v>
      </c>
      <c r="AQ52" s="157">
        <v>24.8</v>
      </c>
      <c r="AR52" s="41">
        <v>41</v>
      </c>
      <c r="AS52" s="1060">
        <v>14</v>
      </c>
      <c r="AW52" s="812">
        <f t="shared" si="23"/>
        <v>406896.55172413791</v>
      </c>
      <c r="AX52" s="186"/>
      <c r="AY52" s="186">
        <f t="shared" si="24"/>
        <v>500112</v>
      </c>
      <c r="AZ52" s="188">
        <f t="shared" si="1"/>
        <v>93215.448275862087</v>
      </c>
      <c r="BA52" s="193">
        <f t="shared" si="2"/>
        <v>1.2290888135593221</v>
      </c>
      <c r="BB52" s="727">
        <f>SUM($AY$38:AY52)/SUM($AW$38:AW52)</f>
        <v>1.2730986892655372</v>
      </c>
      <c r="BC52" s="200">
        <f t="shared" si="25"/>
        <v>389655.1724137931</v>
      </c>
      <c r="BD52" s="186">
        <f t="shared" si="26"/>
        <v>484275</v>
      </c>
      <c r="BE52" s="188">
        <f t="shared" si="4"/>
        <v>94619.827586206899</v>
      </c>
      <c r="BF52" s="193">
        <f t="shared" si="5"/>
        <v>1.2428296460176991</v>
      </c>
      <c r="BG52" s="179">
        <f t="shared" si="27"/>
        <v>16551.724137931036</v>
      </c>
      <c r="BH52" s="186">
        <f t="shared" si="15"/>
        <v>15837</v>
      </c>
      <c r="BI52" s="188">
        <f t="shared" si="28"/>
        <v>-714.72413793103624</v>
      </c>
      <c r="BJ52" s="193">
        <f t="shared" si="29"/>
        <v>0.95681874999999994</v>
      </c>
      <c r="BK52" s="675">
        <f t="shared" si="30"/>
        <v>35.172413793103445</v>
      </c>
      <c r="BL52" s="677"/>
      <c r="BM52" s="677">
        <f t="shared" si="31"/>
        <v>53.64</v>
      </c>
      <c r="BN52" s="677">
        <f t="shared" si="32"/>
        <v>18.467586206896556</v>
      </c>
      <c r="BO52" s="193">
        <f t="shared" si="17"/>
        <v>1.525058823529412</v>
      </c>
      <c r="BP52" s="782">
        <f>SUM($BM$38:BM52)/SUM($BK$38:BK52)</f>
        <v>1.5606549019607845</v>
      </c>
    </row>
    <row r="53" spans="1:68" s="41" customFormat="1" ht="21.75" hidden="1" customHeight="1" outlineLevel="1">
      <c r="A53" s="120">
        <f t="shared" si="35"/>
        <v>44608</v>
      </c>
      <c r="B53" s="1000">
        <v>501432</v>
      </c>
      <c r="C53" s="126">
        <v>516277</v>
      </c>
      <c r="D53" s="1003">
        <v>55.08</v>
      </c>
      <c r="E53" s="706">
        <f t="shared" si="33"/>
        <v>1759</v>
      </c>
      <c r="F53" s="155">
        <v>346404</v>
      </c>
      <c r="G53" s="30">
        <v>14831</v>
      </c>
      <c r="H53" s="31">
        <v>0</v>
      </c>
      <c r="I53" s="35">
        <v>485680</v>
      </c>
      <c r="J53" s="34">
        <v>19544</v>
      </c>
      <c r="K53" s="440">
        <v>55.08</v>
      </c>
      <c r="L53" s="706">
        <f t="shared" si="34"/>
        <v>1759</v>
      </c>
      <c r="M53" s="710">
        <f t="shared" si="11"/>
        <v>21303</v>
      </c>
      <c r="N53" s="134">
        <v>334797</v>
      </c>
      <c r="O53" s="36">
        <v>14334</v>
      </c>
      <c r="P53" s="147">
        <v>820477</v>
      </c>
      <c r="Q53" s="34">
        <v>33878</v>
      </c>
      <c r="R53" s="707">
        <f t="shared" si="12"/>
        <v>35637</v>
      </c>
      <c r="S53" s="35">
        <v>14548</v>
      </c>
      <c r="T53" s="489">
        <v>9878</v>
      </c>
      <c r="U53" s="36">
        <v>423</v>
      </c>
      <c r="V53" s="157">
        <v>1204</v>
      </c>
      <c r="W53" s="33">
        <v>0</v>
      </c>
      <c r="X53" s="30">
        <v>0</v>
      </c>
      <c r="Y53" s="36">
        <v>42814</v>
      </c>
      <c r="Z53" s="37"/>
      <c r="AA53" s="37" t="s">
        <v>484</v>
      </c>
      <c r="AB53" s="161" t="s">
        <v>82</v>
      </c>
      <c r="AC53" s="98" t="s">
        <v>1851</v>
      </c>
      <c r="AD53" s="165" t="s">
        <v>1938</v>
      </c>
      <c r="AE53" s="38">
        <v>45</v>
      </c>
      <c r="AF53" s="167">
        <v>204</v>
      </c>
      <c r="AG53" s="171">
        <v>59.2</v>
      </c>
      <c r="AH53" s="452">
        <v>13.1</v>
      </c>
      <c r="AI53" s="172">
        <v>0</v>
      </c>
      <c r="AJ53" s="173">
        <v>0</v>
      </c>
      <c r="AK53" s="555">
        <v>132</v>
      </c>
      <c r="AL53" s="30" t="s">
        <v>1857</v>
      </c>
      <c r="AM53" s="40"/>
      <c r="AN53" s="573">
        <v>18.100000000000001</v>
      </c>
      <c r="AO53" s="181">
        <v>43</v>
      </c>
      <c r="AP53" s="409">
        <v>46</v>
      </c>
      <c r="AQ53" s="157">
        <v>24.8</v>
      </c>
      <c r="AR53" s="41">
        <v>41</v>
      </c>
      <c r="AS53" s="1060">
        <v>14</v>
      </c>
      <c r="AW53" s="812">
        <f t="shared" si="23"/>
        <v>406896.55172413791</v>
      </c>
      <c r="AX53" s="186"/>
      <c r="AY53" s="186">
        <f t="shared" si="24"/>
        <v>501432</v>
      </c>
      <c r="AZ53" s="188">
        <f t="shared" si="1"/>
        <v>94535.448275862087</v>
      </c>
      <c r="BA53" s="193">
        <f t="shared" si="2"/>
        <v>1.2323328813559322</v>
      </c>
      <c r="BB53" s="727">
        <f>SUM($AY$38:AY53)/SUM($AW$38:AW53)</f>
        <v>1.2705508262711869</v>
      </c>
      <c r="BC53" s="200">
        <f t="shared" si="25"/>
        <v>389655.1724137931</v>
      </c>
      <c r="BD53" s="186">
        <f t="shared" si="26"/>
        <v>485680</v>
      </c>
      <c r="BE53" s="188">
        <f t="shared" si="4"/>
        <v>96024.827586206899</v>
      </c>
      <c r="BF53" s="193">
        <f t="shared" si="5"/>
        <v>1.2464353982300884</v>
      </c>
      <c r="BG53" s="179">
        <f t="shared" si="27"/>
        <v>16551.724137931036</v>
      </c>
      <c r="BH53" s="186">
        <f t="shared" si="15"/>
        <v>15752</v>
      </c>
      <c r="BI53" s="188">
        <f t="shared" si="28"/>
        <v>-799.72413793103624</v>
      </c>
      <c r="BJ53" s="193">
        <f t="shared" si="29"/>
        <v>0.95168333333333321</v>
      </c>
      <c r="BK53" s="675">
        <f t="shared" si="30"/>
        <v>35.172413793103445</v>
      </c>
      <c r="BL53" s="677"/>
      <c r="BM53" s="677">
        <f t="shared" si="31"/>
        <v>55.08</v>
      </c>
      <c r="BN53" s="677">
        <f t="shared" si="32"/>
        <v>19.907586206896553</v>
      </c>
      <c r="BO53" s="193">
        <f t="shared" si="17"/>
        <v>1.5660000000000001</v>
      </c>
      <c r="BP53" s="782">
        <f>SUM($BM$38:BM53)/SUM($BK$38:BK53)</f>
        <v>1.5609889705882354</v>
      </c>
    </row>
    <row r="54" spans="1:68" s="41" customFormat="1" ht="21.75" hidden="1" customHeight="1" outlineLevel="1">
      <c r="A54" s="120">
        <f t="shared" si="35"/>
        <v>44609</v>
      </c>
      <c r="B54" s="1000">
        <v>505412</v>
      </c>
      <c r="C54" s="126">
        <v>520743</v>
      </c>
      <c r="D54" s="1003">
        <v>53.58</v>
      </c>
      <c r="E54" s="706">
        <f t="shared" si="33"/>
        <v>1711</v>
      </c>
      <c r="F54" s="155">
        <v>349089</v>
      </c>
      <c r="G54" s="30">
        <v>14947</v>
      </c>
      <c r="H54" s="31">
        <v>0</v>
      </c>
      <c r="I54" s="35">
        <v>489653</v>
      </c>
      <c r="J54" s="34">
        <v>19646</v>
      </c>
      <c r="K54" s="440">
        <v>53.58</v>
      </c>
      <c r="L54" s="706">
        <f t="shared" si="34"/>
        <v>1711</v>
      </c>
      <c r="M54" s="710">
        <f t="shared" si="11"/>
        <v>21357</v>
      </c>
      <c r="N54" s="134">
        <v>337389</v>
      </c>
      <c r="O54" s="36">
        <v>14446</v>
      </c>
      <c r="P54" s="147">
        <v>827042</v>
      </c>
      <c r="Q54" s="34">
        <v>34092</v>
      </c>
      <c r="R54" s="707">
        <f t="shared" si="12"/>
        <v>35803</v>
      </c>
      <c r="S54" s="35">
        <v>14534</v>
      </c>
      <c r="T54" s="489">
        <v>9940</v>
      </c>
      <c r="U54" s="36">
        <v>426</v>
      </c>
      <c r="V54" s="157">
        <v>1225</v>
      </c>
      <c r="W54" s="33">
        <v>0</v>
      </c>
      <c r="X54" s="30">
        <v>0</v>
      </c>
      <c r="Y54" s="36">
        <v>42817</v>
      </c>
      <c r="Z54" s="37"/>
      <c r="AA54" s="37" t="s">
        <v>484</v>
      </c>
      <c r="AB54" s="161" t="s">
        <v>82</v>
      </c>
      <c r="AC54" s="98" t="s">
        <v>1851</v>
      </c>
      <c r="AD54" s="165" t="s">
        <v>1938</v>
      </c>
      <c r="AE54" s="38">
        <v>45</v>
      </c>
      <c r="AF54" s="167">
        <v>204</v>
      </c>
      <c r="AG54" s="171">
        <v>59.7</v>
      </c>
      <c r="AH54" s="452">
        <v>13.2</v>
      </c>
      <c r="AI54" s="172">
        <v>9</v>
      </c>
      <c r="AJ54" s="173">
        <v>0</v>
      </c>
      <c r="AK54" s="555">
        <v>139</v>
      </c>
      <c r="AL54" s="30" t="s">
        <v>1857</v>
      </c>
      <c r="AM54" s="40"/>
      <c r="AN54" s="573">
        <v>18.100000000000001</v>
      </c>
      <c r="AO54" s="181">
        <v>43</v>
      </c>
      <c r="AP54" s="409">
        <v>46</v>
      </c>
      <c r="AQ54" s="157">
        <v>24.8</v>
      </c>
      <c r="AR54" s="41">
        <v>41</v>
      </c>
      <c r="AS54" s="1060">
        <v>14</v>
      </c>
      <c r="AW54" s="812">
        <f t="shared" si="23"/>
        <v>406896.55172413791</v>
      </c>
      <c r="AX54" s="186"/>
      <c r="AY54" s="186">
        <f t="shared" si="24"/>
        <v>505412</v>
      </c>
      <c r="AZ54" s="188">
        <f t="shared" si="1"/>
        <v>98515.448275862087</v>
      </c>
      <c r="BA54" s="193">
        <f t="shared" si="2"/>
        <v>1.2421142372881357</v>
      </c>
      <c r="BB54" s="727">
        <f>SUM($AY$38:AY54)/SUM($AW$38:AW54)</f>
        <v>1.2688780857427722</v>
      </c>
      <c r="BC54" s="200">
        <f t="shared" si="25"/>
        <v>389655.1724137931</v>
      </c>
      <c r="BD54" s="186">
        <f t="shared" si="26"/>
        <v>489653</v>
      </c>
      <c r="BE54" s="188">
        <f t="shared" si="4"/>
        <v>99997.827586206899</v>
      </c>
      <c r="BF54" s="193">
        <f t="shared" si="5"/>
        <v>1.256631592920354</v>
      </c>
      <c r="BG54" s="179">
        <f t="shared" si="27"/>
        <v>16551.724137931036</v>
      </c>
      <c r="BH54" s="186">
        <f t="shared" si="15"/>
        <v>15759</v>
      </c>
      <c r="BI54" s="188">
        <f t="shared" si="28"/>
        <v>-792.72413793103624</v>
      </c>
      <c r="BJ54" s="193">
        <f t="shared" si="29"/>
        <v>0.95210624999999993</v>
      </c>
      <c r="BK54" s="675">
        <f t="shared" si="30"/>
        <v>35.172413793103445</v>
      </c>
      <c r="BL54" s="677"/>
      <c r="BM54" s="677">
        <f t="shared" si="31"/>
        <v>53.58</v>
      </c>
      <c r="BN54" s="677">
        <f t="shared" si="32"/>
        <v>18.407586206896553</v>
      </c>
      <c r="BO54" s="193">
        <f t="shared" si="17"/>
        <v>1.5233529411764708</v>
      </c>
      <c r="BP54" s="782">
        <f>SUM($BM$38:BM54)/SUM($BK$38:BK54)</f>
        <v>1.5587750865051904</v>
      </c>
    </row>
    <row r="55" spans="1:68" s="41" customFormat="1" ht="21.75" hidden="1" customHeight="1" outlineLevel="1">
      <c r="A55" s="120">
        <f t="shared" si="35"/>
        <v>44610</v>
      </c>
      <c r="B55" s="1000">
        <v>504205</v>
      </c>
      <c r="C55" s="126">
        <v>519795</v>
      </c>
      <c r="D55" s="1003">
        <v>54.44</v>
      </c>
      <c r="E55" s="706">
        <f t="shared" si="33"/>
        <v>1739</v>
      </c>
      <c r="F55" s="155">
        <v>353601</v>
      </c>
      <c r="G55" s="30">
        <v>15127</v>
      </c>
      <c r="H55" s="31">
        <v>0</v>
      </c>
      <c r="I55" s="35">
        <v>488673</v>
      </c>
      <c r="J55" s="34">
        <v>19649</v>
      </c>
      <c r="K55" s="440">
        <v>54.44</v>
      </c>
      <c r="L55" s="706">
        <f t="shared" si="34"/>
        <v>1739</v>
      </c>
      <c r="M55" s="710">
        <f t="shared" si="11"/>
        <v>21388</v>
      </c>
      <c r="N55" s="134">
        <v>341865</v>
      </c>
      <c r="O55" s="36">
        <v>14625</v>
      </c>
      <c r="P55" s="147">
        <v>830538</v>
      </c>
      <c r="Q55" s="34">
        <v>34274</v>
      </c>
      <c r="R55" s="707">
        <f t="shared" si="12"/>
        <v>36013</v>
      </c>
      <c r="S55" s="35">
        <v>14321</v>
      </c>
      <c r="T55" s="489">
        <v>9965</v>
      </c>
      <c r="U55" s="36">
        <v>426</v>
      </c>
      <c r="V55" s="157">
        <v>1211</v>
      </c>
      <c r="W55" s="33">
        <v>0</v>
      </c>
      <c r="X55" s="30">
        <v>0</v>
      </c>
      <c r="Y55" s="36">
        <v>42780</v>
      </c>
      <c r="Z55" s="37"/>
      <c r="AA55" s="37" t="s">
        <v>484</v>
      </c>
      <c r="AB55" s="161" t="s">
        <v>82</v>
      </c>
      <c r="AC55" s="98" t="s">
        <v>1851</v>
      </c>
      <c r="AD55" s="165" t="s">
        <v>1939</v>
      </c>
      <c r="AE55" s="38">
        <v>45</v>
      </c>
      <c r="AF55" s="167">
        <v>204</v>
      </c>
      <c r="AG55" s="171">
        <v>59.9</v>
      </c>
      <c r="AH55" s="452">
        <v>13.3</v>
      </c>
      <c r="AI55" s="172">
        <v>0</v>
      </c>
      <c r="AJ55" s="173">
        <v>0</v>
      </c>
      <c r="AK55" s="555">
        <v>138</v>
      </c>
      <c r="AL55" s="30" t="s">
        <v>1857</v>
      </c>
      <c r="AM55" s="40"/>
      <c r="AN55" s="573">
        <v>17.5</v>
      </c>
      <c r="AO55" s="181">
        <v>43</v>
      </c>
      <c r="AP55" s="409">
        <v>46</v>
      </c>
      <c r="AQ55" s="157">
        <v>22.5</v>
      </c>
      <c r="AR55" s="41">
        <v>41</v>
      </c>
      <c r="AS55" s="1060">
        <v>14</v>
      </c>
      <c r="AW55" s="812">
        <f t="shared" si="23"/>
        <v>406896.55172413791</v>
      </c>
      <c r="AX55" s="186"/>
      <c r="AY55" s="186">
        <f t="shared" si="24"/>
        <v>504205</v>
      </c>
      <c r="AZ55" s="188">
        <f t="shared" si="1"/>
        <v>97308.448275862087</v>
      </c>
      <c r="BA55" s="193">
        <f t="shared" si="2"/>
        <v>1.2391478813559322</v>
      </c>
      <c r="BB55" s="727">
        <f>SUM($AY$38:AY55)/SUM($AW$38:AW55)</f>
        <v>1.2672264077212811</v>
      </c>
      <c r="BC55" s="200">
        <f t="shared" si="25"/>
        <v>389655.1724137931</v>
      </c>
      <c r="BD55" s="186">
        <f t="shared" si="26"/>
        <v>488673</v>
      </c>
      <c r="BE55" s="188">
        <f t="shared" si="4"/>
        <v>99017.827586206899</v>
      </c>
      <c r="BF55" s="193">
        <f t="shared" si="5"/>
        <v>1.2541165486725663</v>
      </c>
      <c r="BG55" s="179">
        <f t="shared" si="27"/>
        <v>16551.724137931036</v>
      </c>
      <c r="BH55" s="186">
        <f t="shared" si="15"/>
        <v>15532</v>
      </c>
      <c r="BI55" s="188">
        <f t="shared" si="28"/>
        <v>-1019.7241379310362</v>
      </c>
      <c r="BJ55" s="193">
        <f t="shared" si="29"/>
        <v>0.93839166666666651</v>
      </c>
      <c r="BK55" s="675">
        <f t="shared" si="30"/>
        <v>35.172413793103445</v>
      </c>
      <c r="BL55" s="677"/>
      <c r="BM55" s="677">
        <f t="shared" si="31"/>
        <v>54.44</v>
      </c>
      <c r="BN55" s="677">
        <f t="shared" si="32"/>
        <v>19.267586206896553</v>
      </c>
      <c r="BO55" s="193">
        <f t="shared" si="17"/>
        <v>1.5478039215686274</v>
      </c>
      <c r="BP55" s="782">
        <f>SUM($BM$38:BM55)/SUM($BK$38:BK55)</f>
        <v>1.5581655773420477</v>
      </c>
    </row>
    <row r="56" spans="1:68" s="41" customFormat="1" ht="21.75" hidden="1" customHeight="1" outlineLevel="1">
      <c r="A56" s="120">
        <f t="shared" si="35"/>
        <v>44611</v>
      </c>
      <c r="B56" s="1000">
        <v>504068</v>
      </c>
      <c r="C56" s="126">
        <v>519493</v>
      </c>
      <c r="D56" s="1003">
        <v>54.92</v>
      </c>
      <c r="E56" s="706">
        <f t="shared" si="33"/>
        <v>1754</v>
      </c>
      <c r="F56" s="155">
        <v>351484</v>
      </c>
      <c r="G56" s="30">
        <v>15052</v>
      </c>
      <c r="H56" s="31">
        <v>0</v>
      </c>
      <c r="I56" s="35">
        <v>488451</v>
      </c>
      <c r="J56" s="34">
        <v>19592</v>
      </c>
      <c r="K56" s="804">
        <v>54.92</v>
      </c>
      <c r="L56" s="706">
        <f t="shared" si="34"/>
        <v>1754</v>
      </c>
      <c r="M56" s="710">
        <f t="shared" si="11"/>
        <v>21346</v>
      </c>
      <c r="N56" s="134">
        <v>339646</v>
      </c>
      <c r="O56" s="36">
        <v>14545</v>
      </c>
      <c r="P56" s="147">
        <v>828097</v>
      </c>
      <c r="Q56" s="34">
        <v>34137</v>
      </c>
      <c r="R56" s="707">
        <f t="shared" si="12"/>
        <v>35891</v>
      </c>
      <c r="S56" s="35">
        <v>14387</v>
      </c>
      <c r="T56" s="489">
        <v>10083</v>
      </c>
      <c r="U56" s="36">
        <v>432</v>
      </c>
      <c r="V56" s="157">
        <v>1230</v>
      </c>
      <c r="W56" s="33">
        <v>0</v>
      </c>
      <c r="X56" s="30">
        <v>0</v>
      </c>
      <c r="Y56" s="36">
        <v>42824</v>
      </c>
      <c r="Z56" s="37"/>
      <c r="AA56" s="37" t="s">
        <v>484</v>
      </c>
      <c r="AB56" s="161" t="s">
        <v>82</v>
      </c>
      <c r="AC56" s="98" t="s">
        <v>1851</v>
      </c>
      <c r="AD56" s="165" t="s">
        <v>1941</v>
      </c>
      <c r="AE56" s="38">
        <v>45</v>
      </c>
      <c r="AF56" s="167">
        <v>204</v>
      </c>
      <c r="AG56" s="171">
        <v>59.8</v>
      </c>
      <c r="AH56" s="452">
        <v>13.2</v>
      </c>
      <c r="AI56" s="172">
        <v>0</v>
      </c>
      <c r="AJ56" s="173">
        <v>0</v>
      </c>
      <c r="AK56" s="555">
        <v>139</v>
      </c>
      <c r="AL56" s="30" t="s">
        <v>1857</v>
      </c>
      <c r="AM56" s="40"/>
      <c r="AN56" s="573">
        <v>17.5</v>
      </c>
      <c r="AO56" s="181">
        <v>43</v>
      </c>
      <c r="AP56" s="409">
        <v>46</v>
      </c>
      <c r="AQ56" s="157">
        <v>22.5</v>
      </c>
      <c r="AR56" s="41">
        <v>41</v>
      </c>
      <c r="AS56" s="1060">
        <v>14</v>
      </c>
      <c r="AW56" s="812">
        <f t="shared" si="23"/>
        <v>406896.55172413791</v>
      </c>
      <c r="AX56" s="186"/>
      <c r="AY56" s="186">
        <f t="shared" si="24"/>
        <v>504068</v>
      </c>
      <c r="AZ56" s="188">
        <f t="shared" si="1"/>
        <v>97171.448275862087</v>
      </c>
      <c r="BA56" s="193">
        <f t="shared" si="2"/>
        <v>1.2388111864406781</v>
      </c>
      <c r="BB56" s="727">
        <f>SUM($AY$38:AY56)/SUM($AW$38:AW56)</f>
        <v>1.2657308697591441</v>
      </c>
      <c r="BC56" s="200">
        <f t="shared" si="25"/>
        <v>389655.1724137931</v>
      </c>
      <c r="BD56" s="186">
        <f t="shared" si="26"/>
        <v>488451</v>
      </c>
      <c r="BE56" s="188">
        <f t="shared" si="4"/>
        <v>98795.827586206899</v>
      </c>
      <c r="BF56" s="193">
        <f t="shared" si="5"/>
        <v>1.253546814159292</v>
      </c>
      <c r="BG56" s="179">
        <f t="shared" si="27"/>
        <v>16551.724137931036</v>
      </c>
      <c r="BH56" s="186">
        <f t="shared" si="15"/>
        <v>15617</v>
      </c>
      <c r="BI56" s="188">
        <f t="shared" si="28"/>
        <v>-934.72413793103624</v>
      </c>
      <c r="BJ56" s="193">
        <f t="shared" si="29"/>
        <v>0.94352708333333324</v>
      </c>
      <c r="BK56" s="675">
        <f t="shared" si="30"/>
        <v>35.172413793103445</v>
      </c>
      <c r="BL56" s="677"/>
      <c r="BM56" s="677">
        <f t="shared" si="31"/>
        <v>54.92</v>
      </c>
      <c r="BN56" s="677">
        <f t="shared" si="32"/>
        <v>19.747586206896557</v>
      </c>
      <c r="BO56" s="193">
        <f t="shared" si="17"/>
        <v>1.561450980392157</v>
      </c>
      <c r="BP56" s="782">
        <f>SUM($BM$38:BM56)/SUM($BK$38:BK56)</f>
        <v>1.5583384932920537</v>
      </c>
    </row>
    <row r="57" spans="1:68" s="41" customFormat="1" ht="21.75" hidden="1" customHeight="1" outlineLevel="1">
      <c r="A57" s="120">
        <f t="shared" si="35"/>
        <v>44612</v>
      </c>
      <c r="B57" s="1000">
        <v>503737</v>
      </c>
      <c r="C57" s="126">
        <v>519083</v>
      </c>
      <c r="D57" s="1003">
        <v>53.91</v>
      </c>
      <c r="E57" s="706">
        <f t="shared" si="33"/>
        <v>1722</v>
      </c>
      <c r="F57" s="155">
        <v>351059</v>
      </c>
      <c r="G57" s="30">
        <v>15032</v>
      </c>
      <c r="H57" s="31">
        <v>0</v>
      </c>
      <c r="I57" s="35">
        <v>487963</v>
      </c>
      <c r="J57" s="34">
        <v>19548</v>
      </c>
      <c r="K57" s="440">
        <v>53.91</v>
      </c>
      <c r="L57" s="706">
        <f t="shared" si="34"/>
        <v>1722</v>
      </c>
      <c r="M57" s="710">
        <f t="shared" si="11"/>
        <v>21270</v>
      </c>
      <c r="N57" s="134">
        <v>339429</v>
      </c>
      <c r="O57" s="36">
        <v>14534</v>
      </c>
      <c r="P57" s="147">
        <v>827392</v>
      </c>
      <c r="Q57" s="34">
        <v>34082</v>
      </c>
      <c r="R57" s="707">
        <f t="shared" si="12"/>
        <v>35804</v>
      </c>
      <c r="S57" s="35">
        <v>14576</v>
      </c>
      <c r="T57" s="489">
        <v>9886</v>
      </c>
      <c r="U57" s="36">
        <v>423</v>
      </c>
      <c r="V57" s="157">
        <v>1198</v>
      </c>
      <c r="W57" s="33">
        <v>0</v>
      </c>
      <c r="X57" s="30">
        <v>0</v>
      </c>
      <c r="Y57" s="36">
        <v>42819</v>
      </c>
      <c r="Z57" s="37"/>
      <c r="AA57" s="37" t="s">
        <v>484</v>
      </c>
      <c r="AB57" s="161" t="s">
        <v>82</v>
      </c>
      <c r="AC57" s="98" t="s">
        <v>1851</v>
      </c>
      <c r="AD57" s="165" t="s">
        <v>1942</v>
      </c>
      <c r="AE57" s="38">
        <v>45</v>
      </c>
      <c r="AF57" s="167">
        <v>204</v>
      </c>
      <c r="AG57" s="171">
        <v>59.7</v>
      </c>
      <c r="AH57" s="452">
        <v>13.2</v>
      </c>
      <c r="AI57" s="172">
        <v>0</v>
      </c>
      <c r="AJ57" s="173">
        <v>0</v>
      </c>
      <c r="AK57" s="555">
        <v>138</v>
      </c>
      <c r="AL57" s="30" t="s">
        <v>1857</v>
      </c>
      <c r="AM57" s="40"/>
      <c r="AN57" s="573">
        <v>17.8</v>
      </c>
      <c r="AO57" s="181">
        <v>43</v>
      </c>
      <c r="AP57" s="409">
        <v>45</v>
      </c>
      <c r="AQ57" s="157">
        <v>22.55</v>
      </c>
      <c r="AR57" s="41">
        <v>43</v>
      </c>
      <c r="AS57" s="1060">
        <v>15</v>
      </c>
      <c r="AW57" s="812">
        <f t="shared" si="23"/>
        <v>406896.55172413791</v>
      </c>
      <c r="AX57" s="186"/>
      <c r="AY57" s="186">
        <f t="shared" si="24"/>
        <v>503737</v>
      </c>
      <c r="AZ57" s="188">
        <f t="shared" si="1"/>
        <v>96840.448275862087</v>
      </c>
      <c r="BA57" s="193">
        <f t="shared" si="2"/>
        <v>1.2379977118644068</v>
      </c>
      <c r="BB57" s="727">
        <f>SUM($AY$38:AY57)/SUM($AW$38:AW57)</f>
        <v>1.2643442118644073</v>
      </c>
      <c r="BC57" s="200">
        <f t="shared" si="25"/>
        <v>389655.1724137931</v>
      </c>
      <c r="BD57" s="186">
        <f t="shared" si="26"/>
        <v>487963</v>
      </c>
      <c r="BE57" s="188">
        <f t="shared" si="4"/>
        <v>98307.827586206899</v>
      </c>
      <c r="BF57" s="193">
        <f t="shared" si="5"/>
        <v>1.2522944247787611</v>
      </c>
      <c r="BG57" s="179">
        <f t="shared" si="27"/>
        <v>16551.724137931036</v>
      </c>
      <c r="BH57" s="186">
        <f t="shared" si="15"/>
        <v>15774</v>
      </c>
      <c r="BI57" s="188">
        <f t="shared" si="28"/>
        <v>-777.72413793103624</v>
      </c>
      <c r="BJ57" s="193">
        <f t="shared" si="29"/>
        <v>0.95301249999999993</v>
      </c>
      <c r="BK57" s="675">
        <f t="shared" si="30"/>
        <v>35.172413793103445</v>
      </c>
      <c r="BL57" s="677"/>
      <c r="BM57" s="677">
        <f t="shared" si="31"/>
        <v>53.91</v>
      </c>
      <c r="BN57" s="677">
        <f t="shared" si="32"/>
        <v>18.737586206896552</v>
      </c>
      <c r="BO57" s="193">
        <f t="shared" si="17"/>
        <v>1.5327352941176471</v>
      </c>
      <c r="BP57" s="782">
        <f>SUM($BM$38:BM57)/SUM($BK$38:BK57)</f>
        <v>1.5570583333333332</v>
      </c>
    </row>
    <row r="58" spans="1:68" s="41" customFormat="1" ht="21.75" hidden="1" customHeight="1" outlineLevel="1">
      <c r="A58" s="120">
        <f t="shared" si="35"/>
        <v>44613</v>
      </c>
      <c r="B58" s="1000">
        <v>502733</v>
      </c>
      <c r="C58" s="126">
        <v>518050</v>
      </c>
      <c r="D58" s="1003">
        <v>53.8</v>
      </c>
      <c r="E58" s="706">
        <f t="shared" si="33"/>
        <v>1718</v>
      </c>
      <c r="F58" s="155">
        <v>353388</v>
      </c>
      <c r="G58" s="30">
        <v>15125</v>
      </c>
      <c r="H58" s="31">
        <v>0</v>
      </c>
      <c r="I58" s="35">
        <v>487410</v>
      </c>
      <c r="J58" s="34">
        <v>19617</v>
      </c>
      <c r="K58" s="440">
        <v>53.8</v>
      </c>
      <c r="L58" s="706">
        <f t="shared" si="34"/>
        <v>1718</v>
      </c>
      <c r="M58" s="710">
        <f t="shared" si="11"/>
        <v>21335</v>
      </c>
      <c r="N58" s="134">
        <v>341729</v>
      </c>
      <c r="O58" s="36">
        <v>14626</v>
      </c>
      <c r="P58" s="147">
        <v>829139</v>
      </c>
      <c r="Q58" s="34">
        <v>34243</v>
      </c>
      <c r="R58" s="707">
        <f t="shared" si="12"/>
        <v>35961</v>
      </c>
      <c r="S58" s="35">
        <v>14526</v>
      </c>
      <c r="T58" s="489">
        <v>9875</v>
      </c>
      <c r="U58" s="36">
        <v>423</v>
      </c>
      <c r="V58" s="157">
        <v>797</v>
      </c>
      <c r="W58" s="33">
        <v>0</v>
      </c>
      <c r="X58" s="30">
        <v>0</v>
      </c>
      <c r="Y58" s="36">
        <v>42800</v>
      </c>
      <c r="Z58" s="37"/>
      <c r="AA58" s="37" t="s">
        <v>484</v>
      </c>
      <c r="AB58" s="161" t="s">
        <v>82</v>
      </c>
      <c r="AC58" s="98" t="s">
        <v>1851</v>
      </c>
      <c r="AD58" s="165" t="s">
        <v>1944</v>
      </c>
      <c r="AE58" s="38">
        <v>45</v>
      </c>
      <c r="AF58" s="167">
        <v>204</v>
      </c>
      <c r="AG58" s="171">
        <v>59.8</v>
      </c>
      <c r="AH58" s="452">
        <v>13.3</v>
      </c>
      <c r="AI58" s="172">
        <v>0</v>
      </c>
      <c r="AJ58" s="173">
        <v>0</v>
      </c>
      <c r="AK58" s="555">
        <v>139</v>
      </c>
      <c r="AL58" s="30" t="s">
        <v>1857</v>
      </c>
      <c r="AM58" s="40"/>
      <c r="AN58" s="573">
        <v>17.8</v>
      </c>
      <c r="AO58" s="181">
        <v>43</v>
      </c>
      <c r="AP58" s="409">
        <v>45</v>
      </c>
      <c r="AQ58" s="157">
        <v>35.86</v>
      </c>
      <c r="AR58" s="41">
        <v>43</v>
      </c>
      <c r="AS58" s="1060">
        <v>15</v>
      </c>
      <c r="AW58" s="812">
        <f t="shared" si="23"/>
        <v>406896.55172413791</v>
      </c>
      <c r="AX58" s="186"/>
      <c r="AY58" s="186">
        <f t="shared" si="24"/>
        <v>502733</v>
      </c>
      <c r="AZ58" s="188">
        <f t="shared" si="1"/>
        <v>95836.448275862087</v>
      </c>
      <c r="BA58" s="193">
        <f t="shared" si="2"/>
        <v>1.2355302542372881</v>
      </c>
      <c r="BB58" s="727">
        <f>SUM($AY$38:AY58)/SUM($AW$38:AW58)</f>
        <v>1.2629721186440681</v>
      </c>
      <c r="BC58" s="200">
        <f t="shared" si="25"/>
        <v>389655.1724137931</v>
      </c>
      <c r="BD58" s="186">
        <f t="shared" si="26"/>
        <v>487410</v>
      </c>
      <c r="BE58" s="188">
        <f t="shared" si="4"/>
        <v>97754.827586206899</v>
      </c>
      <c r="BF58" s="193">
        <f t="shared" si="5"/>
        <v>1.250875221238938</v>
      </c>
      <c r="BG58" s="179">
        <f t="shared" si="27"/>
        <v>16551.724137931036</v>
      </c>
      <c r="BH58" s="186">
        <f t="shared" si="15"/>
        <v>15323</v>
      </c>
      <c r="BI58" s="188">
        <f t="shared" si="28"/>
        <v>-1228.7241379310362</v>
      </c>
      <c r="BJ58" s="193">
        <f t="shared" si="29"/>
        <v>0.92576458333333322</v>
      </c>
      <c r="BK58" s="675">
        <f t="shared" si="30"/>
        <v>35.172413793103445</v>
      </c>
      <c r="BL58" s="677"/>
      <c r="BM58" s="677">
        <f t="shared" si="31"/>
        <v>53.8</v>
      </c>
      <c r="BN58" s="677">
        <f t="shared" si="32"/>
        <v>18.627586206896552</v>
      </c>
      <c r="BO58" s="193">
        <f t="shared" si="17"/>
        <v>1.5296078431372551</v>
      </c>
      <c r="BP58" s="782">
        <f>SUM($BM$38:BM58)/SUM($BK$38:BK58)</f>
        <v>1.5557511671335198</v>
      </c>
    </row>
    <row r="59" spans="1:68" s="41" customFormat="1" ht="21.75" hidden="1" customHeight="1" outlineLevel="1">
      <c r="A59" s="120">
        <f t="shared" si="35"/>
        <v>44614</v>
      </c>
      <c r="B59" s="1000">
        <v>504123</v>
      </c>
      <c r="C59" s="126">
        <v>520026</v>
      </c>
      <c r="D59" s="1003">
        <v>53.42</v>
      </c>
      <c r="E59" s="706">
        <f t="shared" si="33"/>
        <v>1706</v>
      </c>
      <c r="F59" s="155">
        <v>346058</v>
      </c>
      <c r="G59" s="30">
        <v>14793</v>
      </c>
      <c r="H59" s="31">
        <v>0</v>
      </c>
      <c r="I59" s="35">
        <v>488874</v>
      </c>
      <c r="J59" s="34">
        <v>19703</v>
      </c>
      <c r="K59" s="440">
        <v>53.42</v>
      </c>
      <c r="L59" s="706">
        <f t="shared" si="34"/>
        <v>1706</v>
      </c>
      <c r="M59" s="710">
        <f t="shared" si="11"/>
        <v>21409</v>
      </c>
      <c r="N59" s="134">
        <v>334316</v>
      </c>
      <c r="O59" s="36">
        <v>14291</v>
      </c>
      <c r="P59" s="147">
        <v>823190</v>
      </c>
      <c r="Q59" s="34">
        <v>33994</v>
      </c>
      <c r="R59" s="707">
        <f t="shared" si="12"/>
        <v>35700</v>
      </c>
      <c r="S59" s="35">
        <v>14402</v>
      </c>
      <c r="T59" s="489">
        <v>10006</v>
      </c>
      <c r="U59" s="36">
        <v>428</v>
      </c>
      <c r="V59" s="157">
        <v>847</v>
      </c>
      <c r="W59" s="33">
        <v>0</v>
      </c>
      <c r="X59" s="30">
        <v>0</v>
      </c>
      <c r="Y59" s="36">
        <v>42747</v>
      </c>
      <c r="Z59" s="37"/>
      <c r="AA59" s="37" t="s">
        <v>484</v>
      </c>
      <c r="AB59" s="161" t="s">
        <v>82</v>
      </c>
      <c r="AC59" s="98" t="s">
        <v>1851</v>
      </c>
      <c r="AD59" s="165" t="s">
        <v>1942</v>
      </c>
      <c r="AE59" s="38">
        <v>45</v>
      </c>
      <c r="AF59" s="167">
        <v>204</v>
      </c>
      <c r="AG59" s="171">
        <v>59.4</v>
      </c>
      <c r="AH59" s="452">
        <v>13.2</v>
      </c>
      <c r="AI59" s="172">
        <v>0</v>
      </c>
      <c r="AJ59" s="173">
        <v>0</v>
      </c>
      <c r="AK59" s="555">
        <v>137</v>
      </c>
      <c r="AL59" s="30" t="s">
        <v>1857</v>
      </c>
      <c r="AM59" s="40"/>
      <c r="AN59" s="573">
        <v>17.899999999999999</v>
      </c>
      <c r="AO59" s="181">
        <v>44</v>
      </c>
      <c r="AP59" s="409">
        <v>46</v>
      </c>
      <c r="AQ59" s="157">
        <v>35.86</v>
      </c>
      <c r="AR59" s="41">
        <v>43</v>
      </c>
      <c r="AS59" s="1060">
        <v>15</v>
      </c>
      <c r="AW59" s="812">
        <f t="shared" si="23"/>
        <v>406896.55172413791</v>
      </c>
      <c r="AX59" s="186"/>
      <c r="AY59" s="186">
        <f t="shared" si="24"/>
        <v>504123</v>
      </c>
      <c r="AZ59" s="188">
        <f t="shared" si="1"/>
        <v>97226.448275862087</v>
      </c>
      <c r="BA59" s="193">
        <f t="shared" si="2"/>
        <v>1.2389463559322034</v>
      </c>
      <c r="BB59" s="727">
        <f>SUM($AY$38:AY59)/SUM($AW$38:AW59)</f>
        <v>1.2618800385208016</v>
      </c>
      <c r="BC59" s="200">
        <f t="shared" si="25"/>
        <v>389655.1724137931</v>
      </c>
      <c r="BD59" s="186">
        <f t="shared" si="26"/>
        <v>488874</v>
      </c>
      <c r="BE59" s="188">
        <f t="shared" si="4"/>
        <v>99218.827586206899</v>
      </c>
      <c r="BF59" s="193">
        <f t="shared" si="5"/>
        <v>1.2546323893805309</v>
      </c>
      <c r="BG59" s="179">
        <f t="shared" si="27"/>
        <v>16551.724137931036</v>
      </c>
      <c r="BH59" s="186">
        <f t="shared" si="15"/>
        <v>15249</v>
      </c>
      <c r="BI59" s="188">
        <f t="shared" si="28"/>
        <v>-1302.7241379310362</v>
      </c>
      <c r="BJ59" s="193">
        <f t="shared" si="29"/>
        <v>0.92129374999999991</v>
      </c>
      <c r="BK59" s="675">
        <f t="shared" si="30"/>
        <v>35.172413793103445</v>
      </c>
      <c r="BL59" s="677"/>
      <c r="BM59" s="677">
        <f t="shared" si="31"/>
        <v>53.42</v>
      </c>
      <c r="BN59" s="677">
        <f t="shared" si="32"/>
        <v>18.247586206896557</v>
      </c>
      <c r="BO59" s="193">
        <f t="shared" si="17"/>
        <v>1.5188039215686278</v>
      </c>
      <c r="BP59" s="782">
        <f>SUM($BM$38:BM59)/SUM($BK$38:BK59)</f>
        <v>1.5540717468805703</v>
      </c>
    </row>
    <row r="60" spans="1:68" s="41" customFormat="1" ht="21.75" hidden="1" customHeight="1" outlineLevel="1">
      <c r="A60" s="120">
        <f t="shared" si="35"/>
        <v>44615</v>
      </c>
      <c r="B60" s="1000">
        <v>504105</v>
      </c>
      <c r="C60" s="126">
        <v>519807</v>
      </c>
      <c r="D60" s="1003">
        <v>54.18</v>
      </c>
      <c r="E60" s="706">
        <f t="shared" si="33"/>
        <v>1730</v>
      </c>
      <c r="F60" s="155">
        <v>343192</v>
      </c>
      <c r="G60" s="30">
        <v>14656</v>
      </c>
      <c r="H60" s="31">
        <v>0</v>
      </c>
      <c r="I60" s="35">
        <v>488906</v>
      </c>
      <c r="J60" s="34">
        <v>19657</v>
      </c>
      <c r="K60" s="440">
        <v>54.18</v>
      </c>
      <c r="L60" s="706">
        <f t="shared" si="34"/>
        <v>1730</v>
      </c>
      <c r="M60" s="710">
        <f t="shared" si="11"/>
        <v>21387</v>
      </c>
      <c r="N60" s="134">
        <v>331483</v>
      </c>
      <c r="O60" s="36">
        <v>14156</v>
      </c>
      <c r="P60" s="147">
        <v>820389</v>
      </c>
      <c r="Q60" s="34">
        <v>33813</v>
      </c>
      <c r="R60" s="707">
        <f t="shared" si="12"/>
        <v>35543</v>
      </c>
      <c r="S60" s="35">
        <v>14349</v>
      </c>
      <c r="T60" s="489">
        <v>9994</v>
      </c>
      <c r="U60" s="36">
        <v>427</v>
      </c>
      <c r="V60" s="157">
        <v>850</v>
      </c>
      <c r="W60" s="33">
        <v>0</v>
      </c>
      <c r="X60" s="30">
        <v>0</v>
      </c>
      <c r="Y60" s="36">
        <v>42705</v>
      </c>
      <c r="Z60" s="37"/>
      <c r="AA60" s="37" t="s">
        <v>484</v>
      </c>
      <c r="AB60" s="161" t="s">
        <v>82</v>
      </c>
      <c r="AC60" s="98" t="s">
        <v>1851</v>
      </c>
      <c r="AD60" s="165" t="s">
        <v>1946</v>
      </c>
      <c r="AE60" s="38">
        <v>46</v>
      </c>
      <c r="AF60" s="167">
        <v>204</v>
      </c>
      <c r="AG60" s="171">
        <v>59.2</v>
      </c>
      <c r="AH60" s="452">
        <v>13.1</v>
      </c>
      <c r="AI60" s="172">
        <v>0</v>
      </c>
      <c r="AJ60" s="173">
        <v>0</v>
      </c>
      <c r="AK60" s="555">
        <v>138</v>
      </c>
      <c r="AL60" s="30" t="s">
        <v>1857</v>
      </c>
      <c r="AM60" s="40"/>
      <c r="AN60" s="573">
        <v>18.100000000000001</v>
      </c>
      <c r="AO60" s="181">
        <v>44</v>
      </c>
      <c r="AP60" s="409">
        <v>46</v>
      </c>
      <c r="AQ60" s="157">
        <v>33.75</v>
      </c>
      <c r="AR60" s="41">
        <v>43</v>
      </c>
      <c r="AS60" s="1060">
        <v>15</v>
      </c>
      <c r="AW60" s="812">
        <f t="shared" si="23"/>
        <v>406896.55172413791</v>
      </c>
      <c r="AX60" s="186"/>
      <c r="AY60" s="186">
        <f t="shared" si="24"/>
        <v>504105</v>
      </c>
      <c r="AZ60" s="188">
        <f t="shared" si="1"/>
        <v>97208.448275862087</v>
      </c>
      <c r="BA60" s="193">
        <f t="shared" si="2"/>
        <v>1.2389021186440679</v>
      </c>
      <c r="BB60" s="727">
        <f>SUM($AY$38:AY60)/SUM($AW$38:AW60)</f>
        <v>1.2608809985261611</v>
      </c>
      <c r="BC60" s="200">
        <f t="shared" si="25"/>
        <v>389655.1724137931</v>
      </c>
      <c r="BD60" s="186">
        <f t="shared" si="26"/>
        <v>488906</v>
      </c>
      <c r="BE60" s="188">
        <f t="shared" si="4"/>
        <v>99250.827586206899</v>
      </c>
      <c r="BF60" s="193">
        <f t="shared" si="5"/>
        <v>1.2547145132743363</v>
      </c>
      <c r="BG60" s="179">
        <f t="shared" si="27"/>
        <v>16551.724137931036</v>
      </c>
      <c r="BH60" s="186">
        <f t="shared" si="15"/>
        <v>15199</v>
      </c>
      <c r="BI60" s="188">
        <f t="shared" si="28"/>
        <v>-1352.7241379310362</v>
      </c>
      <c r="BJ60" s="193">
        <f t="shared" si="29"/>
        <v>0.91827291666666655</v>
      </c>
      <c r="BK60" s="675">
        <f t="shared" si="30"/>
        <v>35.172413793103445</v>
      </c>
      <c r="BL60" s="677"/>
      <c r="BM60" s="677">
        <f t="shared" si="31"/>
        <v>54.18</v>
      </c>
      <c r="BN60" s="677">
        <f t="shared" si="32"/>
        <v>19.007586206896555</v>
      </c>
      <c r="BO60" s="193">
        <f t="shared" si="17"/>
        <v>1.5404117647058826</v>
      </c>
      <c r="BP60" s="782">
        <f>SUM($BM$38:BM60)/SUM($BK$38:BK60)</f>
        <v>1.5534778346121056</v>
      </c>
    </row>
    <row r="61" spans="1:68" s="41" customFormat="1" ht="21.75" hidden="1" customHeight="1" outlineLevel="1">
      <c r="A61" s="120">
        <f t="shared" si="35"/>
        <v>44616</v>
      </c>
      <c r="B61" s="1000">
        <v>504202</v>
      </c>
      <c r="C61" s="126">
        <v>520593</v>
      </c>
      <c r="D61" s="1003">
        <v>55.86</v>
      </c>
      <c r="E61" s="706">
        <f t="shared" si="33"/>
        <v>1784</v>
      </c>
      <c r="F61" s="155">
        <v>343132</v>
      </c>
      <c r="G61" s="30">
        <v>14643</v>
      </c>
      <c r="H61" s="31">
        <v>0</v>
      </c>
      <c r="I61" s="35">
        <v>489117</v>
      </c>
      <c r="J61" s="34">
        <v>19625</v>
      </c>
      <c r="K61" s="440">
        <v>55.86</v>
      </c>
      <c r="L61" s="706">
        <f t="shared" si="34"/>
        <v>1784</v>
      </c>
      <c r="M61" s="710">
        <f t="shared" si="11"/>
        <v>21409</v>
      </c>
      <c r="N61" s="134">
        <v>331459</v>
      </c>
      <c r="O61" s="36">
        <v>14145</v>
      </c>
      <c r="P61" s="147">
        <v>820576</v>
      </c>
      <c r="Q61" s="34">
        <v>33770</v>
      </c>
      <c r="R61" s="707">
        <f t="shared" si="12"/>
        <v>35554</v>
      </c>
      <c r="S61" s="35">
        <v>14200</v>
      </c>
      <c r="T61" s="489">
        <v>9955</v>
      </c>
      <c r="U61" s="36">
        <v>425</v>
      </c>
      <c r="V61" s="157">
        <v>885</v>
      </c>
      <c r="W61" s="33">
        <v>0</v>
      </c>
      <c r="X61" s="30">
        <v>0</v>
      </c>
      <c r="Y61" s="36">
        <v>42675</v>
      </c>
      <c r="Z61" s="37"/>
      <c r="AA61" s="37" t="s">
        <v>484</v>
      </c>
      <c r="AB61" s="161" t="s">
        <v>82</v>
      </c>
      <c r="AC61" s="98" t="s">
        <v>1851</v>
      </c>
      <c r="AD61" s="165" t="s">
        <v>1947</v>
      </c>
      <c r="AE61" s="38">
        <v>46</v>
      </c>
      <c r="AF61" s="167">
        <v>204</v>
      </c>
      <c r="AG61" s="171">
        <v>59.2</v>
      </c>
      <c r="AH61" s="452">
        <v>13.1</v>
      </c>
      <c r="AI61" s="172">
        <v>0</v>
      </c>
      <c r="AJ61" s="173">
        <v>0</v>
      </c>
      <c r="AK61" s="555">
        <v>138</v>
      </c>
      <c r="AL61" s="30" t="s">
        <v>1857</v>
      </c>
      <c r="AM61" s="40"/>
      <c r="AN61" s="573">
        <v>18.100000000000001</v>
      </c>
      <c r="AO61" s="181">
        <v>44</v>
      </c>
      <c r="AP61" s="409">
        <v>45</v>
      </c>
      <c r="AQ61" s="157">
        <v>33.33</v>
      </c>
      <c r="AR61" s="41">
        <v>43</v>
      </c>
      <c r="AS61" s="1060">
        <v>15</v>
      </c>
      <c r="AW61" s="812">
        <f t="shared" si="23"/>
        <v>406896.55172413791</v>
      </c>
      <c r="AX61" s="186"/>
      <c r="AY61" s="186">
        <f t="shared" si="24"/>
        <v>504202</v>
      </c>
      <c r="AZ61" s="188">
        <f t="shared" si="1"/>
        <v>97305.448275862087</v>
      </c>
      <c r="BA61" s="193">
        <f t="shared" si="2"/>
        <v>1.2391405084745764</v>
      </c>
      <c r="BB61" s="727">
        <f>SUM($AY$38:AY61)/SUM($AW$38:AW61)</f>
        <v>1.2599751447740117</v>
      </c>
      <c r="BC61" s="200">
        <f t="shared" si="25"/>
        <v>389655.1724137931</v>
      </c>
      <c r="BD61" s="186">
        <f t="shared" si="26"/>
        <v>489117</v>
      </c>
      <c r="BE61" s="188">
        <f t="shared" si="4"/>
        <v>99461.827586206899</v>
      </c>
      <c r="BF61" s="193">
        <f t="shared" si="5"/>
        <v>1.255256017699115</v>
      </c>
      <c r="BG61" s="179">
        <f t="shared" si="27"/>
        <v>16551.724137931036</v>
      </c>
      <c r="BH61" s="186">
        <f t="shared" si="15"/>
        <v>15085</v>
      </c>
      <c r="BI61" s="188">
        <f t="shared" si="28"/>
        <v>-1466.7241379310362</v>
      </c>
      <c r="BJ61" s="193">
        <f t="shared" si="29"/>
        <v>0.91138541666666661</v>
      </c>
      <c r="BK61" s="675">
        <f t="shared" si="30"/>
        <v>35.172413793103445</v>
      </c>
      <c r="BL61" s="677"/>
      <c r="BM61" s="677">
        <f t="shared" si="31"/>
        <v>55.86</v>
      </c>
      <c r="BN61" s="677">
        <f t="shared" si="32"/>
        <v>20.687586206896555</v>
      </c>
      <c r="BO61" s="193">
        <f t="shared" si="17"/>
        <v>1.5881764705882355</v>
      </c>
      <c r="BP61" s="782">
        <f>SUM($BM$38:BM61)/SUM($BK$38:BK61)</f>
        <v>1.5549236111111107</v>
      </c>
    </row>
    <row r="62" spans="1:68" s="41" customFormat="1" ht="21.75" hidden="1" customHeight="1" outlineLevel="1">
      <c r="A62" s="120">
        <f t="shared" si="35"/>
        <v>44617</v>
      </c>
      <c r="B62" s="1000">
        <v>505653</v>
      </c>
      <c r="C62" s="126">
        <v>523254</v>
      </c>
      <c r="D62" s="1003">
        <v>55.37</v>
      </c>
      <c r="E62" s="706">
        <f t="shared" si="33"/>
        <v>1768</v>
      </c>
      <c r="F62" s="155">
        <v>339414</v>
      </c>
      <c r="G62" s="30">
        <v>14489</v>
      </c>
      <c r="H62" s="31">
        <v>0</v>
      </c>
      <c r="I62" s="35">
        <v>490449</v>
      </c>
      <c r="J62" s="34">
        <v>19662</v>
      </c>
      <c r="K62" s="440">
        <v>55.370000000000005</v>
      </c>
      <c r="L62" s="706">
        <f t="shared" si="34"/>
        <v>1768</v>
      </c>
      <c r="M62" s="710">
        <f t="shared" si="11"/>
        <v>21430</v>
      </c>
      <c r="N62" s="134">
        <v>327797</v>
      </c>
      <c r="O62" s="36">
        <v>13993</v>
      </c>
      <c r="P62" s="147">
        <v>818246</v>
      </c>
      <c r="Q62" s="34">
        <v>33655</v>
      </c>
      <c r="R62" s="707">
        <f t="shared" si="12"/>
        <v>35423</v>
      </c>
      <c r="S62" s="35">
        <v>14154</v>
      </c>
      <c r="T62" s="489">
        <v>9937</v>
      </c>
      <c r="U62" s="36">
        <v>424</v>
      </c>
      <c r="V62" s="157">
        <v>1050</v>
      </c>
      <c r="W62" s="33">
        <v>0</v>
      </c>
      <c r="X62" s="30">
        <v>0</v>
      </c>
      <c r="Y62" s="36">
        <v>42688</v>
      </c>
      <c r="Z62" s="37"/>
      <c r="AA62" s="37" t="s">
        <v>484</v>
      </c>
      <c r="AB62" s="161" t="s">
        <v>82</v>
      </c>
      <c r="AC62" s="98" t="s">
        <v>1851</v>
      </c>
      <c r="AD62" s="165" t="s">
        <v>1859</v>
      </c>
      <c r="AE62" s="38">
        <v>46</v>
      </c>
      <c r="AF62" s="167">
        <v>204</v>
      </c>
      <c r="AG62" s="171">
        <v>59</v>
      </c>
      <c r="AH62" s="452">
        <v>13.1</v>
      </c>
      <c r="AI62" s="172">
        <v>0</v>
      </c>
      <c r="AJ62" s="173">
        <v>0</v>
      </c>
      <c r="AK62" s="555">
        <v>179.85</v>
      </c>
      <c r="AL62" s="30" t="s">
        <v>1857</v>
      </c>
      <c r="AM62" s="40"/>
      <c r="AN62" s="573">
        <v>18</v>
      </c>
      <c r="AO62" s="181">
        <v>44</v>
      </c>
      <c r="AP62" s="409">
        <v>45</v>
      </c>
      <c r="AQ62" s="157">
        <v>33.33</v>
      </c>
      <c r="AR62" s="41">
        <v>43</v>
      </c>
      <c r="AS62" s="1060">
        <v>15</v>
      </c>
      <c r="AW62" s="812">
        <f t="shared" si="23"/>
        <v>406896.55172413791</v>
      </c>
      <c r="AX62" s="186"/>
      <c r="AY62" s="186">
        <f t="shared" si="24"/>
        <v>505653</v>
      </c>
      <c r="AZ62" s="188">
        <f t="shared" si="1"/>
        <v>98756.448275862087</v>
      </c>
      <c r="BA62" s="193">
        <f t="shared" si="2"/>
        <v>1.2427065254237288</v>
      </c>
      <c r="BB62" s="727">
        <f>SUM($AY$38:AY62)/SUM($AW$38:AW62)</f>
        <v>1.2592844000000003</v>
      </c>
      <c r="BC62" s="200">
        <f t="shared" si="25"/>
        <v>389655.1724137931</v>
      </c>
      <c r="BD62" s="186">
        <f t="shared" si="26"/>
        <v>490449</v>
      </c>
      <c r="BE62" s="188">
        <f t="shared" si="4"/>
        <v>100793.8275862069</v>
      </c>
      <c r="BF62" s="193">
        <f t="shared" si="5"/>
        <v>1.2586744247787611</v>
      </c>
      <c r="BG62" s="179">
        <f t="shared" si="27"/>
        <v>16551.724137931036</v>
      </c>
      <c r="BH62" s="186">
        <f t="shared" si="15"/>
        <v>15204</v>
      </c>
      <c r="BI62" s="188">
        <f t="shared" si="28"/>
        <v>-1347.7241379310362</v>
      </c>
      <c r="BJ62" s="193">
        <f t="shared" si="29"/>
        <v>0.91857499999999992</v>
      </c>
      <c r="BK62" s="675">
        <f t="shared" si="30"/>
        <v>35.172413793103445</v>
      </c>
      <c r="BL62" s="677"/>
      <c r="BM62" s="677">
        <f t="shared" si="31"/>
        <v>55.37</v>
      </c>
      <c r="BN62" s="677">
        <f t="shared" si="32"/>
        <v>20.197586206896553</v>
      </c>
      <c r="BO62" s="193">
        <f t="shared" si="17"/>
        <v>1.5742450980392158</v>
      </c>
      <c r="BP62" s="782">
        <f>SUM($BM$38:BM62)/SUM($BK$38:BK62)</f>
        <v>1.5556964705882348</v>
      </c>
    </row>
    <row r="63" spans="1:68" s="41" customFormat="1" ht="21.75" hidden="1" customHeight="1" outlineLevel="1">
      <c r="A63" s="120">
        <f t="shared" si="35"/>
        <v>44618</v>
      </c>
      <c r="B63" s="1000">
        <v>506830</v>
      </c>
      <c r="C63" s="126">
        <v>525114</v>
      </c>
      <c r="D63" s="1003">
        <v>55.1</v>
      </c>
      <c r="E63" s="706">
        <f t="shared" si="33"/>
        <v>1760</v>
      </c>
      <c r="F63" s="155">
        <v>330182</v>
      </c>
      <c r="G63" s="30">
        <v>14110</v>
      </c>
      <c r="H63" s="31">
        <v>0</v>
      </c>
      <c r="I63" s="35">
        <v>491739</v>
      </c>
      <c r="J63" s="34">
        <v>19796</v>
      </c>
      <c r="K63" s="440">
        <v>55.099999999999994</v>
      </c>
      <c r="L63" s="706">
        <f t="shared" si="34"/>
        <v>1760</v>
      </c>
      <c r="M63" s="710">
        <f t="shared" si="11"/>
        <v>21556</v>
      </c>
      <c r="N63" s="134">
        <v>318552</v>
      </c>
      <c r="O63" s="36">
        <v>13613</v>
      </c>
      <c r="P63" s="147">
        <v>810291</v>
      </c>
      <c r="Q63" s="34">
        <v>33409</v>
      </c>
      <c r="R63" s="707">
        <f t="shared" si="12"/>
        <v>35169</v>
      </c>
      <c r="S63" s="35">
        <v>14135</v>
      </c>
      <c r="T63" s="489">
        <v>9971</v>
      </c>
      <c r="U63" s="36">
        <v>426</v>
      </c>
      <c r="V63" s="157">
        <v>956</v>
      </c>
      <c r="W63" s="33">
        <v>0</v>
      </c>
      <c r="X63" s="30">
        <v>0</v>
      </c>
      <c r="Y63" s="36">
        <v>42734</v>
      </c>
      <c r="Z63" s="37"/>
      <c r="AA63" s="37" t="s">
        <v>484</v>
      </c>
      <c r="AB63" s="161" t="s">
        <v>82</v>
      </c>
      <c r="AC63" s="98" t="s">
        <v>1851</v>
      </c>
      <c r="AD63" s="165" t="s">
        <v>1949</v>
      </c>
      <c r="AE63" s="38">
        <v>46</v>
      </c>
      <c r="AF63" s="167">
        <v>204</v>
      </c>
      <c r="AG63" s="171">
        <v>58.5</v>
      </c>
      <c r="AH63" s="452">
        <v>13</v>
      </c>
      <c r="AI63" s="172">
        <v>12</v>
      </c>
      <c r="AJ63" s="173">
        <v>0</v>
      </c>
      <c r="AK63" s="555">
        <v>137</v>
      </c>
      <c r="AL63" s="30" t="s">
        <v>1857</v>
      </c>
      <c r="AM63" s="40"/>
      <c r="AN63" s="573">
        <v>18</v>
      </c>
      <c r="AO63" s="181">
        <v>44</v>
      </c>
      <c r="AP63" s="409">
        <v>45</v>
      </c>
      <c r="AQ63" s="157">
        <v>33.020000000000003</v>
      </c>
      <c r="AR63" s="41">
        <v>43</v>
      </c>
      <c r="AS63" s="1060">
        <v>15</v>
      </c>
      <c r="AW63" s="812">
        <f t="shared" si="23"/>
        <v>406896.55172413791</v>
      </c>
      <c r="AX63" s="186"/>
      <c r="AY63" s="186">
        <f t="shared" si="24"/>
        <v>506830</v>
      </c>
      <c r="AZ63" s="188">
        <f t="shared" si="1"/>
        <v>99933.448275862087</v>
      </c>
      <c r="BA63" s="193">
        <f t="shared" si="2"/>
        <v>1.2455991525423729</v>
      </c>
      <c r="BB63" s="727">
        <f>SUM($AY$38:AY63)/SUM($AW$38:AW63)</f>
        <v>1.2587580443285531</v>
      </c>
      <c r="BC63" s="200">
        <f t="shared" si="25"/>
        <v>389655.1724137931</v>
      </c>
      <c r="BD63" s="186">
        <f t="shared" si="26"/>
        <v>491739</v>
      </c>
      <c r="BE63" s="188">
        <f t="shared" si="4"/>
        <v>102083.8275862069</v>
      </c>
      <c r="BF63" s="193">
        <f t="shared" si="5"/>
        <v>1.2619850442477876</v>
      </c>
      <c r="BG63" s="179">
        <f t="shared" si="27"/>
        <v>16551.724137931036</v>
      </c>
      <c r="BH63" s="186">
        <f t="shared" si="15"/>
        <v>15091</v>
      </c>
      <c r="BI63" s="188">
        <f>S63+V63-BG63</f>
        <v>-1460.7241379310362</v>
      </c>
      <c r="BJ63" s="193">
        <f t="shared" si="29"/>
        <v>0.91174791666666655</v>
      </c>
      <c r="BK63" s="675">
        <f t="shared" si="30"/>
        <v>35.172413793103445</v>
      </c>
      <c r="BL63" s="677"/>
      <c r="BM63" s="677">
        <f t="shared" si="31"/>
        <v>55.1</v>
      </c>
      <c r="BN63" s="677">
        <f t="shared" si="32"/>
        <v>19.927586206896557</v>
      </c>
      <c r="BO63" s="193">
        <f t="shared" si="17"/>
        <v>1.5665686274509807</v>
      </c>
      <c r="BP63" s="782">
        <f>SUM($BM$38:BM63)/SUM($BK$38:BK63)</f>
        <v>1.556114630467571</v>
      </c>
    </row>
    <row r="64" spans="1:68" s="41" customFormat="1" ht="21.75" hidden="1" customHeight="1" outlineLevel="1">
      <c r="A64" s="120">
        <v>45349</v>
      </c>
      <c r="B64" s="1000">
        <v>505615</v>
      </c>
      <c r="C64" s="126">
        <v>524915</v>
      </c>
      <c r="D64" s="1003">
        <v>54.91</v>
      </c>
      <c r="E64" s="706">
        <f t="shared" si="33"/>
        <v>1754</v>
      </c>
      <c r="F64" s="155">
        <v>330519</v>
      </c>
      <c r="G64" s="30">
        <v>14087</v>
      </c>
      <c r="H64" s="31">
        <v>0</v>
      </c>
      <c r="I64" s="35">
        <v>490391</v>
      </c>
      <c r="J64" s="34">
        <v>19747</v>
      </c>
      <c r="K64" s="440">
        <v>54.91</v>
      </c>
      <c r="L64" s="706">
        <f t="shared" si="34"/>
        <v>1754</v>
      </c>
      <c r="M64" s="710">
        <f t="shared" si="11"/>
        <v>21501</v>
      </c>
      <c r="N64" s="134">
        <v>319185</v>
      </c>
      <c r="O64" s="36">
        <v>13604</v>
      </c>
      <c r="P64" s="147">
        <v>809576</v>
      </c>
      <c r="Q64" s="34">
        <v>33351</v>
      </c>
      <c r="R64" s="707">
        <f t="shared" si="12"/>
        <v>35105</v>
      </c>
      <c r="S64" s="35">
        <v>14339</v>
      </c>
      <c r="T64" s="489">
        <v>9696</v>
      </c>
      <c r="U64" s="36">
        <v>413</v>
      </c>
      <c r="V64" s="157">
        <v>885</v>
      </c>
      <c r="W64" s="33">
        <v>0</v>
      </c>
      <c r="X64" s="30">
        <v>0</v>
      </c>
      <c r="Y64" s="36">
        <v>42621</v>
      </c>
      <c r="Z64" s="37"/>
      <c r="AA64" s="37" t="s">
        <v>484</v>
      </c>
      <c r="AB64" s="161" t="s">
        <v>82</v>
      </c>
      <c r="AC64" s="98" t="s">
        <v>1851</v>
      </c>
      <c r="AD64" s="165" t="s">
        <v>1949</v>
      </c>
      <c r="AE64" s="38">
        <v>49</v>
      </c>
      <c r="AF64" s="167">
        <v>204</v>
      </c>
      <c r="AG64" s="171">
        <v>58.4</v>
      </c>
      <c r="AH64" s="452">
        <v>13</v>
      </c>
      <c r="AI64" s="172">
        <v>0</v>
      </c>
      <c r="AJ64" s="173">
        <v>0</v>
      </c>
      <c r="AK64" s="555">
        <v>138</v>
      </c>
      <c r="AL64" s="30" t="s">
        <v>1857</v>
      </c>
      <c r="AM64" s="40"/>
      <c r="AN64" s="573">
        <v>18.100000000000001</v>
      </c>
      <c r="AO64" s="181">
        <v>44</v>
      </c>
      <c r="AP64" s="409">
        <v>46</v>
      </c>
      <c r="AQ64" s="157">
        <v>32.380000000000003</v>
      </c>
      <c r="AR64" s="41">
        <v>43</v>
      </c>
      <c r="AS64" s="1060">
        <v>15</v>
      </c>
      <c r="AW64" s="812">
        <f t="shared" si="23"/>
        <v>406896.55172413791</v>
      </c>
      <c r="AX64" s="186"/>
      <c r="AY64" s="186">
        <f t="shared" si="24"/>
        <v>505615</v>
      </c>
      <c r="AZ64" s="188">
        <f t="shared" si="1"/>
        <v>98718.448275862087</v>
      </c>
      <c r="BA64" s="193">
        <f t="shared" si="2"/>
        <v>1.2426131355932204</v>
      </c>
      <c r="BB64" s="727">
        <f>SUM($AY$38:AY64)/SUM($AW$38:AW64)</f>
        <v>1.258160084745763</v>
      </c>
      <c r="BC64" s="200">
        <f t="shared" si="25"/>
        <v>389655.1724137931</v>
      </c>
      <c r="BD64" s="186">
        <f t="shared" si="26"/>
        <v>490391</v>
      </c>
      <c r="BE64" s="188">
        <f>I64-BC64</f>
        <v>100735.8275862069</v>
      </c>
      <c r="BF64" s="193">
        <f>I64/BC64</f>
        <v>1.258525575221239</v>
      </c>
      <c r="BG64" s="179">
        <f t="shared" si="27"/>
        <v>16551.724137931036</v>
      </c>
      <c r="BH64" s="186">
        <f>S64+V64</f>
        <v>15224</v>
      </c>
      <c r="BI64" s="188">
        <f>S64+V64-BG64</f>
        <v>-1327.7241379310362</v>
      </c>
      <c r="BJ64" s="193">
        <f>(S64+V64)/BG64</f>
        <v>0.91978333333333329</v>
      </c>
      <c r="BK64" s="675">
        <f t="shared" si="30"/>
        <v>35.172413793103445</v>
      </c>
      <c r="BL64" s="677"/>
      <c r="BM64" s="677">
        <f t="shared" si="31"/>
        <v>54.91</v>
      </c>
      <c r="BN64" s="677">
        <f>BM64-BK64</f>
        <v>19.737586206896552</v>
      </c>
      <c r="BO64" s="193">
        <f>BM64/BK64</f>
        <v>1.5611666666666668</v>
      </c>
      <c r="BP64" s="782">
        <f>SUM($BM$38:BM64)/SUM($BK$38:BK64)</f>
        <v>1.5563017429193893</v>
      </c>
    </row>
    <row r="65" spans="1:68" s="41" customFormat="1" ht="21.75" hidden="1" customHeight="1" outlineLevel="1">
      <c r="A65" s="120">
        <v>45350</v>
      </c>
      <c r="B65" s="1000">
        <v>506799.598</v>
      </c>
      <c r="C65" s="126">
        <v>525738</v>
      </c>
      <c r="D65" s="1003">
        <v>52.817999999999998</v>
      </c>
      <c r="E65" s="706">
        <f t="shared" si="33"/>
        <v>1687</v>
      </c>
      <c r="F65" s="155">
        <v>339058</v>
      </c>
      <c r="G65" s="30">
        <v>14458</v>
      </c>
      <c r="H65" s="31">
        <v>0</v>
      </c>
      <c r="I65" s="35">
        <v>491625</v>
      </c>
      <c r="J65" s="34">
        <v>19841</v>
      </c>
      <c r="K65" s="440">
        <v>52.8</v>
      </c>
      <c r="L65" s="706">
        <f t="shared" si="34"/>
        <v>1686</v>
      </c>
      <c r="M65" s="710">
        <f t="shared" si="11"/>
        <v>21527</v>
      </c>
      <c r="N65" s="134">
        <v>327564</v>
      </c>
      <c r="O65" s="36">
        <v>13968</v>
      </c>
      <c r="P65" s="147">
        <v>819189</v>
      </c>
      <c r="Q65" s="34">
        <v>33809</v>
      </c>
      <c r="R65" s="707">
        <f t="shared" si="12"/>
        <v>35495</v>
      </c>
      <c r="S65" s="35">
        <v>14299</v>
      </c>
      <c r="T65" s="489">
        <v>9794</v>
      </c>
      <c r="U65" s="36">
        <v>418</v>
      </c>
      <c r="V65" s="157">
        <v>867</v>
      </c>
      <c r="W65" s="33">
        <v>0</v>
      </c>
      <c r="X65" s="30">
        <v>0</v>
      </c>
      <c r="Y65" s="36">
        <v>42642</v>
      </c>
      <c r="Z65" s="37"/>
      <c r="AA65" s="37" t="s">
        <v>484</v>
      </c>
      <c r="AB65" s="161" t="s">
        <v>1953</v>
      </c>
      <c r="AC65" s="98" t="s">
        <v>82</v>
      </c>
      <c r="AD65" s="165" t="s">
        <v>1949</v>
      </c>
      <c r="AE65" s="38">
        <v>48</v>
      </c>
      <c r="AF65" s="167">
        <v>204</v>
      </c>
      <c r="AG65" s="171">
        <v>59.1</v>
      </c>
      <c r="AH65" s="452">
        <v>13.1</v>
      </c>
      <c r="AI65" s="172">
        <v>0</v>
      </c>
      <c r="AJ65" s="173">
        <v>0</v>
      </c>
      <c r="AK65" s="555">
        <v>137</v>
      </c>
      <c r="AL65" s="30" t="s">
        <v>1857</v>
      </c>
      <c r="AM65" s="40"/>
      <c r="AN65" s="573">
        <v>18.3</v>
      </c>
      <c r="AO65" s="181">
        <v>44</v>
      </c>
      <c r="AP65" s="409">
        <v>46</v>
      </c>
      <c r="AQ65" s="157">
        <v>32.880000000000003</v>
      </c>
      <c r="AR65" s="41">
        <v>43</v>
      </c>
      <c r="AS65" s="1060">
        <v>15</v>
      </c>
      <c r="AW65" s="812">
        <f t="shared" si="23"/>
        <v>406896.55172413791</v>
      </c>
      <c r="AX65" s="186"/>
      <c r="AY65" s="186">
        <f t="shared" si="24"/>
        <v>506799.598</v>
      </c>
      <c r="AZ65" s="188">
        <f t="shared" si="1"/>
        <v>99903.046275862085</v>
      </c>
      <c r="BA65" s="193">
        <f t="shared" si="2"/>
        <v>1.245524435762712</v>
      </c>
      <c r="BB65" s="727">
        <f>SUM($AY$38:AY65)/SUM($AW$38:AW65)</f>
        <v>1.257708811567797</v>
      </c>
      <c r="BC65" s="200">
        <f t="shared" si="25"/>
        <v>389655.1724137931</v>
      </c>
      <c r="BD65" s="186">
        <f t="shared" si="26"/>
        <v>491625</v>
      </c>
      <c r="BE65" s="188">
        <f t="shared" si="4"/>
        <v>101969.8275862069</v>
      </c>
      <c r="BF65" s="193">
        <f t="shared" si="5"/>
        <v>1.2616924778761063</v>
      </c>
      <c r="BG65" s="179">
        <f t="shared" si="27"/>
        <v>16551.724137931036</v>
      </c>
      <c r="BH65" s="186">
        <f t="shared" si="15"/>
        <v>15166</v>
      </c>
      <c r="BI65" s="811">
        <f>S65+V65-BG65</f>
        <v>-1385.7241379310362</v>
      </c>
      <c r="BJ65" s="193">
        <f t="shared" si="29"/>
        <v>0.91627916666666653</v>
      </c>
      <c r="BK65" s="675">
        <f t="shared" si="30"/>
        <v>35.172413793103445</v>
      </c>
      <c r="BL65" s="677"/>
      <c r="BM65" s="677">
        <f t="shared" si="31"/>
        <v>52.817999999999998</v>
      </c>
      <c r="BN65" s="677">
        <f t="shared" si="32"/>
        <v>17.645586206896553</v>
      </c>
      <c r="BO65" s="193">
        <f t="shared" si="17"/>
        <v>1.5016882352941177</v>
      </c>
      <c r="BP65" s="782">
        <f>SUM($BM$38:BM65)/SUM($BK$38:BK65)</f>
        <v>1.5543512605042009</v>
      </c>
    </row>
    <row r="66" spans="1:68" s="52" customFormat="1" ht="22.5" customHeight="1" collapsed="1">
      <c r="A66" s="122" t="str">
        <f>"SUM T"&amp;MONTH(A65)</f>
        <v>SUM T2</v>
      </c>
      <c r="B66" s="1015">
        <f t="shared" ref="B66:G66" si="36">SUM(B38:B65)</f>
        <v>14329206.597999999</v>
      </c>
      <c r="C66" s="54">
        <f t="shared" si="36"/>
        <v>14795554</v>
      </c>
      <c r="D66" s="1005">
        <f t="shared" si="36"/>
        <v>1530.7679999999998</v>
      </c>
      <c r="E66" s="520">
        <f t="shared" si="36"/>
        <v>48890</v>
      </c>
      <c r="F66" s="520">
        <f t="shared" si="36"/>
        <v>9626583</v>
      </c>
      <c r="G66" s="520">
        <f t="shared" si="36"/>
        <v>411665</v>
      </c>
      <c r="H66" s="55" t="s">
        <v>82</v>
      </c>
      <c r="I66" s="62">
        <f t="shared" ref="I66:V66" si="37">SUM(I38:I65)</f>
        <v>13896139</v>
      </c>
      <c r="J66" s="60">
        <f t="shared" si="37"/>
        <v>557962</v>
      </c>
      <c r="K66" s="521">
        <f t="shared" si="37"/>
        <v>1530.75</v>
      </c>
      <c r="L66" s="60">
        <f t="shared" si="37"/>
        <v>48889</v>
      </c>
      <c r="M66" s="61">
        <f t="shared" si="37"/>
        <v>606851</v>
      </c>
      <c r="N66" s="61">
        <f t="shared" si="37"/>
        <v>9299542</v>
      </c>
      <c r="O66" s="61">
        <f t="shared" si="37"/>
        <v>397680</v>
      </c>
      <c r="P66" s="53">
        <f t="shared" si="37"/>
        <v>23195681</v>
      </c>
      <c r="Q66" s="61">
        <f t="shared" si="37"/>
        <v>955642</v>
      </c>
      <c r="R66" s="142">
        <f t="shared" si="37"/>
        <v>1004531</v>
      </c>
      <c r="S66" s="53">
        <f t="shared" si="37"/>
        <v>401380</v>
      </c>
      <c r="T66" s="53">
        <f t="shared" si="37"/>
        <v>278849</v>
      </c>
      <c r="U66" s="53">
        <f t="shared" si="37"/>
        <v>11927</v>
      </c>
      <c r="V66" s="61">
        <f t="shared" si="37"/>
        <v>31679</v>
      </c>
      <c r="W66" s="57"/>
      <c r="X66" s="54"/>
      <c r="Y66" s="60"/>
      <c r="Z66" s="61">
        <f>SUMIFS(Z38:Z65,$A$38:$A$65,"&lt;="&amp;#REF!)</f>
        <v>0</v>
      </c>
      <c r="AA66" s="61">
        <f>SUMIFS(AA38:AA65,$A$38:$A$65,"&lt;="&amp;#REF!)</f>
        <v>0</v>
      </c>
      <c r="AB66" s="162"/>
      <c r="AC66" s="100"/>
      <c r="AD66" s="62"/>
      <c r="AE66" s="53">
        <f>SUM(AE38:AE65)</f>
        <v>1256</v>
      </c>
      <c r="AF66" s="60"/>
      <c r="AG66" s="62">
        <f>SUM(AG38:AG65)</f>
        <v>1672.6000000000004</v>
      </c>
      <c r="AH66" s="453">
        <f>SUM(AH38:AH65)</f>
        <v>370.80000000000007</v>
      </c>
      <c r="AI66" s="54">
        <f>SUM(AI38:AI65)</f>
        <v>30</v>
      </c>
      <c r="AJ66" s="60">
        <f>SUM(AJ38:AJ65)</f>
        <v>0</v>
      </c>
      <c r="AK66" s="522">
        <f>SUM(AK38:AK65)</f>
        <v>4181.8500000000004</v>
      </c>
      <c r="AL66" s="54">
        <v>0</v>
      </c>
      <c r="AM66" s="61"/>
      <c r="AN66" s="574"/>
      <c r="AO66" s="58"/>
      <c r="AP66" s="411"/>
      <c r="AQ66" s="56"/>
      <c r="AS66" s="1061"/>
      <c r="AU66" s="717">
        <f>AZ66/AY46</f>
        <v>4.8510408996229177</v>
      </c>
      <c r="AW66" s="199">
        <v>11800000</v>
      </c>
      <c r="AX66" s="199"/>
      <c r="AY66" s="199">
        <f>SUM(AY38:AY65)</f>
        <v>14329206.597999999</v>
      </c>
      <c r="AZ66" s="189">
        <f t="shared" si="1"/>
        <v>2529206.5979999993</v>
      </c>
      <c r="BA66" s="194">
        <f t="shared" si="2"/>
        <v>1.2143395422033898</v>
      </c>
      <c r="BB66" s="722"/>
      <c r="BC66" s="199">
        <v>11300000</v>
      </c>
      <c r="BD66" s="199">
        <f>SUM(BD38:BD65)</f>
        <v>13896139</v>
      </c>
      <c r="BE66" s="189">
        <f t="shared" si="4"/>
        <v>2596139</v>
      </c>
      <c r="BF66" s="194">
        <f t="shared" si="5"/>
        <v>1.229746814159292</v>
      </c>
      <c r="BG66" s="199">
        <v>480000</v>
      </c>
      <c r="BH66" s="199">
        <f>SUM(BH38:BH65)</f>
        <v>433059</v>
      </c>
      <c r="BI66" s="189">
        <f t="shared" si="28"/>
        <v>-46941</v>
      </c>
      <c r="BJ66" s="194">
        <f t="shared" si="29"/>
        <v>0.90220624999999999</v>
      </c>
      <c r="BK66" s="681">
        <v>1020</v>
      </c>
      <c r="BL66" s="681"/>
      <c r="BM66" s="681">
        <f>SUM(BM38:BM65)</f>
        <v>1530.7679999999998</v>
      </c>
      <c r="BN66" s="682">
        <f t="shared" si="32"/>
        <v>510.7679999999998</v>
      </c>
      <c r="BO66" s="683">
        <f t="shared" si="17"/>
        <v>1.5007529411764704</v>
      </c>
      <c r="BP66" s="683"/>
    </row>
    <row r="67" spans="1:68" s="41" customFormat="1" ht="21.75" hidden="1" customHeight="1" outlineLevel="1">
      <c r="A67" s="120">
        <v>44621</v>
      </c>
      <c r="B67" s="1000">
        <v>506409</v>
      </c>
      <c r="C67" s="126">
        <v>525051</v>
      </c>
      <c r="D67" s="1003">
        <v>52.46</v>
      </c>
      <c r="E67" s="706">
        <f>ROUND(D67*31695004/10^6,0)</f>
        <v>1663</v>
      </c>
      <c r="F67" s="155">
        <v>339772</v>
      </c>
      <c r="G67" s="30">
        <v>14491</v>
      </c>
      <c r="H67" s="31">
        <v>0</v>
      </c>
      <c r="I67" s="35">
        <v>491259</v>
      </c>
      <c r="J67" s="34">
        <v>19783</v>
      </c>
      <c r="K67" s="440">
        <v>52.46</v>
      </c>
      <c r="L67" s="706">
        <f>ROUND(K67*31695004/10^6,0)</f>
        <v>1663</v>
      </c>
      <c r="M67" s="710">
        <f t="shared" si="11"/>
        <v>21446</v>
      </c>
      <c r="N67" s="134">
        <v>328284</v>
      </c>
      <c r="O67" s="36">
        <v>14001</v>
      </c>
      <c r="P67" s="147">
        <v>819543</v>
      </c>
      <c r="Q67" s="148">
        <v>33784</v>
      </c>
      <c r="R67" s="707">
        <f t="shared" si="12"/>
        <v>35447</v>
      </c>
      <c r="S67" s="35">
        <v>14421</v>
      </c>
      <c r="T67" s="489">
        <v>9807</v>
      </c>
      <c r="U67" s="36">
        <v>418</v>
      </c>
      <c r="V67" s="157">
        <v>729</v>
      </c>
      <c r="W67" s="33">
        <v>0</v>
      </c>
      <c r="X67" s="30">
        <v>0</v>
      </c>
      <c r="Y67" s="36">
        <v>42649</v>
      </c>
      <c r="Z67" s="37"/>
      <c r="AA67" s="37" t="s">
        <v>484</v>
      </c>
      <c r="AB67" s="161" t="s">
        <v>1953</v>
      </c>
      <c r="AC67" s="98" t="s">
        <v>82</v>
      </c>
      <c r="AD67" s="165" t="s">
        <v>1954</v>
      </c>
      <c r="AE67" s="38">
        <v>48</v>
      </c>
      <c r="AF67" s="167">
        <v>204</v>
      </c>
      <c r="AG67" s="165">
        <v>59.1</v>
      </c>
      <c r="AH67" s="452">
        <v>13.1</v>
      </c>
      <c r="AI67" s="126">
        <v>0</v>
      </c>
      <c r="AJ67" s="127">
        <v>0</v>
      </c>
      <c r="AK67" s="555">
        <v>136</v>
      </c>
      <c r="AL67" s="30" t="s">
        <v>1857</v>
      </c>
      <c r="AM67" s="40"/>
      <c r="AN67" s="572">
        <v>18.3</v>
      </c>
      <c r="AO67" s="180">
        <v>45</v>
      </c>
      <c r="AP67" s="409">
        <v>46</v>
      </c>
      <c r="AQ67" s="157">
        <v>32.200000000000003</v>
      </c>
      <c r="AR67" s="41">
        <v>42</v>
      </c>
      <c r="AS67" s="1060">
        <v>15</v>
      </c>
      <c r="AW67" s="177">
        <f>$AW$98/31</f>
        <v>477419.3548387097</v>
      </c>
      <c r="AX67" s="186"/>
      <c r="AY67" s="186">
        <f t="shared" ref="AY67:AY97" si="38">B67</f>
        <v>506409</v>
      </c>
      <c r="AZ67" s="186">
        <f t="shared" si="1"/>
        <v>28989.645161290304</v>
      </c>
      <c r="BA67" s="193">
        <f t="shared" si="2"/>
        <v>1.060721554054054</v>
      </c>
      <c r="BB67" s="727">
        <f>SUM($AY$6:AY67)/SUM($AW$6:AW67)</f>
        <v>1.0413786661533677</v>
      </c>
      <c r="BC67" s="177">
        <f>$BC$98/31</f>
        <v>461290.32258064515</v>
      </c>
      <c r="BD67" s="186">
        <f t="shared" ref="BD67:BD97" si="39">I67</f>
        <v>491259</v>
      </c>
      <c r="BE67" s="186">
        <f>I67-BC67</f>
        <v>29968.677419354848</v>
      </c>
      <c r="BF67" s="193">
        <f t="shared" ref="BF67:BF97" si="40">I67/BC67</f>
        <v>1.0649670629370629</v>
      </c>
      <c r="BG67" s="675">
        <f>$BG$98/31</f>
        <v>17096.774193548386</v>
      </c>
      <c r="BH67" s="186">
        <f>S67+V67</f>
        <v>15150</v>
      </c>
      <c r="BI67" s="186">
        <f t="shared" si="28"/>
        <v>-1946.7741935483864</v>
      </c>
      <c r="BJ67" s="193">
        <f t="shared" si="29"/>
        <v>0.88613207547169814</v>
      </c>
      <c r="BK67" s="675">
        <f>$BK$98/31</f>
        <v>39.354838709677416</v>
      </c>
      <c r="BL67" s="775"/>
      <c r="BM67" s="684">
        <f t="shared" ref="BM67:BM97" si="41">D67</f>
        <v>52.46</v>
      </c>
      <c r="BN67" s="677">
        <f>BM67-BK67</f>
        <v>13.105161290322584</v>
      </c>
      <c r="BO67" s="193">
        <f>BM67/BK67</f>
        <v>1.3330000000000002</v>
      </c>
      <c r="BP67" s="782">
        <f>SUM($BM$6:BM67)/SUM($BK$6:BK67)</f>
        <v>1.2371495075590653</v>
      </c>
    </row>
    <row r="68" spans="1:68" s="41" customFormat="1" ht="21.75" hidden="1" customHeight="1" outlineLevel="1">
      <c r="A68" s="120">
        <v>44622</v>
      </c>
      <c r="B68" s="1000">
        <v>505630</v>
      </c>
      <c r="C68" s="126">
        <v>524641</v>
      </c>
      <c r="D68" s="1003">
        <v>54.53</v>
      </c>
      <c r="E68" s="706">
        <f t="shared" ref="E68:E97" si="42">ROUND(D68*31695004/10^6,0)</f>
        <v>1728</v>
      </c>
      <c r="F68" s="155">
        <v>346634</v>
      </c>
      <c r="G68" s="30">
        <v>14779</v>
      </c>
      <c r="H68" s="31">
        <v>0</v>
      </c>
      <c r="I68" s="35">
        <v>490850</v>
      </c>
      <c r="J68" s="34">
        <v>19777</v>
      </c>
      <c r="K68" s="440">
        <v>54.53</v>
      </c>
      <c r="L68" s="706">
        <f t="shared" ref="L68:L97" si="43">ROUND(K68*31695004/10^6,0)</f>
        <v>1728</v>
      </c>
      <c r="M68" s="710">
        <f t="shared" si="11"/>
        <v>21505</v>
      </c>
      <c r="N68" s="134">
        <v>334741</v>
      </c>
      <c r="O68" s="36">
        <v>14272</v>
      </c>
      <c r="P68" s="147">
        <v>825591</v>
      </c>
      <c r="Q68" s="148">
        <v>34049</v>
      </c>
      <c r="R68" s="707">
        <f t="shared" si="12"/>
        <v>35777</v>
      </c>
      <c r="S68" s="35">
        <v>14054</v>
      </c>
      <c r="T68" s="489">
        <v>10154</v>
      </c>
      <c r="U68" s="36">
        <v>433</v>
      </c>
      <c r="V68" s="157">
        <v>726</v>
      </c>
      <c r="W68" s="33">
        <v>0</v>
      </c>
      <c r="X68" s="30">
        <v>0</v>
      </c>
      <c r="Y68" s="36">
        <v>42636</v>
      </c>
      <c r="Z68" s="37"/>
      <c r="AA68" s="37" t="s">
        <v>484</v>
      </c>
      <c r="AB68" s="161" t="s">
        <v>1953</v>
      </c>
      <c r="AC68" s="98" t="s">
        <v>82</v>
      </c>
      <c r="AD68" s="165" t="s">
        <v>1955</v>
      </c>
      <c r="AE68" s="38">
        <v>51</v>
      </c>
      <c r="AF68" s="167">
        <v>204</v>
      </c>
      <c r="AG68" s="165">
        <v>59.5</v>
      </c>
      <c r="AH68" s="452">
        <v>13.2</v>
      </c>
      <c r="AI68" s="126">
        <v>0</v>
      </c>
      <c r="AJ68" s="127">
        <v>0</v>
      </c>
      <c r="AK68" s="555">
        <v>137</v>
      </c>
      <c r="AL68" s="30" t="s">
        <v>1857</v>
      </c>
      <c r="AM68" s="40"/>
      <c r="AN68" s="572">
        <v>18.5</v>
      </c>
      <c r="AO68" s="180">
        <v>46</v>
      </c>
      <c r="AP68" s="409">
        <v>48</v>
      </c>
      <c r="AQ68" s="157">
        <v>31.5</v>
      </c>
      <c r="AR68" s="41">
        <v>42</v>
      </c>
      <c r="AS68" s="1060">
        <v>15</v>
      </c>
      <c r="AW68" s="177">
        <f>$AW$98/31</f>
        <v>477419.3548387097</v>
      </c>
      <c r="AX68" s="186"/>
      <c r="AY68" s="186">
        <f t="shared" si="38"/>
        <v>505630</v>
      </c>
      <c r="AZ68" s="186">
        <f t="shared" si="1"/>
        <v>28210.645161290304</v>
      </c>
      <c r="BA68" s="193">
        <f t="shared" si="2"/>
        <v>1.0590898648648648</v>
      </c>
      <c r="BB68" s="727">
        <f>SUM($AY$6:AY68)/SUM($AW$6:AW68)</f>
        <v>1.0415359869497141</v>
      </c>
      <c r="BC68" s="177">
        <f t="shared" ref="BC68:BC97" si="44">$BC$98/31</f>
        <v>461290.32258064515</v>
      </c>
      <c r="BD68" s="186">
        <f t="shared" si="39"/>
        <v>490850</v>
      </c>
      <c r="BE68" s="186">
        <f>I68-BC68</f>
        <v>29559.677419354848</v>
      </c>
      <c r="BF68" s="193">
        <f t="shared" si="40"/>
        <v>1.0640804195804197</v>
      </c>
      <c r="BG68" s="675">
        <f t="shared" ref="BG68:BG97" si="45">$BG$98/31</f>
        <v>17096.774193548386</v>
      </c>
      <c r="BH68" s="186">
        <f t="shared" ref="BH68:BH97" si="46">S68+V68</f>
        <v>14780</v>
      </c>
      <c r="BI68" s="186">
        <f t="shared" si="28"/>
        <v>-2316.7741935483864</v>
      </c>
      <c r="BJ68" s="193">
        <f t="shared" si="29"/>
        <v>0.86449056603773589</v>
      </c>
      <c r="BK68" s="675">
        <f t="shared" ref="BK68:BK97" si="47">$BK$98/31</f>
        <v>39.354838709677416</v>
      </c>
      <c r="BL68" s="775"/>
      <c r="BM68" s="684">
        <f t="shared" si="41"/>
        <v>54.53</v>
      </c>
      <c r="BN68" s="677">
        <f>BM68-BK68</f>
        <v>15.175161290322585</v>
      </c>
      <c r="BO68" s="193">
        <f t="shared" ref="BO68:BO97" si="48">BM68/BK68</f>
        <v>1.3855983606557378</v>
      </c>
      <c r="BP68" s="782">
        <f>SUM($BM$6:BM68)/SUM($BK$6:BK68)</f>
        <v>1.2383968939555885</v>
      </c>
    </row>
    <row r="69" spans="1:68" s="41" customFormat="1" ht="21.75" hidden="1" customHeight="1" outlineLevel="1">
      <c r="A69" s="120">
        <v>44623</v>
      </c>
      <c r="B69" s="1000">
        <v>504659</v>
      </c>
      <c r="C69" s="126">
        <v>524097</v>
      </c>
      <c r="D69" s="1003">
        <v>55.38</v>
      </c>
      <c r="E69" s="706">
        <f t="shared" si="42"/>
        <v>1755</v>
      </c>
      <c r="F69" s="155">
        <v>349204</v>
      </c>
      <c r="G69" s="30">
        <v>14897</v>
      </c>
      <c r="H69" s="31">
        <v>0</v>
      </c>
      <c r="I69" s="35">
        <v>489349</v>
      </c>
      <c r="J69" s="34">
        <v>19765</v>
      </c>
      <c r="K69" s="440">
        <v>55.38</v>
      </c>
      <c r="L69" s="706">
        <f t="shared" si="43"/>
        <v>1755</v>
      </c>
      <c r="M69" s="710">
        <f t="shared" si="11"/>
        <v>21520</v>
      </c>
      <c r="N69" s="134">
        <v>337811</v>
      </c>
      <c r="O69" s="36">
        <v>14411</v>
      </c>
      <c r="P69" s="147">
        <v>827160</v>
      </c>
      <c r="Q69" s="148">
        <v>34176</v>
      </c>
      <c r="R69" s="707">
        <f t="shared" si="12"/>
        <v>35931</v>
      </c>
      <c r="S69" s="35">
        <v>14706</v>
      </c>
      <c r="T69" s="489">
        <v>9654</v>
      </c>
      <c r="U69" s="36">
        <v>412</v>
      </c>
      <c r="V69" s="157">
        <v>604</v>
      </c>
      <c r="W69" s="33">
        <v>0</v>
      </c>
      <c r="X69" s="30">
        <v>0</v>
      </c>
      <c r="Y69" s="36">
        <v>42660</v>
      </c>
      <c r="Z69" s="37"/>
      <c r="AA69" s="37" t="s">
        <v>484</v>
      </c>
      <c r="AB69" s="161" t="s">
        <v>1953</v>
      </c>
      <c r="AC69" s="98" t="s">
        <v>82</v>
      </c>
      <c r="AD69" s="165" t="s">
        <v>1932</v>
      </c>
      <c r="AE69" s="38">
        <v>50</v>
      </c>
      <c r="AF69" s="167">
        <v>204</v>
      </c>
      <c r="AG69" s="165">
        <v>59.6</v>
      </c>
      <c r="AH69" s="452">
        <v>13.2</v>
      </c>
      <c r="AI69" s="126">
        <v>0</v>
      </c>
      <c r="AJ69" s="127">
        <v>0</v>
      </c>
      <c r="AK69" s="555">
        <v>136</v>
      </c>
      <c r="AL69" s="30" t="s">
        <v>1857</v>
      </c>
      <c r="AM69" s="40"/>
      <c r="AN69" s="572">
        <v>17.600000000000001</v>
      </c>
      <c r="AO69" s="180">
        <v>46</v>
      </c>
      <c r="AP69" s="409">
        <v>48</v>
      </c>
      <c r="AQ69" s="157">
        <v>30.95</v>
      </c>
      <c r="AR69" s="41">
        <v>42</v>
      </c>
      <c r="AS69" s="1060">
        <v>15</v>
      </c>
      <c r="AW69" s="177">
        <f t="shared" ref="AW69:AW97" si="49">$AW$98/31</f>
        <v>477419.3548387097</v>
      </c>
      <c r="AX69" s="186"/>
      <c r="AY69" s="186">
        <f t="shared" si="38"/>
        <v>504659</v>
      </c>
      <c r="AZ69" s="186">
        <f t="shared" ref="AZ69:AZ132" si="50">B69-AW69</f>
        <v>27239.645161290304</v>
      </c>
      <c r="BA69" s="193">
        <f t="shared" ref="BA69:BA132" si="51">B69/AW69</f>
        <v>1.0570560135135134</v>
      </c>
      <c r="BB69" s="727">
        <f>SUM($AY$6:AY69)/SUM($AW$6:AW69)</f>
        <v>1.0416726307795099</v>
      </c>
      <c r="BC69" s="177">
        <f t="shared" si="44"/>
        <v>461290.32258064515</v>
      </c>
      <c r="BD69" s="186">
        <f t="shared" si="39"/>
        <v>489349</v>
      </c>
      <c r="BE69" s="186">
        <f t="shared" ref="BE69:BE97" si="52">I69-BC69</f>
        <v>28058.677419354848</v>
      </c>
      <c r="BF69" s="193">
        <f t="shared" si="40"/>
        <v>1.0608265034965034</v>
      </c>
      <c r="BG69" s="675">
        <f t="shared" si="45"/>
        <v>17096.774193548386</v>
      </c>
      <c r="BH69" s="186">
        <f t="shared" si="46"/>
        <v>15310</v>
      </c>
      <c r="BI69" s="186">
        <f t="shared" si="28"/>
        <v>-1786.7741935483864</v>
      </c>
      <c r="BJ69" s="193">
        <f t="shared" si="29"/>
        <v>0.89549056603773591</v>
      </c>
      <c r="BK69" s="675">
        <f t="shared" si="47"/>
        <v>39.354838709677416</v>
      </c>
      <c r="BL69" s="775"/>
      <c r="BM69" s="684">
        <f t="shared" si="41"/>
        <v>55.38</v>
      </c>
      <c r="BN69" s="677">
        <f t="shared" ref="BN69:BN97" si="53">BM69-BK69</f>
        <v>16.025161290322586</v>
      </c>
      <c r="BO69" s="193">
        <f t="shared" si="48"/>
        <v>1.4071967213114756</v>
      </c>
      <c r="BP69" s="782">
        <f>SUM($BM$6:BM69)/SUM($BK$6:BK69)</f>
        <v>1.2398034664192124</v>
      </c>
    </row>
    <row r="70" spans="1:68" s="41" customFormat="1" ht="21.75" hidden="1" customHeight="1" outlineLevel="1">
      <c r="A70" s="120">
        <v>44624</v>
      </c>
      <c r="B70" s="1000">
        <v>503771</v>
      </c>
      <c r="C70" s="126">
        <v>523221</v>
      </c>
      <c r="D70" s="1003">
        <v>53.49</v>
      </c>
      <c r="E70" s="706">
        <f t="shared" si="42"/>
        <v>1695</v>
      </c>
      <c r="F70" s="155">
        <v>352355</v>
      </c>
      <c r="G70" s="30">
        <v>15022</v>
      </c>
      <c r="H70" s="31">
        <v>0</v>
      </c>
      <c r="I70" s="35">
        <v>488490</v>
      </c>
      <c r="J70" s="34">
        <v>19724</v>
      </c>
      <c r="K70" s="440">
        <v>53.49</v>
      </c>
      <c r="L70" s="706">
        <f t="shared" si="43"/>
        <v>1695</v>
      </c>
      <c r="M70" s="710">
        <f t="shared" si="11"/>
        <v>21419</v>
      </c>
      <c r="N70" s="134">
        <v>340558</v>
      </c>
      <c r="O70" s="36">
        <v>14519</v>
      </c>
      <c r="P70" s="147">
        <v>829048</v>
      </c>
      <c r="Q70" s="148">
        <v>34243</v>
      </c>
      <c r="R70" s="707">
        <f t="shared" si="12"/>
        <v>35938</v>
      </c>
      <c r="S70" s="35">
        <v>14721</v>
      </c>
      <c r="T70" s="489">
        <v>10047</v>
      </c>
      <c r="U70" s="36">
        <v>428</v>
      </c>
      <c r="V70" s="157">
        <v>560</v>
      </c>
      <c r="W70" s="33">
        <v>0</v>
      </c>
      <c r="X70" s="30">
        <v>0</v>
      </c>
      <c r="Y70" s="36">
        <v>42633</v>
      </c>
      <c r="Z70" s="37"/>
      <c r="AA70" s="37" t="s">
        <v>484</v>
      </c>
      <c r="AB70" s="161" t="s">
        <v>1953</v>
      </c>
      <c r="AC70" s="98" t="s">
        <v>82</v>
      </c>
      <c r="AD70" s="165" t="s">
        <v>1956</v>
      </c>
      <c r="AE70" s="38">
        <v>51</v>
      </c>
      <c r="AF70" s="167">
        <v>204</v>
      </c>
      <c r="AG70" s="165">
        <v>59.8</v>
      </c>
      <c r="AH70" s="452">
        <v>13.3</v>
      </c>
      <c r="AI70" s="126">
        <v>0</v>
      </c>
      <c r="AJ70" s="127">
        <v>0</v>
      </c>
      <c r="AK70" s="555">
        <v>135</v>
      </c>
      <c r="AL70" s="30" t="s">
        <v>1857</v>
      </c>
      <c r="AM70" s="40"/>
      <c r="AN70" s="572">
        <v>17.7</v>
      </c>
      <c r="AO70" s="180">
        <v>48</v>
      </c>
      <c r="AP70" s="409">
        <v>51</v>
      </c>
      <c r="AQ70" s="157">
        <v>30.57</v>
      </c>
      <c r="AR70" s="41">
        <v>42</v>
      </c>
      <c r="AS70" s="1060">
        <v>15</v>
      </c>
      <c r="AW70" s="177">
        <f t="shared" si="49"/>
        <v>477419.3548387097</v>
      </c>
      <c r="AX70" s="186"/>
      <c r="AY70" s="186">
        <f t="shared" si="38"/>
        <v>503771</v>
      </c>
      <c r="AZ70" s="186">
        <f t="shared" si="50"/>
        <v>26351.645161290304</v>
      </c>
      <c r="BA70" s="193">
        <f t="shared" si="51"/>
        <v>1.0551960135135134</v>
      </c>
      <c r="BB70" s="727">
        <f>SUM($AY$6:AY70)/SUM($AW$6:AW70)</f>
        <v>1.0417906563087007</v>
      </c>
      <c r="BC70" s="177">
        <f t="shared" si="44"/>
        <v>461290.32258064515</v>
      </c>
      <c r="BD70" s="186">
        <f t="shared" si="39"/>
        <v>488490</v>
      </c>
      <c r="BE70" s="186">
        <f t="shared" si="52"/>
        <v>27199.677419354848</v>
      </c>
      <c r="BF70" s="193">
        <f t="shared" si="40"/>
        <v>1.0589643356643357</v>
      </c>
      <c r="BG70" s="675">
        <f t="shared" si="45"/>
        <v>17096.774193548386</v>
      </c>
      <c r="BH70" s="186">
        <f t="shared" si="46"/>
        <v>15281</v>
      </c>
      <c r="BI70" s="186">
        <f t="shared" si="28"/>
        <v>-1815.7741935483864</v>
      </c>
      <c r="BJ70" s="193">
        <f t="shared" si="29"/>
        <v>0.89379433962264154</v>
      </c>
      <c r="BK70" s="675">
        <f t="shared" si="47"/>
        <v>39.354838709677416</v>
      </c>
      <c r="BL70" s="775"/>
      <c r="BM70" s="684">
        <f t="shared" si="41"/>
        <v>53.49</v>
      </c>
      <c r="BN70" s="677">
        <f t="shared" si="53"/>
        <v>14.135161290322586</v>
      </c>
      <c r="BO70" s="193">
        <f t="shared" si="48"/>
        <v>1.3591721311475411</v>
      </c>
      <c r="BP70" s="782">
        <f>SUM($BM$6:BM70)/SUM($BK$6:BK70)</f>
        <v>1.2407899197899697</v>
      </c>
    </row>
    <row r="71" spans="1:68" s="41" customFormat="1" ht="21.75" hidden="1" customHeight="1" outlineLevel="1">
      <c r="A71" s="120">
        <v>44625</v>
      </c>
      <c r="B71" s="1000">
        <v>496683</v>
      </c>
      <c r="C71" s="126">
        <v>515756</v>
      </c>
      <c r="D71" s="1003">
        <v>53.19</v>
      </c>
      <c r="E71" s="706">
        <f t="shared" si="42"/>
        <v>1686</v>
      </c>
      <c r="F71" s="155">
        <v>351313</v>
      </c>
      <c r="G71" s="30">
        <v>14974</v>
      </c>
      <c r="H71" s="31">
        <v>0</v>
      </c>
      <c r="I71" s="35">
        <v>481179</v>
      </c>
      <c r="J71" s="34">
        <v>19440</v>
      </c>
      <c r="K71" s="440">
        <v>53.19</v>
      </c>
      <c r="L71" s="706">
        <f t="shared" si="43"/>
        <v>1686</v>
      </c>
      <c r="M71" s="710">
        <f t="shared" ref="M71:M97" si="54">J71+L71</f>
        <v>21126</v>
      </c>
      <c r="N71" s="134">
        <v>339746</v>
      </c>
      <c r="O71" s="36">
        <v>14481</v>
      </c>
      <c r="P71" s="147">
        <v>820925</v>
      </c>
      <c r="Q71" s="148">
        <v>33921</v>
      </c>
      <c r="R71" s="707">
        <f t="shared" ref="R71:R134" si="55">L71+Q71</f>
        <v>35607</v>
      </c>
      <c r="S71" s="35">
        <v>14914</v>
      </c>
      <c r="T71" s="489">
        <v>9811</v>
      </c>
      <c r="U71" s="36">
        <v>418</v>
      </c>
      <c r="V71" s="157">
        <v>590</v>
      </c>
      <c r="W71" s="33">
        <v>0</v>
      </c>
      <c r="X71" s="30">
        <v>0</v>
      </c>
      <c r="Y71" s="36">
        <v>42623</v>
      </c>
      <c r="Z71" s="37"/>
      <c r="AA71" s="37" t="s">
        <v>484</v>
      </c>
      <c r="AB71" s="161" t="s">
        <v>1953</v>
      </c>
      <c r="AC71" s="98" t="s">
        <v>82</v>
      </c>
      <c r="AD71" s="165" t="s">
        <v>1944</v>
      </c>
      <c r="AE71" s="38">
        <v>50</v>
      </c>
      <c r="AF71" s="167">
        <v>204</v>
      </c>
      <c r="AG71" s="165">
        <v>59.2</v>
      </c>
      <c r="AH71" s="452">
        <v>13.1</v>
      </c>
      <c r="AI71" s="126">
        <v>9</v>
      </c>
      <c r="AJ71" s="127">
        <v>0</v>
      </c>
      <c r="AK71" s="555">
        <v>125</v>
      </c>
      <c r="AL71" s="30" t="s">
        <v>1857</v>
      </c>
      <c r="AM71" s="40"/>
      <c r="AN71" s="572">
        <v>18.3</v>
      </c>
      <c r="AO71" s="180">
        <v>48</v>
      </c>
      <c r="AP71" s="409">
        <v>51</v>
      </c>
      <c r="AQ71" s="157">
        <v>30.93</v>
      </c>
      <c r="AR71" s="41">
        <v>42</v>
      </c>
      <c r="AS71" s="1060">
        <v>15</v>
      </c>
      <c r="AW71" s="177">
        <f t="shared" si="49"/>
        <v>477419.3548387097</v>
      </c>
      <c r="AX71" s="186"/>
      <c r="AY71" s="186">
        <f t="shared" si="38"/>
        <v>496683</v>
      </c>
      <c r="AZ71" s="186">
        <f t="shared" si="50"/>
        <v>19263.645161290304</v>
      </c>
      <c r="BA71" s="193">
        <f t="shared" si="51"/>
        <v>1.0403495270270269</v>
      </c>
      <c r="BB71" s="727">
        <f>SUM($AY$6:AY71)/SUM($AW$6:AW71)</f>
        <v>1.0417781876512997</v>
      </c>
      <c r="BC71" s="177">
        <f t="shared" si="44"/>
        <v>461290.32258064515</v>
      </c>
      <c r="BD71" s="186">
        <f t="shared" si="39"/>
        <v>481179</v>
      </c>
      <c r="BE71" s="186">
        <f t="shared" si="52"/>
        <v>19888.677419354848</v>
      </c>
      <c r="BF71" s="193">
        <f t="shared" si="40"/>
        <v>1.0431153146853147</v>
      </c>
      <c r="BG71" s="675">
        <f t="shared" si="45"/>
        <v>17096.774193548386</v>
      </c>
      <c r="BH71" s="186">
        <f t="shared" si="46"/>
        <v>15504</v>
      </c>
      <c r="BI71" s="186">
        <f t="shared" si="28"/>
        <v>-1592.7741935483864</v>
      </c>
      <c r="BJ71" s="193">
        <f t="shared" si="29"/>
        <v>0.90683773584905669</v>
      </c>
      <c r="BK71" s="675">
        <f t="shared" si="47"/>
        <v>39.354838709677416</v>
      </c>
      <c r="BL71" s="775"/>
      <c r="BM71" s="684">
        <f t="shared" si="41"/>
        <v>53.19</v>
      </c>
      <c r="BN71" s="677">
        <f t="shared" si="53"/>
        <v>13.835161290322581</v>
      </c>
      <c r="BO71" s="193">
        <f t="shared" si="48"/>
        <v>1.351549180327869</v>
      </c>
      <c r="BP71" s="782">
        <f>SUM($BM$6:BM71)/SUM($BK$6:BK71)</f>
        <v>1.2416977236925029</v>
      </c>
    </row>
    <row r="72" spans="1:68" s="41" customFormat="1" ht="21.75" hidden="1" customHeight="1" outlineLevel="1">
      <c r="A72" s="120">
        <v>44626</v>
      </c>
      <c r="B72" s="1000">
        <v>496855</v>
      </c>
      <c r="C72" s="126">
        <v>515497</v>
      </c>
      <c r="D72" s="1003">
        <v>52.38</v>
      </c>
      <c r="E72" s="706">
        <f t="shared" si="42"/>
        <v>1660</v>
      </c>
      <c r="F72" s="155">
        <v>353984</v>
      </c>
      <c r="G72" s="30">
        <v>15120</v>
      </c>
      <c r="H72" s="31">
        <v>0</v>
      </c>
      <c r="I72" s="35">
        <v>481373</v>
      </c>
      <c r="J72" s="34">
        <v>19470</v>
      </c>
      <c r="K72" s="440">
        <v>52.38</v>
      </c>
      <c r="L72" s="706">
        <f t="shared" si="43"/>
        <v>1660</v>
      </c>
      <c r="M72" s="710">
        <f t="shared" si="54"/>
        <v>21130</v>
      </c>
      <c r="N72" s="134">
        <v>342487</v>
      </c>
      <c r="O72" s="36">
        <v>14629</v>
      </c>
      <c r="P72" s="147">
        <v>823860</v>
      </c>
      <c r="Q72" s="148">
        <v>34099</v>
      </c>
      <c r="R72" s="707">
        <f t="shared" si="55"/>
        <v>35759</v>
      </c>
      <c r="S72" s="35">
        <v>14902</v>
      </c>
      <c r="T72" s="489">
        <v>9721</v>
      </c>
      <c r="U72" s="36">
        <v>415</v>
      </c>
      <c r="V72" s="157">
        <v>580</v>
      </c>
      <c r="W72" s="33">
        <v>0</v>
      </c>
      <c r="X72" s="30">
        <v>0</v>
      </c>
      <c r="Y72" s="36">
        <v>42714</v>
      </c>
      <c r="Z72" s="37"/>
      <c r="AA72" s="37" t="s">
        <v>484</v>
      </c>
      <c r="AB72" s="161" t="s">
        <v>1953</v>
      </c>
      <c r="AC72" s="98" t="s">
        <v>82</v>
      </c>
      <c r="AD72" s="165" t="s">
        <v>1958</v>
      </c>
      <c r="AE72" s="38">
        <v>50</v>
      </c>
      <c r="AF72" s="167">
        <v>204</v>
      </c>
      <c r="AG72" s="165">
        <v>59.4</v>
      </c>
      <c r="AH72" s="452">
        <v>13.2</v>
      </c>
      <c r="AI72" s="126">
        <v>0</v>
      </c>
      <c r="AJ72" s="127">
        <v>0</v>
      </c>
      <c r="AK72" s="555">
        <v>128</v>
      </c>
      <c r="AL72" s="30" t="s">
        <v>1857</v>
      </c>
      <c r="AM72" s="40"/>
      <c r="AN72" s="572">
        <v>17.399999999999999</v>
      </c>
      <c r="AO72" s="180">
        <v>48</v>
      </c>
      <c r="AP72" s="409">
        <v>51</v>
      </c>
      <c r="AQ72" s="157">
        <v>28.94</v>
      </c>
      <c r="AR72" s="41">
        <v>42</v>
      </c>
      <c r="AS72" s="1060">
        <v>15</v>
      </c>
      <c r="AW72" s="177">
        <f t="shared" si="49"/>
        <v>477419.3548387097</v>
      </c>
      <c r="AX72" s="186"/>
      <c r="AY72" s="186">
        <f t="shared" si="38"/>
        <v>496855</v>
      </c>
      <c r="AZ72" s="186">
        <f t="shared" si="50"/>
        <v>19435.645161290304</v>
      </c>
      <c r="BA72" s="193">
        <f t="shared" si="51"/>
        <v>1.0407097972972972</v>
      </c>
      <c r="BB72" s="727">
        <f>SUM($AY$6:AY72)/SUM($AW$6:AW72)</f>
        <v>1.0417690232235466</v>
      </c>
      <c r="BC72" s="177">
        <f t="shared" si="44"/>
        <v>461290.32258064515</v>
      </c>
      <c r="BD72" s="186">
        <f t="shared" si="39"/>
        <v>481373</v>
      </c>
      <c r="BE72" s="186">
        <f t="shared" si="52"/>
        <v>20082.677419354848</v>
      </c>
      <c r="BF72" s="193">
        <f t="shared" si="40"/>
        <v>1.0435358741258742</v>
      </c>
      <c r="BG72" s="675">
        <f t="shared" si="45"/>
        <v>17096.774193548386</v>
      </c>
      <c r="BH72" s="186">
        <f t="shared" si="46"/>
        <v>15482</v>
      </c>
      <c r="BI72" s="186">
        <f t="shared" si="28"/>
        <v>-1614.7741935483864</v>
      </c>
      <c r="BJ72" s="193">
        <f t="shared" si="29"/>
        <v>0.90555094339622644</v>
      </c>
      <c r="BK72" s="675">
        <f t="shared" si="47"/>
        <v>39.354838709677416</v>
      </c>
      <c r="BL72" s="775"/>
      <c r="BM72" s="684">
        <f t="shared" si="41"/>
        <v>52.38</v>
      </c>
      <c r="BN72" s="677">
        <f t="shared" si="53"/>
        <v>13.025161290322586</v>
      </c>
      <c r="BO72" s="193">
        <f t="shared" si="48"/>
        <v>1.3309672131147543</v>
      </c>
      <c r="BP72" s="782">
        <f>SUM($BM$6:BM72)/SUM($BK$6:BK72)</f>
        <v>1.2424234452047569</v>
      </c>
    </row>
    <row r="73" spans="1:68" s="41" customFormat="1" ht="21.75" hidden="1" customHeight="1" outlineLevel="1">
      <c r="A73" s="120">
        <v>44627</v>
      </c>
      <c r="B73" s="1000">
        <v>501330</v>
      </c>
      <c r="C73" s="126">
        <v>520585</v>
      </c>
      <c r="D73" s="1003">
        <v>53.96</v>
      </c>
      <c r="E73" s="706">
        <f t="shared" si="42"/>
        <v>1710</v>
      </c>
      <c r="F73" s="155">
        <v>351763</v>
      </c>
      <c r="G73" s="30">
        <v>15033</v>
      </c>
      <c r="H73" s="31">
        <v>0</v>
      </c>
      <c r="I73" s="35">
        <v>486209</v>
      </c>
      <c r="J73" s="34">
        <v>19602</v>
      </c>
      <c r="K73" s="440">
        <v>53.96</v>
      </c>
      <c r="L73" s="706">
        <f t="shared" si="43"/>
        <v>1710</v>
      </c>
      <c r="M73" s="710">
        <f t="shared" si="54"/>
        <v>21312</v>
      </c>
      <c r="N73" s="134">
        <v>340065</v>
      </c>
      <c r="O73" s="36">
        <v>14533</v>
      </c>
      <c r="P73" s="147">
        <v>826274</v>
      </c>
      <c r="Q73" s="148">
        <v>34135</v>
      </c>
      <c r="R73" s="707">
        <f t="shared" si="55"/>
        <v>35845</v>
      </c>
      <c r="S73" s="35">
        <v>14396</v>
      </c>
      <c r="T73" s="489">
        <v>9956</v>
      </c>
      <c r="U73" s="36">
        <v>425</v>
      </c>
      <c r="V73" s="157">
        <v>725</v>
      </c>
      <c r="W73" s="33">
        <v>0</v>
      </c>
      <c r="X73" s="30">
        <v>0</v>
      </c>
      <c r="Y73" s="36">
        <v>42736</v>
      </c>
      <c r="Z73" s="37"/>
      <c r="AA73" s="37" t="s">
        <v>484</v>
      </c>
      <c r="AB73" s="161" t="s">
        <v>1953</v>
      </c>
      <c r="AC73" s="98" t="s">
        <v>82</v>
      </c>
      <c r="AD73" s="165" t="s">
        <v>1947</v>
      </c>
      <c r="AE73" s="38">
        <v>50</v>
      </c>
      <c r="AF73" s="167">
        <v>204</v>
      </c>
      <c r="AG73" s="165">
        <v>59.6</v>
      </c>
      <c r="AH73" s="452">
        <v>13.2</v>
      </c>
      <c r="AI73" s="126">
        <v>0</v>
      </c>
      <c r="AJ73" s="127">
        <v>0</v>
      </c>
      <c r="AK73" s="555">
        <v>136</v>
      </c>
      <c r="AL73" s="30" t="s">
        <v>1857</v>
      </c>
      <c r="AM73" s="40"/>
      <c r="AN73" s="572">
        <v>17.5</v>
      </c>
      <c r="AO73" s="180">
        <v>46</v>
      </c>
      <c r="AP73" s="409">
        <v>48</v>
      </c>
      <c r="AQ73" s="157">
        <v>29.61</v>
      </c>
      <c r="AR73" s="41">
        <v>42</v>
      </c>
      <c r="AS73" s="1060">
        <v>15</v>
      </c>
      <c r="AW73" s="177">
        <f t="shared" si="49"/>
        <v>477419.3548387097</v>
      </c>
      <c r="AX73" s="186"/>
      <c r="AY73" s="186">
        <f t="shared" si="38"/>
        <v>501330</v>
      </c>
      <c r="AZ73" s="186">
        <f t="shared" si="50"/>
        <v>23910.645161290304</v>
      </c>
      <c r="BA73" s="193">
        <f t="shared" si="51"/>
        <v>1.0500831081081081</v>
      </c>
      <c r="BB73" s="727">
        <f>SUM($AY$6:AY73)/SUM($AW$6:AW73)</f>
        <v>1.0418397331601064</v>
      </c>
      <c r="BC73" s="177">
        <f t="shared" si="44"/>
        <v>461290.32258064515</v>
      </c>
      <c r="BD73" s="186">
        <f t="shared" si="39"/>
        <v>486209</v>
      </c>
      <c r="BE73" s="186">
        <f t="shared" si="52"/>
        <v>24918.677419354848</v>
      </c>
      <c r="BF73" s="193">
        <f t="shared" si="40"/>
        <v>1.0540195104895105</v>
      </c>
      <c r="BG73" s="675">
        <f t="shared" si="45"/>
        <v>17096.774193548386</v>
      </c>
      <c r="BH73" s="186">
        <f t="shared" si="46"/>
        <v>15121</v>
      </c>
      <c r="BI73" s="186">
        <f t="shared" si="28"/>
        <v>-1975.7741935483864</v>
      </c>
      <c r="BJ73" s="193">
        <f t="shared" si="29"/>
        <v>0.88443584905660377</v>
      </c>
      <c r="BK73" s="675">
        <f t="shared" si="47"/>
        <v>39.354838709677416</v>
      </c>
      <c r="BL73" s="775"/>
      <c r="BM73" s="684">
        <f t="shared" si="41"/>
        <v>53.96</v>
      </c>
      <c r="BN73" s="677">
        <f t="shared" si="53"/>
        <v>14.605161290322584</v>
      </c>
      <c r="BO73" s="193">
        <f t="shared" si="48"/>
        <v>1.3711147540983608</v>
      </c>
      <c r="BP73" s="782">
        <f>SUM($BM$6:BM73)/SUM($BK$6:BK73)</f>
        <v>1.2434612121074</v>
      </c>
    </row>
    <row r="74" spans="1:68" s="41" customFormat="1" ht="21.75" hidden="1" customHeight="1" outlineLevel="1">
      <c r="A74" s="120">
        <v>44628</v>
      </c>
      <c r="B74" s="1000">
        <v>503504</v>
      </c>
      <c r="C74" s="126">
        <v>522713</v>
      </c>
      <c r="D74" s="1003">
        <v>54.5</v>
      </c>
      <c r="E74" s="706">
        <f t="shared" si="42"/>
        <v>1727</v>
      </c>
      <c r="F74" s="155">
        <v>351864</v>
      </c>
      <c r="G74" s="30">
        <v>15040</v>
      </c>
      <c r="H74" s="31">
        <v>0</v>
      </c>
      <c r="I74" s="35">
        <v>488183</v>
      </c>
      <c r="J74" s="34">
        <v>19681</v>
      </c>
      <c r="K74" s="440">
        <v>54.5</v>
      </c>
      <c r="L74" s="706">
        <f t="shared" si="43"/>
        <v>1727</v>
      </c>
      <c r="M74" s="710">
        <f t="shared" si="54"/>
        <v>21408</v>
      </c>
      <c r="N74" s="134">
        <v>340328</v>
      </c>
      <c r="O74" s="36">
        <v>14547</v>
      </c>
      <c r="P74" s="147">
        <v>828511</v>
      </c>
      <c r="Q74" s="148">
        <v>34228</v>
      </c>
      <c r="R74" s="707">
        <f t="shared" si="55"/>
        <v>35955</v>
      </c>
      <c r="S74" s="35">
        <v>14471</v>
      </c>
      <c r="T74" s="489">
        <v>9789</v>
      </c>
      <c r="U74" s="36">
        <v>418</v>
      </c>
      <c r="V74" s="157">
        <v>850</v>
      </c>
      <c r="W74" s="33">
        <v>0</v>
      </c>
      <c r="X74" s="30">
        <v>0</v>
      </c>
      <c r="Y74" s="36">
        <v>42744</v>
      </c>
      <c r="Z74" s="37"/>
      <c r="AA74" s="37" t="s">
        <v>484</v>
      </c>
      <c r="AB74" s="161" t="s">
        <v>1953</v>
      </c>
      <c r="AC74" s="98" t="s">
        <v>82</v>
      </c>
      <c r="AD74" s="165" t="s">
        <v>1960</v>
      </c>
      <c r="AE74" s="38">
        <v>50</v>
      </c>
      <c r="AF74" s="167">
        <v>204</v>
      </c>
      <c r="AG74" s="165">
        <v>55.5</v>
      </c>
      <c r="AH74" s="452">
        <v>13.3</v>
      </c>
      <c r="AI74" s="126">
        <v>0</v>
      </c>
      <c r="AJ74" s="127">
        <v>0</v>
      </c>
      <c r="AK74" s="555">
        <v>138</v>
      </c>
      <c r="AL74" s="30" t="s">
        <v>1857</v>
      </c>
      <c r="AM74" s="40"/>
      <c r="AN74" s="572">
        <v>17.3</v>
      </c>
      <c r="AO74" s="180">
        <v>43</v>
      </c>
      <c r="AP74" s="409">
        <v>47</v>
      </c>
      <c r="AQ74" s="157">
        <v>28.25</v>
      </c>
      <c r="AR74" s="41">
        <v>42</v>
      </c>
      <c r="AS74" s="1060">
        <v>15</v>
      </c>
      <c r="AW74" s="177">
        <f t="shared" si="49"/>
        <v>477419.3548387097</v>
      </c>
      <c r="AX74" s="186"/>
      <c r="AY74" s="186">
        <f t="shared" si="38"/>
        <v>503504</v>
      </c>
      <c r="AZ74" s="186">
        <f t="shared" si="50"/>
        <v>26084.645161290304</v>
      </c>
      <c r="BA74" s="193">
        <f t="shared" si="51"/>
        <v>1.0546367567567567</v>
      </c>
      <c r="BB74" s="727">
        <f>SUM($AY$6:AY74)/SUM($AW$6:AW74)</f>
        <v>1.0419476519280637</v>
      </c>
      <c r="BC74" s="177">
        <f t="shared" si="44"/>
        <v>461290.32258064515</v>
      </c>
      <c r="BD74" s="186">
        <f t="shared" si="39"/>
        <v>488183</v>
      </c>
      <c r="BE74" s="186">
        <f t="shared" si="52"/>
        <v>26892.677419354848</v>
      </c>
      <c r="BF74" s="193">
        <f t="shared" si="40"/>
        <v>1.0582988111888112</v>
      </c>
      <c r="BG74" s="675">
        <f t="shared" si="45"/>
        <v>17096.774193548386</v>
      </c>
      <c r="BH74" s="186">
        <f t="shared" si="46"/>
        <v>15321</v>
      </c>
      <c r="BI74" s="186">
        <f t="shared" si="28"/>
        <v>-1775.7741935483864</v>
      </c>
      <c r="BJ74" s="193">
        <f t="shared" si="29"/>
        <v>0.89613396226415098</v>
      </c>
      <c r="BK74" s="675">
        <f t="shared" si="47"/>
        <v>39.354838709677416</v>
      </c>
      <c r="BL74" s="775"/>
      <c r="BM74" s="684">
        <f t="shared" si="41"/>
        <v>54.5</v>
      </c>
      <c r="BN74" s="677">
        <f t="shared" si="53"/>
        <v>15.145161290322584</v>
      </c>
      <c r="BO74" s="193">
        <f t="shared" si="48"/>
        <v>1.3848360655737706</v>
      </c>
      <c r="BP74" s="782">
        <f>SUM($BM$6:BM74)/SUM($BK$6:BK74)</f>
        <v>1.2445921393331811</v>
      </c>
    </row>
    <row r="75" spans="1:68" s="41" customFormat="1" ht="21.75" hidden="1" customHeight="1" outlineLevel="1">
      <c r="A75" s="120">
        <v>44629</v>
      </c>
      <c r="B75" s="1000">
        <v>513121</v>
      </c>
      <c r="C75" s="126">
        <v>533908</v>
      </c>
      <c r="D75" s="1003">
        <v>55.77</v>
      </c>
      <c r="E75" s="706">
        <f t="shared" si="42"/>
        <v>1768</v>
      </c>
      <c r="F75" s="155">
        <v>351011</v>
      </c>
      <c r="G75" s="30">
        <v>14994</v>
      </c>
      <c r="H75" s="31">
        <v>0</v>
      </c>
      <c r="I75" s="35">
        <v>497682</v>
      </c>
      <c r="J75" s="34">
        <v>20047</v>
      </c>
      <c r="K75" s="440">
        <v>55.77</v>
      </c>
      <c r="L75" s="706">
        <f t="shared" si="43"/>
        <v>1768</v>
      </c>
      <c r="M75" s="710">
        <f t="shared" si="54"/>
        <v>21815</v>
      </c>
      <c r="N75" s="134">
        <v>339396</v>
      </c>
      <c r="O75" s="36">
        <v>14498</v>
      </c>
      <c r="P75" s="147">
        <v>837078</v>
      </c>
      <c r="Q75" s="148">
        <v>34545</v>
      </c>
      <c r="R75" s="707">
        <f t="shared" si="55"/>
        <v>36313</v>
      </c>
      <c r="S75" s="35">
        <v>14477</v>
      </c>
      <c r="T75" s="489">
        <v>9866</v>
      </c>
      <c r="U75" s="36">
        <v>421</v>
      </c>
      <c r="V75" s="157">
        <v>962</v>
      </c>
      <c r="W75" s="33">
        <v>0</v>
      </c>
      <c r="X75" s="30">
        <v>0</v>
      </c>
      <c r="Y75" s="36">
        <v>42717</v>
      </c>
      <c r="Z75" s="37"/>
      <c r="AA75" s="37" t="s">
        <v>484</v>
      </c>
      <c r="AB75" s="161" t="s">
        <v>1953</v>
      </c>
      <c r="AC75" s="98" t="s">
        <v>82</v>
      </c>
      <c r="AD75" s="165" t="s">
        <v>1947</v>
      </c>
      <c r="AE75" s="38">
        <v>50</v>
      </c>
      <c r="AF75" s="167">
        <v>204</v>
      </c>
      <c r="AG75" s="165">
        <v>51.7</v>
      </c>
      <c r="AH75" s="452">
        <v>13.4</v>
      </c>
      <c r="AI75" s="126">
        <v>0</v>
      </c>
      <c r="AJ75" s="127">
        <v>0</v>
      </c>
      <c r="AK75" s="555">
        <v>157</v>
      </c>
      <c r="AL75" s="30" t="s">
        <v>1857</v>
      </c>
      <c r="AM75" s="40"/>
      <c r="AN75" s="572">
        <v>17.600000000000001</v>
      </c>
      <c r="AO75" s="180">
        <v>42</v>
      </c>
      <c r="AP75" s="409">
        <v>46</v>
      </c>
      <c r="AQ75" s="157">
        <v>28.62</v>
      </c>
      <c r="AR75" s="41">
        <v>42</v>
      </c>
      <c r="AS75" s="1060">
        <v>15</v>
      </c>
      <c r="AW75" s="177">
        <f t="shared" si="49"/>
        <v>477419.3548387097</v>
      </c>
      <c r="AX75" s="186"/>
      <c r="AY75" s="186">
        <f t="shared" si="38"/>
        <v>513121</v>
      </c>
      <c r="AZ75" s="186">
        <f t="shared" si="50"/>
        <v>35701.645161290304</v>
      </c>
      <c r="BA75" s="193">
        <f t="shared" si="51"/>
        <v>1.0747804729729729</v>
      </c>
      <c r="BB75" s="727">
        <f>SUM($AY$6:AY75)/SUM($AW$6:AW75)</f>
        <v>1.0422222194151258</v>
      </c>
      <c r="BC75" s="177">
        <f t="shared" si="44"/>
        <v>461290.32258064515</v>
      </c>
      <c r="BD75" s="186">
        <f t="shared" si="39"/>
        <v>497682</v>
      </c>
      <c r="BE75" s="186">
        <f t="shared" si="52"/>
        <v>36391.677419354848</v>
      </c>
      <c r="BF75" s="193">
        <f t="shared" si="40"/>
        <v>1.078891048951049</v>
      </c>
      <c r="BG75" s="675">
        <f t="shared" si="45"/>
        <v>17096.774193548386</v>
      </c>
      <c r="BH75" s="186">
        <f t="shared" si="46"/>
        <v>15439</v>
      </c>
      <c r="BI75" s="186">
        <f t="shared" si="28"/>
        <v>-1657.7741935483864</v>
      </c>
      <c r="BJ75" s="193">
        <f t="shared" si="29"/>
        <v>0.90303584905660383</v>
      </c>
      <c r="BK75" s="675">
        <f t="shared" si="47"/>
        <v>39.354838709677416</v>
      </c>
      <c r="BL75" s="775"/>
      <c r="BM75" s="684">
        <f t="shared" si="41"/>
        <v>55.77</v>
      </c>
      <c r="BN75" s="677">
        <f t="shared" si="53"/>
        <v>16.415161290322587</v>
      </c>
      <c r="BO75" s="193">
        <f t="shared" si="48"/>
        <v>1.4171065573770494</v>
      </c>
      <c r="BP75" s="782">
        <f>SUM($BM$6:BM75)/SUM($BK$6:BK75)</f>
        <v>1.2459612153893103</v>
      </c>
    </row>
    <row r="76" spans="1:68" s="41" customFormat="1" ht="21.75" hidden="1" customHeight="1" outlineLevel="1">
      <c r="A76" s="120">
        <v>44630</v>
      </c>
      <c r="B76" s="1000">
        <v>514078</v>
      </c>
      <c r="C76" s="126">
        <v>535203</v>
      </c>
      <c r="D76" s="1003">
        <v>55.18</v>
      </c>
      <c r="E76" s="706">
        <f t="shared" si="42"/>
        <v>1749</v>
      </c>
      <c r="F76" s="155">
        <v>348174</v>
      </c>
      <c r="G76" s="30">
        <v>14872</v>
      </c>
      <c r="H76" s="31">
        <v>0</v>
      </c>
      <c r="I76" s="35">
        <v>498458</v>
      </c>
      <c r="J76" s="34">
        <v>20137</v>
      </c>
      <c r="K76" s="440">
        <v>55.18</v>
      </c>
      <c r="L76" s="706">
        <f t="shared" si="43"/>
        <v>1749</v>
      </c>
      <c r="M76" s="710">
        <f t="shared" si="54"/>
        <v>21886</v>
      </c>
      <c r="N76" s="134">
        <v>336728</v>
      </c>
      <c r="O76" s="36">
        <v>14383</v>
      </c>
      <c r="P76" s="147">
        <v>835186</v>
      </c>
      <c r="Q76" s="148">
        <v>34520</v>
      </c>
      <c r="R76" s="707">
        <f t="shared" si="55"/>
        <v>36269</v>
      </c>
      <c r="S76" s="35">
        <v>14781</v>
      </c>
      <c r="T76" s="489">
        <v>9705</v>
      </c>
      <c r="U76" s="36">
        <v>415</v>
      </c>
      <c r="V76" s="157">
        <v>839</v>
      </c>
      <c r="W76" s="33">
        <v>0</v>
      </c>
      <c r="X76" s="30">
        <v>0</v>
      </c>
      <c r="Y76" s="36">
        <v>42714</v>
      </c>
      <c r="Z76" s="37"/>
      <c r="AA76" s="37" t="s">
        <v>484</v>
      </c>
      <c r="AB76" s="161" t="s">
        <v>1953</v>
      </c>
      <c r="AC76" s="98" t="s">
        <v>82</v>
      </c>
      <c r="AD76" s="165" t="s">
        <v>1889</v>
      </c>
      <c r="AE76" s="38">
        <v>50</v>
      </c>
      <c r="AF76" s="167">
        <v>204</v>
      </c>
      <c r="AG76" s="165">
        <v>51.7</v>
      </c>
      <c r="AH76" s="452">
        <v>13.4</v>
      </c>
      <c r="AI76" s="126">
        <v>0</v>
      </c>
      <c r="AJ76" s="127">
        <v>0</v>
      </c>
      <c r="AK76" s="555">
        <v>164</v>
      </c>
      <c r="AL76" s="30" t="s">
        <v>1857</v>
      </c>
      <c r="AM76" s="40"/>
      <c r="AN76" s="572">
        <v>18.3</v>
      </c>
      <c r="AO76" s="180">
        <v>45</v>
      </c>
      <c r="AP76" s="409">
        <v>47</v>
      </c>
      <c r="AQ76" s="157">
        <v>27.93</v>
      </c>
      <c r="AR76" s="41">
        <v>34</v>
      </c>
      <c r="AS76" s="1060">
        <v>12</v>
      </c>
      <c r="AW76" s="177">
        <f t="shared" si="49"/>
        <v>477419.3548387097</v>
      </c>
      <c r="AX76" s="186"/>
      <c r="AY76" s="186">
        <f t="shared" si="38"/>
        <v>514078</v>
      </c>
      <c r="AZ76" s="186">
        <f t="shared" si="50"/>
        <v>36658.645161290304</v>
      </c>
      <c r="BA76" s="193">
        <f t="shared" si="51"/>
        <v>1.0767849999999999</v>
      </c>
      <c r="BB76" s="727">
        <f>SUM($AY$6:AY76)/SUM($AW$6:AW76)</f>
        <v>1.0425088568163785</v>
      </c>
      <c r="BC76" s="177">
        <f t="shared" si="44"/>
        <v>461290.32258064515</v>
      </c>
      <c r="BD76" s="186">
        <f t="shared" si="39"/>
        <v>498458</v>
      </c>
      <c r="BE76" s="186">
        <f t="shared" si="52"/>
        <v>37167.677419354848</v>
      </c>
      <c r="BF76" s="193">
        <f t="shared" si="40"/>
        <v>1.0805732867132867</v>
      </c>
      <c r="BG76" s="675">
        <f t="shared" si="45"/>
        <v>17096.774193548386</v>
      </c>
      <c r="BH76" s="186">
        <f t="shared" si="46"/>
        <v>15620</v>
      </c>
      <c r="BI76" s="186">
        <f t="shared" si="28"/>
        <v>-1476.7741935483864</v>
      </c>
      <c r="BJ76" s="193">
        <f t="shared" si="29"/>
        <v>0.91362264150943395</v>
      </c>
      <c r="BK76" s="675">
        <f t="shared" si="47"/>
        <v>39.354838709677416</v>
      </c>
      <c r="BL76" s="775"/>
      <c r="BM76" s="684">
        <f t="shared" si="41"/>
        <v>55.18</v>
      </c>
      <c r="BN76" s="677">
        <f t="shared" si="53"/>
        <v>15.825161290322583</v>
      </c>
      <c r="BO76" s="193">
        <f t="shared" si="48"/>
        <v>1.4021147540983607</v>
      </c>
      <c r="BP76" s="782">
        <f>SUM($BM$6:BM76)/SUM($BK$6:BK76)</f>
        <v>1.2471906941965596</v>
      </c>
    </row>
    <row r="77" spans="1:68" s="41" customFormat="1" ht="21.75" hidden="1" customHeight="1" outlineLevel="1">
      <c r="A77" s="120">
        <v>44631</v>
      </c>
      <c r="B77" s="1000">
        <v>512509</v>
      </c>
      <c r="C77" s="126">
        <v>534444</v>
      </c>
      <c r="D77" s="1003">
        <v>52.51</v>
      </c>
      <c r="E77" s="706">
        <f t="shared" si="42"/>
        <v>1664</v>
      </c>
      <c r="F77" s="155">
        <v>346180</v>
      </c>
      <c r="G77" s="30">
        <v>14786</v>
      </c>
      <c r="H77" s="31">
        <v>0</v>
      </c>
      <c r="I77" s="35">
        <v>497085</v>
      </c>
      <c r="J77" s="34">
        <v>20081</v>
      </c>
      <c r="K77" s="440">
        <v>52.51</v>
      </c>
      <c r="L77" s="706">
        <f t="shared" si="43"/>
        <v>1664</v>
      </c>
      <c r="M77" s="710">
        <f t="shared" si="54"/>
        <v>21745</v>
      </c>
      <c r="N77" s="134">
        <v>334637</v>
      </c>
      <c r="O77" s="36">
        <v>14293</v>
      </c>
      <c r="P77" s="147">
        <v>831722</v>
      </c>
      <c r="Q77" s="148">
        <v>34374</v>
      </c>
      <c r="R77" s="707">
        <f t="shared" si="55"/>
        <v>36038</v>
      </c>
      <c r="S77" s="35">
        <v>14645</v>
      </c>
      <c r="T77" s="489">
        <v>9816</v>
      </c>
      <c r="U77" s="36">
        <v>419</v>
      </c>
      <c r="V77" s="157">
        <v>779</v>
      </c>
      <c r="W77" s="33">
        <v>0</v>
      </c>
      <c r="X77" s="30">
        <v>0</v>
      </c>
      <c r="Y77" s="36">
        <v>42712</v>
      </c>
      <c r="Z77" s="37"/>
      <c r="AA77" s="37" t="s">
        <v>484</v>
      </c>
      <c r="AB77" s="161" t="s">
        <v>1953</v>
      </c>
      <c r="AC77" s="98" t="s">
        <v>82</v>
      </c>
      <c r="AD77" s="165" t="s">
        <v>1946</v>
      </c>
      <c r="AE77" s="38">
        <v>50</v>
      </c>
      <c r="AF77" s="167">
        <v>204</v>
      </c>
      <c r="AG77" s="165">
        <v>51.4</v>
      </c>
      <c r="AH77" s="452">
        <v>13.3</v>
      </c>
      <c r="AI77" s="126">
        <v>0</v>
      </c>
      <c r="AJ77" s="127">
        <v>0</v>
      </c>
      <c r="AK77" s="555">
        <v>163</v>
      </c>
      <c r="AL77" s="30" t="s">
        <v>1857</v>
      </c>
      <c r="AM77" s="40"/>
      <c r="AN77" s="572">
        <v>18.3</v>
      </c>
      <c r="AO77" s="180">
        <v>46</v>
      </c>
      <c r="AP77" s="409">
        <v>48</v>
      </c>
      <c r="AQ77" s="157">
        <v>27.44</v>
      </c>
      <c r="AR77" s="41">
        <v>34</v>
      </c>
      <c r="AS77" s="1060">
        <v>12</v>
      </c>
      <c r="AW77" s="177">
        <f t="shared" si="49"/>
        <v>477419.3548387097</v>
      </c>
      <c r="AX77" s="186"/>
      <c r="AY77" s="186">
        <f t="shared" si="38"/>
        <v>512509</v>
      </c>
      <c r="AZ77" s="186">
        <f t="shared" si="50"/>
        <v>35089.645161290304</v>
      </c>
      <c r="BA77" s="193">
        <f t="shared" si="51"/>
        <v>1.0734985810810811</v>
      </c>
      <c r="BB77" s="727">
        <f>SUM($AY$6:AY77)/SUM($AW$6:AW77)</f>
        <v>1.0427637481328507</v>
      </c>
      <c r="BC77" s="177">
        <f t="shared" si="44"/>
        <v>461290.32258064515</v>
      </c>
      <c r="BD77" s="186">
        <f t="shared" si="39"/>
        <v>497085</v>
      </c>
      <c r="BE77" s="186">
        <f t="shared" si="52"/>
        <v>35794.677419354848</v>
      </c>
      <c r="BF77" s="193">
        <f t="shared" si="40"/>
        <v>1.0775968531468532</v>
      </c>
      <c r="BG77" s="675">
        <f t="shared" si="45"/>
        <v>17096.774193548386</v>
      </c>
      <c r="BH77" s="186">
        <f t="shared" si="46"/>
        <v>15424</v>
      </c>
      <c r="BI77" s="186">
        <f t="shared" si="28"/>
        <v>-1672.7741935483864</v>
      </c>
      <c r="BJ77" s="193">
        <f t="shared" si="29"/>
        <v>0.90215849056603781</v>
      </c>
      <c r="BK77" s="675">
        <f t="shared" si="47"/>
        <v>39.354838709677416</v>
      </c>
      <c r="BL77" s="775"/>
      <c r="BM77" s="684">
        <f t="shared" si="41"/>
        <v>52.51</v>
      </c>
      <c r="BN77" s="677">
        <f t="shared" si="53"/>
        <v>13.155161290322582</v>
      </c>
      <c r="BO77" s="193">
        <f t="shared" si="48"/>
        <v>1.3342704918032788</v>
      </c>
      <c r="BP77" s="782">
        <f>SUM($BM$6:BM77)/SUM($BK$6:BK77)</f>
        <v>1.2478709630552116</v>
      </c>
    </row>
    <row r="78" spans="1:68" s="41" customFormat="1" ht="21.75" hidden="1" customHeight="1" outlineLevel="1">
      <c r="A78" s="120">
        <v>44632</v>
      </c>
      <c r="B78" s="1000">
        <v>512766</v>
      </c>
      <c r="C78" s="126">
        <v>534119</v>
      </c>
      <c r="D78" s="1003">
        <v>52.03</v>
      </c>
      <c r="E78" s="706">
        <f t="shared" si="42"/>
        <v>1649</v>
      </c>
      <c r="F78" s="155">
        <v>342307</v>
      </c>
      <c r="G78" s="30">
        <v>14618</v>
      </c>
      <c r="H78" s="31">
        <v>0</v>
      </c>
      <c r="I78" s="35">
        <v>497430</v>
      </c>
      <c r="J78" s="34">
        <v>20143</v>
      </c>
      <c r="K78" s="440">
        <v>52.03</v>
      </c>
      <c r="L78" s="706">
        <f t="shared" si="43"/>
        <v>1649</v>
      </c>
      <c r="M78" s="710">
        <f t="shared" si="54"/>
        <v>21792</v>
      </c>
      <c r="N78" s="134">
        <v>330695</v>
      </c>
      <c r="O78" s="36">
        <v>14122</v>
      </c>
      <c r="P78" s="147">
        <v>828125</v>
      </c>
      <c r="Q78" s="148">
        <v>34265</v>
      </c>
      <c r="R78" s="707">
        <f t="shared" si="55"/>
        <v>35914</v>
      </c>
      <c r="S78" s="35">
        <v>14633</v>
      </c>
      <c r="T78" s="489">
        <v>9916</v>
      </c>
      <c r="U78" s="36">
        <v>423</v>
      </c>
      <c r="V78" s="157">
        <v>703</v>
      </c>
      <c r="W78" s="33">
        <v>0</v>
      </c>
      <c r="X78" s="30">
        <v>0</v>
      </c>
      <c r="Y78" s="36">
        <v>42704</v>
      </c>
      <c r="Z78" s="37"/>
      <c r="AA78" s="37" t="s">
        <v>484</v>
      </c>
      <c r="AB78" s="161" t="s">
        <v>1953</v>
      </c>
      <c r="AC78" s="98" t="s">
        <v>82</v>
      </c>
      <c r="AD78" s="165" t="s">
        <v>1946</v>
      </c>
      <c r="AE78" s="38">
        <v>50</v>
      </c>
      <c r="AF78" s="167">
        <v>204</v>
      </c>
      <c r="AG78" s="165">
        <v>51.2</v>
      </c>
      <c r="AH78" s="452">
        <v>13.3</v>
      </c>
      <c r="AI78" s="126">
        <v>0</v>
      </c>
      <c r="AJ78" s="127">
        <v>0</v>
      </c>
      <c r="AK78" s="555">
        <v>173</v>
      </c>
      <c r="AL78" s="30" t="s">
        <v>1857</v>
      </c>
      <c r="AM78" s="40"/>
      <c r="AN78" s="572">
        <v>18.3</v>
      </c>
      <c r="AO78" s="180">
        <v>47</v>
      </c>
      <c r="AP78" s="409">
        <v>48</v>
      </c>
      <c r="AQ78" s="157">
        <v>27.17</v>
      </c>
      <c r="AR78" s="41">
        <v>33</v>
      </c>
      <c r="AS78" s="1060">
        <v>12</v>
      </c>
      <c r="AW78" s="177">
        <f t="shared" si="49"/>
        <v>477419.3548387097</v>
      </c>
      <c r="AX78" s="186"/>
      <c r="AY78" s="186">
        <f t="shared" si="38"/>
        <v>512766</v>
      </c>
      <c r="AZ78" s="186">
        <f t="shared" si="50"/>
        <v>35346.645161290304</v>
      </c>
      <c r="BA78" s="193">
        <f t="shared" si="51"/>
        <v>1.0740368918918919</v>
      </c>
      <c r="BB78" s="727">
        <f>SUM($AY$6:AY78)/SUM($AW$6:AW78)</f>
        <v>1.0430188721801366</v>
      </c>
      <c r="BC78" s="177">
        <f t="shared" si="44"/>
        <v>461290.32258064515</v>
      </c>
      <c r="BD78" s="186">
        <f t="shared" si="39"/>
        <v>497430</v>
      </c>
      <c r="BE78" s="186">
        <f t="shared" si="52"/>
        <v>36139.677419354848</v>
      </c>
      <c r="BF78" s="193">
        <f t="shared" si="40"/>
        <v>1.0783447552447554</v>
      </c>
      <c r="BG78" s="675">
        <f t="shared" si="45"/>
        <v>17096.774193548386</v>
      </c>
      <c r="BH78" s="186">
        <f t="shared" si="46"/>
        <v>15336</v>
      </c>
      <c r="BI78" s="186">
        <f t="shared" si="28"/>
        <v>-1760.7741935483864</v>
      </c>
      <c r="BJ78" s="193">
        <f t="shared" si="29"/>
        <v>0.89701132075471701</v>
      </c>
      <c r="BK78" s="675">
        <f t="shared" si="47"/>
        <v>39.354838709677416</v>
      </c>
      <c r="BL78" s="775"/>
      <c r="BM78" s="684">
        <f t="shared" si="41"/>
        <v>52.03</v>
      </c>
      <c r="BN78" s="677">
        <f t="shared" si="53"/>
        <v>12.675161290322585</v>
      </c>
      <c r="BO78" s="193">
        <f t="shared" si="48"/>
        <v>1.3220737704918033</v>
      </c>
      <c r="BP78" s="782">
        <f>SUM($BM$6:BM78)/SUM($BK$6:BK78)</f>
        <v>1.2484461433297569</v>
      </c>
    </row>
    <row r="79" spans="1:68" s="41" customFormat="1" ht="21.75" hidden="1" customHeight="1" outlineLevel="1">
      <c r="A79" s="120">
        <v>44633</v>
      </c>
      <c r="B79" s="1000">
        <v>513292</v>
      </c>
      <c r="C79" s="126">
        <v>533772</v>
      </c>
      <c r="D79" s="1003">
        <v>50.7</v>
      </c>
      <c r="E79" s="706">
        <f t="shared" si="42"/>
        <v>1607</v>
      </c>
      <c r="F79" s="155">
        <v>341850</v>
      </c>
      <c r="G79" s="30">
        <v>14603</v>
      </c>
      <c r="H79" s="31">
        <v>0</v>
      </c>
      <c r="I79" s="35">
        <v>497819</v>
      </c>
      <c r="J79" s="34">
        <v>20153</v>
      </c>
      <c r="K79" s="440">
        <v>50.7</v>
      </c>
      <c r="L79" s="706">
        <f t="shared" si="43"/>
        <v>1607</v>
      </c>
      <c r="M79" s="710">
        <f t="shared" si="54"/>
        <v>21760</v>
      </c>
      <c r="N79" s="134">
        <v>330282</v>
      </c>
      <c r="O79" s="36">
        <v>14109</v>
      </c>
      <c r="P79" s="147">
        <v>828101</v>
      </c>
      <c r="Q79" s="148">
        <v>34262</v>
      </c>
      <c r="R79" s="707">
        <f t="shared" si="55"/>
        <v>35869</v>
      </c>
      <c r="S79" s="35">
        <v>14786</v>
      </c>
      <c r="T79" s="489">
        <v>9855</v>
      </c>
      <c r="U79" s="36">
        <v>421</v>
      </c>
      <c r="V79" s="157">
        <v>687</v>
      </c>
      <c r="W79" s="33">
        <v>0</v>
      </c>
      <c r="X79" s="30">
        <v>0</v>
      </c>
      <c r="Y79" s="36">
        <v>42718</v>
      </c>
      <c r="Z79" s="37"/>
      <c r="AA79" s="37" t="s">
        <v>484</v>
      </c>
      <c r="AB79" s="161" t="s">
        <v>1953</v>
      </c>
      <c r="AC79" s="98" t="s">
        <v>82</v>
      </c>
      <c r="AD79" s="165" t="s">
        <v>1966</v>
      </c>
      <c r="AE79" s="38">
        <v>50</v>
      </c>
      <c r="AF79" s="167">
        <v>204</v>
      </c>
      <c r="AG79" s="165">
        <v>51.2</v>
      </c>
      <c r="AH79" s="452">
        <v>13.2</v>
      </c>
      <c r="AI79" s="126">
        <v>0</v>
      </c>
      <c r="AJ79" s="127">
        <v>0</v>
      </c>
      <c r="AK79" s="555">
        <v>172</v>
      </c>
      <c r="AL79" s="30" t="s">
        <v>1857</v>
      </c>
      <c r="AM79" s="40"/>
      <c r="AN79" s="572">
        <v>18.3</v>
      </c>
      <c r="AO79" s="180">
        <v>48</v>
      </c>
      <c r="AP79" s="409">
        <v>49</v>
      </c>
      <c r="AQ79" s="157">
        <v>26.64</v>
      </c>
      <c r="AR79" s="41">
        <v>33</v>
      </c>
      <c r="AS79" s="1060">
        <v>12</v>
      </c>
      <c r="AW79" s="177">
        <f t="shared" si="49"/>
        <v>477419.3548387097</v>
      </c>
      <c r="AX79" s="186"/>
      <c r="AY79" s="186">
        <f t="shared" si="38"/>
        <v>513292</v>
      </c>
      <c r="AZ79" s="186">
        <f t="shared" si="50"/>
        <v>35872.645161290304</v>
      </c>
      <c r="BA79" s="193">
        <f t="shared" si="51"/>
        <v>1.0751386486486485</v>
      </c>
      <c r="BB79" s="727">
        <f>SUM($AY$6:AY79)/SUM($AW$6:AW79)</f>
        <v>1.0432787826649406</v>
      </c>
      <c r="BC79" s="177">
        <f t="shared" si="44"/>
        <v>461290.32258064515</v>
      </c>
      <c r="BD79" s="186">
        <f t="shared" si="39"/>
        <v>497819</v>
      </c>
      <c r="BE79" s="186">
        <f t="shared" si="52"/>
        <v>36528.677419354848</v>
      </c>
      <c r="BF79" s="193">
        <f t="shared" si="40"/>
        <v>1.079188041958042</v>
      </c>
      <c r="BG79" s="675">
        <f t="shared" si="45"/>
        <v>17096.774193548386</v>
      </c>
      <c r="BH79" s="186">
        <f t="shared" si="46"/>
        <v>15473</v>
      </c>
      <c r="BI79" s="186">
        <f t="shared" si="28"/>
        <v>-1623.7741935483864</v>
      </c>
      <c r="BJ79" s="193">
        <f t="shared" si="29"/>
        <v>0.90502452830188684</v>
      </c>
      <c r="BK79" s="675">
        <f t="shared" si="47"/>
        <v>39.354838709677416</v>
      </c>
      <c r="BL79" s="775"/>
      <c r="BM79" s="684">
        <f t="shared" si="41"/>
        <v>50.7</v>
      </c>
      <c r="BN79" s="677">
        <f t="shared" si="53"/>
        <v>11.345161290322586</v>
      </c>
      <c r="BO79" s="193">
        <f t="shared" si="48"/>
        <v>1.2882786885245903</v>
      </c>
      <c r="BP79" s="782">
        <f>SUM($BM$6:BM79)/SUM($BK$6:BK79)</f>
        <v>1.2487525288715757</v>
      </c>
    </row>
    <row r="80" spans="1:68" s="41" customFormat="1" ht="21.75" hidden="1" customHeight="1" outlineLevel="1">
      <c r="A80" s="120">
        <v>44634</v>
      </c>
      <c r="B80" s="1000">
        <v>511905</v>
      </c>
      <c r="C80" s="126">
        <v>533545</v>
      </c>
      <c r="D80" s="1003">
        <v>50.56</v>
      </c>
      <c r="E80" s="706">
        <f t="shared" si="42"/>
        <v>1602</v>
      </c>
      <c r="F80" s="155">
        <v>347512</v>
      </c>
      <c r="G80" s="30">
        <v>14841</v>
      </c>
      <c r="H80" s="31">
        <v>0</v>
      </c>
      <c r="I80" s="35">
        <v>496724</v>
      </c>
      <c r="J80" s="34">
        <v>20127</v>
      </c>
      <c r="K80" s="440">
        <v>50.56</v>
      </c>
      <c r="L80" s="706">
        <f t="shared" si="43"/>
        <v>1602</v>
      </c>
      <c r="M80" s="710">
        <f t="shared" si="54"/>
        <v>21729</v>
      </c>
      <c r="N80" s="134">
        <v>335808</v>
      </c>
      <c r="O80" s="36">
        <v>14341</v>
      </c>
      <c r="P80" s="147">
        <v>832532</v>
      </c>
      <c r="Q80" s="148">
        <v>34468</v>
      </c>
      <c r="R80" s="707">
        <f t="shared" si="55"/>
        <v>36070</v>
      </c>
      <c r="S80" s="35">
        <v>14511</v>
      </c>
      <c r="T80" s="489">
        <v>9980</v>
      </c>
      <c r="U80" s="36">
        <v>426</v>
      </c>
      <c r="V80" s="157">
        <v>670</v>
      </c>
      <c r="W80" s="33">
        <v>0</v>
      </c>
      <c r="X80" s="30">
        <v>0</v>
      </c>
      <c r="Y80" s="36">
        <v>42706</v>
      </c>
      <c r="Z80" s="37"/>
      <c r="AA80" s="37" t="s">
        <v>484</v>
      </c>
      <c r="AB80" s="161" t="s">
        <v>1953</v>
      </c>
      <c r="AC80" s="98" t="s">
        <v>82</v>
      </c>
      <c r="AD80" s="165" t="s">
        <v>1966</v>
      </c>
      <c r="AE80" s="38">
        <v>50</v>
      </c>
      <c r="AF80" s="167">
        <v>204</v>
      </c>
      <c r="AG80" s="165">
        <v>51.5</v>
      </c>
      <c r="AH80" s="452">
        <v>13.3</v>
      </c>
      <c r="AI80" s="126">
        <v>0</v>
      </c>
      <c r="AJ80" s="127">
        <v>0</v>
      </c>
      <c r="AK80" s="555">
        <v>169</v>
      </c>
      <c r="AL80" s="30" t="s">
        <v>1857</v>
      </c>
      <c r="AM80" s="40"/>
      <c r="AN80" s="572">
        <v>18.3</v>
      </c>
      <c r="AO80" s="180">
        <v>48</v>
      </c>
      <c r="AP80" s="409">
        <v>49</v>
      </c>
      <c r="AQ80" s="157">
        <v>25.9</v>
      </c>
      <c r="AR80" s="41">
        <v>33</v>
      </c>
      <c r="AS80" s="1060">
        <v>12</v>
      </c>
      <c r="AW80" s="177">
        <f t="shared" si="49"/>
        <v>477419.3548387097</v>
      </c>
      <c r="AX80" s="186"/>
      <c r="AY80" s="186">
        <f t="shared" si="38"/>
        <v>511905</v>
      </c>
      <c r="AZ80" s="186">
        <f t="shared" si="50"/>
        <v>34485.645161290304</v>
      </c>
      <c r="BA80" s="193">
        <f t="shared" si="51"/>
        <v>1.0722334459459459</v>
      </c>
      <c r="BB80" s="727">
        <f>SUM($AY$6:AY80)/SUM($AW$6:AW80)</f>
        <v>1.0435112006182565</v>
      </c>
      <c r="BC80" s="177">
        <f t="shared" si="44"/>
        <v>461290.32258064515</v>
      </c>
      <c r="BD80" s="186">
        <f t="shared" si="39"/>
        <v>496724</v>
      </c>
      <c r="BE80" s="186">
        <f t="shared" si="52"/>
        <v>35433.677419354848</v>
      </c>
      <c r="BF80" s="193">
        <f t="shared" si="40"/>
        <v>1.0768142657342659</v>
      </c>
      <c r="BG80" s="675">
        <f t="shared" si="45"/>
        <v>17096.774193548386</v>
      </c>
      <c r="BH80" s="186">
        <f t="shared" si="46"/>
        <v>15181</v>
      </c>
      <c r="BI80" s="186">
        <f t="shared" si="28"/>
        <v>-1915.7741935483864</v>
      </c>
      <c r="BJ80" s="193">
        <f t="shared" si="29"/>
        <v>0.88794528301886799</v>
      </c>
      <c r="BK80" s="675">
        <f t="shared" si="47"/>
        <v>39.354838709677416</v>
      </c>
      <c r="BL80" s="775"/>
      <c r="BM80" s="684">
        <f t="shared" si="41"/>
        <v>50.56</v>
      </c>
      <c r="BN80" s="677">
        <f t="shared" si="53"/>
        <v>11.205161290322586</v>
      </c>
      <c r="BO80" s="193">
        <f t="shared" si="48"/>
        <v>1.2847213114754099</v>
      </c>
      <c r="BP80" s="782">
        <f>SUM($BM$6:BM80)/SUM($BK$6:BK80)</f>
        <v>1.2490270831445569</v>
      </c>
    </row>
    <row r="81" spans="1:68" s="41" customFormat="1" ht="21.75" hidden="1" customHeight="1" outlineLevel="1">
      <c r="A81" s="120">
        <v>44635</v>
      </c>
      <c r="B81" s="1000">
        <v>507803</v>
      </c>
      <c r="C81" s="126">
        <v>528325</v>
      </c>
      <c r="D81" s="1003">
        <v>51.18</v>
      </c>
      <c r="E81" s="706">
        <f t="shared" si="42"/>
        <v>1622</v>
      </c>
      <c r="F81" s="155">
        <v>347755</v>
      </c>
      <c r="G81" s="30">
        <v>14857</v>
      </c>
      <c r="H81" s="31">
        <v>0</v>
      </c>
      <c r="I81" s="35">
        <v>492321</v>
      </c>
      <c r="J81" s="34">
        <v>19915</v>
      </c>
      <c r="K81" s="440">
        <v>51.18</v>
      </c>
      <c r="L81" s="706">
        <f t="shared" si="43"/>
        <v>1622</v>
      </c>
      <c r="M81" s="710">
        <f t="shared" si="54"/>
        <v>21537</v>
      </c>
      <c r="N81" s="134">
        <v>336376</v>
      </c>
      <c r="O81" s="36">
        <v>14371</v>
      </c>
      <c r="P81" s="147">
        <v>828697</v>
      </c>
      <c r="Q81" s="148">
        <v>34286</v>
      </c>
      <c r="R81" s="707">
        <f t="shared" si="55"/>
        <v>35908</v>
      </c>
      <c r="S81" s="35">
        <v>14886</v>
      </c>
      <c r="T81" s="489">
        <v>9649</v>
      </c>
      <c r="U81" s="36">
        <v>412</v>
      </c>
      <c r="V81" s="157">
        <v>596</v>
      </c>
      <c r="W81" s="33">
        <v>0</v>
      </c>
      <c r="X81" s="30">
        <v>0</v>
      </c>
      <c r="Y81" s="36">
        <v>42723</v>
      </c>
      <c r="Z81" s="37"/>
      <c r="AA81" s="37" t="s">
        <v>484</v>
      </c>
      <c r="AB81" s="161" t="s">
        <v>1953</v>
      </c>
      <c r="AC81" s="98" t="s">
        <v>82</v>
      </c>
      <c r="AD81" s="165" t="s">
        <v>1968</v>
      </c>
      <c r="AE81" s="38">
        <v>50</v>
      </c>
      <c r="AF81" s="167">
        <v>204</v>
      </c>
      <c r="AG81" s="165">
        <v>51.2</v>
      </c>
      <c r="AH81" s="452">
        <v>13.3</v>
      </c>
      <c r="AI81" s="126">
        <v>0</v>
      </c>
      <c r="AJ81" s="127">
        <v>0</v>
      </c>
      <c r="AK81" s="555">
        <v>164</v>
      </c>
      <c r="AL81" s="30" t="s">
        <v>1857</v>
      </c>
      <c r="AM81" s="40"/>
      <c r="AN81" s="572">
        <v>18.3</v>
      </c>
      <c r="AO81" s="180">
        <v>48</v>
      </c>
      <c r="AP81" s="409">
        <v>49</v>
      </c>
      <c r="AQ81" s="157">
        <v>26.2</v>
      </c>
      <c r="AR81" s="41">
        <v>33</v>
      </c>
      <c r="AS81" s="1060">
        <v>12</v>
      </c>
      <c r="AW81" s="177">
        <f t="shared" si="49"/>
        <v>477419.3548387097</v>
      </c>
      <c r="AX81" s="186"/>
      <c r="AY81" s="186">
        <f t="shared" si="38"/>
        <v>507803</v>
      </c>
      <c r="AZ81" s="186">
        <f t="shared" si="50"/>
        <v>30383.645161290304</v>
      </c>
      <c r="BA81" s="193">
        <f t="shared" si="51"/>
        <v>1.0636414189189189</v>
      </c>
      <c r="BB81" s="727">
        <f>SUM($AY$6:AY81)/SUM($AW$6:AW81)</f>
        <v>1.0436714983917708</v>
      </c>
      <c r="BC81" s="177">
        <f t="shared" si="44"/>
        <v>461290.32258064515</v>
      </c>
      <c r="BD81" s="186">
        <f t="shared" si="39"/>
        <v>492321</v>
      </c>
      <c r="BE81" s="186">
        <f t="shared" si="52"/>
        <v>31030.677419354848</v>
      </c>
      <c r="BF81" s="193">
        <f t="shared" si="40"/>
        <v>1.0672693006993008</v>
      </c>
      <c r="BG81" s="675">
        <f t="shared" si="45"/>
        <v>17096.774193548386</v>
      </c>
      <c r="BH81" s="186">
        <f t="shared" si="46"/>
        <v>15482</v>
      </c>
      <c r="BI81" s="186">
        <f t="shared" si="28"/>
        <v>-1614.7741935483864</v>
      </c>
      <c r="BJ81" s="193">
        <f t="shared" si="29"/>
        <v>0.90555094339622644</v>
      </c>
      <c r="BK81" s="675">
        <f t="shared" si="47"/>
        <v>39.354838709677416</v>
      </c>
      <c r="BL81" s="775"/>
      <c r="BM81" s="684">
        <f t="shared" si="41"/>
        <v>51.18</v>
      </c>
      <c r="BN81" s="677">
        <f t="shared" si="53"/>
        <v>11.825161290322583</v>
      </c>
      <c r="BO81" s="193">
        <f t="shared" si="48"/>
        <v>1.3004754098360656</v>
      </c>
      <c r="BP81" s="782">
        <f>SUM($BM$6:BM81)/SUM($BK$6:BK81)</f>
        <v>1.2494168198285409</v>
      </c>
    </row>
    <row r="82" spans="1:68" s="41" customFormat="1" ht="21.75" hidden="1" customHeight="1" outlineLevel="1">
      <c r="A82" s="120">
        <v>44636</v>
      </c>
      <c r="B82" s="1000">
        <v>502647</v>
      </c>
      <c r="C82" s="126">
        <v>522858</v>
      </c>
      <c r="D82" s="1003">
        <v>50.73</v>
      </c>
      <c r="E82" s="706">
        <f t="shared" si="42"/>
        <v>1608</v>
      </c>
      <c r="F82" s="155">
        <v>342865</v>
      </c>
      <c r="G82" s="30">
        <v>14660</v>
      </c>
      <c r="H82" s="31">
        <v>0</v>
      </c>
      <c r="I82" s="35">
        <v>487399</v>
      </c>
      <c r="J82" s="34">
        <v>19697</v>
      </c>
      <c r="K82" s="440">
        <v>50.73</v>
      </c>
      <c r="L82" s="706">
        <f t="shared" si="43"/>
        <v>1608</v>
      </c>
      <c r="M82" s="710">
        <f t="shared" si="54"/>
        <v>21305</v>
      </c>
      <c r="N82" s="134">
        <v>331338</v>
      </c>
      <c r="O82" s="36">
        <v>14167</v>
      </c>
      <c r="P82" s="147">
        <v>818737</v>
      </c>
      <c r="Q82" s="148">
        <v>33864</v>
      </c>
      <c r="R82" s="707">
        <f t="shared" si="55"/>
        <v>35472</v>
      </c>
      <c r="S82" s="35">
        <v>14693</v>
      </c>
      <c r="T82" s="489">
        <v>9824</v>
      </c>
      <c r="U82" s="36">
        <v>420</v>
      </c>
      <c r="V82" s="157">
        <v>555</v>
      </c>
      <c r="W82" s="33">
        <v>0</v>
      </c>
      <c r="X82" s="30">
        <v>0</v>
      </c>
      <c r="Y82" s="36">
        <v>42757</v>
      </c>
      <c r="Z82" s="37"/>
      <c r="AA82" s="37" t="s">
        <v>484</v>
      </c>
      <c r="AB82" s="161" t="s">
        <v>1953</v>
      </c>
      <c r="AC82" s="98" t="s">
        <v>82</v>
      </c>
      <c r="AD82" s="165" t="s">
        <v>1968</v>
      </c>
      <c r="AE82" s="38">
        <v>50</v>
      </c>
      <c r="AF82" s="167">
        <v>204</v>
      </c>
      <c r="AG82" s="165">
        <v>51.2</v>
      </c>
      <c r="AH82" s="452">
        <v>13.1</v>
      </c>
      <c r="AI82" s="126">
        <v>0</v>
      </c>
      <c r="AJ82" s="127">
        <v>0</v>
      </c>
      <c r="AK82" s="555">
        <v>169</v>
      </c>
      <c r="AL82" s="30" t="s">
        <v>1857</v>
      </c>
      <c r="AM82" s="40"/>
      <c r="AN82" s="572">
        <v>17.02</v>
      </c>
      <c r="AO82" s="180">
        <v>48</v>
      </c>
      <c r="AP82" s="409">
        <v>50</v>
      </c>
      <c r="AQ82" s="157">
        <v>25.01</v>
      </c>
      <c r="AR82" s="41">
        <v>33</v>
      </c>
      <c r="AS82" s="1060">
        <v>12</v>
      </c>
      <c r="AW82" s="177">
        <f t="shared" si="49"/>
        <v>477419.3548387097</v>
      </c>
      <c r="AX82" s="186"/>
      <c r="AY82" s="186">
        <f t="shared" si="38"/>
        <v>502647</v>
      </c>
      <c r="AZ82" s="186">
        <f t="shared" si="50"/>
        <v>25227.645161290304</v>
      </c>
      <c r="BA82" s="193">
        <f t="shared" si="51"/>
        <v>1.0528416891891892</v>
      </c>
      <c r="BB82" s="727">
        <f>SUM($AY$6:AY82)/SUM($AW$6:AW82)</f>
        <v>1.0437439441177521</v>
      </c>
      <c r="BC82" s="177">
        <f t="shared" si="44"/>
        <v>461290.32258064515</v>
      </c>
      <c r="BD82" s="186">
        <f t="shared" si="39"/>
        <v>487399</v>
      </c>
      <c r="BE82" s="186">
        <f t="shared" si="52"/>
        <v>26108.677419354848</v>
      </c>
      <c r="BF82" s="193">
        <f t="shared" si="40"/>
        <v>1.0565992307692309</v>
      </c>
      <c r="BG82" s="675">
        <f t="shared" si="45"/>
        <v>17096.774193548386</v>
      </c>
      <c r="BH82" s="186">
        <f t="shared" si="46"/>
        <v>15248</v>
      </c>
      <c r="BI82" s="186">
        <f t="shared" si="28"/>
        <v>-1848.7741935483864</v>
      </c>
      <c r="BJ82" s="193">
        <f t="shared" si="29"/>
        <v>0.89186415094339622</v>
      </c>
      <c r="BK82" s="675">
        <f t="shared" si="47"/>
        <v>39.354838709677416</v>
      </c>
      <c r="BL82" s="775"/>
      <c r="BM82" s="684">
        <f t="shared" si="41"/>
        <v>50.73</v>
      </c>
      <c r="BN82" s="677">
        <f t="shared" si="53"/>
        <v>11.37516129032258</v>
      </c>
      <c r="BO82" s="193">
        <f t="shared" si="48"/>
        <v>1.2890409836065575</v>
      </c>
      <c r="BP82" s="782">
        <f>SUM($BM$6:BM82)/SUM($BK$6:BK82)</f>
        <v>1.2497147281451502</v>
      </c>
    </row>
    <row r="83" spans="1:68" s="41" customFormat="1" ht="21.75" hidden="1" customHeight="1" outlineLevel="1">
      <c r="A83" s="120">
        <v>44637</v>
      </c>
      <c r="B83" s="1000">
        <v>502658</v>
      </c>
      <c r="C83" s="126">
        <v>523072</v>
      </c>
      <c r="D83" s="1003">
        <v>51.18</v>
      </c>
      <c r="E83" s="706">
        <f t="shared" si="42"/>
        <v>1622</v>
      </c>
      <c r="F83" s="155">
        <v>340653</v>
      </c>
      <c r="G83" s="30">
        <v>14556</v>
      </c>
      <c r="H83" s="31">
        <v>0</v>
      </c>
      <c r="I83" s="35">
        <v>487919</v>
      </c>
      <c r="J83" s="34">
        <v>19667</v>
      </c>
      <c r="K83" s="440">
        <v>51.18</v>
      </c>
      <c r="L83" s="706">
        <f t="shared" si="43"/>
        <v>1622</v>
      </c>
      <c r="M83" s="710">
        <f t="shared" si="54"/>
        <v>21289</v>
      </c>
      <c r="N83" s="134">
        <v>329019</v>
      </c>
      <c r="O83" s="36">
        <v>14059</v>
      </c>
      <c r="P83" s="147">
        <v>816938</v>
      </c>
      <c r="Q83" s="148">
        <v>33726</v>
      </c>
      <c r="R83" s="707">
        <f t="shared" si="55"/>
        <v>35348</v>
      </c>
      <c r="S83" s="35">
        <v>14104</v>
      </c>
      <c r="T83" s="489">
        <v>9917</v>
      </c>
      <c r="U83" s="36">
        <v>424</v>
      </c>
      <c r="V83" s="157">
        <v>635</v>
      </c>
      <c r="W83" s="33">
        <v>0</v>
      </c>
      <c r="X83" s="30">
        <v>0</v>
      </c>
      <c r="Y83" s="36">
        <v>42730</v>
      </c>
      <c r="Z83" s="37"/>
      <c r="AA83" s="37" t="s">
        <v>484</v>
      </c>
      <c r="AB83" s="161" t="s">
        <v>1953</v>
      </c>
      <c r="AC83" s="98" t="s">
        <v>82</v>
      </c>
      <c r="AD83" s="165" t="s">
        <v>1859</v>
      </c>
      <c r="AE83" s="38">
        <v>50</v>
      </c>
      <c r="AF83" s="167">
        <v>204</v>
      </c>
      <c r="AG83" s="165">
        <v>50.5</v>
      </c>
      <c r="AH83" s="452">
        <v>13.1</v>
      </c>
      <c r="AI83" s="126">
        <v>0</v>
      </c>
      <c r="AJ83" s="127">
        <v>0</v>
      </c>
      <c r="AK83" s="555">
        <v>172</v>
      </c>
      <c r="AL83" s="30" t="s">
        <v>1857</v>
      </c>
      <c r="AM83" s="40"/>
      <c r="AN83" s="572">
        <v>18.100000000000001</v>
      </c>
      <c r="AO83" s="180">
        <v>46</v>
      </c>
      <c r="AP83" s="409">
        <v>47</v>
      </c>
      <c r="AQ83" s="157">
        <v>23.3</v>
      </c>
      <c r="AR83" s="41">
        <v>33</v>
      </c>
      <c r="AS83" s="1060">
        <v>12</v>
      </c>
      <c r="AW83" s="177">
        <f t="shared" si="49"/>
        <v>477419.3548387097</v>
      </c>
      <c r="AX83" s="186"/>
      <c r="AY83" s="186">
        <f t="shared" si="38"/>
        <v>502658</v>
      </c>
      <c r="AZ83" s="186">
        <f t="shared" si="50"/>
        <v>25238.645161290304</v>
      </c>
      <c r="BA83" s="193">
        <f t="shared" si="51"/>
        <v>1.0528647297297298</v>
      </c>
      <c r="BB83" s="727">
        <f>SUM($AY$6:AY83)/SUM($AW$6:AW83)</f>
        <v>1.0438154347507014</v>
      </c>
      <c r="BC83" s="177">
        <f t="shared" si="44"/>
        <v>461290.32258064515</v>
      </c>
      <c r="BD83" s="186">
        <f t="shared" si="39"/>
        <v>487919</v>
      </c>
      <c r="BE83" s="186">
        <f t="shared" si="52"/>
        <v>26628.677419354848</v>
      </c>
      <c r="BF83" s="193">
        <f t="shared" si="40"/>
        <v>1.0577265034965035</v>
      </c>
      <c r="BG83" s="675">
        <f t="shared" si="45"/>
        <v>17096.774193548386</v>
      </c>
      <c r="BH83" s="186">
        <f t="shared" si="46"/>
        <v>14739</v>
      </c>
      <c r="BI83" s="186">
        <f t="shared" si="28"/>
        <v>-2357.7741935483864</v>
      </c>
      <c r="BJ83" s="193">
        <f t="shared" si="29"/>
        <v>0.86209245283018876</v>
      </c>
      <c r="BK83" s="675">
        <f t="shared" si="47"/>
        <v>39.354838709677416</v>
      </c>
      <c r="BL83" s="775"/>
      <c r="BM83" s="684">
        <f t="shared" si="41"/>
        <v>51.18</v>
      </c>
      <c r="BN83" s="677">
        <f t="shared" si="53"/>
        <v>11.825161290322583</v>
      </c>
      <c r="BO83" s="193">
        <f t="shared" si="48"/>
        <v>1.3004754098360656</v>
      </c>
      <c r="BP83" s="782">
        <f>SUM($BM$6:BM83)/SUM($BK$6:BK83)</f>
        <v>1.2500935168311844</v>
      </c>
    </row>
    <row r="84" spans="1:68" s="41" customFormat="1" ht="21.75" hidden="1" customHeight="1" outlineLevel="1">
      <c r="A84" s="120">
        <v>44638</v>
      </c>
      <c r="B84" s="1000">
        <v>503534</v>
      </c>
      <c r="C84" s="126">
        <v>523811</v>
      </c>
      <c r="D84" s="1003">
        <v>52.13</v>
      </c>
      <c r="E84" s="706">
        <f t="shared" si="42"/>
        <v>1652</v>
      </c>
      <c r="F84" s="155">
        <v>338381</v>
      </c>
      <c r="G84" s="30">
        <v>14459</v>
      </c>
      <c r="H84" s="31">
        <v>0</v>
      </c>
      <c r="I84" s="35">
        <v>488310</v>
      </c>
      <c r="J84" s="34">
        <v>19697</v>
      </c>
      <c r="K84" s="440">
        <v>52.13</v>
      </c>
      <c r="L84" s="706">
        <f t="shared" si="43"/>
        <v>1652</v>
      </c>
      <c r="M84" s="710">
        <f t="shared" si="54"/>
        <v>21349</v>
      </c>
      <c r="N84" s="134">
        <v>327241</v>
      </c>
      <c r="O84" s="36">
        <v>13983</v>
      </c>
      <c r="P84" s="147">
        <v>815551</v>
      </c>
      <c r="Q84" s="148">
        <v>33680</v>
      </c>
      <c r="R84" s="707">
        <f t="shared" si="55"/>
        <v>35332</v>
      </c>
      <c r="S84" s="35">
        <v>14487</v>
      </c>
      <c r="T84" s="489">
        <v>9453</v>
      </c>
      <c r="U84" s="36">
        <v>404</v>
      </c>
      <c r="V84" s="157">
        <v>737</v>
      </c>
      <c r="W84" s="33">
        <v>0</v>
      </c>
      <c r="X84" s="30">
        <v>0</v>
      </c>
      <c r="Y84" s="36">
        <v>42730</v>
      </c>
      <c r="Z84" s="37"/>
      <c r="AA84" s="37" t="s">
        <v>484</v>
      </c>
      <c r="AB84" s="161" t="s">
        <v>1953</v>
      </c>
      <c r="AC84" s="98" t="s">
        <v>82</v>
      </c>
      <c r="AD84" s="165" t="s">
        <v>1859</v>
      </c>
      <c r="AE84" s="38">
        <v>50</v>
      </c>
      <c r="AF84" s="167">
        <v>204</v>
      </c>
      <c r="AG84" s="165">
        <v>50.4</v>
      </c>
      <c r="AH84" s="452">
        <v>13</v>
      </c>
      <c r="AI84" s="126">
        <v>0</v>
      </c>
      <c r="AJ84" s="127">
        <v>0</v>
      </c>
      <c r="AK84" s="555">
        <v>174</v>
      </c>
      <c r="AL84" s="30" t="s">
        <v>1857</v>
      </c>
      <c r="AM84" s="40"/>
      <c r="AN84" s="572">
        <v>18.010000000000002</v>
      </c>
      <c r="AO84" s="180">
        <v>45</v>
      </c>
      <c r="AP84" s="409">
        <v>46</v>
      </c>
      <c r="AQ84" s="157">
        <v>23.58</v>
      </c>
      <c r="AR84" s="41">
        <v>33</v>
      </c>
      <c r="AS84" s="1060">
        <v>12</v>
      </c>
      <c r="AW84" s="177">
        <f t="shared" si="49"/>
        <v>477419.3548387097</v>
      </c>
      <c r="AX84" s="186"/>
      <c r="AY84" s="186">
        <f t="shared" si="38"/>
        <v>503534</v>
      </c>
      <c r="AZ84" s="186">
        <f t="shared" si="50"/>
        <v>26114.645161290304</v>
      </c>
      <c r="BA84" s="193">
        <f t="shared" si="51"/>
        <v>1.0546995945945945</v>
      </c>
      <c r="BB84" s="727">
        <f>SUM($AY$6:AY84)/SUM($AW$6:AW84)</f>
        <v>1.0439000835858354</v>
      </c>
      <c r="BC84" s="177">
        <f t="shared" si="44"/>
        <v>461290.32258064515</v>
      </c>
      <c r="BD84" s="186">
        <f t="shared" si="39"/>
        <v>488310</v>
      </c>
      <c r="BE84" s="186">
        <f t="shared" si="52"/>
        <v>27019.677419354848</v>
      </c>
      <c r="BF84" s="193">
        <f t="shared" si="40"/>
        <v>1.0585741258741259</v>
      </c>
      <c r="BG84" s="675">
        <f t="shared" si="45"/>
        <v>17096.774193548386</v>
      </c>
      <c r="BH84" s="186">
        <f t="shared" si="46"/>
        <v>15224</v>
      </c>
      <c r="BI84" s="186">
        <f t="shared" si="28"/>
        <v>-1872.7741935483864</v>
      </c>
      <c r="BJ84" s="193">
        <f t="shared" si="29"/>
        <v>0.8904603773584906</v>
      </c>
      <c r="BK84" s="675">
        <f t="shared" si="47"/>
        <v>39.354838709677416</v>
      </c>
      <c r="BL84" s="775"/>
      <c r="BM84" s="684">
        <f t="shared" si="41"/>
        <v>52.13</v>
      </c>
      <c r="BN84" s="677">
        <f t="shared" si="53"/>
        <v>12.775161290322586</v>
      </c>
      <c r="BO84" s="193">
        <f t="shared" si="48"/>
        <v>1.3246147540983608</v>
      </c>
      <c r="BP84" s="782">
        <f>SUM($BM$6:BM84)/SUM($BK$6:BK84)</f>
        <v>1.2506454936377098</v>
      </c>
    </row>
    <row r="85" spans="1:68" s="41" customFormat="1" ht="21.75" hidden="1" customHeight="1" outlineLevel="1">
      <c r="A85" s="120">
        <v>44639</v>
      </c>
      <c r="B85" s="1000">
        <v>508014</v>
      </c>
      <c r="C85" s="126">
        <v>528635</v>
      </c>
      <c r="D85" s="1003">
        <v>51.99</v>
      </c>
      <c r="E85" s="706">
        <f t="shared" si="42"/>
        <v>1648</v>
      </c>
      <c r="F85" s="155">
        <v>336468</v>
      </c>
      <c r="G85" s="30">
        <v>14372</v>
      </c>
      <c r="H85" s="31">
        <v>0</v>
      </c>
      <c r="I85" s="35">
        <v>492740</v>
      </c>
      <c r="J85" s="34">
        <v>19885</v>
      </c>
      <c r="K85" s="440">
        <v>51.99</v>
      </c>
      <c r="L85" s="706">
        <f t="shared" si="43"/>
        <v>1648</v>
      </c>
      <c r="M85" s="710">
        <f t="shared" si="54"/>
        <v>21533</v>
      </c>
      <c r="N85" s="134">
        <v>325116</v>
      </c>
      <c r="O85" s="36">
        <v>13887</v>
      </c>
      <c r="P85" s="147">
        <v>817856</v>
      </c>
      <c r="Q85" s="148">
        <v>33772</v>
      </c>
      <c r="R85" s="707">
        <f t="shared" si="55"/>
        <v>35420</v>
      </c>
      <c r="S85" s="35">
        <v>14303</v>
      </c>
      <c r="T85" s="489">
        <v>9666</v>
      </c>
      <c r="U85" s="36">
        <v>413</v>
      </c>
      <c r="V85" s="157">
        <v>971</v>
      </c>
      <c r="W85" s="33">
        <v>0</v>
      </c>
      <c r="X85" s="30">
        <v>0</v>
      </c>
      <c r="Y85" s="36">
        <v>42714</v>
      </c>
      <c r="Z85" s="37"/>
      <c r="AA85" s="37" t="s">
        <v>484</v>
      </c>
      <c r="AB85" s="161" t="s">
        <v>1953</v>
      </c>
      <c r="AC85" s="98" t="s">
        <v>82</v>
      </c>
      <c r="AD85" s="165" t="s">
        <v>1947</v>
      </c>
      <c r="AE85" s="38">
        <v>50</v>
      </c>
      <c r="AF85" s="167">
        <v>204</v>
      </c>
      <c r="AG85" s="165">
        <v>50.6</v>
      </c>
      <c r="AH85" s="452">
        <v>13.1</v>
      </c>
      <c r="AI85" s="126">
        <v>0</v>
      </c>
      <c r="AJ85" s="127">
        <v>0</v>
      </c>
      <c r="AK85" s="555">
        <v>170</v>
      </c>
      <c r="AL85" s="30" t="s">
        <v>1857</v>
      </c>
      <c r="AM85" s="40"/>
      <c r="AN85" s="572">
        <v>18.11</v>
      </c>
      <c r="AO85" s="180">
        <v>45</v>
      </c>
      <c r="AP85" s="409">
        <v>46</v>
      </c>
      <c r="AQ85" s="157">
        <v>23.38</v>
      </c>
      <c r="AR85" s="41">
        <v>33</v>
      </c>
      <c r="AS85" s="1060">
        <v>12</v>
      </c>
      <c r="AW85" s="177">
        <f t="shared" si="49"/>
        <v>477419.3548387097</v>
      </c>
      <c r="AX85" s="186"/>
      <c r="AY85" s="186">
        <f t="shared" si="38"/>
        <v>508014</v>
      </c>
      <c r="AZ85" s="186">
        <f t="shared" si="50"/>
        <v>30594.645161290304</v>
      </c>
      <c r="BA85" s="193">
        <f t="shared" si="51"/>
        <v>1.0640833783783783</v>
      </c>
      <c r="BB85" s="727">
        <f>SUM($AY$6:AY85)/SUM($AW$6:AW85)</f>
        <v>1.0440558427428548</v>
      </c>
      <c r="BC85" s="177">
        <f t="shared" si="44"/>
        <v>461290.32258064515</v>
      </c>
      <c r="BD85" s="186">
        <f t="shared" si="39"/>
        <v>492740</v>
      </c>
      <c r="BE85" s="186">
        <f t="shared" si="52"/>
        <v>31449.677419354848</v>
      </c>
      <c r="BF85" s="193">
        <f t="shared" si="40"/>
        <v>1.0681776223776225</v>
      </c>
      <c r="BG85" s="675">
        <f t="shared" si="45"/>
        <v>17096.774193548386</v>
      </c>
      <c r="BH85" s="186">
        <f t="shared" si="46"/>
        <v>15274</v>
      </c>
      <c r="BI85" s="186">
        <f t="shared" si="28"/>
        <v>-1822.7741935483864</v>
      </c>
      <c r="BJ85" s="193">
        <f t="shared" si="29"/>
        <v>0.89338490566037743</v>
      </c>
      <c r="BK85" s="675">
        <f t="shared" si="47"/>
        <v>39.354838709677416</v>
      </c>
      <c r="BL85" s="775"/>
      <c r="BM85" s="684">
        <f t="shared" si="41"/>
        <v>51.99</v>
      </c>
      <c r="BN85" s="677">
        <f t="shared" si="53"/>
        <v>12.635161290322586</v>
      </c>
      <c r="BO85" s="193">
        <f t="shared" si="48"/>
        <v>1.3210573770491805</v>
      </c>
      <c r="BP85" s="782">
        <f>SUM($BM$6:BM85)/SUM($BK$6:BK85)</f>
        <v>1.2511631979484477</v>
      </c>
    </row>
    <row r="86" spans="1:68" s="41" customFormat="1" ht="21.75" hidden="1" customHeight="1" outlineLevel="1">
      <c r="A86" s="120">
        <v>44640</v>
      </c>
      <c r="B86" s="1000">
        <v>508811</v>
      </c>
      <c r="C86" s="126">
        <v>529612</v>
      </c>
      <c r="D86" s="1003">
        <v>52.9</v>
      </c>
      <c r="E86" s="706">
        <f t="shared" si="42"/>
        <v>1677</v>
      </c>
      <c r="F86" s="155">
        <v>336354</v>
      </c>
      <c r="G86" s="30">
        <v>14365</v>
      </c>
      <c r="H86" s="31">
        <v>0</v>
      </c>
      <c r="I86" s="35">
        <v>493604</v>
      </c>
      <c r="J86" s="34">
        <v>19887</v>
      </c>
      <c r="K86" s="440">
        <v>52.9</v>
      </c>
      <c r="L86" s="706">
        <f t="shared" si="43"/>
        <v>1677</v>
      </c>
      <c r="M86" s="710">
        <f t="shared" si="54"/>
        <v>21564</v>
      </c>
      <c r="N86" s="134">
        <v>324857</v>
      </c>
      <c r="O86" s="36">
        <v>13874</v>
      </c>
      <c r="P86" s="147">
        <v>818461</v>
      </c>
      <c r="Q86" s="148">
        <v>33761</v>
      </c>
      <c r="R86" s="707">
        <f t="shared" si="55"/>
        <v>35438</v>
      </c>
      <c r="S86" s="35">
        <v>14126</v>
      </c>
      <c r="T86" s="489">
        <v>9820</v>
      </c>
      <c r="U86" s="36">
        <v>419</v>
      </c>
      <c r="V86" s="157">
        <v>1081</v>
      </c>
      <c r="W86" s="33">
        <v>0</v>
      </c>
      <c r="X86" s="30">
        <v>0</v>
      </c>
      <c r="Y86" s="36">
        <v>42708</v>
      </c>
      <c r="Z86" s="37"/>
      <c r="AA86" s="37" t="s">
        <v>484</v>
      </c>
      <c r="AB86" s="161" t="s">
        <v>1953</v>
      </c>
      <c r="AC86" s="98" t="s">
        <v>82</v>
      </c>
      <c r="AD86" s="165" t="s">
        <v>1859</v>
      </c>
      <c r="AE86" s="38">
        <v>50</v>
      </c>
      <c r="AF86" s="167">
        <v>204</v>
      </c>
      <c r="AG86" s="165">
        <v>50.6</v>
      </c>
      <c r="AH86" s="452">
        <v>13.1</v>
      </c>
      <c r="AI86" s="126">
        <v>0</v>
      </c>
      <c r="AJ86" s="127">
        <v>0</v>
      </c>
      <c r="AK86" s="555">
        <v>169</v>
      </c>
      <c r="AL86" s="30" t="s">
        <v>1857</v>
      </c>
      <c r="AM86" s="40"/>
      <c r="AN86" s="572">
        <v>18.420000000000002</v>
      </c>
      <c r="AO86" s="180">
        <v>43</v>
      </c>
      <c r="AP86" s="409">
        <v>45</v>
      </c>
      <c r="AQ86" s="157">
        <v>22.91</v>
      </c>
      <c r="AR86" s="41">
        <v>33</v>
      </c>
      <c r="AS86" s="1060">
        <v>12</v>
      </c>
      <c r="AW86" s="177">
        <f t="shared" si="49"/>
        <v>477419.3548387097</v>
      </c>
      <c r="AX86" s="186"/>
      <c r="AY86" s="186">
        <f t="shared" si="38"/>
        <v>508811</v>
      </c>
      <c r="AZ86" s="186">
        <f t="shared" si="50"/>
        <v>31391.645161290304</v>
      </c>
      <c r="BA86" s="193">
        <f t="shared" si="51"/>
        <v>1.0657527702702703</v>
      </c>
      <c r="BB86" s="727">
        <f>SUM($AY$6:AY86)/SUM($AW$6:AW86)</f>
        <v>1.0442220006747804</v>
      </c>
      <c r="BC86" s="177">
        <f t="shared" si="44"/>
        <v>461290.32258064515</v>
      </c>
      <c r="BD86" s="186">
        <f t="shared" si="39"/>
        <v>493604</v>
      </c>
      <c r="BE86" s="186">
        <f t="shared" si="52"/>
        <v>32313.677419354848</v>
      </c>
      <c r="BF86" s="193">
        <f t="shared" si="40"/>
        <v>1.0700506293706293</v>
      </c>
      <c r="BG86" s="675">
        <f t="shared" si="45"/>
        <v>17096.774193548386</v>
      </c>
      <c r="BH86" s="186">
        <f t="shared" si="46"/>
        <v>15207</v>
      </c>
      <c r="BI86" s="186">
        <f t="shared" si="28"/>
        <v>-1889.7741935483864</v>
      </c>
      <c r="BJ86" s="193">
        <f t="shared" si="29"/>
        <v>0.88946603773584909</v>
      </c>
      <c r="BK86" s="675">
        <f t="shared" si="47"/>
        <v>39.354838709677416</v>
      </c>
      <c r="BL86" s="775"/>
      <c r="BM86" s="684">
        <f t="shared" si="41"/>
        <v>52.9</v>
      </c>
      <c r="BN86" s="677">
        <f t="shared" si="53"/>
        <v>13.545161290322582</v>
      </c>
      <c r="BO86" s="193">
        <f t="shared" si="48"/>
        <v>1.3441803278688524</v>
      </c>
      <c r="BP86" s="782">
        <f>SUM($BM$6:BM86)/SUM($BK$6:BK86)</f>
        <v>1.2518421158821151</v>
      </c>
    </row>
    <row r="87" spans="1:68" s="224" customFormat="1" ht="21.75" hidden="1" customHeight="1" outlineLevel="1">
      <c r="A87" s="120">
        <v>44641</v>
      </c>
      <c r="B87" s="1016">
        <v>510362</v>
      </c>
      <c r="C87" s="208">
        <v>531005</v>
      </c>
      <c r="D87" s="1006">
        <v>52.2</v>
      </c>
      <c r="E87" s="706">
        <f t="shared" si="42"/>
        <v>1654</v>
      </c>
      <c r="F87" s="312">
        <v>334340</v>
      </c>
      <c r="G87" s="211">
        <v>14283</v>
      </c>
      <c r="H87" s="212">
        <v>0</v>
      </c>
      <c r="I87" s="213">
        <v>494724</v>
      </c>
      <c r="J87" s="209">
        <v>19993</v>
      </c>
      <c r="K87" s="559">
        <v>52.2</v>
      </c>
      <c r="L87" s="706">
        <f t="shared" si="43"/>
        <v>1654</v>
      </c>
      <c r="M87" s="710">
        <f t="shared" si="54"/>
        <v>21647</v>
      </c>
      <c r="N87" s="213">
        <v>323244</v>
      </c>
      <c r="O87" s="209">
        <v>13809</v>
      </c>
      <c r="P87" s="215">
        <v>817968</v>
      </c>
      <c r="Q87" s="216">
        <v>33802</v>
      </c>
      <c r="R87" s="707">
        <f t="shared" si="55"/>
        <v>35456</v>
      </c>
      <c r="S87" s="213">
        <v>14643</v>
      </c>
      <c r="T87" s="490">
        <v>9431</v>
      </c>
      <c r="U87" s="209">
        <v>403</v>
      </c>
      <c r="V87" s="217">
        <v>995</v>
      </c>
      <c r="W87" s="210">
        <v>0</v>
      </c>
      <c r="X87" s="211">
        <v>0</v>
      </c>
      <c r="Y87" s="209">
        <v>42720</v>
      </c>
      <c r="Z87" s="214"/>
      <c r="AA87" s="214" t="s">
        <v>484</v>
      </c>
      <c r="AB87" s="161" t="s">
        <v>1953</v>
      </c>
      <c r="AC87" s="218" t="s">
        <v>82</v>
      </c>
      <c r="AD87" s="219" t="s">
        <v>1969</v>
      </c>
      <c r="AE87" s="220">
        <v>50</v>
      </c>
      <c r="AF87" s="221">
        <v>204</v>
      </c>
      <c r="AG87" s="219">
        <v>50.6</v>
      </c>
      <c r="AH87" s="452">
        <v>13.1</v>
      </c>
      <c r="AI87" s="208">
        <v>0</v>
      </c>
      <c r="AJ87" s="222">
        <v>0</v>
      </c>
      <c r="AK87" s="568">
        <v>165</v>
      </c>
      <c r="AL87" s="211" t="s">
        <v>1857</v>
      </c>
      <c r="AM87" s="223"/>
      <c r="AN87" s="575">
        <v>18.010000000000002</v>
      </c>
      <c r="AO87" s="227">
        <v>44</v>
      </c>
      <c r="AP87" s="412">
        <v>45</v>
      </c>
      <c r="AQ87" s="217">
        <v>22.09</v>
      </c>
      <c r="AR87" s="224">
        <v>33</v>
      </c>
      <c r="AS87" s="1062">
        <v>12</v>
      </c>
      <c r="AW87" s="177">
        <f t="shared" si="49"/>
        <v>477419.3548387097</v>
      </c>
      <c r="AX87" s="225"/>
      <c r="AY87" s="186">
        <f t="shared" si="38"/>
        <v>510362</v>
      </c>
      <c r="AZ87" s="225">
        <f t="shared" si="50"/>
        <v>32942.645161290304</v>
      </c>
      <c r="BA87" s="226">
        <f t="shared" si="51"/>
        <v>1.0690014864864865</v>
      </c>
      <c r="BB87" s="727">
        <f>SUM($AY$6:AY87)/SUM($AW$6:AW87)</f>
        <v>1.0444103230469501</v>
      </c>
      <c r="BC87" s="177">
        <f t="shared" si="44"/>
        <v>461290.32258064515</v>
      </c>
      <c r="BD87" s="186">
        <f t="shared" si="39"/>
        <v>494724</v>
      </c>
      <c r="BE87" s="225">
        <f t="shared" si="52"/>
        <v>33433.677419354848</v>
      </c>
      <c r="BF87" s="226">
        <f t="shared" si="40"/>
        <v>1.0724786013986014</v>
      </c>
      <c r="BG87" s="675">
        <f t="shared" si="45"/>
        <v>17096.774193548386</v>
      </c>
      <c r="BH87" s="186">
        <f t="shared" si="46"/>
        <v>15638</v>
      </c>
      <c r="BI87" s="225">
        <f t="shared" si="28"/>
        <v>-1458.7741935483864</v>
      </c>
      <c r="BJ87" s="226">
        <f t="shared" si="29"/>
        <v>0.91467547169811325</v>
      </c>
      <c r="BK87" s="675">
        <f t="shared" si="47"/>
        <v>39.354838709677416</v>
      </c>
      <c r="BL87" s="775"/>
      <c r="BM87" s="684">
        <f t="shared" si="41"/>
        <v>52.2</v>
      </c>
      <c r="BN87" s="677">
        <f t="shared" si="53"/>
        <v>12.845161290322586</v>
      </c>
      <c r="BO87" s="193">
        <f t="shared" si="48"/>
        <v>1.3263934426229509</v>
      </c>
      <c r="BP87" s="782">
        <f>SUM($BM$6:BM87)/SUM($BK$6:BK87)</f>
        <v>1.2523823119081192</v>
      </c>
    </row>
    <row r="88" spans="1:68" s="224" customFormat="1" ht="21.75" hidden="1" customHeight="1" outlineLevel="1">
      <c r="A88" s="120">
        <v>44642</v>
      </c>
      <c r="B88" s="1016">
        <v>509684</v>
      </c>
      <c r="C88" s="208">
        <v>530990</v>
      </c>
      <c r="D88" s="1006">
        <v>52.46</v>
      </c>
      <c r="E88" s="706">
        <f t="shared" si="42"/>
        <v>1663</v>
      </c>
      <c r="F88" s="312">
        <v>333870</v>
      </c>
      <c r="G88" s="211">
        <v>14271</v>
      </c>
      <c r="H88" s="212">
        <v>0</v>
      </c>
      <c r="I88" s="213">
        <v>494183</v>
      </c>
      <c r="J88" s="209">
        <v>19894</v>
      </c>
      <c r="K88" s="559">
        <v>52.46</v>
      </c>
      <c r="L88" s="706">
        <f t="shared" si="43"/>
        <v>1663</v>
      </c>
      <c r="M88" s="710">
        <f t="shared" si="54"/>
        <v>21557</v>
      </c>
      <c r="N88" s="213">
        <v>322712</v>
      </c>
      <c r="O88" s="209">
        <v>13794</v>
      </c>
      <c r="P88" s="215">
        <v>816895</v>
      </c>
      <c r="Q88" s="216">
        <v>33688</v>
      </c>
      <c r="R88" s="707">
        <f t="shared" si="55"/>
        <v>35351</v>
      </c>
      <c r="S88" s="213">
        <v>14512</v>
      </c>
      <c r="T88" s="490">
        <v>9502</v>
      </c>
      <c r="U88" s="209">
        <v>406</v>
      </c>
      <c r="V88" s="217">
        <v>989</v>
      </c>
      <c r="W88" s="210">
        <v>0</v>
      </c>
      <c r="X88" s="211">
        <v>0</v>
      </c>
      <c r="Y88" s="209">
        <v>42744</v>
      </c>
      <c r="Z88" s="214"/>
      <c r="AA88" s="214" t="s">
        <v>484</v>
      </c>
      <c r="AB88" s="161" t="s">
        <v>1953</v>
      </c>
      <c r="AC88" s="218" t="s">
        <v>82</v>
      </c>
      <c r="AD88" s="219" t="s">
        <v>1889</v>
      </c>
      <c r="AE88" s="220">
        <v>50</v>
      </c>
      <c r="AF88" s="221">
        <v>204</v>
      </c>
      <c r="AG88" s="219">
        <v>50.5</v>
      </c>
      <c r="AH88" s="452">
        <v>13.1</v>
      </c>
      <c r="AI88" s="208">
        <v>0</v>
      </c>
      <c r="AJ88" s="222">
        <v>0</v>
      </c>
      <c r="AK88" s="568">
        <v>162</v>
      </c>
      <c r="AL88" s="211" t="s">
        <v>1857</v>
      </c>
      <c r="AM88" s="223"/>
      <c r="AN88" s="575">
        <v>18.34</v>
      </c>
      <c r="AO88" s="227">
        <v>44</v>
      </c>
      <c r="AP88" s="412">
        <v>46</v>
      </c>
      <c r="AQ88" s="217">
        <v>22.09</v>
      </c>
      <c r="AR88" s="224">
        <v>37</v>
      </c>
      <c r="AS88" s="1062">
        <v>13</v>
      </c>
      <c r="AW88" s="177">
        <f t="shared" si="49"/>
        <v>477419.3548387097</v>
      </c>
      <c r="AX88" s="225"/>
      <c r="AY88" s="186">
        <f t="shared" si="38"/>
        <v>509684</v>
      </c>
      <c r="AZ88" s="225">
        <f t="shared" si="50"/>
        <v>32264.645161290304</v>
      </c>
      <c r="BA88" s="226">
        <f t="shared" si="51"/>
        <v>1.0675813513513512</v>
      </c>
      <c r="BB88" s="727">
        <f>SUM($AY$6:AY88)/SUM($AW$6:AW88)</f>
        <v>1.0445850930140919</v>
      </c>
      <c r="BC88" s="177">
        <f t="shared" si="44"/>
        <v>461290.32258064515</v>
      </c>
      <c r="BD88" s="186">
        <f t="shared" si="39"/>
        <v>494183</v>
      </c>
      <c r="BE88" s="225">
        <f t="shared" si="52"/>
        <v>32892.677419354848</v>
      </c>
      <c r="BF88" s="226">
        <f t="shared" si="40"/>
        <v>1.0713058041958041</v>
      </c>
      <c r="BG88" s="675">
        <f t="shared" si="45"/>
        <v>17096.774193548386</v>
      </c>
      <c r="BH88" s="186">
        <f t="shared" si="46"/>
        <v>15501</v>
      </c>
      <c r="BI88" s="225">
        <f t="shared" si="28"/>
        <v>-1595.7741935483864</v>
      </c>
      <c r="BJ88" s="226">
        <f t="shared" si="29"/>
        <v>0.90666226415094342</v>
      </c>
      <c r="BK88" s="675">
        <f t="shared" si="47"/>
        <v>39.354838709677416</v>
      </c>
      <c r="BL88" s="775"/>
      <c r="BM88" s="684">
        <f t="shared" si="41"/>
        <v>52.46</v>
      </c>
      <c r="BN88" s="677">
        <f t="shared" si="53"/>
        <v>13.105161290322584</v>
      </c>
      <c r="BO88" s="193">
        <f t="shared" si="48"/>
        <v>1.3330000000000002</v>
      </c>
      <c r="BP88" s="782">
        <f>SUM($BM$6:BM88)/SUM($BK$6:BK88)</f>
        <v>1.2529622622557517</v>
      </c>
    </row>
    <row r="89" spans="1:68" s="41" customFormat="1" ht="21.75" hidden="1" customHeight="1" outlineLevel="1">
      <c r="A89" s="120">
        <v>44643</v>
      </c>
      <c r="B89" s="1000">
        <v>508789</v>
      </c>
      <c r="C89" s="126">
        <v>530521</v>
      </c>
      <c r="D89" s="1003">
        <v>51.39</v>
      </c>
      <c r="E89" s="706">
        <f t="shared" si="42"/>
        <v>1629</v>
      </c>
      <c r="F89" s="155">
        <v>335861</v>
      </c>
      <c r="G89" s="30">
        <v>14339</v>
      </c>
      <c r="H89" s="31">
        <v>0</v>
      </c>
      <c r="I89" s="35">
        <v>493514</v>
      </c>
      <c r="J89" s="34">
        <v>19934</v>
      </c>
      <c r="K89" s="440">
        <v>51.39</v>
      </c>
      <c r="L89" s="706">
        <f t="shared" si="43"/>
        <v>1629</v>
      </c>
      <c r="M89" s="710">
        <f t="shared" si="54"/>
        <v>21563</v>
      </c>
      <c r="N89" s="134">
        <v>324503</v>
      </c>
      <c r="O89" s="36">
        <v>13854</v>
      </c>
      <c r="P89" s="147">
        <v>818017</v>
      </c>
      <c r="Q89" s="148">
        <v>33788</v>
      </c>
      <c r="R89" s="707">
        <f t="shared" si="55"/>
        <v>35417</v>
      </c>
      <c r="S89" s="35">
        <v>14441</v>
      </c>
      <c r="T89" s="489">
        <v>9672</v>
      </c>
      <c r="U89" s="36">
        <v>413</v>
      </c>
      <c r="V89" s="157">
        <v>834</v>
      </c>
      <c r="W89" s="33">
        <v>0</v>
      </c>
      <c r="X89" s="30">
        <v>0</v>
      </c>
      <c r="Y89" s="36">
        <v>42693</v>
      </c>
      <c r="Z89" s="37"/>
      <c r="AA89" s="37" t="s">
        <v>484</v>
      </c>
      <c r="AB89" s="161" t="s">
        <v>1953</v>
      </c>
      <c r="AC89" s="98" t="s">
        <v>82</v>
      </c>
      <c r="AD89" s="165" t="s">
        <v>1970</v>
      </c>
      <c r="AE89" s="38">
        <v>50</v>
      </c>
      <c r="AF89" s="167">
        <v>204</v>
      </c>
      <c r="AG89" s="165">
        <v>50.5</v>
      </c>
      <c r="AH89" s="452">
        <v>13.1</v>
      </c>
      <c r="AI89" s="126">
        <v>0</v>
      </c>
      <c r="AJ89" s="127">
        <v>0</v>
      </c>
      <c r="AK89" s="555">
        <v>160</v>
      </c>
      <c r="AL89" s="30" t="s">
        <v>1857</v>
      </c>
      <c r="AM89" s="40"/>
      <c r="AN89" s="572">
        <v>18.34</v>
      </c>
      <c r="AO89" s="180">
        <v>44</v>
      </c>
      <c r="AP89" s="409">
        <v>46</v>
      </c>
      <c r="AQ89" s="157">
        <v>21.16</v>
      </c>
      <c r="AR89" s="41">
        <v>37</v>
      </c>
      <c r="AS89" s="1060">
        <v>13</v>
      </c>
      <c r="AW89" s="177">
        <f t="shared" si="49"/>
        <v>477419.3548387097</v>
      </c>
      <c r="AX89" s="186"/>
      <c r="AY89" s="186">
        <f t="shared" si="38"/>
        <v>508789</v>
      </c>
      <c r="AZ89" s="186">
        <f t="shared" si="50"/>
        <v>31369.645161290304</v>
      </c>
      <c r="BA89" s="193">
        <f t="shared" si="51"/>
        <v>1.0657066891891891</v>
      </c>
      <c r="BB89" s="727">
        <f>SUM($AY$6:AY89)/SUM($AW$6:AW89)</f>
        <v>1.0447432122879143</v>
      </c>
      <c r="BC89" s="177">
        <f t="shared" si="44"/>
        <v>461290.32258064515</v>
      </c>
      <c r="BD89" s="186">
        <f t="shared" si="39"/>
        <v>493514</v>
      </c>
      <c r="BE89" s="186">
        <f t="shared" si="52"/>
        <v>32223.677419354848</v>
      </c>
      <c r="BF89" s="193">
        <f t="shared" si="40"/>
        <v>1.0698555244755246</v>
      </c>
      <c r="BG89" s="675">
        <f t="shared" si="45"/>
        <v>17096.774193548386</v>
      </c>
      <c r="BH89" s="186">
        <f t="shared" si="46"/>
        <v>15275</v>
      </c>
      <c r="BI89" s="186">
        <f t="shared" si="28"/>
        <v>-1821.7741935483864</v>
      </c>
      <c r="BJ89" s="193">
        <f t="shared" si="29"/>
        <v>0.89344339622641511</v>
      </c>
      <c r="BK89" s="675">
        <f t="shared" si="47"/>
        <v>39.354838709677416</v>
      </c>
      <c r="BL89" s="775"/>
      <c r="BM89" s="684">
        <f t="shared" si="41"/>
        <v>51.39</v>
      </c>
      <c r="BN89" s="677">
        <f t="shared" si="53"/>
        <v>12.035161290322584</v>
      </c>
      <c r="BO89" s="193">
        <f t="shared" si="48"/>
        <v>1.3058114754098362</v>
      </c>
      <c r="BP89" s="782">
        <f>SUM($BM$6:BM89)/SUM($BK$6:BK89)</f>
        <v>1.2533397352972078</v>
      </c>
    </row>
    <row r="90" spans="1:68" s="41" customFormat="1" ht="21.75" hidden="1" customHeight="1" outlineLevel="1">
      <c r="A90" s="120">
        <v>44644</v>
      </c>
      <c r="B90" s="1000">
        <v>508923</v>
      </c>
      <c r="C90" s="126">
        <v>530244</v>
      </c>
      <c r="D90" s="1003">
        <v>51.25</v>
      </c>
      <c r="E90" s="706">
        <f t="shared" si="42"/>
        <v>1624</v>
      </c>
      <c r="F90" s="155">
        <v>339822</v>
      </c>
      <c r="G90" s="30">
        <v>14515</v>
      </c>
      <c r="H90" s="31">
        <v>0</v>
      </c>
      <c r="I90" s="35">
        <v>493595</v>
      </c>
      <c r="J90" s="34">
        <v>19909</v>
      </c>
      <c r="K90" s="440">
        <v>51.25</v>
      </c>
      <c r="L90" s="706">
        <f t="shared" si="43"/>
        <v>1624</v>
      </c>
      <c r="M90" s="710">
        <f t="shared" si="54"/>
        <v>21533</v>
      </c>
      <c r="N90" s="134">
        <v>328347</v>
      </c>
      <c r="O90" s="36">
        <v>14025</v>
      </c>
      <c r="P90" s="147">
        <v>821942</v>
      </c>
      <c r="Q90" s="148">
        <v>33934</v>
      </c>
      <c r="R90" s="707">
        <f t="shared" si="55"/>
        <v>35558</v>
      </c>
      <c r="S90" s="35">
        <v>14604</v>
      </c>
      <c r="T90" s="489">
        <v>9761</v>
      </c>
      <c r="U90" s="36">
        <v>417</v>
      </c>
      <c r="V90" s="157">
        <v>724</v>
      </c>
      <c r="W90" s="33">
        <v>0</v>
      </c>
      <c r="X90" s="30">
        <v>0</v>
      </c>
      <c r="Y90" s="36">
        <v>42714</v>
      </c>
      <c r="Z90" s="37"/>
      <c r="AA90" s="37" t="s">
        <v>484</v>
      </c>
      <c r="AB90" s="161" t="s">
        <v>1953</v>
      </c>
      <c r="AC90" s="98" t="s">
        <v>82</v>
      </c>
      <c r="AD90" s="165" t="s">
        <v>1968</v>
      </c>
      <c r="AE90" s="38">
        <v>50</v>
      </c>
      <c r="AF90" s="167">
        <v>204</v>
      </c>
      <c r="AG90" s="165">
        <v>50.8</v>
      </c>
      <c r="AH90" s="452">
        <v>13.2</v>
      </c>
      <c r="AI90" s="126">
        <v>0</v>
      </c>
      <c r="AJ90" s="127">
        <v>0</v>
      </c>
      <c r="AK90" s="555">
        <v>158</v>
      </c>
      <c r="AL90" s="30" t="s">
        <v>1857</v>
      </c>
      <c r="AM90" s="40"/>
      <c r="AN90" s="572">
        <v>17.61</v>
      </c>
      <c r="AO90" s="180">
        <v>46</v>
      </c>
      <c r="AP90" s="409">
        <v>47</v>
      </c>
      <c r="AQ90" s="157">
        <v>27.25</v>
      </c>
      <c r="AR90" s="41">
        <v>37</v>
      </c>
      <c r="AS90" s="1060">
        <v>13</v>
      </c>
      <c r="AW90" s="177">
        <f t="shared" si="49"/>
        <v>477419.3548387097</v>
      </c>
      <c r="AX90" s="186"/>
      <c r="AY90" s="186">
        <f t="shared" si="38"/>
        <v>508923</v>
      </c>
      <c r="AZ90" s="186">
        <f t="shared" si="50"/>
        <v>31503.645161290304</v>
      </c>
      <c r="BA90" s="193">
        <f t="shared" si="51"/>
        <v>1.0659873648648648</v>
      </c>
      <c r="BB90" s="727">
        <f>SUM($AY$6:AY90)/SUM($AW$6:AW90)</f>
        <v>1.0449010673112347</v>
      </c>
      <c r="BC90" s="177">
        <f t="shared" si="44"/>
        <v>461290.32258064515</v>
      </c>
      <c r="BD90" s="186">
        <f t="shared" si="39"/>
        <v>493595</v>
      </c>
      <c r="BE90" s="186">
        <f t="shared" si="52"/>
        <v>32304.677419354848</v>
      </c>
      <c r="BF90" s="193">
        <f t="shared" si="40"/>
        <v>1.0700311188811189</v>
      </c>
      <c r="BG90" s="675">
        <f t="shared" si="45"/>
        <v>17096.774193548386</v>
      </c>
      <c r="BH90" s="186">
        <f t="shared" si="46"/>
        <v>15328</v>
      </c>
      <c r="BI90" s="186">
        <f t="shared" si="28"/>
        <v>-1768.7741935483864</v>
      </c>
      <c r="BJ90" s="193">
        <f t="shared" si="29"/>
        <v>0.8965433962264151</v>
      </c>
      <c r="BK90" s="675">
        <f t="shared" si="47"/>
        <v>39.354838709677416</v>
      </c>
      <c r="BL90" s="775"/>
      <c r="BM90" s="684">
        <f t="shared" si="41"/>
        <v>51.25</v>
      </c>
      <c r="BN90" s="677">
        <f t="shared" si="53"/>
        <v>11.895161290322584</v>
      </c>
      <c r="BO90" s="193">
        <f t="shared" si="48"/>
        <v>1.3022540983606559</v>
      </c>
      <c r="BP90" s="782">
        <f>SUM($BM$6:BM90)/SUM($BK$6:BK90)</f>
        <v>1.2536866262031834</v>
      </c>
    </row>
    <row r="91" spans="1:68" s="41" customFormat="1" ht="21.75" hidden="1" customHeight="1" outlineLevel="1">
      <c r="A91" s="120">
        <v>44645</v>
      </c>
      <c r="B91" s="1000">
        <v>484810</v>
      </c>
      <c r="C91" s="126">
        <v>504187</v>
      </c>
      <c r="D91" s="1003">
        <v>47.68</v>
      </c>
      <c r="E91" s="706">
        <f t="shared" si="42"/>
        <v>1511</v>
      </c>
      <c r="F91" s="155">
        <v>338588</v>
      </c>
      <c r="G91" s="30">
        <v>14458</v>
      </c>
      <c r="H91" s="31">
        <v>0</v>
      </c>
      <c r="I91" s="35">
        <v>469583</v>
      </c>
      <c r="J91" s="34">
        <v>18965</v>
      </c>
      <c r="K91" s="440">
        <v>47.68</v>
      </c>
      <c r="L91" s="706">
        <f t="shared" si="43"/>
        <v>1511</v>
      </c>
      <c r="M91" s="710">
        <f t="shared" si="54"/>
        <v>20476</v>
      </c>
      <c r="N91" s="134">
        <v>327276</v>
      </c>
      <c r="O91" s="36">
        <v>13975</v>
      </c>
      <c r="P91" s="147">
        <v>796859</v>
      </c>
      <c r="Q91" s="148">
        <v>32940</v>
      </c>
      <c r="R91" s="707">
        <f t="shared" si="55"/>
        <v>34451</v>
      </c>
      <c r="S91" s="35">
        <v>14377</v>
      </c>
      <c r="T91" s="489">
        <v>9635</v>
      </c>
      <c r="U91" s="36">
        <v>411</v>
      </c>
      <c r="V91" s="157">
        <v>850</v>
      </c>
      <c r="W91" s="33">
        <v>0</v>
      </c>
      <c r="X91" s="30">
        <v>0</v>
      </c>
      <c r="Y91" s="36">
        <v>42701</v>
      </c>
      <c r="Z91" s="37"/>
      <c r="AA91" s="37" t="s">
        <v>484</v>
      </c>
      <c r="AB91" s="161">
        <v>0</v>
      </c>
      <c r="AC91" s="98" t="s">
        <v>1851</v>
      </c>
      <c r="AD91" s="165" t="s">
        <v>1972</v>
      </c>
      <c r="AE91" s="38">
        <v>50</v>
      </c>
      <c r="AF91" s="167">
        <v>204</v>
      </c>
      <c r="AG91" s="165">
        <v>49.3</v>
      </c>
      <c r="AH91" s="452">
        <v>12.7</v>
      </c>
      <c r="AI91" s="126">
        <v>0</v>
      </c>
      <c r="AJ91" s="127">
        <v>0</v>
      </c>
      <c r="AK91" s="555">
        <v>155</v>
      </c>
      <c r="AL91" s="30" t="s">
        <v>1857</v>
      </c>
      <c r="AM91" s="40"/>
      <c r="AN91" s="572">
        <v>17.73</v>
      </c>
      <c r="AO91" s="180">
        <v>46</v>
      </c>
      <c r="AP91" s="409">
        <v>50</v>
      </c>
      <c r="AQ91" s="157">
        <v>27.42</v>
      </c>
      <c r="AR91" s="41">
        <v>37</v>
      </c>
      <c r="AS91" s="1060">
        <v>13</v>
      </c>
      <c r="AW91" s="177">
        <f t="shared" si="49"/>
        <v>477419.3548387097</v>
      </c>
      <c r="AX91" s="186"/>
      <c r="AY91" s="186">
        <f t="shared" si="38"/>
        <v>484810</v>
      </c>
      <c r="AZ91" s="186">
        <f t="shared" si="50"/>
        <v>7390.6451612903038</v>
      </c>
      <c r="BA91" s="193">
        <f t="shared" si="51"/>
        <v>1.0154804054054054</v>
      </c>
      <c r="BB91" s="727">
        <f>SUM($AY$6:AY91)/SUM($AW$6:AW91)</f>
        <v>1.0446840690109824</v>
      </c>
      <c r="BC91" s="177">
        <f t="shared" si="44"/>
        <v>461290.32258064515</v>
      </c>
      <c r="BD91" s="186">
        <f t="shared" si="39"/>
        <v>469583</v>
      </c>
      <c r="BE91" s="186">
        <f t="shared" si="52"/>
        <v>8292.6774193548481</v>
      </c>
      <c r="BF91" s="193">
        <f t="shared" si="40"/>
        <v>1.017977132867133</v>
      </c>
      <c r="BG91" s="675">
        <f t="shared" si="45"/>
        <v>17096.774193548386</v>
      </c>
      <c r="BH91" s="186">
        <f t="shared" si="46"/>
        <v>15227</v>
      </c>
      <c r="BI91" s="186">
        <f t="shared" si="28"/>
        <v>-1869.7741935483864</v>
      </c>
      <c r="BJ91" s="193">
        <f t="shared" si="29"/>
        <v>0.89063584905660376</v>
      </c>
      <c r="BK91" s="675">
        <f t="shared" si="47"/>
        <v>39.354838709677416</v>
      </c>
      <c r="BL91" s="775"/>
      <c r="BM91" s="684">
        <f t="shared" si="41"/>
        <v>47.68</v>
      </c>
      <c r="BN91" s="677">
        <f t="shared" si="53"/>
        <v>8.3251612903225833</v>
      </c>
      <c r="BO91" s="193">
        <f t="shared" si="48"/>
        <v>1.2115409836065574</v>
      </c>
      <c r="BP91" s="782">
        <f>SUM($BM$6:BM91)/SUM($BK$6:BK91)</f>
        <v>1.2533898424438352</v>
      </c>
    </row>
    <row r="92" spans="1:68" s="41" customFormat="1" ht="21.75" hidden="1" customHeight="1" outlineLevel="1">
      <c r="A92" s="120">
        <v>44646</v>
      </c>
      <c r="B92" s="1000">
        <v>485505</v>
      </c>
      <c r="C92" s="126">
        <v>504919</v>
      </c>
      <c r="D92" s="1003">
        <v>49.57</v>
      </c>
      <c r="E92" s="706">
        <f t="shared" si="42"/>
        <v>1571</v>
      </c>
      <c r="F92" s="155">
        <v>338556</v>
      </c>
      <c r="G92" s="30">
        <v>14445</v>
      </c>
      <c r="H92" s="31">
        <v>0</v>
      </c>
      <c r="I92" s="35">
        <v>470099</v>
      </c>
      <c r="J92" s="34">
        <v>18981</v>
      </c>
      <c r="K92" s="440">
        <v>49.57</v>
      </c>
      <c r="L92" s="706">
        <f t="shared" si="43"/>
        <v>1571</v>
      </c>
      <c r="M92" s="710">
        <f t="shared" si="54"/>
        <v>20552</v>
      </c>
      <c r="N92" s="134">
        <v>327185</v>
      </c>
      <c r="O92" s="36">
        <v>13960</v>
      </c>
      <c r="P92" s="147">
        <v>797284</v>
      </c>
      <c r="Q92" s="148">
        <v>32941</v>
      </c>
      <c r="R92" s="707">
        <f t="shared" si="55"/>
        <v>34512</v>
      </c>
      <c r="S92" s="35">
        <v>14561</v>
      </c>
      <c r="T92" s="489">
        <v>9684</v>
      </c>
      <c r="U92" s="36">
        <v>413</v>
      </c>
      <c r="V92" s="157">
        <v>845</v>
      </c>
      <c r="W92" s="33">
        <v>0</v>
      </c>
      <c r="X92" s="30">
        <v>0</v>
      </c>
      <c r="Y92" s="36">
        <v>42667</v>
      </c>
      <c r="Z92" s="37"/>
      <c r="AA92" s="37" t="s">
        <v>484</v>
      </c>
      <c r="AB92" s="161">
        <v>0</v>
      </c>
      <c r="AC92" s="98" t="s">
        <v>1851</v>
      </c>
      <c r="AD92" s="165" t="s">
        <v>1976</v>
      </c>
      <c r="AE92" s="38">
        <v>50</v>
      </c>
      <c r="AF92" s="167">
        <v>204</v>
      </c>
      <c r="AG92" s="165">
        <v>49.3</v>
      </c>
      <c r="AH92" s="452">
        <v>12.8</v>
      </c>
      <c r="AI92" s="126">
        <v>0</v>
      </c>
      <c r="AJ92" s="127">
        <v>0</v>
      </c>
      <c r="AK92" s="555">
        <v>167</v>
      </c>
      <c r="AL92" s="30" t="s">
        <v>1857</v>
      </c>
      <c r="AM92" s="40"/>
      <c r="AN92" s="572">
        <v>18.48</v>
      </c>
      <c r="AO92" s="180">
        <v>44</v>
      </c>
      <c r="AP92" s="409">
        <v>50</v>
      </c>
      <c r="AQ92" s="157">
        <v>26.59</v>
      </c>
      <c r="AR92" s="41">
        <v>37</v>
      </c>
      <c r="AS92" s="1060">
        <v>13</v>
      </c>
      <c r="AW92" s="177">
        <f t="shared" si="49"/>
        <v>477419.3548387097</v>
      </c>
      <c r="AX92" s="186"/>
      <c r="AY92" s="186">
        <f t="shared" si="38"/>
        <v>485505</v>
      </c>
      <c r="AZ92" s="186">
        <f t="shared" si="50"/>
        <v>8085.6451612903038</v>
      </c>
      <c r="BA92" s="193">
        <f t="shared" si="51"/>
        <v>1.0169361486486486</v>
      </c>
      <c r="BB92" s="727">
        <f>SUM($AY$6:AY92)/SUM($AW$6:AW92)</f>
        <v>1.0444809068344714</v>
      </c>
      <c r="BC92" s="177">
        <f t="shared" si="44"/>
        <v>461290.32258064515</v>
      </c>
      <c r="BD92" s="186">
        <f t="shared" si="39"/>
        <v>470099</v>
      </c>
      <c r="BE92" s="186">
        <f t="shared" si="52"/>
        <v>8808.6774193548481</v>
      </c>
      <c r="BF92" s="193">
        <f t="shared" si="40"/>
        <v>1.0190957342657343</v>
      </c>
      <c r="BG92" s="675">
        <f t="shared" si="45"/>
        <v>17096.774193548386</v>
      </c>
      <c r="BH92" s="186">
        <f t="shared" si="46"/>
        <v>15406</v>
      </c>
      <c r="BI92" s="186">
        <f t="shared" si="28"/>
        <v>-1690.7741935483864</v>
      </c>
      <c r="BJ92" s="193">
        <f t="shared" si="29"/>
        <v>0.90110566037735851</v>
      </c>
      <c r="BK92" s="675">
        <f t="shared" si="47"/>
        <v>39.354838709677416</v>
      </c>
      <c r="BL92" s="775"/>
      <c r="BM92" s="684">
        <f t="shared" si="41"/>
        <v>49.57</v>
      </c>
      <c r="BN92" s="677">
        <f t="shared" si="53"/>
        <v>10.215161290322584</v>
      </c>
      <c r="BO92" s="193">
        <f t="shared" si="48"/>
        <v>1.2595655737704918</v>
      </c>
      <c r="BP92" s="782">
        <f>SUM($BM$6:BM92)/SUM($BK$6:BK92)</f>
        <v>1.2534330269862193</v>
      </c>
    </row>
    <row r="93" spans="1:68" s="41" customFormat="1" ht="21.75" hidden="1" customHeight="1" outlineLevel="1">
      <c r="A93" s="120">
        <v>44647</v>
      </c>
      <c r="B93" s="1000">
        <v>501956</v>
      </c>
      <c r="C93" s="126">
        <v>521947</v>
      </c>
      <c r="D93" s="1003">
        <v>50</v>
      </c>
      <c r="E93" s="706">
        <f t="shared" si="42"/>
        <v>1585</v>
      </c>
      <c r="F93" s="155">
        <v>339106</v>
      </c>
      <c r="G93" s="30">
        <v>14470</v>
      </c>
      <c r="H93" s="31">
        <v>0</v>
      </c>
      <c r="I93" s="35">
        <v>486687</v>
      </c>
      <c r="J93" s="34">
        <v>19663</v>
      </c>
      <c r="K93" s="440">
        <v>50</v>
      </c>
      <c r="L93" s="706">
        <f t="shared" si="43"/>
        <v>1585</v>
      </c>
      <c r="M93" s="710">
        <f t="shared" si="54"/>
        <v>21248</v>
      </c>
      <c r="N93" s="134">
        <v>327740</v>
      </c>
      <c r="O93" s="36">
        <v>13985</v>
      </c>
      <c r="P93" s="147">
        <v>814427</v>
      </c>
      <c r="Q93" s="148">
        <v>33648</v>
      </c>
      <c r="R93" s="707">
        <f t="shared" si="55"/>
        <v>35233</v>
      </c>
      <c r="S93" s="35">
        <v>14709</v>
      </c>
      <c r="T93" s="489">
        <v>9669</v>
      </c>
      <c r="U93" s="36">
        <v>413</v>
      </c>
      <c r="V93" s="157">
        <v>560</v>
      </c>
      <c r="W93" s="33">
        <v>0</v>
      </c>
      <c r="X93" s="30">
        <v>0</v>
      </c>
      <c r="Y93" s="36">
        <v>42671</v>
      </c>
      <c r="Z93" s="37"/>
      <c r="AA93" s="37" t="s">
        <v>484</v>
      </c>
      <c r="AB93" s="161">
        <v>0</v>
      </c>
      <c r="AC93" s="98" t="s">
        <v>1851</v>
      </c>
      <c r="AD93" s="165" t="s">
        <v>1979</v>
      </c>
      <c r="AE93" s="38">
        <v>50</v>
      </c>
      <c r="AF93" s="167">
        <v>204</v>
      </c>
      <c r="AG93" s="165">
        <v>50.4</v>
      </c>
      <c r="AH93" s="452">
        <v>13</v>
      </c>
      <c r="AI93" s="126">
        <v>0</v>
      </c>
      <c r="AJ93" s="127">
        <v>0</v>
      </c>
      <c r="AK93" s="555">
        <v>169</v>
      </c>
      <c r="AL93" s="30" t="s">
        <v>1857</v>
      </c>
      <c r="AM93" s="40"/>
      <c r="AN93" s="572">
        <v>17.61</v>
      </c>
      <c r="AO93" s="180">
        <v>49</v>
      </c>
      <c r="AP93" s="409">
        <v>51</v>
      </c>
      <c r="AQ93" s="157">
        <v>25.78</v>
      </c>
      <c r="AR93" s="41">
        <v>37</v>
      </c>
      <c r="AS93" s="1060">
        <v>13</v>
      </c>
      <c r="AW93" s="177">
        <f t="shared" si="49"/>
        <v>477419.3548387097</v>
      </c>
      <c r="AX93" s="186"/>
      <c r="AY93" s="186">
        <f t="shared" si="38"/>
        <v>501956</v>
      </c>
      <c r="AZ93" s="186">
        <f t="shared" si="50"/>
        <v>24536.645161290304</v>
      </c>
      <c r="BA93" s="193">
        <f t="shared" si="51"/>
        <v>1.0513943243243242</v>
      </c>
      <c r="BB93" s="727">
        <f>SUM($AY$6:AY93)/SUM($AW$6:AW93)</f>
        <v>1.0445311569434759</v>
      </c>
      <c r="BC93" s="177">
        <f t="shared" si="44"/>
        <v>461290.32258064515</v>
      </c>
      <c r="BD93" s="186">
        <f t="shared" si="39"/>
        <v>486687</v>
      </c>
      <c r="BE93" s="186">
        <f t="shared" si="52"/>
        <v>25396.677419354848</v>
      </c>
      <c r="BF93" s="193">
        <f t="shared" si="40"/>
        <v>1.0550557342657343</v>
      </c>
      <c r="BG93" s="675">
        <f t="shared" si="45"/>
        <v>17096.774193548386</v>
      </c>
      <c r="BH93" s="186">
        <f t="shared" si="46"/>
        <v>15269</v>
      </c>
      <c r="BI93" s="186">
        <f t="shared" si="28"/>
        <v>-1827.7741935483864</v>
      </c>
      <c r="BJ93" s="193">
        <f t="shared" si="29"/>
        <v>0.89309245283018868</v>
      </c>
      <c r="BK93" s="675">
        <f t="shared" si="47"/>
        <v>39.354838709677416</v>
      </c>
      <c r="BL93" s="775"/>
      <c r="BM93" s="684">
        <f t="shared" si="41"/>
        <v>50</v>
      </c>
      <c r="BN93" s="677">
        <f t="shared" si="53"/>
        <v>10.645161290322584</v>
      </c>
      <c r="BO93" s="193">
        <f t="shared" si="48"/>
        <v>1.2704918032786887</v>
      </c>
      <c r="BP93" s="782">
        <f>SUM($BM$6:BM93)/SUM($BK$6:BK93)</f>
        <v>1.2535514842001991</v>
      </c>
    </row>
    <row r="94" spans="1:68" s="41" customFormat="1" ht="21.75" hidden="1" customHeight="1" outlineLevel="1">
      <c r="A94" s="120">
        <v>44648</v>
      </c>
      <c r="B94" s="1000">
        <v>365804</v>
      </c>
      <c r="C94" s="126">
        <v>330812</v>
      </c>
      <c r="D94" s="1003">
        <v>11.4</v>
      </c>
      <c r="E94" s="706">
        <f t="shared" si="42"/>
        <v>361</v>
      </c>
      <c r="F94" s="155">
        <v>29973</v>
      </c>
      <c r="G94" s="30">
        <v>1279</v>
      </c>
      <c r="H94" s="31">
        <v>0</v>
      </c>
      <c r="I94" s="35">
        <v>316493</v>
      </c>
      <c r="J94" s="34">
        <v>13019</v>
      </c>
      <c r="K94" s="440">
        <v>11.4</v>
      </c>
      <c r="L94" s="706">
        <f t="shared" si="43"/>
        <v>361</v>
      </c>
      <c r="M94" s="710">
        <f t="shared" si="54"/>
        <v>13380</v>
      </c>
      <c r="N94" s="134">
        <v>27348</v>
      </c>
      <c r="O94" s="36">
        <v>1167</v>
      </c>
      <c r="P94" s="147">
        <v>343841</v>
      </c>
      <c r="Q94" s="148">
        <v>14186</v>
      </c>
      <c r="R94" s="707">
        <f t="shared" si="55"/>
        <v>14547</v>
      </c>
      <c r="S94" s="35">
        <v>12790</v>
      </c>
      <c r="T94" s="489">
        <v>1805</v>
      </c>
      <c r="U94" s="36">
        <v>77</v>
      </c>
      <c r="V94" s="157">
        <v>36521</v>
      </c>
      <c r="W94" s="33">
        <v>0</v>
      </c>
      <c r="X94" s="30">
        <v>0</v>
      </c>
      <c r="Y94" s="36">
        <v>42672</v>
      </c>
      <c r="Z94" s="37"/>
      <c r="AA94" s="37" t="s">
        <v>443</v>
      </c>
      <c r="AB94" s="161">
        <v>0</v>
      </c>
      <c r="AC94" s="98" t="s">
        <v>1851</v>
      </c>
      <c r="AD94" s="165" t="s">
        <v>1981</v>
      </c>
      <c r="AE94" s="38">
        <v>50</v>
      </c>
      <c r="AF94" s="167">
        <v>204</v>
      </c>
      <c r="AG94" s="165">
        <v>23.7</v>
      </c>
      <c r="AH94" s="452">
        <v>5.5</v>
      </c>
      <c r="AI94" s="126">
        <v>9</v>
      </c>
      <c r="AJ94" s="127">
        <v>0</v>
      </c>
      <c r="AK94" s="555">
        <v>151</v>
      </c>
      <c r="AL94" s="30" t="s">
        <v>1857</v>
      </c>
      <c r="AM94" s="40"/>
      <c r="AN94" s="572">
        <v>16.239999999999998</v>
      </c>
      <c r="AO94" s="180">
        <v>48</v>
      </c>
      <c r="AP94" s="409">
        <v>57</v>
      </c>
      <c r="AQ94" s="157">
        <v>21.5</v>
      </c>
      <c r="AR94" s="41">
        <v>37</v>
      </c>
      <c r="AS94" s="1060">
        <v>13</v>
      </c>
      <c r="AW94" s="177">
        <f t="shared" si="49"/>
        <v>477419.3548387097</v>
      </c>
      <c r="AX94" s="186"/>
      <c r="AY94" s="186">
        <f t="shared" si="38"/>
        <v>365804</v>
      </c>
      <c r="AZ94" s="186">
        <f t="shared" si="50"/>
        <v>-111615.3548387097</v>
      </c>
      <c r="BA94" s="193">
        <f t="shared" si="51"/>
        <v>0.76621108108108105</v>
      </c>
      <c r="BB94" s="727">
        <f>SUM($AY$6:AY94)/SUM($AW$6:AW94)</f>
        <v>1.0425227879408407</v>
      </c>
      <c r="BC94" s="177">
        <f t="shared" si="44"/>
        <v>461290.32258064515</v>
      </c>
      <c r="BD94" s="186">
        <f t="shared" si="39"/>
        <v>316493</v>
      </c>
      <c r="BE94" s="186">
        <f t="shared" si="52"/>
        <v>-144797.32258064515</v>
      </c>
      <c r="BF94" s="193">
        <f t="shared" si="40"/>
        <v>0.68610370629370632</v>
      </c>
      <c r="BG94" s="675">
        <f t="shared" si="45"/>
        <v>17096.774193548386</v>
      </c>
      <c r="BH94" s="186">
        <f t="shared" si="46"/>
        <v>49311</v>
      </c>
      <c r="BI94" s="186">
        <f t="shared" si="28"/>
        <v>32214.225806451614</v>
      </c>
      <c r="BJ94" s="193">
        <f t="shared" si="29"/>
        <v>2.8842283018867927</v>
      </c>
      <c r="BK94" s="675">
        <f t="shared" si="47"/>
        <v>39.354838709677416</v>
      </c>
      <c r="BL94" s="775"/>
      <c r="BM94" s="684">
        <f t="shared" si="41"/>
        <v>11.4</v>
      </c>
      <c r="BN94" s="677">
        <f t="shared" si="53"/>
        <v>-27.954838709677418</v>
      </c>
      <c r="BO94" s="193">
        <f t="shared" si="48"/>
        <v>0.28967213114754103</v>
      </c>
      <c r="BP94" s="782">
        <f>SUM($BM$6:BM94)/SUM($BK$6:BK94)</f>
        <v>1.2469044031826131</v>
      </c>
    </row>
    <row r="95" spans="1:68" s="41" customFormat="1" ht="21.75" hidden="1" customHeight="1" outlineLevel="1">
      <c r="A95" s="120">
        <v>44649</v>
      </c>
      <c r="B95" s="1000">
        <v>347158</v>
      </c>
      <c r="C95" s="126">
        <v>326105</v>
      </c>
      <c r="D95" s="1003">
        <v>29.9</v>
      </c>
      <c r="E95" s="706">
        <f t="shared" si="42"/>
        <v>948</v>
      </c>
      <c r="F95" s="155">
        <v>0</v>
      </c>
      <c r="G95" s="30">
        <v>0</v>
      </c>
      <c r="H95" s="31">
        <v>0</v>
      </c>
      <c r="I95" s="35">
        <v>306432</v>
      </c>
      <c r="J95" s="34">
        <v>12622</v>
      </c>
      <c r="K95" s="440">
        <v>29.9</v>
      </c>
      <c r="L95" s="706">
        <f t="shared" si="43"/>
        <v>948</v>
      </c>
      <c r="M95" s="710">
        <f t="shared" si="54"/>
        <v>13570</v>
      </c>
      <c r="N95" s="134">
        <v>0</v>
      </c>
      <c r="O95" s="36">
        <v>0</v>
      </c>
      <c r="P95" s="147">
        <v>306432</v>
      </c>
      <c r="Q95" s="148">
        <v>12622</v>
      </c>
      <c r="R95" s="707">
        <f t="shared" si="55"/>
        <v>13570</v>
      </c>
      <c r="S95" s="35">
        <v>13899</v>
      </c>
      <c r="T95" s="489">
        <v>0</v>
      </c>
      <c r="U95" s="36">
        <v>0</v>
      </c>
      <c r="V95" s="157">
        <v>26827</v>
      </c>
      <c r="W95" s="33">
        <v>0</v>
      </c>
      <c r="X95" s="30">
        <v>0</v>
      </c>
      <c r="Y95" s="36">
        <v>0</v>
      </c>
      <c r="Z95" s="37"/>
      <c r="AA95" s="37" t="s">
        <v>96</v>
      </c>
      <c r="AB95" s="161">
        <v>0</v>
      </c>
      <c r="AC95" s="98" t="s">
        <v>1851</v>
      </c>
      <c r="AD95" s="165" t="s">
        <v>1939</v>
      </c>
      <c r="AE95" s="38">
        <v>50</v>
      </c>
      <c r="AF95" s="167">
        <v>204</v>
      </c>
      <c r="AG95" s="165">
        <v>21.5</v>
      </c>
      <c r="AH95" s="452">
        <v>4.9000000000000004</v>
      </c>
      <c r="AI95" s="126">
        <v>0</v>
      </c>
      <c r="AJ95" s="127">
        <v>0</v>
      </c>
      <c r="AK95" s="555">
        <v>121</v>
      </c>
      <c r="AL95" s="30" t="s">
        <v>1857</v>
      </c>
      <c r="AM95" s="40"/>
      <c r="AN95" s="572">
        <v>16.64</v>
      </c>
      <c r="AO95" s="180">
        <v>48</v>
      </c>
      <c r="AP95" s="409">
        <v>57</v>
      </c>
      <c r="AQ95" s="157">
        <v>22.54</v>
      </c>
      <c r="AR95" s="41">
        <v>37</v>
      </c>
      <c r="AS95" s="1060">
        <v>13</v>
      </c>
      <c r="AW95" s="177">
        <f t="shared" si="49"/>
        <v>477419.3548387097</v>
      </c>
      <c r="AX95" s="186"/>
      <c r="AY95" s="186">
        <f t="shared" si="38"/>
        <v>347158</v>
      </c>
      <c r="AZ95" s="186">
        <f t="shared" si="50"/>
        <v>-130261.3548387097</v>
      </c>
      <c r="BA95" s="193">
        <f t="shared" si="51"/>
        <v>0.72715527027027027</v>
      </c>
      <c r="BB95" s="727">
        <f>SUM($AY$6:AY95)/SUM($AW$6:AW95)</f>
        <v>1.0402633870183531</v>
      </c>
      <c r="BC95" s="177">
        <f t="shared" si="44"/>
        <v>461290.32258064515</v>
      </c>
      <c r="BD95" s="186">
        <f t="shared" si="39"/>
        <v>306432</v>
      </c>
      <c r="BE95" s="186">
        <f t="shared" si="52"/>
        <v>-154858.32258064515</v>
      </c>
      <c r="BF95" s="193">
        <f t="shared" si="40"/>
        <v>0.66429314685314689</v>
      </c>
      <c r="BG95" s="675">
        <f t="shared" si="45"/>
        <v>17096.774193548386</v>
      </c>
      <c r="BH95" s="186">
        <f t="shared" si="46"/>
        <v>40726</v>
      </c>
      <c r="BI95" s="186">
        <f t="shared" si="28"/>
        <v>23629.225806451614</v>
      </c>
      <c r="BJ95" s="193">
        <f t="shared" si="29"/>
        <v>2.3820867924528302</v>
      </c>
      <c r="BK95" s="675">
        <f t="shared" si="47"/>
        <v>39.354838709677416</v>
      </c>
      <c r="BL95" s="775"/>
      <c r="BM95" s="684">
        <f t="shared" si="41"/>
        <v>29.9</v>
      </c>
      <c r="BN95" s="677">
        <f t="shared" si="53"/>
        <v>-9.4548387096774178</v>
      </c>
      <c r="BO95" s="193">
        <f t="shared" si="48"/>
        <v>0.75975409836065577</v>
      </c>
      <c r="BP95" s="782">
        <f>SUM($BM$6:BM95)/SUM($BK$6:BK95)</f>
        <v>1.2435679381155946</v>
      </c>
    </row>
    <row r="96" spans="1:68" s="41" customFormat="1" ht="21.75" hidden="1" customHeight="1" outlineLevel="1">
      <c r="A96" s="120">
        <v>44650</v>
      </c>
      <c r="B96" s="1000">
        <v>342810</v>
      </c>
      <c r="C96" s="126">
        <v>320086</v>
      </c>
      <c r="D96" s="1003">
        <v>34.24</v>
      </c>
      <c r="E96" s="706">
        <f t="shared" si="42"/>
        <v>1085</v>
      </c>
      <c r="F96" s="155">
        <v>0</v>
      </c>
      <c r="G96" s="30">
        <v>0</v>
      </c>
      <c r="H96" s="31">
        <v>0</v>
      </c>
      <c r="I96" s="35">
        <v>300903</v>
      </c>
      <c r="J96" s="34">
        <v>12429</v>
      </c>
      <c r="K96" s="440">
        <v>34.24</v>
      </c>
      <c r="L96" s="706">
        <f t="shared" si="43"/>
        <v>1085</v>
      </c>
      <c r="M96" s="710">
        <f t="shared" si="54"/>
        <v>13514</v>
      </c>
      <c r="N96" s="134">
        <v>0</v>
      </c>
      <c r="O96" s="36">
        <v>0</v>
      </c>
      <c r="P96" s="147">
        <v>300903</v>
      </c>
      <c r="Q96" s="148">
        <v>12429</v>
      </c>
      <c r="R96" s="707">
        <f t="shared" si="55"/>
        <v>13514</v>
      </c>
      <c r="S96" s="35">
        <v>13916</v>
      </c>
      <c r="T96" s="489">
        <v>0</v>
      </c>
      <c r="U96" s="36">
        <v>0</v>
      </c>
      <c r="V96" s="157">
        <v>27991</v>
      </c>
      <c r="W96" s="33">
        <v>0</v>
      </c>
      <c r="X96" s="30">
        <v>0</v>
      </c>
      <c r="Y96" s="36">
        <v>0</v>
      </c>
      <c r="Z96" s="37"/>
      <c r="AA96" s="37" t="s">
        <v>96</v>
      </c>
      <c r="AB96" s="161">
        <v>0</v>
      </c>
      <c r="AC96" s="98" t="s">
        <v>1851</v>
      </c>
      <c r="AD96" s="165" t="s">
        <v>1983</v>
      </c>
      <c r="AE96" s="38">
        <v>50</v>
      </c>
      <c r="AF96" s="167">
        <v>204</v>
      </c>
      <c r="AG96" s="165">
        <v>21.5</v>
      </c>
      <c r="AH96" s="452">
        <v>4.9000000000000004</v>
      </c>
      <c r="AI96" s="126">
        <v>0</v>
      </c>
      <c r="AJ96" s="127">
        <v>0</v>
      </c>
      <c r="AK96" s="555">
        <v>127</v>
      </c>
      <c r="AL96" s="30" t="s">
        <v>1857</v>
      </c>
      <c r="AM96" s="40"/>
      <c r="AN96" s="572">
        <v>17.43</v>
      </c>
      <c r="AO96" s="180">
        <v>50</v>
      </c>
      <c r="AP96" s="409">
        <v>54</v>
      </c>
      <c r="AQ96" s="157">
        <v>21</v>
      </c>
      <c r="AR96" s="41">
        <v>37</v>
      </c>
      <c r="AS96" s="1060">
        <v>13</v>
      </c>
      <c r="AW96" s="177">
        <f t="shared" si="49"/>
        <v>477419.3548387097</v>
      </c>
      <c r="AX96" s="186"/>
      <c r="AY96" s="186">
        <f t="shared" si="38"/>
        <v>342810</v>
      </c>
      <c r="AZ96" s="186">
        <f t="shared" si="50"/>
        <v>-134609.3548387097</v>
      </c>
      <c r="BA96" s="193">
        <f t="shared" si="51"/>
        <v>0.71804797297297296</v>
      </c>
      <c r="BB96" s="727">
        <f>SUM($AY$6:AY96)/SUM($AW$6:AW96)</f>
        <v>1.0379713463847737</v>
      </c>
      <c r="BC96" s="177">
        <f t="shared" si="44"/>
        <v>461290.32258064515</v>
      </c>
      <c r="BD96" s="186">
        <f t="shared" si="39"/>
        <v>300903</v>
      </c>
      <c r="BE96" s="186">
        <f t="shared" si="52"/>
        <v>-160387.32258064515</v>
      </c>
      <c r="BF96" s="193">
        <f t="shared" si="40"/>
        <v>0.65230720279720278</v>
      </c>
      <c r="BG96" s="675">
        <f t="shared" si="45"/>
        <v>17096.774193548386</v>
      </c>
      <c r="BH96" s="186">
        <f t="shared" si="46"/>
        <v>41907</v>
      </c>
      <c r="BI96" s="186">
        <f t="shared" si="28"/>
        <v>24810.225806451614</v>
      </c>
      <c r="BJ96" s="193">
        <f t="shared" si="29"/>
        <v>2.4511641509433963</v>
      </c>
      <c r="BK96" s="675">
        <f t="shared" si="47"/>
        <v>39.354838709677416</v>
      </c>
      <c r="BL96" s="775"/>
      <c r="BM96" s="684">
        <f t="shared" si="41"/>
        <v>34.24</v>
      </c>
      <c r="BN96" s="677">
        <f t="shared" si="53"/>
        <v>-5.1148387096774144</v>
      </c>
      <c r="BO96" s="193">
        <f t="shared" si="48"/>
        <v>0.87003278688524599</v>
      </c>
      <c r="BP96" s="782">
        <f>SUM($BM$6:BM96)/SUM($BK$6:BK96)</f>
        <v>1.241027019461121</v>
      </c>
    </row>
    <row r="97" spans="1:68" s="41" customFormat="1" ht="21.75" hidden="1" customHeight="1" outlineLevel="1">
      <c r="A97" s="120">
        <v>44651</v>
      </c>
      <c r="B97" s="1000">
        <v>342274.02299999999</v>
      </c>
      <c r="C97" s="126">
        <v>320998</v>
      </c>
      <c r="D97" s="1003">
        <v>36.738</v>
      </c>
      <c r="E97" s="706">
        <f t="shared" si="42"/>
        <v>1164</v>
      </c>
      <c r="F97" s="155">
        <v>0</v>
      </c>
      <c r="G97" s="30">
        <v>0</v>
      </c>
      <c r="H97" s="31">
        <v>0</v>
      </c>
      <c r="I97" s="35">
        <v>301857</v>
      </c>
      <c r="J97" s="34">
        <v>12424</v>
      </c>
      <c r="K97" s="440">
        <v>36.72</v>
      </c>
      <c r="L97" s="706">
        <f t="shared" si="43"/>
        <v>1164</v>
      </c>
      <c r="M97" s="710">
        <f t="shared" si="54"/>
        <v>13588</v>
      </c>
      <c r="N97" s="134">
        <v>0</v>
      </c>
      <c r="O97" s="36">
        <v>0</v>
      </c>
      <c r="P97" s="147">
        <v>301857</v>
      </c>
      <c r="Q97" s="148">
        <v>12424</v>
      </c>
      <c r="R97" s="707">
        <f t="shared" si="55"/>
        <v>13588</v>
      </c>
      <c r="S97" s="35">
        <v>13726</v>
      </c>
      <c r="T97" s="489">
        <v>0</v>
      </c>
      <c r="U97" s="36">
        <v>0</v>
      </c>
      <c r="V97" s="157">
        <v>26682</v>
      </c>
      <c r="W97" s="33">
        <v>0</v>
      </c>
      <c r="X97" s="30">
        <v>0</v>
      </c>
      <c r="Y97" s="36">
        <v>0</v>
      </c>
      <c r="Z97" s="37"/>
      <c r="AA97" s="37" t="s">
        <v>96</v>
      </c>
      <c r="AB97" s="161">
        <v>0</v>
      </c>
      <c r="AC97" s="98" t="s">
        <v>1851</v>
      </c>
      <c r="AD97" s="165" t="s">
        <v>1984</v>
      </c>
      <c r="AE97" s="38">
        <v>50</v>
      </c>
      <c r="AF97" s="167">
        <v>204</v>
      </c>
      <c r="AG97" s="165">
        <v>21.5</v>
      </c>
      <c r="AH97" s="452">
        <v>4.9000000000000004</v>
      </c>
      <c r="AI97" s="126">
        <v>0</v>
      </c>
      <c r="AJ97" s="127">
        <v>0</v>
      </c>
      <c r="AK97" s="555">
        <v>120</v>
      </c>
      <c r="AL97" s="30" t="s">
        <v>1857</v>
      </c>
      <c r="AM97" s="40"/>
      <c r="AN97" s="572">
        <v>17.64</v>
      </c>
      <c r="AO97" s="180">
        <v>45</v>
      </c>
      <c r="AP97" s="409">
        <v>50</v>
      </c>
      <c r="AQ97" s="157">
        <v>22.14</v>
      </c>
      <c r="AR97" s="41">
        <v>37</v>
      </c>
      <c r="AS97" s="1060">
        <v>13</v>
      </c>
      <c r="AW97" s="177">
        <f t="shared" si="49"/>
        <v>477419.3548387097</v>
      </c>
      <c r="AX97" s="186"/>
      <c r="AY97" s="186">
        <f t="shared" si="38"/>
        <v>342274.02299999999</v>
      </c>
      <c r="AZ97" s="186">
        <f t="shared" si="50"/>
        <v>-135145.33183870971</v>
      </c>
      <c r="BA97" s="193">
        <f t="shared" si="51"/>
        <v>0.71692531844594587</v>
      </c>
      <c r="BB97" s="727">
        <f>SUM($AY$6:AY97)/SUM($AW$6:AW97)</f>
        <v>1.0357037542827277</v>
      </c>
      <c r="BC97" s="177">
        <f t="shared" si="44"/>
        <v>461290.32258064515</v>
      </c>
      <c r="BD97" s="186">
        <f t="shared" si="39"/>
        <v>301857</v>
      </c>
      <c r="BE97" s="186">
        <f t="shared" si="52"/>
        <v>-159433.32258064515</v>
      </c>
      <c r="BF97" s="193">
        <f t="shared" si="40"/>
        <v>0.65437531468531474</v>
      </c>
      <c r="BG97" s="675">
        <f t="shared" si="45"/>
        <v>17096.774193548386</v>
      </c>
      <c r="BH97" s="186">
        <f t="shared" si="46"/>
        <v>40408</v>
      </c>
      <c r="BI97" s="186">
        <f t="shared" si="28"/>
        <v>23311.225806451614</v>
      </c>
      <c r="BJ97" s="193">
        <f t="shared" si="29"/>
        <v>2.3634867924528304</v>
      </c>
      <c r="BK97" s="675">
        <f t="shared" si="47"/>
        <v>39.354838709677416</v>
      </c>
      <c r="BL97" s="775"/>
      <c r="BM97" s="684">
        <f t="shared" si="41"/>
        <v>36.738</v>
      </c>
      <c r="BN97" s="677">
        <f t="shared" si="53"/>
        <v>-2.6168387096774168</v>
      </c>
      <c r="BO97" s="193">
        <f t="shared" si="48"/>
        <v>0.93350655737704924</v>
      </c>
      <c r="BP97" s="782">
        <f>SUM($BM$6:BM97)/SUM($BK$6:BK97)</f>
        <v>1.2389492896045495</v>
      </c>
    </row>
    <row r="98" spans="1:68" s="52" customFormat="1" ht="24.75" customHeight="1" collapsed="1">
      <c r="A98" s="121" t="str">
        <f>"SUM T3"</f>
        <v>SUM T3</v>
      </c>
      <c r="B98" s="920">
        <f t="shared" ref="B98:V98" si="56">SUM(B67:B97)</f>
        <v>15038054.023</v>
      </c>
      <c r="C98" s="43">
        <f t="shared" si="56"/>
        <v>15484679</v>
      </c>
      <c r="D98" s="1004">
        <f t="shared" si="56"/>
        <v>1523.5780000000002</v>
      </c>
      <c r="E98" s="450">
        <f>SUM(E67:E97)</f>
        <v>48287</v>
      </c>
      <c r="F98" s="46">
        <f t="shared" si="56"/>
        <v>9306515</v>
      </c>
      <c r="G98" s="43">
        <f t="shared" si="56"/>
        <v>397399</v>
      </c>
      <c r="H98" s="44">
        <f t="shared" si="56"/>
        <v>0</v>
      </c>
      <c r="I98" s="48">
        <f t="shared" si="56"/>
        <v>14452453</v>
      </c>
      <c r="J98" s="47">
        <f t="shared" si="56"/>
        <v>584511</v>
      </c>
      <c r="K98" s="460">
        <f t="shared" si="56"/>
        <v>1523.5600000000002</v>
      </c>
      <c r="L98" s="49">
        <f t="shared" si="56"/>
        <v>48287</v>
      </c>
      <c r="M98" s="50">
        <f t="shared" si="56"/>
        <v>632798</v>
      </c>
      <c r="N98" s="51">
        <f t="shared" si="56"/>
        <v>8993868</v>
      </c>
      <c r="O98" s="49">
        <f t="shared" si="56"/>
        <v>384049</v>
      </c>
      <c r="P98" s="149">
        <f t="shared" si="56"/>
        <v>23446321</v>
      </c>
      <c r="Q98" s="150">
        <f t="shared" si="56"/>
        <v>968560</v>
      </c>
      <c r="R98" s="143">
        <f t="shared" si="56"/>
        <v>1016847</v>
      </c>
      <c r="S98" s="48">
        <f t="shared" si="56"/>
        <v>447195</v>
      </c>
      <c r="T98" s="190">
        <f t="shared" si="56"/>
        <v>265565</v>
      </c>
      <c r="U98" s="49">
        <f t="shared" si="56"/>
        <v>11337</v>
      </c>
      <c r="V98" s="45">
        <f t="shared" si="56"/>
        <v>138397</v>
      </c>
      <c r="W98" s="46" t="s">
        <v>82</v>
      </c>
      <c r="X98" s="43">
        <f t="shared" ref="X98:AL98" si="57">SUM(X67:X97)</f>
        <v>0</v>
      </c>
      <c r="Y98" s="49" t="s">
        <v>82</v>
      </c>
      <c r="Z98" s="50">
        <f t="shared" si="57"/>
        <v>0</v>
      </c>
      <c r="AA98" s="50">
        <f>SUM(AA67:AA97)</f>
        <v>0</v>
      </c>
      <c r="AB98" s="163">
        <f t="shared" si="57"/>
        <v>0</v>
      </c>
      <c r="AC98" s="99">
        <f t="shared" si="57"/>
        <v>0</v>
      </c>
      <c r="AD98" s="51">
        <f t="shared" si="57"/>
        <v>0</v>
      </c>
      <c r="AE98" s="43">
        <f>SUM(AE67:AE97)</f>
        <v>1550</v>
      </c>
      <c r="AF98" s="49" t="s">
        <v>82</v>
      </c>
      <c r="AG98" s="51">
        <f t="shared" si="57"/>
        <v>1524.5</v>
      </c>
      <c r="AH98" s="454">
        <f t="shared" si="57"/>
        <v>375.40000000000003</v>
      </c>
      <c r="AI98" s="43">
        <f t="shared" si="57"/>
        <v>18</v>
      </c>
      <c r="AJ98" s="49">
        <f t="shared" si="57"/>
        <v>0</v>
      </c>
      <c r="AK98" s="523">
        <f t="shared" si="57"/>
        <v>4742</v>
      </c>
      <c r="AL98" s="43">
        <f t="shared" si="57"/>
        <v>0</v>
      </c>
      <c r="AM98" s="50"/>
      <c r="AN98" s="576">
        <f>SUM(AN67:AN97)</f>
        <v>553.73</v>
      </c>
      <c r="AO98" s="47">
        <f>SUM(AO67:AO97)</f>
        <v>1429</v>
      </c>
      <c r="AP98" s="413"/>
      <c r="AQ98" s="45">
        <f>SUM(AQ67:AQ97)</f>
        <v>810.58999999999992</v>
      </c>
      <c r="AS98" s="1061"/>
      <c r="AW98" s="198">
        <v>14800000</v>
      </c>
      <c r="AX98" s="477"/>
      <c r="AY98" s="477">
        <f>SUM(AY67:AY97)</f>
        <v>15038054.023</v>
      </c>
      <c r="AZ98" s="190">
        <f t="shared" si="50"/>
        <v>238054.02300000004</v>
      </c>
      <c r="BA98" s="195">
        <f t="shared" si="51"/>
        <v>1.0160847312837837</v>
      </c>
      <c r="BB98" s="723"/>
      <c r="BC98" s="198">
        <v>14300000</v>
      </c>
      <c r="BD98" s="477">
        <f>SUM(BD67:BD97)</f>
        <v>14452453</v>
      </c>
      <c r="BE98" s="190">
        <f t="shared" ref="BE98:BE128" si="58">I98-BC98</f>
        <v>152453</v>
      </c>
      <c r="BF98" s="195">
        <f t="shared" ref="BF98:BF128" si="59">I98/BC98</f>
        <v>1.010661048951049</v>
      </c>
      <c r="BG98" s="198">
        <v>530000</v>
      </c>
      <c r="BH98" s="477">
        <f>SUM(BH67:BH97)</f>
        <v>585592</v>
      </c>
      <c r="BI98" s="190">
        <f>S98+V98-BG98</f>
        <v>55592</v>
      </c>
      <c r="BJ98" s="195">
        <f>(S98+V98)/BG98</f>
        <v>1.1048905660377359</v>
      </c>
      <c r="BK98" s="678">
        <v>1220</v>
      </c>
      <c r="BL98" s="685"/>
      <c r="BM98" s="685">
        <f>SUM(BM67:BM97)</f>
        <v>1523.5780000000002</v>
      </c>
      <c r="BN98" s="686">
        <f>BM98-BK98</f>
        <v>303.5780000000002</v>
      </c>
      <c r="BO98" s="680">
        <f t="shared" ref="BO98:BO128" si="60">BM98/BK98</f>
        <v>1.2488344262295084</v>
      </c>
      <c r="BP98" s="680"/>
    </row>
    <row r="99" spans="1:68" s="41" customFormat="1" ht="21.75" hidden="1" customHeight="1" outlineLevel="1" collapsed="1">
      <c r="A99" s="120">
        <v>44652</v>
      </c>
      <c r="B99" s="1000">
        <v>342439</v>
      </c>
      <c r="C99" s="126">
        <v>323059</v>
      </c>
      <c r="D99" s="1003">
        <v>37.51</v>
      </c>
      <c r="E99" s="706">
        <f>ROUND(D99*32477531/10^6,0)</f>
        <v>1218</v>
      </c>
      <c r="F99" s="155">
        <v>0</v>
      </c>
      <c r="G99" s="30">
        <v>0</v>
      </c>
      <c r="H99" s="31">
        <v>0</v>
      </c>
      <c r="I99" s="35">
        <v>303604</v>
      </c>
      <c r="J99" s="34">
        <v>12507</v>
      </c>
      <c r="K99" s="440">
        <v>37.51</v>
      </c>
      <c r="L99" s="706">
        <f>ROUND(K99*32477531/10^6,0)</f>
        <v>1218</v>
      </c>
      <c r="M99" s="710">
        <f t="shared" ref="M99:M127" si="61">J99+L99</f>
        <v>13725</v>
      </c>
      <c r="N99" s="134">
        <v>0</v>
      </c>
      <c r="O99" s="36">
        <v>0</v>
      </c>
      <c r="P99" s="147">
        <v>303604</v>
      </c>
      <c r="Q99" s="148">
        <v>12507</v>
      </c>
      <c r="R99" s="707">
        <f t="shared" si="55"/>
        <v>13725</v>
      </c>
      <c r="S99" s="35">
        <v>13743</v>
      </c>
      <c r="T99" s="489">
        <v>0</v>
      </c>
      <c r="U99" s="36">
        <v>0</v>
      </c>
      <c r="V99" s="157">
        <v>25092</v>
      </c>
      <c r="W99" s="33">
        <v>0</v>
      </c>
      <c r="X99" s="30">
        <v>0</v>
      </c>
      <c r="Y99" s="36">
        <v>0</v>
      </c>
      <c r="Z99" s="37"/>
      <c r="AA99" s="37" t="s">
        <v>96</v>
      </c>
      <c r="AB99" s="161">
        <v>0</v>
      </c>
      <c r="AC99" s="98" t="s">
        <v>1851</v>
      </c>
      <c r="AD99" s="165" t="s">
        <v>1862</v>
      </c>
      <c r="AE99" s="38">
        <v>50</v>
      </c>
      <c r="AF99" s="167">
        <v>204</v>
      </c>
      <c r="AG99" s="165">
        <v>20.5</v>
      </c>
      <c r="AH99" s="452">
        <v>4.9000000000000004</v>
      </c>
      <c r="AI99" s="126">
        <v>0</v>
      </c>
      <c r="AJ99" s="127">
        <v>0</v>
      </c>
      <c r="AK99" s="555">
        <v>119</v>
      </c>
      <c r="AL99" s="30" t="s">
        <v>1857</v>
      </c>
      <c r="AM99" s="711"/>
      <c r="AN99" s="572">
        <v>17.8</v>
      </c>
      <c r="AO99" s="180">
        <v>46</v>
      </c>
      <c r="AP99" s="409">
        <v>50</v>
      </c>
      <c r="AQ99" s="533">
        <v>22.14</v>
      </c>
      <c r="AR99" s="41">
        <v>37</v>
      </c>
      <c r="AS99" s="1060">
        <v>13</v>
      </c>
      <c r="AW99" s="177">
        <f>$AW$129/30</f>
        <v>400000</v>
      </c>
      <c r="AX99" s="186"/>
      <c r="AY99" s="186">
        <f t="shared" ref="AY99:AY128" si="62">B99</f>
        <v>342439</v>
      </c>
      <c r="AZ99" s="186">
        <f t="shared" si="50"/>
        <v>-57561</v>
      </c>
      <c r="BA99" s="193">
        <f t="shared" si="51"/>
        <v>0.85609749999999996</v>
      </c>
      <c r="BB99" s="727">
        <f>BA99</f>
        <v>0.85609749999999996</v>
      </c>
      <c r="BC99" s="675">
        <f>$BC$129/30</f>
        <v>383333.33333333331</v>
      </c>
      <c r="BD99" s="186">
        <f t="shared" ref="BD99:BD128" si="63">I99</f>
        <v>303604</v>
      </c>
      <c r="BE99" s="186">
        <f t="shared" si="58"/>
        <v>-79729.333333333314</v>
      </c>
      <c r="BF99" s="193">
        <f t="shared" si="59"/>
        <v>0.79201043478260869</v>
      </c>
      <c r="BG99" s="177">
        <f>$BG$129/30</f>
        <v>17333.333333333332</v>
      </c>
      <c r="BH99" s="186">
        <f t="shared" ref="BH99:BH128" si="64">S99+V99</f>
        <v>38835</v>
      </c>
      <c r="BI99" s="186">
        <f t="shared" ref="BI99:BI128" si="65">S99+V99-BG99</f>
        <v>21501.666666666668</v>
      </c>
      <c r="BJ99" s="193">
        <f t="shared" ref="BJ99:BJ128" si="66">(S99+V99)/BG99</f>
        <v>2.2404807692307696</v>
      </c>
      <c r="BK99" s="675">
        <f>$BK$129/30</f>
        <v>32.666666666666664</v>
      </c>
      <c r="BL99" s="677"/>
      <c r="BM99" s="677">
        <f t="shared" ref="BM99:BM128" si="67">D99</f>
        <v>37.51</v>
      </c>
      <c r="BN99" s="677">
        <f t="shared" ref="BN99:BN128" si="68">BM99-BK99</f>
        <v>4.8433333333333337</v>
      </c>
      <c r="BO99" s="193">
        <f t="shared" si="60"/>
        <v>1.148265306122449</v>
      </c>
      <c r="BP99" s="730">
        <f>BO99</f>
        <v>1.148265306122449</v>
      </c>
    </row>
    <row r="100" spans="1:68" s="41" customFormat="1" ht="21.75" hidden="1" customHeight="1" outlineLevel="1">
      <c r="A100" s="120">
        <v>44653</v>
      </c>
      <c r="B100" s="1000">
        <v>342832</v>
      </c>
      <c r="C100" s="126">
        <v>326410</v>
      </c>
      <c r="D100" s="1003">
        <v>38.479999999999997</v>
      </c>
      <c r="E100" s="706">
        <f t="shared" ref="E100:E128" si="69">ROUND(D100*32477531/10^6,0)</f>
        <v>1250</v>
      </c>
      <c r="F100" s="155">
        <v>0</v>
      </c>
      <c r="G100" s="30">
        <v>0</v>
      </c>
      <c r="H100" s="31">
        <v>0</v>
      </c>
      <c r="I100" s="35">
        <v>306765</v>
      </c>
      <c r="J100" s="34">
        <v>12612</v>
      </c>
      <c r="K100" s="440">
        <v>38.479999999999997</v>
      </c>
      <c r="L100" s="706">
        <f t="shared" ref="L100:L127" si="70">ROUND(K100*32477531/10^6,0)</f>
        <v>1250</v>
      </c>
      <c r="M100" s="710">
        <f t="shared" si="61"/>
        <v>13862</v>
      </c>
      <c r="N100" s="134">
        <v>0</v>
      </c>
      <c r="O100" s="36">
        <v>0</v>
      </c>
      <c r="P100" s="147">
        <v>306765</v>
      </c>
      <c r="Q100" s="148">
        <v>12612</v>
      </c>
      <c r="R100" s="707">
        <f t="shared" si="55"/>
        <v>13862</v>
      </c>
      <c r="S100" s="35">
        <v>13621</v>
      </c>
      <c r="T100" s="489">
        <v>0</v>
      </c>
      <c r="U100" s="36">
        <v>0</v>
      </c>
      <c r="V100" s="157">
        <v>22446</v>
      </c>
      <c r="W100" s="33">
        <v>0</v>
      </c>
      <c r="X100" s="30">
        <v>0</v>
      </c>
      <c r="Y100" s="36">
        <v>0</v>
      </c>
      <c r="Z100" s="37"/>
      <c r="AA100" s="37" t="s">
        <v>96</v>
      </c>
      <c r="AB100" s="161">
        <v>0</v>
      </c>
      <c r="AC100" s="98" t="s">
        <v>1851</v>
      </c>
      <c r="AD100" s="165" t="s">
        <v>1986</v>
      </c>
      <c r="AE100" s="38">
        <v>48</v>
      </c>
      <c r="AF100" s="167">
        <v>202</v>
      </c>
      <c r="AG100" s="165">
        <v>20.6</v>
      </c>
      <c r="AH100" s="452">
        <v>4.9000000000000004</v>
      </c>
      <c r="AI100" s="126">
        <v>0</v>
      </c>
      <c r="AJ100" s="127">
        <v>0</v>
      </c>
      <c r="AK100" s="555">
        <v>127</v>
      </c>
      <c r="AL100" s="30" t="s">
        <v>1857</v>
      </c>
      <c r="AM100" s="40"/>
      <c r="AN100" s="572">
        <v>17.8</v>
      </c>
      <c r="AO100" s="180">
        <v>46</v>
      </c>
      <c r="AP100" s="409">
        <v>48</v>
      </c>
      <c r="AQ100" s="533">
        <v>31.24</v>
      </c>
      <c r="AR100" s="41">
        <v>37</v>
      </c>
      <c r="AS100" s="1060">
        <v>13</v>
      </c>
      <c r="AW100" s="177">
        <f t="shared" ref="AW100:AW128" si="71">$AW$129/30</f>
        <v>400000</v>
      </c>
      <c r="AX100" s="186"/>
      <c r="AY100" s="186">
        <f t="shared" si="62"/>
        <v>342832</v>
      </c>
      <c r="AZ100" s="186">
        <f t="shared" si="50"/>
        <v>-57168</v>
      </c>
      <c r="BA100" s="193">
        <f t="shared" si="51"/>
        <v>0.85707999999999995</v>
      </c>
      <c r="BB100" s="727">
        <f>SUM($AY$100:AY100)/SUM($AW$100:AW100)</f>
        <v>0.85707999999999995</v>
      </c>
      <c r="BC100" s="675">
        <f t="shared" ref="BC100:BC128" si="72">$BC$129/30</f>
        <v>383333.33333333331</v>
      </c>
      <c r="BD100" s="186">
        <f t="shared" si="63"/>
        <v>306765</v>
      </c>
      <c r="BE100" s="186">
        <f t="shared" si="58"/>
        <v>-76568.333333333314</v>
      </c>
      <c r="BF100" s="193">
        <f t="shared" si="59"/>
        <v>0.80025652173913042</v>
      </c>
      <c r="BG100" s="177">
        <f t="shared" ref="BG100:BG128" si="73">$BG$129/30</f>
        <v>17333.333333333332</v>
      </c>
      <c r="BH100" s="186">
        <f t="shared" si="64"/>
        <v>36067</v>
      </c>
      <c r="BI100" s="186">
        <f t="shared" si="65"/>
        <v>18733.666666666668</v>
      </c>
      <c r="BJ100" s="193">
        <f t="shared" si="66"/>
        <v>2.0807884615384618</v>
      </c>
      <c r="BK100" s="675">
        <f t="shared" ref="BK100:BK128" si="74">$BK$129/30</f>
        <v>32.666666666666664</v>
      </c>
      <c r="BL100" s="677"/>
      <c r="BM100" s="677">
        <f t="shared" si="67"/>
        <v>38.479999999999997</v>
      </c>
      <c r="BN100" s="677">
        <f t="shared" si="68"/>
        <v>5.8133333333333326</v>
      </c>
      <c r="BO100" s="193">
        <f t="shared" si="60"/>
        <v>1.1779591836734693</v>
      </c>
      <c r="BP100" s="730">
        <f>SUM($BM$100:BM100)/SUM($BK$100:BK100)</f>
        <v>1.1779591836734693</v>
      </c>
    </row>
    <row r="101" spans="1:68" s="41" customFormat="1" ht="21.75" hidden="1" customHeight="1" outlineLevel="1">
      <c r="A101" s="120">
        <v>44654</v>
      </c>
      <c r="B101" s="1000">
        <v>344363</v>
      </c>
      <c r="C101" s="126">
        <v>331440</v>
      </c>
      <c r="D101" s="1003">
        <v>38.24</v>
      </c>
      <c r="E101" s="706">
        <f t="shared" si="69"/>
        <v>1242</v>
      </c>
      <c r="F101" s="155">
        <v>0</v>
      </c>
      <c r="G101" s="30">
        <v>0</v>
      </c>
      <c r="H101" s="31">
        <v>0</v>
      </c>
      <c r="I101" s="35">
        <v>311655</v>
      </c>
      <c r="J101" s="34">
        <v>12810</v>
      </c>
      <c r="K101" s="440">
        <v>38.24</v>
      </c>
      <c r="L101" s="706">
        <f t="shared" si="70"/>
        <v>1242</v>
      </c>
      <c r="M101" s="710">
        <f t="shared" si="61"/>
        <v>14052</v>
      </c>
      <c r="N101" s="134">
        <v>0</v>
      </c>
      <c r="O101" s="36">
        <v>0</v>
      </c>
      <c r="P101" s="147">
        <v>311655</v>
      </c>
      <c r="Q101" s="148">
        <v>12810</v>
      </c>
      <c r="R101" s="707">
        <f t="shared" si="55"/>
        <v>14052</v>
      </c>
      <c r="S101" s="35">
        <v>13873</v>
      </c>
      <c r="T101" s="489">
        <v>0</v>
      </c>
      <c r="U101" s="36">
        <v>0</v>
      </c>
      <c r="V101" s="157">
        <v>18835</v>
      </c>
      <c r="W101" s="33">
        <v>0</v>
      </c>
      <c r="X101" s="30">
        <v>0</v>
      </c>
      <c r="Y101" s="36">
        <v>0</v>
      </c>
      <c r="Z101" s="37"/>
      <c r="AA101" s="37" t="s">
        <v>96</v>
      </c>
      <c r="AB101" s="161">
        <v>0</v>
      </c>
      <c r="AC101" s="98" t="s">
        <v>1851</v>
      </c>
      <c r="AD101" s="165" t="s">
        <v>1904</v>
      </c>
      <c r="AE101" s="38">
        <v>48</v>
      </c>
      <c r="AF101" s="167">
        <v>202</v>
      </c>
      <c r="AG101" s="165">
        <v>20.7</v>
      </c>
      <c r="AH101" s="452">
        <v>5</v>
      </c>
      <c r="AI101" s="126">
        <v>0</v>
      </c>
      <c r="AJ101" s="127">
        <v>0</v>
      </c>
      <c r="AK101" s="555">
        <v>129</v>
      </c>
      <c r="AL101" s="30" t="s">
        <v>1857</v>
      </c>
      <c r="AM101" s="712"/>
      <c r="AN101" s="572">
        <v>17.8</v>
      </c>
      <c r="AO101" s="180">
        <v>48</v>
      </c>
      <c r="AP101" s="409">
        <v>50</v>
      </c>
      <c r="AQ101" s="533">
        <v>31.06</v>
      </c>
      <c r="AR101" s="41">
        <v>37</v>
      </c>
      <c r="AS101" s="1060">
        <v>13</v>
      </c>
      <c r="AW101" s="177">
        <f t="shared" si="71"/>
        <v>400000</v>
      </c>
      <c r="AX101" s="186"/>
      <c r="AY101" s="186">
        <f t="shared" si="62"/>
        <v>344363</v>
      </c>
      <c r="AZ101" s="186">
        <f t="shared" si="50"/>
        <v>-55637</v>
      </c>
      <c r="BA101" s="193">
        <f t="shared" si="51"/>
        <v>0.86090750000000005</v>
      </c>
      <c r="BB101" s="727">
        <f>SUM($AY$100:AY101)/SUM($AW$100:AW101)</f>
        <v>0.85899375</v>
      </c>
      <c r="BC101" s="675">
        <f t="shared" si="72"/>
        <v>383333.33333333331</v>
      </c>
      <c r="BD101" s="186">
        <f t="shared" si="63"/>
        <v>311655</v>
      </c>
      <c r="BE101" s="186">
        <f t="shared" si="58"/>
        <v>-71678.333333333314</v>
      </c>
      <c r="BF101" s="193">
        <f t="shared" si="59"/>
        <v>0.81301304347826087</v>
      </c>
      <c r="BG101" s="177">
        <f t="shared" si="73"/>
        <v>17333.333333333332</v>
      </c>
      <c r="BH101" s="186">
        <f t="shared" si="64"/>
        <v>32708</v>
      </c>
      <c r="BI101" s="186">
        <f t="shared" si="65"/>
        <v>15374.666666666668</v>
      </c>
      <c r="BJ101" s="193">
        <f t="shared" si="66"/>
        <v>1.8870000000000002</v>
      </c>
      <c r="BK101" s="675">
        <f t="shared" si="74"/>
        <v>32.666666666666664</v>
      </c>
      <c r="BL101" s="677"/>
      <c r="BM101" s="677">
        <f t="shared" si="67"/>
        <v>38.24</v>
      </c>
      <c r="BN101" s="677">
        <f t="shared" si="68"/>
        <v>5.5733333333333377</v>
      </c>
      <c r="BO101" s="193">
        <f t="shared" si="60"/>
        <v>1.1706122448979592</v>
      </c>
      <c r="BP101" s="730">
        <f>SUM($BM$100:BM101)/SUM($BK$100:BK101)</f>
        <v>1.1742857142857144</v>
      </c>
    </row>
    <row r="102" spans="1:68" s="41" customFormat="1" ht="21.75" hidden="1" customHeight="1" outlineLevel="1">
      <c r="A102" s="120">
        <v>44655</v>
      </c>
      <c r="B102" s="1000">
        <v>343423</v>
      </c>
      <c r="C102" s="126">
        <v>331590</v>
      </c>
      <c r="D102" s="1003">
        <v>37.58</v>
      </c>
      <c r="E102" s="706">
        <f t="shared" si="69"/>
        <v>1221</v>
      </c>
      <c r="F102" s="155">
        <v>0</v>
      </c>
      <c r="G102" s="30">
        <v>0</v>
      </c>
      <c r="H102" s="31">
        <v>0</v>
      </c>
      <c r="I102" s="35">
        <v>311374</v>
      </c>
      <c r="J102" s="34">
        <v>12800</v>
      </c>
      <c r="K102" s="440">
        <v>37.58</v>
      </c>
      <c r="L102" s="706">
        <f t="shared" si="70"/>
        <v>1221</v>
      </c>
      <c r="M102" s="710">
        <f t="shared" si="61"/>
        <v>14021</v>
      </c>
      <c r="N102" s="134">
        <v>0</v>
      </c>
      <c r="O102" s="36">
        <v>0</v>
      </c>
      <c r="P102" s="147">
        <v>311374</v>
      </c>
      <c r="Q102" s="148">
        <v>12800</v>
      </c>
      <c r="R102" s="707">
        <f t="shared" si="55"/>
        <v>14021</v>
      </c>
      <c r="S102" s="35">
        <v>13589</v>
      </c>
      <c r="T102" s="489">
        <v>0</v>
      </c>
      <c r="U102" s="36">
        <v>0</v>
      </c>
      <c r="V102" s="157">
        <v>18460</v>
      </c>
      <c r="W102" s="33">
        <v>0</v>
      </c>
      <c r="X102" s="30">
        <v>0</v>
      </c>
      <c r="Y102" s="36">
        <v>0</v>
      </c>
      <c r="Z102" s="37"/>
      <c r="AA102" s="37" t="s">
        <v>96</v>
      </c>
      <c r="AB102" s="161">
        <v>0</v>
      </c>
      <c r="AC102" s="98" t="s">
        <v>1851</v>
      </c>
      <c r="AD102" s="165" t="s">
        <v>1987</v>
      </c>
      <c r="AE102" s="38">
        <v>48</v>
      </c>
      <c r="AF102" s="167">
        <v>202</v>
      </c>
      <c r="AG102" s="165">
        <v>20.6</v>
      </c>
      <c r="AH102" s="452">
        <v>5</v>
      </c>
      <c r="AI102" s="126">
        <v>0</v>
      </c>
      <c r="AJ102" s="127">
        <v>0</v>
      </c>
      <c r="AK102" s="555">
        <v>128</v>
      </c>
      <c r="AL102" s="30" t="s">
        <v>1857</v>
      </c>
      <c r="AM102" s="40"/>
      <c r="AN102" s="573">
        <v>17.899999999999999</v>
      </c>
      <c r="AO102" s="181">
        <v>47</v>
      </c>
      <c r="AP102" s="409">
        <v>50</v>
      </c>
      <c r="AQ102" s="533">
        <v>31.29</v>
      </c>
      <c r="AR102" s="41">
        <v>37</v>
      </c>
      <c r="AS102" s="1060">
        <v>13</v>
      </c>
      <c r="AW102" s="177">
        <f t="shared" si="71"/>
        <v>400000</v>
      </c>
      <c r="AX102" s="186"/>
      <c r="AY102" s="186">
        <f t="shared" si="62"/>
        <v>343423</v>
      </c>
      <c r="AZ102" s="186">
        <f t="shared" si="50"/>
        <v>-56577</v>
      </c>
      <c r="BA102" s="193">
        <f t="shared" si="51"/>
        <v>0.85855749999999997</v>
      </c>
      <c r="BB102" s="727">
        <f>SUM($AY$100:AY102)/SUM($AW$100:AW102)</f>
        <v>0.85884833333333332</v>
      </c>
      <c r="BC102" s="675">
        <f t="shared" si="72"/>
        <v>383333.33333333331</v>
      </c>
      <c r="BD102" s="186">
        <f t="shared" si="63"/>
        <v>311374</v>
      </c>
      <c r="BE102" s="186">
        <f t="shared" si="58"/>
        <v>-71959.333333333314</v>
      </c>
      <c r="BF102" s="193">
        <f t="shared" si="59"/>
        <v>0.81228</v>
      </c>
      <c r="BG102" s="177">
        <f t="shared" si="73"/>
        <v>17333.333333333332</v>
      </c>
      <c r="BH102" s="186">
        <f t="shared" si="64"/>
        <v>32049</v>
      </c>
      <c r="BI102" s="186">
        <f t="shared" si="65"/>
        <v>14715.666666666668</v>
      </c>
      <c r="BJ102" s="193">
        <f t="shared" si="66"/>
        <v>1.8489807692307694</v>
      </c>
      <c r="BK102" s="675">
        <f t="shared" si="74"/>
        <v>32.666666666666664</v>
      </c>
      <c r="BL102" s="677"/>
      <c r="BM102" s="677">
        <f t="shared" si="67"/>
        <v>37.58</v>
      </c>
      <c r="BN102" s="677">
        <f t="shared" si="68"/>
        <v>4.913333333333334</v>
      </c>
      <c r="BO102" s="193">
        <f t="shared" si="60"/>
        <v>1.1504081632653063</v>
      </c>
      <c r="BP102" s="730">
        <f>SUM($BM$100:BM102)/SUM($BK$100:BK102)</f>
        <v>1.1663265306122448</v>
      </c>
    </row>
    <row r="103" spans="1:68" s="41" customFormat="1" ht="21.75" hidden="1" customHeight="1" outlineLevel="1">
      <c r="A103" s="120">
        <v>44656</v>
      </c>
      <c r="B103" s="1000">
        <v>344143</v>
      </c>
      <c r="C103" s="126">
        <v>330872</v>
      </c>
      <c r="D103" s="1003">
        <v>35.86</v>
      </c>
      <c r="E103" s="706">
        <f t="shared" si="69"/>
        <v>1165</v>
      </c>
      <c r="F103" s="155">
        <v>0</v>
      </c>
      <c r="G103" s="30">
        <v>0</v>
      </c>
      <c r="H103" s="31">
        <v>0</v>
      </c>
      <c r="I103" s="35">
        <v>311134</v>
      </c>
      <c r="J103" s="34">
        <v>12790</v>
      </c>
      <c r="K103" s="440">
        <v>35.86</v>
      </c>
      <c r="L103" s="706">
        <f t="shared" si="70"/>
        <v>1165</v>
      </c>
      <c r="M103" s="710">
        <f t="shared" si="61"/>
        <v>13955</v>
      </c>
      <c r="N103" s="134">
        <v>0</v>
      </c>
      <c r="O103" s="36">
        <v>0</v>
      </c>
      <c r="P103" s="147">
        <v>311134</v>
      </c>
      <c r="Q103" s="148">
        <v>12790</v>
      </c>
      <c r="R103" s="707">
        <f t="shared" si="55"/>
        <v>13955</v>
      </c>
      <c r="S103" s="35">
        <v>13845</v>
      </c>
      <c r="T103" s="489">
        <v>0</v>
      </c>
      <c r="U103" s="36">
        <v>0</v>
      </c>
      <c r="V103" s="157">
        <v>19164</v>
      </c>
      <c r="W103" s="33">
        <v>0</v>
      </c>
      <c r="X103" s="30">
        <v>0</v>
      </c>
      <c r="Y103" s="36">
        <v>0</v>
      </c>
      <c r="Z103" s="37"/>
      <c r="AA103" s="37" t="s">
        <v>96</v>
      </c>
      <c r="AB103" s="161">
        <v>0</v>
      </c>
      <c r="AC103" s="98" t="s">
        <v>1851</v>
      </c>
      <c r="AD103" s="165" t="s">
        <v>1988</v>
      </c>
      <c r="AE103" s="38">
        <v>48</v>
      </c>
      <c r="AF103" s="167">
        <v>202</v>
      </c>
      <c r="AG103" s="165">
        <v>20.6</v>
      </c>
      <c r="AH103" s="452">
        <v>5</v>
      </c>
      <c r="AI103" s="126">
        <v>0</v>
      </c>
      <c r="AJ103" s="127">
        <v>0</v>
      </c>
      <c r="AK103" s="555">
        <v>127</v>
      </c>
      <c r="AL103" s="30" t="s">
        <v>1857</v>
      </c>
      <c r="AM103" s="40"/>
      <c r="AN103" s="573">
        <v>18</v>
      </c>
      <c r="AO103" s="181">
        <v>49</v>
      </c>
      <c r="AP103" s="409">
        <v>54</v>
      </c>
      <c r="AQ103" s="533">
        <v>29.98</v>
      </c>
      <c r="AR103" s="41">
        <v>37</v>
      </c>
      <c r="AS103" s="1060">
        <v>13</v>
      </c>
      <c r="AW103" s="177">
        <f t="shared" si="71"/>
        <v>400000</v>
      </c>
      <c r="AX103" s="186"/>
      <c r="AY103" s="186">
        <f t="shared" si="62"/>
        <v>344143</v>
      </c>
      <c r="AZ103" s="186">
        <f t="shared" si="50"/>
        <v>-55857</v>
      </c>
      <c r="BA103" s="193">
        <f t="shared" si="51"/>
        <v>0.8603575</v>
      </c>
      <c r="BB103" s="727">
        <f>SUM($AY$100:AY103)/SUM($AW$100:AW103)</f>
        <v>0.85922562499999999</v>
      </c>
      <c r="BC103" s="675">
        <f t="shared" si="72"/>
        <v>383333.33333333331</v>
      </c>
      <c r="BD103" s="186">
        <f t="shared" si="63"/>
        <v>311134</v>
      </c>
      <c r="BE103" s="186">
        <f t="shared" si="58"/>
        <v>-72199.333333333314</v>
      </c>
      <c r="BF103" s="193">
        <f t="shared" si="59"/>
        <v>0.81165391304347834</v>
      </c>
      <c r="BG103" s="177">
        <f t="shared" si="73"/>
        <v>17333.333333333332</v>
      </c>
      <c r="BH103" s="186">
        <f t="shared" si="64"/>
        <v>33009</v>
      </c>
      <c r="BI103" s="186">
        <f t="shared" si="65"/>
        <v>15675.666666666668</v>
      </c>
      <c r="BJ103" s="193">
        <f t="shared" si="66"/>
        <v>1.9043653846153847</v>
      </c>
      <c r="BK103" s="675">
        <f t="shared" si="74"/>
        <v>32.666666666666664</v>
      </c>
      <c r="BL103" s="677"/>
      <c r="BM103" s="677">
        <f t="shared" si="67"/>
        <v>35.86</v>
      </c>
      <c r="BN103" s="677">
        <f t="shared" si="68"/>
        <v>3.1933333333333351</v>
      </c>
      <c r="BO103" s="193">
        <f t="shared" si="60"/>
        <v>1.0977551020408165</v>
      </c>
      <c r="BP103" s="730">
        <f>SUM($BM$100:BM103)/SUM($BK$100:BK103)</f>
        <v>1.1491836734693879</v>
      </c>
    </row>
    <row r="104" spans="1:68" s="41" customFormat="1" ht="24" hidden="1" customHeight="1" outlineLevel="1">
      <c r="A104" s="120">
        <v>44657</v>
      </c>
      <c r="B104" s="1000">
        <v>343906</v>
      </c>
      <c r="C104" s="126">
        <v>330773</v>
      </c>
      <c r="D104" s="1003">
        <v>33.89</v>
      </c>
      <c r="E104" s="706">
        <f t="shared" si="69"/>
        <v>1101</v>
      </c>
      <c r="F104" s="155">
        <v>0</v>
      </c>
      <c r="G104" s="30">
        <v>0</v>
      </c>
      <c r="H104" s="31">
        <v>0</v>
      </c>
      <c r="I104" s="35">
        <v>310680</v>
      </c>
      <c r="J104" s="34">
        <v>12772</v>
      </c>
      <c r="K104" s="440">
        <v>33.89</v>
      </c>
      <c r="L104" s="706">
        <f t="shared" si="70"/>
        <v>1101</v>
      </c>
      <c r="M104" s="710">
        <f t="shared" si="61"/>
        <v>13873</v>
      </c>
      <c r="N104" s="134">
        <v>0</v>
      </c>
      <c r="O104" s="36">
        <v>0</v>
      </c>
      <c r="P104" s="147">
        <v>310680</v>
      </c>
      <c r="Q104" s="148">
        <v>12772</v>
      </c>
      <c r="R104" s="707">
        <f t="shared" si="55"/>
        <v>13873</v>
      </c>
      <c r="S104" s="35">
        <v>13947</v>
      </c>
      <c r="T104" s="489">
        <v>0</v>
      </c>
      <c r="U104" s="36">
        <v>0</v>
      </c>
      <c r="V104" s="157">
        <v>19279</v>
      </c>
      <c r="W104" s="33">
        <v>0</v>
      </c>
      <c r="X104" s="30">
        <v>0</v>
      </c>
      <c r="Y104" s="36">
        <v>0</v>
      </c>
      <c r="Z104" s="37"/>
      <c r="AA104" s="37" t="s">
        <v>96</v>
      </c>
      <c r="AB104" s="161">
        <v>0</v>
      </c>
      <c r="AC104" s="98" t="s">
        <v>1851</v>
      </c>
      <c r="AD104" s="165" t="s">
        <v>1989</v>
      </c>
      <c r="AE104" s="38">
        <v>48</v>
      </c>
      <c r="AF104" s="167">
        <v>202</v>
      </c>
      <c r="AG104" s="165">
        <v>20.6</v>
      </c>
      <c r="AH104" s="452">
        <v>5</v>
      </c>
      <c r="AI104" s="126">
        <v>0</v>
      </c>
      <c r="AJ104" s="127">
        <v>0</v>
      </c>
      <c r="AK104" s="555">
        <v>128</v>
      </c>
      <c r="AL104" s="30" t="s">
        <v>1857</v>
      </c>
      <c r="AM104" s="711"/>
      <c r="AN104" s="573">
        <v>18</v>
      </c>
      <c r="AO104" s="181">
        <v>51</v>
      </c>
      <c r="AP104" s="409">
        <v>54</v>
      </c>
      <c r="AQ104" s="533">
        <v>29.82</v>
      </c>
      <c r="AR104" s="41">
        <v>37</v>
      </c>
      <c r="AS104" s="1060">
        <v>13</v>
      </c>
      <c r="AW104" s="177">
        <f t="shared" si="71"/>
        <v>400000</v>
      </c>
      <c r="AX104" s="186"/>
      <c r="AY104" s="186">
        <f t="shared" si="62"/>
        <v>343906</v>
      </c>
      <c r="AZ104" s="186">
        <f t="shared" si="50"/>
        <v>-56094</v>
      </c>
      <c r="BA104" s="193">
        <f t="shared" si="51"/>
        <v>0.859765</v>
      </c>
      <c r="BB104" s="727">
        <f>SUM($AY$100:AY104)/SUM($AW$100:AW104)</f>
        <v>0.85933349999999997</v>
      </c>
      <c r="BC104" s="675">
        <f t="shared" si="72"/>
        <v>383333.33333333331</v>
      </c>
      <c r="BD104" s="186">
        <f t="shared" si="63"/>
        <v>310680</v>
      </c>
      <c r="BE104" s="186">
        <f t="shared" si="58"/>
        <v>-72653.333333333314</v>
      </c>
      <c r="BF104" s="193">
        <f t="shared" si="59"/>
        <v>0.81046956521739133</v>
      </c>
      <c r="BG104" s="177">
        <f t="shared" si="73"/>
        <v>17333.333333333332</v>
      </c>
      <c r="BH104" s="186">
        <f t="shared" si="64"/>
        <v>33226</v>
      </c>
      <c r="BI104" s="186">
        <f t="shared" si="65"/>
        <v>15892.666666666668</v>
      </c>
      <c r="BJ104" s="193">
        <f t="shared" si="66"/>
        <v>1.9168846153846155</v>
      </c>
      <c r="BK104" s="675">
        <f t="shared" si="74"/>
        <v>32.666666666666664</v>
      </c>
      <c r="BL104" s="677"/>
      <c r="BM104" s="677">
        <f t="shared" si="67"/>
        <v>33.89</v>
      </c>
      <c r="BN104" s="677">
        <f t="shared" si="68"/>
        <v>1.2233333333333363</v>
      </c>
      <c r="BO104" s="193">
        <f t="shared" si="60"/>
        <v>1.0374489795918369</v>
      </c>
      <c r="BP104" s="730">
        <f>SUM($BM$100:BM104)/SUM($BK$100:BK104)</f>
        <v>1.1268367346938777</v>
      </c>
    </row>
    <row r="105" spans="1:68" s="41" customFormat="1" ht="21" hidden="1" customHeight="1" outlineLevel="1">
      <c r="A105" s="120">
        <v>44658</v>
      </c>
      <c r="B105" s="1000">
        <v>343684</v>
      </c>
      <c r="C105" s="126">
        <v>330427</v>
      </c>
      <c r="D105" s="1003">
        <v>34.61</v>
      </c>
      <c r="E105" s="706">
        <f t="shared" si="69"/>
        <v>1124</v>
      </c>
      <c r="F105" s="155">
        <v>0</v>
      </c>
      <c r="G105" s="30">
        <v>0</v>
      </c>
      <c r="H105" s="31">
        <v>0</v>
      </c>
      <c r="I105" s="35">
        <v>310232</v>
      </c>
      <c r="J105" s="34">
        <v>12755</v>
      </c>
      <c r="K105" s="440">
        <v>34.61</v>
      </c>
      <c r="L105" s="706">
        <f t="shared" si="70"/>
        <v>1124</v>
      </c>
      <c r="M105" s="710">
        <f t="shared" si="61"/>
        <v>13879</v>
      </c>
      <c r="N105" s="134">
        <v>0</v>
      </c>
      <c r="O105" s="36">
        <v>0</v>
      </c>
      <c r="P105" s="147">
        <v>310232</v>
      </c>
      <c r="Q105" s="148">
        <v>12755</v>
      </c>
      <c r="R105" s="707">
        <f t="shared" si="55"/>
        <v>13879</v>
      </c>
      <c r="S105" s="35">
        <v>13911</v>
      </c>
      <c r="T105" s="489">
        <v>0</v>
      </c>
      <c r="U105" s="36">
        <v>0</v>
      </c>
      <c r="V105" s="157">
        <v>19541</v>
      </c>
      <c r="W105" s="33">
        <v>0</v>
      </c>
      <c r="X105" s="30">
        <v>0</v>
      </c>
      <c r="Y105" s="36">
        <v>0</v>
      </c>
      <c r="Z105" s="37"/>
      <c r="AA105" s="37" t="s">
        <v>96</v>
      </c>
      <c r="AB105" s="161">
        <v>0</v>
      </c>
      <c r="AC105" s="98" t="s">
        <v>1851</v>
      </c>
      <c r="AD105" s="165" t="s">
        <v>1990</v>
      </c>
      <c r="AE105" s="38">
        <v>48</v>
      </c>
      <c r="AF105" s="167">
        <v>202</v>
      </c>
      <c r="AG105" s="165">
        <v>20.6</v>
      </c>
      <c r="AH105" s="452">
        <v>5</v>
      </c>
      <c r="AI105" s="126">
        <v>0</v>
      </c>
      <c r="AJ105" s="127">
        <v>0</v>
      </c>
      <c r="AK105" s="555">
        <v>128</v>
      </c>
      <c r="AL105" s="30" t="s">
        <v>1857</v>
      </c>
      <c r="AM105" s="719"/>
      <c r="AN105" s="573">
        <v>18.100000000000001</v>
      </c>
      <c r="AO105" s="181">
        <v>49</v>
      </c>
      <c r="AP105" s="409">
        <v>51</v>
      </c>
      <c r="AQ105" s="533">
        <v>29.44</v>
      </c>
      <c r="AR105" s="41">
        <v>37</v>
      </c>
      <c r="AS105" s="1060">
        <v>13</v>
      </c>
      <c r="AW105" s="177">
        <f t="shared" si="71"/>
        <v>400000</v>
      </c>
      <c r="AX105" s="186"/>
      <c r="AY105" s="186">
        <f t="shared" si="62"/>
        <v>343684</v>
      </c>
      <c r="AZ105" s="186">
        <f t="shared" si="50"/>
        <v>-56316</v>
      </c>
      <c r="BA105" s="193">
        <f t="shared" si="51"/>
        <v>0.85921000000000003</v>
      </c>
      <c r="BB105" s="727">
        <f>SUM($AY$100:AY105)/SUM($AW$100:AW105)</f>
        <v>0.85931291666666665</v>
      </c>
      <c r="BC105" s="675">
        <f t="shared" si="72"/>
        <v>383333.33333333331</v>
      </c>
      <c r="BD105" s="186">
        <f t="shared" si="63"/>
        <v>310232</v>
      </c>
      <c r="BE105" s="186">
        <f t="shared" si="58"/>
        <v>-73101.333333333314</v>
      </c>
      <c r="BF105" s="193">
        <f t="shared" si="59"/>
        <v>0.80930086956521741</v>
      </c>
      <c r="BG105" s="177">
        <f t="shared" si="73"/>
        <v>17333.333333333332</v>
      </c>
      <c r="BH105" s="186">
        <f t="shared" si="64"/>
        <v>33452</v>
      </c>
      <c r="BI105" s="186">
        <f t="shared" si="65"/>
        <v>16118.666666666668</v>
      </c>
      <c r="BJ105" s="193">
        <f t="shared" si="66"/>
        <v>1.9299230769230771</v>
      </c>
      <c r="BK105" s="675">
        <f t="shared" si="74"/>
        <v>32.666666666666664</v>
      </c>
      <c r="BL105" s="677"/>
      <c r="BM105" s="677">
        <f t="shared" si="67"/>
        <v>34.61</v>
      </c>
      <c r="BN105" s="677">
        <f t="shared" si="68"/>
        <v>1.9433333333333351</v>
      </c>
      <c r="BO105" s="193">
        <f t="shared" si="60"/>
        <v>1.0594897959183673</v>
      </c>
      <c r="BP105" s="730">
        <f>SUM($BM$100:BM105)/SUM($BK$100:BK105)</f>
        <v>1.1156122448979595</v>
      </c>
    </row>
    <row r="106" spans="1:68" s="41" customFormat="1" ht="21.75" hidden="1" customHeight="1" outlineLevel="1">
      <c r="A106" s="120">
        <v>44659</v>
      </c>
      <c r="B106" s="1000">
        <v>342249</v>
      </c>
      <c r="C106" s="126">
        <v>329812</v>
      </c>
      <c r="D106" s="1003">
        <v>34.020000000000003</v>
      </c>
      <c r="E106" s="706">
        <f t="shared" si="69"/>
        <v>1105</v>
      </c>
      <c r="F106" s="155">
        <v>0</v>
      </c>
      <c r="G106" s="30">
        <v>0</v>
      </c>
      <c r="H106" s="31">
        <v>0</v>
      </c>
      <c r="I106" s="35">
        <v>309673</v>
      </c>
      <c r="J106" s="34">
        <v>12708</v>
      </c>
      <c r="K106" s="440">
        <v>34.020000000000003</v>
      </c>
      <c r="L106" s="706">
        <f t="shared" si="70"/>
        <v>1105</v>
      </c>
      <c r="M106" s="710">
        <f t="shared" si="61"/>
        <v>13813</v>
      </c>
      <c r="N106" s="134">
        <v>0</v>
      </c>
      <c r="O106" s="36">
        <v>0</v>
      </c>
      <c r="P106" s="147">
        <v>309673</v>
      </c>
      <c r="Q106" s="148">
        <v>12708</v>
      </c>
      <c r="R106" s="707">
        <f t="shared" si="55"/>
        <v>13813</v>
      </c>
      <c r="S106" s="35">
        <v>13849</v>
      </c>
      <c r="T106" s="489">
        <v>0</v>
      </c>
      <c r="U106" s="36">
        <v>0</v>
      </c>
      <c r="V106" s="157">
        <v>18727</v>
      </c>
      <c r="W106" s="33">
        <v>0</v>
      </c>
      <c r="X106" s="30">
        <v>0</v>
      </c>
      <c r="Y106" s="36">
        <v>0</v>
      </c>
      <c r="Z106" s="37"/>
      <c r="AA106" s="37" t="s">
        <v>96</v>
      </c>
      <c r="AB106" s="161">
        <v>0</v>
      </c>
      <c r="AC106" s="98" t="s">
        <v>1851</v>
      </c>
      <c r="AD106" s="165" t="s">
        <v>1991</v>
      </c>
      <c r="AE106" s="38">
        <v>48</v>
      </c>
      <c r="AF106" s="167">
        <v>202</v>
      </c>
      <c r="AG106" s="165">
        <v>20.5</v>
      </c>
      <c r="AH106" s="452">
        <v>5</v>
      </c>
      <c r="AI106" s="126">
        <v>0</v>
      </c>
      <c r="AJ106" s="127">
        <v>0</v>
      </c>
      <c r="AK106" s="555">
        <v>127</v>
      </c>
      <c r="AL106" s="30" t="s">
        <v>1857</v>
      </c>
      <c r="AM106" s="40"/>
      <c r="AN106" s="573">
        <v>19.2</v>
      </c>
      <c r="AO106" s="181">
        <v>50</v>
      </c>
      <c r="AP106" s="409">
        <v>54</v>
      </c>
      <c r="AQ106" s="533">
        <v>28.75</v>
      </c>
      <c r="AR106" s="41">
        <v>37</v>
      </c>
      <c r="AS106" s="1060">
        <v>13</v>
      </c>
      <c r="AW106" s="177">
        <f t="shared" si="71"/>
        <v>400000</v>
      </c>
      <c r="AX106" s="186"/>
      <c r="AY106" s="186">
        <f t="shared" si="62"/>
        <v>342249</v>
      </c>
      <c r="AZ106" s="186">
        <f t="shared" si="50"/>
        <v>-57751</v>
      </c>
      <c r="BA106" s="193">
        <f t="shared" si="51"/>
        <v>0.85562249999999995</v>
      </c>
      <c r="BB106" s="727">
        <f>SUM($AY$100:AY106)/SUM($AW$100:AW106)</f>
        <v>0.85878571428571426</v>
      </c>
      <c r="BC106" s="675">
        <f t="shared" si="72"/>
        <v>383333.33333333331</v>
      </c>
      <c r="BD106" s="186">
        <f t="shared" si="63"/>
        <v>309673</v>
      </c>
      <c r="BE106" s="186">
        <f t="shared" si="58"/>
        <v>-73660.333333333314</v>
      </c>
      <c r="BF106" s="193">
        <f t="shared" si="59"/>
        <v>0.80784260869565216</v>
      </c>
      <c r="BG106" s="177">
        <f t="shared" si="73"/>
        <v>17333.333333333332</v>
      </c>
      <c r="BH106" s="186">
        <f t="shared" si="64"/>
        <v>32576</v>
      </c>
      <c r="BI106" s="186">
        <f t="shared" si="65"/>
        <v>15242.666666666668</v>
      </c>
      <c r="BJ106" s="193">
        <f t="shared" si="66"/>
        <v>1.8793846153846154</v>
      </c>
      <c r="BK106" s="675">
        <f t="shared" si="74"/>
        <v>32.666666666666664</v>
      </c>
      <c r="BL106" s="677"/>
      <c r="BM106" s="677">
        <f t="shared" si="67"/>
        <v>34.020000000000003</v>
      </c>
      <c r="BN106" s="677">
        <f t="shared" si="68"/>
        <v>1.3533333333333388</v>
      </c>
      <c r="BO106" s="193">
        <f t="shared" si="60"/>
        <v>1.0414285714285716</v>
      </c>
      <c r="BP106" s="730">
        <f>SUM($BM$100:BM106)/SUM($BK$100:BK106)</f>
        <v>1.1050145772594755</v>
      </c>
    </row>
    <row r="107" spans="1:68" s="41" customFormat="1" ht="23" hidden="1" customHeight="1" outlineLevel="1">
      <c r="A107" s="120">
        <v>44660</v>
      </c>
      <c r="B107" s="1000">
        <v>334354</v>
      </c>
      <c r="C107" s="126">
        <v>326397</v>
      </c>
      <c r="D107" s="1003">
        <v>33.18</v>
      </c>
      <c r="E107" s="706">
        <f t="shared" si="69"/>
        <v>1078</v>
      </c>
      <c r="F107" s="155">
        <v>0</v>
      </c>
      <c r="G107" s="30">
        <v>0</v>
      </c>
      <c r="H107" s="31">
        <v>0</v>
      </c>
      <c r="I107" s="35">
        <v>306282</v>
      </c>
      <c r="J107" s="34">
        <v>12572</v>
      </c>
      <c r="K107" s="440">
        <v>33.18</v>
      </c>
      <c r="L107" s="706">
        <f t="shared" si="70"/>
        <v>1078</v>
      </c>
      <c r="M107" s="710">
        <f t="shared" si="61"/>
        <v>13650</v>
      </c>
      <c r="N107" s="134">
        <v>0</v>
      </c>
      <c r="O107" s="36">
        <v>0</v>
      </c>
      <c r="P107" s="147">
        <v>306282</v>
      </c>
      <c r="Q107" s="148">
        <v>12572</v>
      </c>
      <c r="R107" s="707">
        <f t="shared" si="55"/>
        <v>13650</v>
      </c>
      <c r="S107" s="35">
        <v>13987</v>
      </c>
      <c r="T107" s="489">
        <v>0</v>
      </c>
      <c r="U107" s="36">
        <v>0</v>
      </c>
      <c r="V107" s="157">
        <v>14085</v>
      </c>
      <c r="W107" s="33">
        <v>0</v>
      </c>
      <c r="X107" s="30">
        <v>0</v>
      </c>
      <c r="Y107" s="36">
        <v>0</v>
      </c>
      <c r="Z107" s="37"/>
      <c r="AA107" s="37" t="s">
        <v>96</v>
      </c>
      <c r="AB107" s="161">
        <v>0</v>
      </c>
      <c r="AC107" s="98" t="s">
        <v>1851</v>
      </c>
      <c r="AD107" s="165" t="s">
        <v>1992</v>
      </c>
      <c r="AE107" s="38">
        <v>42</v>
      </c>
      <c r="AF107" s="167">
        <v>202</v>
      </c>
      <c r="AG107" s="165">
        <v>20.100000000000001</v>
      </c>
      <c r="AH107" s="452">
        <v>4.9000000000000004</v>
      </c>
      <c r="AI107" s="126">
        <v>0</v>
      </c>
      <c r="AJ107" s="127">
        <v>0</v>
      </c>
      <c r="AK107" s="555">
        <v>125</v>
      </c>
      <c r="AL107" s="30" t="s">
        <v>1857</v>
      </c>
      <c r="AM107" s="719"/>
      <c r="AN107" s="573">
        <v>19.3</v>
      </c>
      <c r="AO107" s="181">
        <v>50</v>
      </c>
      <c r="AP107" s="409">
        <v>53</v>
      </c>
      <c r="AQ107" s="533">
        <v>30.37</v>
      </c>
      <c r="AR107" s="41">
        <v>37</v>
      </c>
      <c r="AS107" s="1060">
        <v>13</v>
      </c>
      <c r="AW107" s="177">
        <f t="shared" si="71"/>
        <v>400000</v>
      </c>
      <c r="AX107" s="186"/>
      <c r="AY107" s="186">
        <f t="shared" si="62"/>
        <v>334354</v>
      </c>
      <c r="AZ107" s="186">
        <f t="shared" si="50"/>
        <v>-65646</v>
      </c>
      <c r="BA107" s="193">
        <f t="shared" si="51"/>
        <v>0.83588499999999999</v>
      </c>
      <c r="BB107" s="727">
        <f>SUM($AY$100:AY107)/SUM($AW$100:AW107)</f>
        <v>0.85592312500000001</v>
      </c>
      <c r="BC107" s="675">
        <f t="shared" si="72"/>
        <v>383333.33333333331</v>
      </c>
      <c r="BD107" s="186">
        <f t="shared" si="63"/>
        <v>306282</v>
      </c>
      <c r="BE107" s="186">
        <f t="shared" si="58"/>
        <v>-77051.333333333314</v>
      </c>
      <c r="BF107" s="193">
        <f t="shared" si="59"/>
        <v>0.79899652173913049</v>
      </c>
      <c r="BG107" s="177">
        <f t="shared" si="73"/>
        <v>17333.333333333332</v>
      </c>
      <c r="BH107" s="186">
        <f t="shared" si="64"/>
        <v>28072</v>
      </c>
      <c r="BI107" s="186">
        <f t="shared" si="65"/>
        <v>10738.666666666668</v>
      </c>
      <c r="BJ107" s="193">
        <f t="shared" si="66"/>
        <v>1.6195384615384616</v>
      </c>
      <c r="BK107" s="675">
        <f t="shared" si="74"/>
        <v>32.666666666666664</v>
      </c>
      <c r="BL107" s="677"/>
      <c r="BM107" s="677">
        <f t="shared" si="67"/>
        <v>33.18</v>
      </c>
      <c r="BN107" s="677">
        <f t="shared" si="68"/>
        <v>0.51333333333333542</v>
      </c>
      <c r="BO107" s="193">
        <f t="shared" si="60"/>
        <v>1.0157142857142858</v>
      </c>
      <c r="BP107" s="730">
        <f>SUM($BM$100:BM107)/SUM($BK$100:BK107)</f>
        <v>1.0938520408163266</v>
      </c>
    </row>
    <row r="108" spans="1:68" s="41" customFormat="1" ht="25.25" hidden="1" customHeight="1" outlineLevel="1">
      <c r="A108" s="120">
        <v>44661</v>
      </c>
      <c r="B108" s="1000">
        <v>335392</v>
      </c>
      <c r="C108" s="126">
        <v>330039</v>
      </c>
      <c r="D108" s="1003">
        <v>33.590000000000003</v>
      </c>
      <c r="E108" s="706">
        <f t="shared" si="69"/>
        <v>1091</v>
      </c>
      <c r="F108" s="155">
        <v>0</v>
      </c>
      <c r="G108" s="30">
        <v>0</v>
      </c>
      <c r="H108" s="31">
        <v>0</v>
      </c>
      <c r="I108" s="35">
        <v>309768</v>
      </c>
      <c r="J108" s="34">
        <v>12727</v>
      </c>
      <c r="K108" s="440">
        <v>33.590000000000003</v>
      </c>
      <c r="L108" s="706">
        <f t="shared" si="70"/>
        <v>1091</v>
      </c>
      <c r="M108" s="710">
        <f t="shared" si="61"/>
        <v>13818</v>
      </c>
      <c r="N108" s="134">
        <v>0</v>
      </c>
      <c r="O108" s="36">
        <v>0</v>
      </c>
      <c r="P108" s="147">
        <v>309768</v>
      </c>
      <c r="Q108" s="148">
        <v>12727</v>
      </c>
      <c r="R108" s="707">
        <f t="shared" si="55"/>
        <v>13818</v>
      </c>
      <c r="S108" s="35">
        <v>14163</v>
      </c>
      <c r="T108" s="489">
        <v>0</v>
      </c>
      <c r="U108" s="36">
        <v>0</v>
      </c>
      <c r="V108" s="157">
        <v>11461</v>
      </c>
      <c r="W108" s="33">
        <v>0</v>
      </c>
      <c r="X108" s="30">
        <v>0</v>
      </c>
      <c r="Y108" s="36">
        <v>0</v>
      </c>
      <c r="Z108" s="37"/>
      <c r="AA108" s="37" t="s">
        <v>96</v>
      </c>
      <c r="AB108" s="161">
        <v>0</v>
      </c>
      <c r="AC108" s="98" t="s">
        <v>1851</v>
      </c>
      <c r="AD108" s="165" t="s">
        <v>1993</v>
      </c>
      <c r="AE108" s="38">
        <v>51</v>
      </c>
      <c r="AF108" s="167">
        <v>202</v>
      </c>
      <c r="AG108" s="165">
        <v>20.100000000000001</v>
      </c>
      <c r="AH108" s="452">
        <v>5</v>
      </c>
      <c r="AI108" s="126">
        <v>0</v>
      </c>
      <c r="AJ108" s="127">
        <v>0</v>
      </c>
      <c r="AK108" s="555">
        <v>127</v>
      </c>
      <c r="AL108" s="30" t="s">
        <v>1857</v>
      </c>
      <c r="AM108" s="719"/>
      <c r="AN108" s="573">
        <v>19.2</v>
      </c>
      <c r="AO108" s="181">
        <v>53</v>
      </c>
      <c r="AP108" s="409">
        <v>57</v>
      </c>
      <c r="AQ108" s="533">
        <v>29.87</v>
      </c>
      <c r="AR108" s="41">
        <v>37</v>
      </c>
      <c r="AS108" s="1060">
        <v>13</v>
      </c>
      <c r="AW108" s="177">
        <f t="shared" si="71"/>
        <v>400000</v>
      </c>
      <c r="AX108" s="186"/>
      <c r="AY108" s="186">
        <f t="shared" si="62"/>
        <v>335392</v>
      </c>
      <c r="AZ108" s="186">
        <f t="shared" si="50"/>
        <v>-64608</v>
      </c>
      <c r="BA108" s="193">
        <f t="shared" si="51"/>
        <v>0.83848</v>
      </c>
      <c r="BB108" s="727">
        <f>SUM($AY$100:AY108)/SUM($AW$100:AW108)</f>
        <v>0.85398499999999999</v>
      </c>
      <c r="BC108" s="675">
        <f t="shared" si="72"/>
        <v>383333.33333333331</v>
      </c>
      <c r="BD108" s="186">
        <f t="shared" si="63"/>
        <v>309768</v>
      </c>
      <c r="BE108" s="186">
        <f t="shared" si="58"/>
        <v>-73565.333333333314</v>
      </c>
      <c r="BF108" s="193">
        <f t="shared" si="59"/>
        <v>0.80809043478260878</v>
      </c>
      <c r="BG108" s="177">
        <f t="shared" si="73"/>
        <v>17333.333333333332</v>
      </c>
      <c r="BH108" s="186">
        <f t="shared" si="64"/>
        <v>25624</v>
      </c>
      <c r="BI108" s="186">
        <f t="shared" si="65"/>
        <v>8290.6666666666679</v>
      </c>
      <c r="BJ108" s="193">
        <f t="shared" si="66"/>
        <v>1.4783076923076923</v>
      </c>
      <c r="BK108" s="675">
        <f t="shared" si="74"/>
        <v>32.666666666666664</v>
      </c>
      <c r="BL108" s="677"/>
      <c r="BM108" s="677">
        <f t="shared" si="67"/>
        <v>33.590000000000003</v>
      </c>
      <c r="BN108" s="677">
        <f t="shared" si="68"/>
        <v>0.92333333333333911</v>
      </c>
      <c r="BO108" s="193">
        <f t="shared" si="60"/>
        <v>1.0282653061224492</v>
      </c>
      <c r="BP108" s="730">
        <f>SUM($BM$100:BM108)/SUM($BK$100:BK108)</f>
        <v>1.0865646258503403</v>
      </c>
    </row>
    <row r="109" spans="1:68" s="41" customFormat="1" ht="25.25" hidden="1" customHeight="1" outlineLevel="1">
      <c r="A109" s="120">
        <v>44662</v>
      </c>
      <c r="B109" s="1000">
        <v>335485</v>
      </c>
      <c r="C109" s="126">
        <v>329547</v>
      </c>
      <c r="D109" s="1003">
        <v>32.15</v>
      </c>
      <c r="E109" s="706">
        <f t="shared" si="69"/>
        <v>1044</v>
      </c>
      <c r="F109" s="155">
        <v>0</v>
      </c>
      <c r="G109" s="30">
        <v>0</v>
      </c>
      <c r="H109" s="31">
        <v>0</v>
      </c>
      <c r="I109" s="35">
        <v>309327</v>
      </c>
      <c r="J109" s="34">
        <v>12709</v>
      </c>
      <c r="K109" s="440">
        <v>32.15</v>
      </c>
      <c r="L109" s="706">
        <f t="shared" si="70"/>
        <v>1044</v>
      </c>
      <c r="M109" s="710">
        <f t="shared" si="61"/>
        <v>13753</v>
      </c>
      <c r="N109" s="134">
        <v>0</v>
      </c>
      <c r="O109" s="36">
        <v>0</v>
      </c>
      <c r="P109" s="147">
        <v>309327</v>
      </c>
      <c r="Q109" s="148">
        <v>12709</v>
      </c>
      <c r="R109" s="707">
        <f t="shared" si="55"/>
        <v>13753</v>
      </c>
      <c r="S109" s="35">
        <v>14263</v>
      </c>
      <c r="T109" s="489">
        <v>0</v>
      </c>
      <c r="U109" s="36">
        <v>0</v>
      </c>
      <c r="V109" s="157">
        <v>11895</v>
      </c>
      <c r="W109" s="33">
        <v>0</v>
      </c>
      <c r="X109" s="30">
        <v>0</v>
      </c>
      <c r="Y109" s="36">
        <v>0</v>
      </c>
      <c r="Z109" s="37"/>
      <c r="AA109" s="37" t="s">
        <v>96</v>
      </c>
      <c r="AB109" s="161">
        <v>0</v>
      </c>
      <c r="AC109" s="98" t="s">
        <v>1851</v>
      </c>
      <c r="AD109" s="165" t="s">
        <v>1996</v>
      </c>
      <c r="AE109" s="38">
        <v>52</v>
      </c>
      <c r="AF109" s="167">
        <v>202</v>
      </c>
      <c r="AG109" s="165">
        <v>20.100000000000001</v>
      </c>
      <c r="AH109" s="452">
        <v>4.9000000000000004</v>
      </c>
      <c r="AI109" s="126">
        <v>0</v>
      </c>
      <c r="AJ109" s="127">
        <v>0</v>
      </c>
      <c r="AK109" s="555">
        <v>128</v>
      </c>
      <c r="AL109" s="30" t="s">
        <v>1857</v>
      </c>
      <c r="AM109" s="719"/>
      <c r="AN109" s="573">
        <v>19.3</v>
      </c>
      <c r="AO109" s="181">
        <v>55</v>
      </c>
      <c r="AP109" s="409">
        <v>58</v>
      </c>
      <c r="AQ109" s="533">
        <v>28.54</v>
      </c>
      <c r="AR109" s="41">
        <v>37</v>
      </c>
      <c r="AS109" s="1060">
        <v>13</v>
      </c>
      <c r="AW109" s="177">
        <f t="shared" si="71"/>
        <v>400000</v>
      </c>
      <c r="AX109" s="186"/>
      <c r="AY109" s="186">
        <f t="shared" si="62"/>
        <v>335485</v>
      </c>
      <c r="AZ109" s="186">
        <f t="shared" si="50"/>
        <v>-64515</v>
      </c>
      <c r="BA109" s="193">
        <f t="shared" si="51"/>
        <v>0.83871249999999997</v>
      </c>
      <c r="BB109" s="727">
        <f>SUM($AY$100:AY109)/SUM($AW$100:AW109)</f>
        <v>0.85245775000000001</v>
      </c>
      <c r="BC109" s="675">
        <f t="shared" si="72"/>
        <v>383333.33333333331</v>
      </c>
      <c r="BD109" s="186">
        <f t="shared" si="63"/>
        <v>309327</v>
      </c>
      <c r="BE109" s="186">
        <f t="shared" si="58"/>
        <v>-74006.333333333314</v>
      </c>
      <c r="BF109" s="193">
        <f t="shared" si="59"/>
        <v>0.80693999999999999</v>
      </c>
      <c r="BG109" s="177">
        <f t="shared" si="73"/>
        <v>17333.333333333332</v>
      </c>
      <c r="BH109" s="186">
        <f t="shared" si="64"/>
        <v>26158</v>
      </c>
      <c r="BI109" s="186">
        <f t="shared" si="65"/>
        <v>8824.6666666666679</v>
      </c>
      <c r="BJ109" s="193">
        <f t="shared" si="66"/>
        <v>1.5091153846153846</v>
      </c>
      <c r="BK109" s="675">
        <f t="shared" si="74"/>
        <v>32.666666666666664</v>
      </c>
      <c r="BL109" s="677"/>
      <c r="BM109" s="677">
        <f t="shared" si="67"/>
        <v>32.15</v>
      </c>
      <c r="BN109" s="677">
        <f t="shared" si="68"/>
        <v>-0.51666666666666572</v>
      </c>
      <c r="BO109" s="193">
        <f t="shared" si="60"/>
        <v>0.98418367346938773</v>
      </c>
      <c r="BP109" s="730">
        <f>SUM($BM$100:BM109)/SUM($BK$100:BK109)</f>
        <v>1.0763265306122449</v>
      </c>
    </row>
    <row r="110" spans="1:68" s="41" customFormat="1" ht="27" hidden="1" customHeight="1" outlineLevel="1">
      <c r="A110" s="120">
        <v>44663</v>
      </c>
      <c r="B110" s="1000">
        <v>334839</v>
      </c>
      <c r="C110" s="126">
        <v>329672</v>
      </c>
      <c r="D110" s="1003">
        <v>30.26</v>
      </c>
      <c r="E110" s="706">
        <f t="shared" si="69"/>
        <v>983</v>
      </c>
      <c r="F110" s="155">
        <v>0</v>
      </c>
      <c r="G110" s="30">
        <v>0</v>
      </c>
      <c r="H110" s="31">
        <v>0</v>
      </c>
      <c r="I110" s="35">
        <v>309172</v>
      </c>
      <c r="J110" s="34">
        <v>12720</v>
      </c>
      <c r="K110" s="440">
        <v>30.26</v>
      </c>
      <c r="L110" s="706">
        <f t="shared" si="70"/>
        <v>983</v>
      </c>
      <c r="M110" s="710">
        <f t="shared" si="61"/>
        <v>13703</v>
      </c>
      <c r="N110" s="134">
        <v>0</v>
      </c>
      <c r="O110" s="36">
        <v>0</v>
      </c>
      <c r="P110" s="147">
        <v>309172</v>
      </c>
      <c r="Q110" s="148">
        <v>12720</v>
      </c>
      <c r="R110" s="707">
        <f t="shared" si="55"/>
        <v>13703</v>
      </c>
      <c r="S110" s="35">
        <v>14065</v>
      </c>
      <c r="T110" s="489">
        <v>0</v>
      </c>
      <c r="U110" s="36">
        <v>0</v>
      </c>
      <c r="V110" s="157">
        <v>11602</v>
      </c>
      <c r="W110" s="33">
        <v>41142</v>
      </c>
      <c r="X110" s="30">
        <v>0</v>
      </c>
      <c r="Y110" s="36">
        <v>0</v>
      </c>
      <c r="Z110" s="37"/>
      <c r="AA110" s="37" t="s">
        <v>96</v>
      </c>
      <c r="AB110" s="161">
        <v>0</v>
      </c>
      <c r="AC110" s="98" t="s">
        <v>1851</v>
      </c>
      <c r="AD110" s="165" t="s">
        <v>1955</v>
      </c>
      <c r="AE110" s="38">
        <v>52</v>
      </c>
      <c r="AF110" s="167">
        <v>202</v>
      </c>
      <c r="AG110" s="165">
        <v>20.100000000000001</v>
      </c>
      <c r="AH110" s="452">
        <v>4.9000000000000004</v>
      </c>
      <c r="AI110" s="126">
        <v>12</v>
      </c>
      <c r="AJ110" s="127">
        <v>0</v>
      </c>
      <c r="AK110" s="555">
        <v>128</v>
      </c>
      <c r="AL110" s="30" t="s">
        <v>1857</v>
      </c>
      <c r="AM110" s="732"/>
      <c r="AN110" s="573">
        <v>19.399999999999999</v>
      </c>
      <c r="AO110" s="181">
        <v>56</v>
      </c>
      <c r="AP110" s="409">
        <v>58</v>
      </c>
      <c r="AQ110" s="157">
        <v>28.53</v>
      </c>
      <c r="AR110" s="41">
        <v>37</v>
      </c>
      <c r="AS110" s="1060">
        <v>13</v>
      </c>
      <c r="AW110" s="177">
        <f t="shared" si="71"/>
        <v>400000</v>
      </c>
      <c r="AX110" s="186"/>
      <c r="AY110" s="186">
        <f t="shared" si="62"/>
        <v>334839</v>
      </c>
      <c r="AZ110" s="186">
        <f t="shared" si="50"/>
        <v>-65161</v>
      </c>
      <c r="BA110" s="193">
        <f t="shared" si="51"/>
        <v>0.83709750000000005</v>
      </c>
      <c r="BB110" s="727">
        <f>SUM($AY$100:AY110)/SUM($AW$100:AW110)</f>
        <v>0.85106136363636364</v>
      </c>
      <c r="BC110" s="675">
        <f t="shared" si="72"/>
        <v>383333.33333333331</v>
      </c>
      <c r="BD110" s="186">
        <f t="shared" si="63"/>
        <v>309172</v>
      </c>
      <c r="BE110" s="186">
        <f t="shared" si="58"/>
        <v>-74161.333333333314</v>
      </c>
      <c r="BF110" s="193">
        <f t="shared" si="59"/>
        <v>0.8065356521739131</v>
      </c>
      <c r="BG110" s="177">
        <f t="shared" si="73"/>
        <v>17333.333333333332</v>
      </c>
      <c r="BH110" s="186">
        <f t="shared" si="64"/>
        <v>25667</v>
      </c>
      <c r="BI110" s="186">
        <f t="shared" si="65"/>
        <v>8333.6666666666679</v>
      </c>
      <c r="BJ110" s="193">
        <f t="shared" si="66"/>
        <v>1.4807884615384617</v>
      </c>
      <c r="BK110" s="675">
        <f t="shared" si="74"/>
        <v>32.666666666666664</v>
      </c>
      <c r="BL110" s="677"/>
      <c r="BM110" s="677">
        <f t="shared" si="67"/>
        <v>30.26</v>
      </c>
      <c r="BN110" s="677">
        <f t="shared" si="68"/>
        <v>-2.4066666666666627</v>
      </c>
      <c r="BO110" s="193">
        <f t="shared" si="60"/>
        <v>0.92632653061224501</v>
      </c>
      <c r="BP110" s="730">
        <f>SUM($BM$100:BM110)/SUM($BK$100:BK110)</f>
        <v>1.0626901669758813</v>
      </c>
    </row>
    <row r="111" spans="1:68" s="41" customFormat="1" ht="20.75" hidden="1" customHeight="1" outlineLevel="1">
      <c r="A111" s="120">
        <v>44664</v>
      </c>
      <c r="B111" s="1000">
        <v>331575</v>
      </c>
      <c r="C111" s="126">
        <v>326792</v>
      </c>
      <c r="D111" s="1003">
        <v>30.15</v>
      </c>
      <c r="E111" s="706">
        <f t="shared" si="69"/>
        <v>979</v>
      </c>
      <c r="F111" s="155">
        <v>0</v>
      </c>
      <c r="G111" s="30">
        <v>0</v>
      </c>
      <c r="H111" s="31">
        <v>0</v>
      </c>
      <c r="I111" s="35">
        <v>306796</v>
      </c>
      <c r="J111" s="34">
        <v>12607</v>
      </c>
      <c r="K111" s="440">
        <v>30.15</v>
      </c>
      <c r="L111" s="706">
        <f t="shared" si="70"/>
        <v>979</v>
      </c>
      <c r="M111" s="710">
        <f t="shared" si="61"/>
        <v>13586</v>
      </c>
      <c r="N111" s="134">
        <v>0</v>
      </c>
      <c r="O111" s="36">
        <v>0</v>
      </c>
      <c r="P111" s="147">
        <v>306796</v>
      </c>
      <c r="Q111" s="148">
        <v>12607</v>
      </c>
      <c r="R111" s="707">
        <f t="shared" si="55"/>
        <v>13586</v>
      </c>
      <c r="S111" s="35">
        <v>14183</v>
      </c>
      <c r="T111" s="489">
        <v>0</v>
      </c>
      <c r="U111" s="36">
        <v>0</v>
      </c>
      <c r="V111" s="157">
        <v>10596</v>
      </c>
      <c r="W111" s="33">
        <v>41092</v>
      </c>
      <c r="X111" s="30">
        <v>0</v>
      </c>
      <c r="Y111" s="36">
        <v>0</v>
      </c>
      <c r="Z111" s="37"/>
      <c r="AA111" s="37" t="s">
        <v>96</v>
      </c>
      <c r="AB111" s="161">
        <v>0</v>
      </c>
      <c r="AC111" s="98" t="s">
        <v>1851</v>
      </c>
      <c r="AD111" s="165" t="s">
        <v>1932</v>
      </c>
      <c r="AE111" s="38">
        <v>51</v>
      </c>
      <c r="AF111" s="167">
        <v>202</v>
      </c>
      <c r="AG111" s="165">
        <v>19.899999999999999</v>
      </c>
      <c r="AH111" s="452">
        <v>4.9000000000000004</v>
      </c>
      <c r="AI111" s="126">
        <v>0</v>
      </c>
      <c r="AJ111" s="127">
        <v>0</v>
      </c>
      <c r="AK111" s="555">
        <v>128</v>
      </c>
      <c r="AL111" s="30" t="s">
        <v>1857</v>
      </c>
      <c r="AM111" s="719"/>
      <c r="AN111" s="573">
        <v>19.2</v>
      </c>
      <c r="AO111" s="181">
        <v>54</v>
      </c>
      <c r="AP111" s="409">
        <v>58</v>
      </c>
      <c r="AQ111" s="157">
        <v>28.2</v>
      </c>
      <c r="AR111" s="41">
        <v>37</v>
      </c>
      <c r="AS111" s="1060">
        <v>13</v>
      </c>
      <c r="AW111" s="177">
        <f t="shared" si="71"/>
        <v>400000</v>
      </c>
      <c r="AX111" s="186"/>
      <c r="AY111" s="186">
        <f t="shared" si="62"/>
        <v>331575</v>
      </c>
      <c r="AZ111" s="186">
        <f t="shared" si="50"/>
        <v>-68425</v>
      </c>
      <c r="BA111" s="193">
        <f t="shared" si="51"/>
        <v>0.82893749999999999</v>
      </c>
      <c r="BB111" s="727">
        <f>SUM($AY$100:AY111)/SUM($AW$100:AW111)</f>
        <v>0.84921770833333332</v>
      </c>
      <c r="BC111" s="675">
        <f t="shared" si="72"/>
        <v>383333.33333333331</v>
      </c>
      <c r="BD111" s="186">
        <f t="shared" si="63"/>
        <v>306796</v>
      </c>
      <c r="BE111" s="186">
        <f t="shared" si="58"/>
        <v>-76537.333333333314</v>
      </c>
      <c r="BF111" s="193">
        <f t="shared" si="59"/>
        <v>0.80033739130434789</v>
      </c>
      <c r="BG111" s="177">
        <f t="shared" si="73"/>
        <v>17333.333333333332</v>
      </c>
      <c r="BH111" s="186">
        <f t="shared" si="64"/>
        <v>24779</v>
      </c>
      <c r="BI111" s="186">
        <f t="shared" si="65"/>
        <v>7445.6666666666679</v>
      </c>
      <c r="BJ111" s="193">
        <f t="shared" si="66"/>
        <v>1.4295576923076925</v>
      </c>
      <c r="BK111" s="675">
        <f t="shared" si="74"/>
        <v>32.666666666666664</v>
      </c>
      <c r="BL111" s="677"/>
      <c r="BM111" s="677">
        <f t="shared" si="67"/>
        <v>30.15</v>
      </c>
      <c r="BN111" s="677">
        <f t="shared" si="68"/>
        <v>-2.5166666666666657</v>
      </c>
      <c r="BO111" s="193">
        <f t="shared" si="60"/>
        <v>0.92295918367346941</v>
      </c>
      <c r="BP111" s="730">
        <f>SUM($BM$100:BM111)/SUM($BK$100:BK111)</f>
        <v>1.0510459183673468</v>
      </c>
    </row>
    <row r="112" spans="1:68" s="41" customFormat="1" ht="23" hidden="1" customHeight="1" outlineLevel="1">
      <c r="A112" s="120">
        <v>44665</v>
      </c>
      <c r="B112" s="1000">
        <v>333109</v>
      </c>
      <c r="C112" s="126">
        <v>327424</v>
      </c>
      <c r="D112" s="1003">
        <v>33.18</v>
      </c>
      <c r="E112" s="706">
        <f t="shared" si="69"/>
        <v>1078</v>
      </c>
      <c r="F112" s="155">
        <v>0</v>
      </c>
      <c r="G112" s="30">
        <v>0</v>
      </c>
      <c r="H112" s="31">
        <v>0</v>
      </c>
      <c r="I112" s="35">
        <v>307251</v>
      </c>
      <c r="J112" s="34">
        <v>12610</v>
      </c>
      <c r="K112" s="440">
        <v>33.18</v>
      </c>
      <c r="L112" s="706">
        <f t="shared" si="70"/>
        <v>1078</v>
      </c>
      <c r="M112" s="710">
        <f t="shared" si="61"/>
        <v>13688</v>
      </c>
      <c r="N112" s="134">
        <v>0</v>
      </c>
      <c r="O112" s="36">
        <v>0</v>
      </c>
      <c r="P112" s="147">
        <v>307251</v>
      </c>
      <c r="Q112" s="148">
        <v>12610</v>
      </c>
      <c r="R112" s="707">
        <f t="shared" si="55"/>
        <v>13688</v>
      </c>
      <c r="S112" s="35">
        <v>14050</v>
      </c>
      <c r="T112" s="489">
        <v>0</v>
      </c>
      <c r="U112" s="36">
        <v>0</v>
      </c>
      <c r="V112" s="157">
        <v>11808</v>
      </c>
      <c r="W112" s="33">
        <v>41041</v>
      </c>
      <c r="X112" s="30">
        <v>0</v>
      </c>
      <c r="Y112" s="36">
        <v>0</v>
      </c>
      <c r="Z112" s="37"/>
      <c r="AA112" s="37" t="s">
        <v>96</v>
      </c>
      <c r="AB112" s="161">
        <v>0</v>
      </c>
      <c r="AC112" s="98" t="s">
        <v>1851</v>
      </c>
      <c r="AD112" s="165" t="s">
        <v>1941</v>
      </c>
      <c r="AE112" s="38">
        <v>50</v>
      </c>
      <c r="AF112" s="167">
        <v>202</v>
      </c>
      <c r="AG112" s="165">
        <v>20</v>
      </c>
      <c r="AH112" s="452">
        <v>4.9000000000000004</v>
      </c>
      <c r="AI112" s="126">
        <v>0</v>
      </c>
      <c r="AJ112" s="127">
        <v>0</v>
      </c>
      <c r="AK112" s="555">
        <v>127</v>
      </c>
      <c r="AL112" s="30" t="s">
        <v>1857</v>
      </c>
      <c r="AM112" s="719"/>
      <c r="AN112" s="573">
        <v>19</v>
      </c>
      <c r="AO112" s="181">
        <v>54</v>
      </c>
      <c r="AP112" s="409">
        <v>58</v>
      </c>
      <c r="AQ112" s="157">
        <v>28.58</v>
      </c>
      <c r="AR112" s="41">
        <v>37</v>
      </c>
      <c r="AS112" s="1060">
        <v>13</v>
      </c>
      <c r="AW112" s="177">
        <f t="shared" si="71"/>
        <v>400000</v>
      </c>
      <c r="AX112" s="186"/>
      <c r="AY112" s="186">
        <f t="shared" si="62"/>
        <v>333109</v>
      </c>
      <c r="AZ112" s="186">
        <f t="shared" si="50"/>
        <v>-66891</v>
      </c>
      <c r="BA112" s="193">
        <f t="shared" si="51"/>
        <v>0.83277250000000003</v>
      </c>
      <c r="BB112" s="727">
        <f>SUM($AY$100:AY112)/SUM($AW$100:AW112)</f>
        <v>0.84795269230769232</v>
      </c>
      <c r="BC112" s="675">
        <f t="shared" si="72"/>
        <v>383333.33333333331</v>
      </c>
      <c r="BD112" s="186">
        <f t="shared" si="63"/>
        <v>307251</v>
      </c>
      <c r="BE112" s="186">
        <f t="shared" si="58"/>
        <v>-76082.333333333314</v>
      </c>
      <c r="BF112" s="193">
        <f t="shared" si="59"/>
        <v>0.80152434782608695</v>
      </c>
      <c r="BG112" s="177">
        <f t="shared" si="73"/>
        <v>17333.333333333332</v>
      </c>
      <c r="BH112" s="186">
        <f t="shared" si="64"/>
        <v>25858</v>
      </c>
      <c r="BI112" s="186">
        <f t="shared" si="65"/>
        <v>8524.6666666666679</v>
      </c>
      <c r="BJ112" s="193">
        <f t="shared" si="66"/>
        <v>1.4918076923076924</v>
      </c>
      <c r="BK112" s="675">
        <f t="shared" si="74"/>
        <v>32.666666666666664</v>
      </c>
      <c r="BL112" s="677"/>
      <c r="BM112" s="677">
        <f t="shared" si="67"/>
        <v>33.18</v>
      </c>
      <c r="BN112" s="677">
        <f t="shared" si="68"/>
        <v>0.51333333333333542</v>
      </c>
      <c r="BO112" s="193">
        <f t="shared" si="60"/>
        <v>1.0157142857142858</v>
      </c>
      <c r="BP112" s="730">
        <f>SUM($BM$100:BM112)/SUM($BK$100:BK112)</f>
        <v>1.0483281004709575</v>
      </c>
    </row>
    <row r="113" spans="1:68" s="41" customFormat="1" ht="21.75" hidden="1" customHeight="1" outlineLevel="1">
      <c r="A113" s="120">
        <v>44666</v>
      </c>
      <c r="B113" s="1000">
        <v>336252</v>
      </c>
      <c r="C113" s="126">
        <v>326673</v>
      </c>
      <c r="D113" s="1003">
        <v>35.21</v>
      </c>
      <c r="E113" s="706">
        <f t="shared" si="69"/>
        <v>1144</v>
      </c>
      <c r="F113" s="155">
        <v>0</v>
      </c>
      <c r="G113" s="30">
        <v>0</v>
      </c>
      <c r="H113" s="31">
        <v>0</v>
      </c>
      <c r="I113" s="35">
        <v>306754</v>
      </c>
      <c r="J113" s="34">
        <v>12591</v>
      </c>
      <c r="K113" s="440">
        <v>35.21</v>
      </c>
      <c r="L113" s="706">
        <f t="shared" si="70"/>
        <v>1144</v>
      </c>
      <c r="M113" s="710">
        <f t="shared" si="61"/>
        <v>13735</v>
      </c>
      <c r="N113" s="134">
        <v>0</v>
      </c>
      <c r="O113" s="36">
        <v>0</v>
      </c>
      <c r="P113" s="147">
        <v>306754</v>
      </c>
      <c r="Q113" s="148">
        <v>12591</v>
      </c>
      <c r="R113" s="707">
        <f t="shared" si="55"/>
        <v>13735</v>
      </c>
      <c r="S113" s="35">
        <v>14064</v>
      </c>
      <c r="T113" s="489">
        <v>0</v>
      </c>
      <c r="U113" s="36">
        <v>0</v>
      </c>
      <c r="V113" s="157">
        <v>15434</v>
      </c>
      <c r="W113" s="33">
        <v>41046</v>
      </c>
      <c r="X113" s="30">
        <v>0</v>
      </c>
      <c r="Y113" s="36">
        <v>0</v>
      </c>
      <c r="Z113" s="37"/>
      <c r="AA113" s="37" t="s">
        <v>96</v>
      </c>
      <c r="AB113" s="161">
        <v>0</v>
      </c>
      <c r="AC113" s="98" t="s">
        <v>1851</v>
      </c>
      <c r="AD113" s="165" t="s">
        <v>2004</v>
      </c>
      <c r="AE113" s="38">
        <v>51</v>
      </c>
      <c r="AF113" s="167">
        <v>202</v>
      </c>
      <c r="AG113" s="165">
        <v>20.2</v>
      </c>
      <c r="AH113" s="452">
        <v>4.9000000000000004</v>
      </c>
      <c r="AI113" s="126">
        <v>0</v>
      </c>
      <c r="AJ113" s="127">
        <v>0</v>
      </c>
      <c r="AK113" s="555">
        <v>126</v>
      </c>
      <c r="AL113" s="30" t="s">
        <v>1857</v>
      </c>
      <c r="AM113" s="719"/>
      <c r="AN113" s="573">
        <v>19.100000000000001</v>
      </c>
      <c r="AO113" s="181">
        <v>49</v>
      </c>
      <c r="AP113" s="409">
        <v>51</v>
      </c>
      <c r="AQ113" s="157">
        <v>27.86</v>
      </c>
      <c r="AR113" s="41">
        <v>37</v>
      </c>
      <c r="AS113" s="1060">
        <v>13</v>
      </c>
      <c r="AW113" s="177">
        <f t="shared" si="71"/>
        <v>400000</v>
      </c>
      <c r="AX113" s="186"/>
      <c r="AY113" s="186">
        <f t="shared" si="62"/>
        <v>336252</v>
      </c>
      <c r="AZ113" s="186">
        <f t="shared" si="50"/>
        <v>-63748</v>
      </c>
      <c r="BA113" s="193">
        <f t="shared" si="51"/>
        <v>0.84062999999999999</v>
      </c>
      <c r="BB113" s="727">
        <f>SUM($AY$100:AY113)/SUM($AW$100:AW113)</f>
        <v>0.84742964285714284</v>
      </c>
      <c r="BC113" s="675">
        <f t="shared" si="72"/>
        <v>383333.33333333331</v>
      </c>
      <c r="BD113" s="186">
        <f t="shared" si="63"/>
        <v>306754</v>
      </c>
      <c r="BE113" s="186">
        <f t="shared" si="58"/>
        <v>-76579.333333333314</v>
      </c>
      <c r="BF113" s="193">
        <f t="shared" si="59"/>
        <v>0.80022782608695653</v>
      </c>
      <c r="BG113" s="177">
        <f t="shared" si="73"/>
        <v>17333.333333333332</v>
      </c>
      <c r="BH113" s="186">
        <f t="shared" si="64"/>
        <v>29498</v>
      </c>
      <c r="BI113" s="186">
        <f t="shared" si="65"/>
        <v>12164.666666666668</v>
      </c>
      <c r="BJ113" s="193">
        <f t="shared" si="66"/>
        <v>1.7018076923076924</v>
      </c>
      <c r="BK113" s="675">
        <f t="shared" si="74"/>
        <v>32.666666666666664</v>
      </c>
      <c r="BL113" s="677"/>
      <c r="BM113" s="677">
        <f t="shared" si="67"/>
        <v>35.21</v>
      </c>
      <c r="BN113" s="677">
        <f t="shared" si="68"/>
        <v>2.5433333333333366</v>
      </c>
      <c r="BO113" s="193">
        <f t="shared" si="60"/>
        <v>1.0778571428571431</v>
      </c>
      <c r="BP113" s="730">
        <f>SUM($BM$100:BM113)/SUM($BK$100:BK113)</f>
        <v>1.0504373177842563</v>
      </c>
    </row>
    <row r="114" spans="1:68" s="41" customFormat="1" ht="25.25" hidden="1" customHeight="1" outlineLevel="1">
      <c r="A114" s="120">
        <v>44667</v>
      </c>
      <c r="B114" s="1000">
        <v>337186</v>
      </c>
      <c r="C114" s="126">
        <v>326568</v>
      </c>
      <c r="D114" s="1003">
        <v>35</v>
      </c>
      <c r="E114" s="706">
        <f t="shared" si="69"/>
        <v>1137</v>
      </c>
      <c r="F114" s="155">
        <v>0</v>
      </c>
      <c r="G114" s="30">
        <v>0</v>
      </c>
      <c r="H114" s="31">
        <v>0</v>
      </c>
      <c r="I114" s="35">
        <v>306355</v>
      </c>
      <c r="J114" s="34">
        <v>12587</v>
      </c>
      <c r="K114" s="440">
        <v>35</v>
      </c>
      <c r="L114" s="706">
        <f t="shared" si="70"/>
        <v>1137</v>
      </c>
      <c r="M114" s="710">
        <f t="shared" si="61"/>
        <v>13724</v>
      </c>
      <c r="N114" s="134">
        <v>0</v>
      </c>
      <c r="O114" s="36">
        <v>0</v>
      </c>
      <c r="P114" s="147">
        <v>306355</v>
      </c>
      <c r="Q114" s="148">
        <v>12587</v>
      </c>
      <c r="R114" s="707">
        <f t="shared" si="55"/>
        <v>13724</v>
      </c>
      <c r="S114" s="35">
        <v>14104</v>
      </c>
      <c r="T114" s="489">
        <v>0</v>
      </c>
      <c r="U114" s="36">
        <v>0</v>
      </c>
      <c r="V114" s="157">
        <v>16727</v>
      </c>
      <c r="W114" s="33">
        <v>41086</v>
      </c>
      <c r="X114" s="30">
        <v>0</v>
      </c>
      <c r="Y114" s="36">
        <v>0</v>
      </c>
      <c r="Z114" s="37"/>
      <c r="AA114" s="37" t="s">
        <v>96</v>
      </c>
      <c r="AB114" s="161">
        <v>0</v>
      </c>
      <c r="AC114" s="98" t="s">
        <v>1851</v>
      </c>
      <c r="AD114" s="165" t="s">
        <v>1928</v>
      </c>
      <c r="AE114" s="38">
        <v>50</v>
      </c>
      <c r="AF114" s="167">
        <v>202</v>
      </c>
      <c r="AG114" s="165">
        <v>20.2</v>
      </c>
      <c r="AH114" s="452">
        <v>4.9000000000000004</v>
      </c>
      <c r="AI114" s="126">
        <v>0</v>
      </c>
      <c r="AJ114" s="127">
        <v>0</v>
      </c>
      <c r="AK114" s="555">
        <v>126</v>
      </c>
      <c r="AL114" s="30" t="s">
        <v>1857</v>
      </c>
      <c r="AM114" s="719"/>
      <c r="AN114" s="573">
        <v>19.2</v>
      </c>
      <c r="AO114" s="181">
        <v>50</v>
      </c>
      <c r="AP114" s="409">
        <v>53</v>
      </c>
      <c r="AQ114" s="157">
        <v>27.43</v>
      </c>
      <c r="AR114" s="41">
        <v>37</v>
      </c>
      <c r="AS114" s="1060">
        <v>13</v>
      </c>
      <c r="AW114" s="177">
        <f t="shared" si="71"/>
        <v>400000</v>
      </c>
      <c r="AX114" s="186"/>
      <c r="AY114" s="186">
        <f t="shared" si="62"/>
        <v>337186</v>
      </c>
      <c r="AZ114" s="186">
        <f t="shared" si="50"/>
        <v>-62814</v>
      </c>
      <c r="BA114" s="193">
        <f t="shared" si="51"/>
        <v>0.84296499999999996</v>
      </c>
      <c r="BB114" s="727">
        <f>SUM($AY$100:AY114)/SUM($AW$100:AW114)</f>
        <v>0.847132</v>
      </c>
      <c r="BC114" s="675">
        <f t="shared" si="72"/>
        <v>383333.33333333331</v>
      </c>
      <c r="BD114" s="186">
        <f t="shared" si="63"/>
        <v>306355</v>
      </c>
      <c r="BE114" s="186">
        <f t="shared" si="58"/>
        <v>-76978.333333333314</v>
      </c>
      <c r="BF114" s="193">
        <f t="shared" si="59"/>
        <v>0.79918695652173921</v>
      </c>
      <c r="BG114" s="177">
        <f t="shared" si="73"/>
        <v>17333.333333333332</v>
      </c>
      <c r="BH114" s="186">
        <f t="shared" si="64"/>
        <v>30831</v>
      </c>
      <c r="BI114" s="186">
        <f t="shared" si="65"/>
        <v>13497.666666666668</v>
      </c>
      <c r="BJ114" s="193">
        <f t="shared" si="66"/>
        <v>1.7787115384615386</v>
      </c>
      <c r="BK114" s="675">
        <f t="shared" si="74"/>
        <v>32.666666666666664</v>
      </c>
      <c r="BL114" s="677"/>
      <c r="BM114" s="677">
        <f t="shared" si="67"/>
        <v>35</v>
      </c>
      <c r="BN114" s="677">
        <f t="shared" si="68"/>
        <v>2.3333333333333357</v>
      </c>
      <c r="BO114" s="193">
        <f t="shared" si="60"/>
        <v>1.0714285714285714</v>
      </c>
      <c r="BP114" s="730">
        <f>SUM($BM$100:BM114)/SUM($BK$100:BK114)</f>
        <v>1.0518367346938773</v>
      </c>
    </row>
    <row r="115" spans="1:68" s="41" customFormat="1" ht="21.75" hidden="1" customHeight="1" outlineLevel="1">
      <c r="A115" s="120">
        <v>44668</v>
      </c>
      <c r="B115" s="1000">
        <v>333403</v>
      </c>
      <c r="C115" s="126">
        <v>327096</v>
      </c>
      <c r="D115" s="1003">
        <v>33.5</v>
      </c>
      <c r="E115" s="706">
        <f t="shared" si="69"/>
        <v>1088</v>
      </c>
      <c r="F115" s="155">
        <v>0</v>
      </c>
      <c r="G115" s="30">
        <v>0</v>
      </c>
      <c r="H115" s="31">
        <v>0</v>
      </c>
      <c r="I115" s="35">
        <v>306942</v>
      </c>
      <c r="J115" s="34">
        <v>12611</v>
      </c>
      <c r="K115" s="440">
        <v>33.5</v>
      </c>
      <c r="L115" s="706">
        <f t="shared" si="70"/>
        <v>1088</v>
      </c>
      <c r="M115" s="710">
        <f t="shared" si="61"/>
        <v>13699</v>
      </c>
      <c r="N115" s="134">
        <v>0</v>
      </c>
      <c r="O115" s="36">
        <v>0</v>
      </c>
      <c r="P115" s="147">
        <v>306942</v>
      </c>
      <c r="Q115" s="148">
        <v>12611</v>
      </c>
      <c r="R115" s="707">
        <f t="shared" si="55"/>
        <v>13699</v>
      </c>
      <c r="S115" s="35">
        <v>14213</v>
      </c>
      <c r="T115" s="489">
        <v>0</v>
      </c>
      <c r="U115" s="36">
        <v>0</v>
      </c>
      <c r="V115" s="157">
        <v>12248</v>
      </c>
      <c r="W115" s="33">
        <v>41086</v>
      </c>
      <c r="X115" s="30">
        <v>0</v>
      </c>
      <c r="Y115" s="36">
        <v>0</v>
      </c>
      <c r="Z115" s="37"/>
      <c r="AA115" s="37" t="s">
        <v>96</v>
      </c>
      <c r="AB115" s="161">
        <v>0</v>
      </c>
      <c r="AC115" s="98" t="s">
        <v>1851</v>
      </c>
      <c r="AD115" s="165" t="s">
        <v>1938</v>
      </c>
      <c r="AE115" s="38">
        <v>51</v>
      </c>
      <c r="AF115" s="167">
        <v>202</v>
      </c>
      <c r="AG115" s="165">
        <v>20</v>
      </c>
      <c r="AH115" s="452">
        <v>4.9000000000000004</v>
      </c>
      <c r="AI115" s="126">
        <v>0</v>
      </c>
      <c r="AJ115" s="127">
        <v>0</v>
      </c>
      <c r="AK115" s="555">
        <v>126</v>
      </c>
      <c r="AL115" s="30" t="s">
        <v>1857</v>
      </c>
      <c r="AM115" s="40"/>
      <c r="AN115" s="573">
        <v>19.399999999999999</v>
      </c>
      <c r="AO115" s="181">
        <v>54</v>
      </c>
      <c r="AP115" s="409">
        <v>57</v>
      </c>
      <c r="AQ115" s="157">
        <v>26.83</v>
      </c>
      <c r="AR115" s="41">
        <v>37</v>
      </c>
      <c r="AS115" s="1060">
        <v>13</v>
      </c>
      <c r="AW115" s="177">
        <f t="shared" si="71"/>
        <v>400000</v>
      </c>
      <c r="AX115" s="186"/>
      <c r="AY115" s="186">
        <f t="shared" si="62"/>
        <v>333403</v>
      </c>
      <c r="AZ115" s="186">
        <f t="shared" si="50"/>
        <v>-66597</v>
      </c>
      <c r="BA115" s="193">
        <f t="shared" si="51"/>
        <v>0.83350749999999996</v>
      </c>
      <c r="BB115" s="727">
        <f>SUM($AY$100:AY115)/SUM($AW$100:AW115)</f>
        <v>0.84628046874999996</v>
      </c>
      <c r="BC115" s="675">
        <f t="shared" si="72"/>
        <v>383333.33333333331</v>
      </c>
      <c r="BD115" s="186">
        <f t="shared" si="63"/>
        <v>306942</v>
      </c>
      <c r="BE115" s="186">
        <f t="shared" si="58"/>
        <v>-76391.333333333314</v>
      </c>
      <c r="BF115" s="193">
        <f t="shared" si="59"/>
        <v>0.80071826086956521</v>
      </c>
      <c r="BG115" s="177">
        <f t="shared" si="73"/>
        <v>17333.333333333332</v>
      </c>
      <c r="BH115" s="186">
        <f t="shared" si="64"/>
        <v>26461</v>
      </c>
      <c r="BI115" s="186">
        <f t="shared" si="65"/>
        <v>9127.6666666666679</v>
      </c>
      <c r="BJ115" s="193">
        <f t="shared" si="66"/>
        <v>1.5265961538461539</v>
      </c>
      <c r="BK115" s="675">
        <f t="shared" si="74"/>
        <v>32.666666666666664</v>
      </c>
      <c r="BL115" s="677"/>
      <c r="BM115" s="677">
        <f t="shared" si="67"/>
        <v>33.5</v>
      </c>
      <c r="BN115" s="677">
        <f t="shared" si="68"/>
        <v>0.8333333333333357</v>
      </c>
      <c r="BO115" s="193">
        <f t="shared" si="60"/>
        <v>1.0255102040816326</v>
      </c>
      <c r="BP115" s="730">
        <f>SUM($BM$100:BM115)/SUM($BK$100:BK115)</f>
        <v>1.050191326530612</v>
      </c>
    </row>
    <row r="116" spans="1:68" s="41" customFormat="1" ht="21.75" hidden="1" customHeight="1" outlineLevel="1">
      <c r="A116" s="120">
        <v>44669</v>
      </c>
      <c r="B116" s="1000">
        <v>333427</v>
      </c>
      <c r="C116" s="126">
        <v>327142</v>
      </c>
      <c r="D116" s="1003">
        <v>32.75</v>
      </c>
      <c r="E116" s="706">
        <f t="shared" si="69"/>
        <v>1064</v>
      </c>
      <c r="F116" s="155">
        <v>0</v>
      </c>
      <c r="G116" s="30">
        <v>0</v>
      </c>
      <c r="H116" s="31">
        <v>0</v>
      </c>
      <c r="I116" s="35">
        <v>306721</v>
      </c>
      <c r="J116" s="34">
        <v>12598</v>
      </c>
      <c r="K116" s="440">
        <v>32.75</v>
      </c>
      <c r="L116" s="706">
        <f t="shared" si="70"/>
        <v>1064</v>
      </c>
      <c r="M116" s="710">
        <f t="shared" si="61"/>
        <v>13662</v>
      </c>
      <c r="N116" s="134">
        <v>0</v>
      </c>
      <c r="O116" s="36">
        <v>0</v>
      </c>
      <c r="P116" s="147">
        <v>306721</v>
      </c>
      <c r="Q116" s="148">
        <v>12598</v>
      </c>
      <c r="R116" s="707">
        <f t="shared" si="55"/>
        <v>13662</v>
      </c>
      <c r="S116" s="35">
        <v>14373</v>
      </c>
      <c r="T116" s="489">
        <v>0</v>
      </c>
      <c r="U116" s="36">
        <v>0</v>
      </c>
      <c r="V116" s="157">
        <v>12333</v>
      </c>
      <c r="W116" s="33">
        <v>41073</v>
      </c>
      <c r="X116" s="30">
        <v>0</v>
      </c>
      <c r="Y116" s="36">
        <v>0</v>
      </c>
      <c r="Z116" s="37"/>
      <c r="AA116" s="37" t="s">
        <v>96</v>
      </c>
      <c r="AB116" s="161">
        <v>0</v>
      </c>
      <c r="AC116" s="98" t="s">
        <v>1851</v>
      </c>
      <c r="AD116" s="165" t="s">
        <v>1941</v>
      </c>
      <c r="AE116" s="38">
        <v>52</v>
      </c>
      <c r="AF116" s="167">
        <v>202</v>
      </c>
      <c r="AG116" s="165">
        <v>20</v>
      </c>
      <c r="AH116" s="452">
        <v>4.9000000000000004</v>
      </c>
      <c r="AI116" s="126">
        <v>0</v>
      </c>
      <c r="AJ116" s="127">
        <v>0</v>
      </c>
      <c r="AK116" s="555">
        <v>127</v>
      </c>
      <c r="AL116" s="30" t="s">
        <v>1857</v>
      </c>
      <c r="AM116" s="40"/>
      <c r="AN116" s="573">
        <v>19.2</v>
      </c>
      <c r="AO116" s="181">
        <v>56</v>
      </c>
      <c r="AP116" s="409">
        <v>58</v>
      </c>
      <c r="AQ116" s="157">
        <v>27.55</v>
      </c>
      <c r="AR116" s="41">
        <v>37</v>
      </c>
      <c r="AS116" s="1060">
        <v>13</v>
      </c>
      <c r="AW116" s="177">
        <f t="shared" si="71"/>
        <v>400000</v>
      </c>
      <c r="AX116" s="186"/>
      <c r="AY116" s="186">
        <f t="shared" si="62"/>
        <v>333427</v>
      </c>
      <c r="AZ116" s="186">
        <f t="shared" si="50"/>
        <v>-66573</v>
      </c>
      <c r="BA116" s="193">
        <f t="shared" si="51"/>
        <v>0.83356750000000002</v>
      </c>
      <c r="BB116" s="727">
        <f>SUM($AY$100:AY116)/SUM($AW$100:AW116)</f>
        <v>0.84553264705882358</v>
      </c>
      <c r="BC116" s="675">
        <f t="shared" si="72"/>
        <v>383333.33333333331</v>
      </c>
      <c r="BD116" s="186">
        <f t="shared" si="63"/>
        <v>306721</v>
      </c>
      <c r="BE116" s="186">
        <f t="shared" si="58"/>
        <v>-76612.333333333314</v>
      </c>
      <c r="BF116" s="193">
        <f t="shared" si="59"/>
        <v>0.80014173913043485</v>
      </c>
      <c r="BG116" s="177">
        <f t="shared" si="73"/>
        <v>17333.333333333332</v>
      </c>
      <c r="BH116" s="186">
        <f t="shared" si="64"/>
        <v>26706</v>
      </c>
      <c r="BI116" s="186">
        <f t="shared" si="65"/>
        <v>9372.6666666666679</v>
      </c>
      <c r="BJ116" s="193">
        <f t="shared" si="66"/>
        <v>1.5407307692307692</v>
      </c>
      <c r="BK116" s="675">
        <f t="shared" si="74"/>
        <v>32.666666666666664</v>
      </c>
      <c r="BL116" s="677"/>
      <c r="BM116" s="677">
        <f t="shared" si="67"/>
        <v>32.75</v>
      </c>
      <c r="BN116" s="677">
        <f t="shared" si="68"/>
        <v>8.3333333333335702E-2</v>
      </c>
      <c r="BO116" s="193">
        <f t="shared" si="60"/>
        <v>1.0025510204081634</v>
      </c>
      <c r="BP116" s="730">
        <f>SUM($BM$100:BM116)/SUM($BK$100:BK116)</f>
        <v>1.0473889555822329</v>
      </c>
    </row>
    <row r="117" spans="1:68" s="41" customFormat="1" ht="25.25" hidden="1" customHeight="1" outlineLevel="1">
      <c r="A117" s="120">
        <v>44670</v>
      </c>
      <c r="B117" s="1000">
        <v>333488</v>
      </c>
      <c r="C117" s="126">
        <v>326731</v>
      </c>
      <c r="D117" s="1003">
        <v>31.33</v>
      </c>
      <c r="E117" s="706">
        <f t="shared" si="69"/>
        <v>1018</v>
      </c>
      <c r="F117" s="155">
        <v>0</v>
      </c>
      <c r="G117" s="30">
        <v>0</v>
      </c>
      <c r="H117" s="31">
        <v>0</v>
      </c>
      <c r="I117" s="35">
        <v>306368</v>
      </c>
      <c r="J117" s="34">
        <v>12592</v>
      </c>
      <c r="K117" s="440">
        <v>31.33</v>
      </c>
      <c r="L117" s="706">
        <f t="shared" si="70"/>
        <v>1018</v>
      </c>
      <c r="M117" s="710">
        <f t="shared" si="61"/>
        <v>13610</v>
      </c>
      <c r="N117" s="134">
        <v>0</v>
      </c>
      <c r="O117" s="36">
        <v>0</v>
      </c>
      <c r="P117" s="147">
        <v>306368</v>
      </c>
      <c r="Q117" s="148">
        <v>12592</v>
      </c>
      <c r="R117" s="707">
        <f t="shared" si="55"/>
        <v>13610</v>
      </c>
      <c r="S117" s="35">
        <v>14449</v>
      </c>
      <c r="T117" s="489">
        <v>0</v>
      </c>
      <c r="U117" s="36">
        <v>0</v>
      </c>
      <c r="V117" s="157">
        <v>12671</v>
      </c>
      <c r="W117" s="33">
        <v>41101</v>
      </c>
      <c r="X117" s="30">
        <v>0</v>
      </c>
      <c r="Y117" s="36">
        <v>0</v>
      </c>
      <c r="Z117" s="37"/>
      <c r="AA117" s="37" t="s">
        <v>96</v>
      </c>
      <c r="AB117" s="161">
        <v>0</v>
      </c>
      <c r="AC117" s="98" t="s">
        <v>1851</v>
      </c>
      <c r="AD117" s="165" t="s">
        <v>1946</v>
      </c>
      <c r="AE117" s="38">
        <v>52</v>
      </c>
      <c r="AF117" s="167">
        <v>202</v>
      </c>
      <c r="AG117" s="165">
        <v>20</v>
      </c>
      <c r="AH117" s="452">
        <v>4.9000000000000004</v>
      </c>
      <c r="AI117" s="126">
        <v>0</v>
      </c>
      <c r="AJ117" s="127">
        <v>0</v>
      </c>
      <c r="AK117" s="555">
        <v>127</v>
      </c>
      <c r="AL117" s="30" t="s">
        <v>1857</v>
      </c>
      <c r="AM117" s="719"/>
      <c r="AN117" s="573">
        <v>19.2</v>
      </c>
      <c r="AO117" s="181">
        <v>56</v>
      </c>
      <c r="AP117" s="409">
        <v>58</v>
      </c>
      <c r="AQ117" s="157">
        <v>26.75</v>
      </c>
      <c r="AR117" s="41">
        <v>37</v>
      </c>
      <c r="AS117" s="1060">
        <v>13</v>
      </c>
      <c r="AW117" s="177">
        <f t="shared" si="71"/>
        <v>400000</v>
      </c>
      <c r="AX117" s="186"/>
      <c r="AY117" s="186">
        <f t="shared" si="62"/>
        <v>333488</v>
      </c>
      <c r="AZ117" s="186">
        <f t="shared" si="50"/>
        <v>-66512</v>
      </c>
      <c r="BA117" s="193">
        <f t="shared" si="51"/>
        <v>0.83372000000000002</v>
      </c>
      <c r="BB117" s="727">
        <f>SUM($AY$100:AY117)/SUM($AW$100:AW117)</f>
        <v>0.84487638888888894</v>
      </c>
      <c r="BC117" s="675">
        <f t="shared" si="72"/>
        <v>383333.33333333331</v>
      </c>
      <c r="BD117" s="186">
        <f t="shared" si="63"/>
        <v>306368</v>
      </c>
      <c r="BE117" s="186">
        <f t="shared" si="58"/>
        <v>-76965.333333333314</v>
      </c>
      <c r="BF117" s="193">
        <f t="shared" si="59"/>
        <v>0.79922086956521743</v>
      </c>
      <c r="BG117" s="177">
        <f t="shared" si="73"/>
        <v>17333.333333333332</v>
      </c>
      <c r="BH117" s="186">
        <f t="shared" si="64"/>
        <v>27120</v>
      </c>
      <c r="BI117" s="186">
        <f t="shared" si="65"/>
        <v>9786.6666666666679</v>
      </c>
      <c r="BJ117" s="193">
        <f t="shared" si="66"/>
        <v>1.5646153846153847</v>
      </c>
      <c r="BK117" s="675">
        <f t="shared" si="74"/>
        <v>32.666666666666664</v>
      </c>
      <c r="BL117" s="677"/>
      <c r="BM117" s="677">
        <f t="shared" si="67"/>
        <v>31.33</v>
      </c>
      <c r="BN117" s="677">
        <f t="shared" si="68"/>
        <v>-1.336666666666666</v>
      </c>
      <c r="BO117" s="193">
        <f t="shared" si="60"/>
        <v>0.95908163265306123</v>
      </c>
      <c r="BP117" s="730">
        <f>SUM($BM$100:BM117)/SUM($BK$100:BK117)</f>
        <v>1.042482993197279</v>
      </c>
    </row>
    <row r="118" spans="1:68" s="41" customFormat="1" ht="21.75" hidden="1" customHeight="1" outlineLevel="1">
      <c r="A118" s="120">
        <v>44671</v>
      </c>
      <c r="B118" s="1000">
        <v>333868</v>
      </c>
      <c r="C118" s="126">
        <v>326240</v>
      </c>
      <c r="D118" s="1003">
        <v>32.270000000000003</v>
      </c>
      <c r="E118" s="706">
        <f t="shared" si="69"/>
        <v>1048</v>
      </c>
      <c r="F118" s="155">
        <v>0</v>
      </c>
      <c r="G118" s="30">
        <v>0</v>
      </c>
      <c r="H118" s="31">
        <v>0</v>
      </c>
      <c r="I118" s="35">
        <v>306060</v>
      </c>
      <c r="J118" s="34">
        <v>12563</v>
      </c>
      <c r="K118" s="440">
        <v>32.270000000000003</v>
      </c>
      <c r="L118" s="706">
        <f t="shared" si="70"/>
        <v>1048</v>
      </c>
      <c r="M118" s="710">
        <f t="shared" si="61"/>
        <v>13611</v>
      </c>
      <c r="N118" s="134">
        <v>0</v>
      </c>
      <c r="O118" s="36">
        <v>0</v>
      </c>
      <c r="P118" s="147">
        <v>306060</v>
      </c>
      <c r="Q118" s="148">
        <v>12563</v>
      </c>
      <c r="R118" s="707">
        <f t="shared" si="55"/>
        <v>13611</v>
      </c>
      <c r="S118" s="35">
        <v>14164</v>
      </c>
      <c r="T118" s="489">
        <v>0</v>
      </c>
      <c r="U118" s="36">
        <v>0</v>
      </c>
      <c r="V118" s="157">
        <v>13644</v>
      </c>
      <c r="W118" s="33">
        <v>41048</v>
      </c>
      <c r="X118" s="30">
        <v>0</v>
      </c>
      <c r="Y118" s="36">
        <v>0</v>
      </c>
      <c r="Z118" s="37"/>
      <c r="AA118" s="37" t="s">
        <v>96</v>
      </c>
      <c r="AB118" s="161">
        <v>0</v>
      </c>
      <c r="AC118" s="98" t="s">
        <v>1851</v>
      </c>
      <c r="AD118" s="165" t="s">
        <v>2005</v>
      </c>
      <c r="AE118" s="38">
        <v>52</v>
      </c>
      <c r="AF118" s="167">
        <v>202</v>
      </c>
      <c r="AG118" s="165">
        <v>20</v>
      </c>
      <c r="AH118" s="452">
        <v>4.9000000000000004</v>
      </c>
      <c r="AI118" s="126">
        <v>12</v>
      </c>
      <c r="AJ118" s="127">
        <v>0</v>
      </c>
      <c r="AK118" s="555">
        <v>127</v>
      </c>
      <c r="AL118" s="30" t="s">
        <v>1857</v>
      </c>
      <c r="AM118" s="40"/>
      <c r="AN118" s="573">
        <v>19.100000000000001</v>
      </c>
      <c r="AO118" s="181">
        <v>54</v>
      </c>
      <c r="AP118" s="409">
        <v>56</v>
      </c>
      <c r="AQ118" s="157">
        <v>26.6</v>
      </c>
      <c r="AR118" s="41">
        <v>37</v>
      </c>
      <c r="AS118" s="1060">
        <v>13</v>
      </c>
      <c r="AW118" s="177">
        <f t="shared" si="71"/>
        <v>400000</v>
      </c>
      <c r="AX118" s="186"/>
      <c r="AY118" s="186">
        <f t="shared" si="62"/>
        <v>333868</v>
      </c>
      <c r="AZ118" s="186">
        <f t="shared" si="50"/>
        <v>-66132</v>
      </c>
      <c r="BA118" s="193">
        <f t="shared" si="51"/>
        <v>0.83467000000000002</v>
      </c>
      <c r="BB118" s="727">
        <f>SUM($AY$100:AY118)/SUM($AW$100:AW118)</f>
        <v>0.84433921052631578</v>
      </c>
      <c r="BC118" s="675">
        <f t="shared" si="72"/>
        <v>383333.33333333331</v>
      </c>
      <c r="BD118" s="186">
        <f t="shared" si="63"/>
        <v>306060</v>
      </c>
      <c r="BE118" s="186">
        <f t="shared" si="58"/>
        <v>-77273.333333333314</v>
      </c>
      <c r="BF118" s="193">
        <f t="shared" si="59"/>
        <v>0.79841739130434786</v>
      </c>
      <c r="BG118" s="177">
        <f t="shared" si="73"/>
        <v>17333.333333333332</v>
      </c>
      <c r="BH118" s="186">
        <f t="shared" si="64"/>
        <v>27808</v>
      </c>
      <c r="BI118" s="186">
        <f t="shared" si="65"/>
        <v>10474.666666666668</v>
      </c>
      <c r="BJ118" s="193">
        <f t="shared" si="66"/>
        <v>1.6043076923076924</v>
      </c>
      <c r="BK118" s="675">
        <f t="shared" si="74"/>
        <v>32.666666666666664</v>
      </c>
      <c r="BL118" s="677"/>
      <c r="BM118" s="677">
        <f t="shared" si="67"/>
        <v>32.270000000000003</v>
      </c>
      <c r="BN118" s="677">
        <f t="shared" si="68"/>
        <v>-0.39666666666666117</v>
      </c>
      <c r="BO118" s="193">
        <f t="shared" si="60"/>
        <v>0.98785714285714299</v>
      </c>
      <c r="BP118" s="730">
        <f>SUM($BM$100:BM118)/SUM($BK$100:BK118)</f>
        <v>1.0396079484425349</v>
      </c>
    </row>
    <row r="119" spans="1:68" s="41" customFormat="1" ht="21.75" hidden="1" customHeight="1" outlineLevel="1">
      <c r="A119" s="120">
        <v>44672</v>
      </c>
      <c r="B119" s="1000">
        <v>333655</v>
      </c>
      <c r="C119" s="126">
        <v>326501</v>
      </c>
      <c r="D119" s="1003">
        <v>32.03</v>
      </c>
      <c r="E119" s="706">
        <f t="shared" si="69"/>
        <v>1040</v>
      </c>
      <c r="F119" s="155">
        <v>0</v>
      </c>
      <c r="G119" s="30">
        <v>0</v>
      </c>
      <c r="H119" s="31">
        <v>0</v>
      </c>
      <c r="I119" s="35">
        <v>306309</v>
      </c>
      <c r="J119" s="34">
        <v>12577</v>
      </c>
      <c r="K119" s="440">
        <v>32.03</v>
      </c>
      <c r="L119" s="706">
        <f t="shared" si="70"/>
        <v>1040</v>
      </c>
      <c r="M119" s="710">
        <f t="shared" si="61"/>
        <v>13617</v>
      </c>
      <c r="N119" s="134">
        <v>0</v>
      </c>
      <c r="O119" s="36">
        <v>0</v>
      </c>
      <c r="P119" s="147">
        <v>306309</v>
      </c>
      <c r="Q119" s="148">
        <v>12577</v>
      </c>
      <c r="R119" s="707">
        <f t="shared" si="55"/>
        <v>13617</v>
      </c>
      <c r="S119" s="35">
        <v>14177</v>
      </c>
      <c r="T119" s="489">
        <v>0</v>
      </c>
      <c r="U119" s="36">
        <v>0</v>
      </c>
      <c r="V119" s="157">
        <v>13169</v>
      </c>
      <c r="W119" s="33">
        <v>41060</v>
      </c>
      <c r="X119" s="30">
        <v>0</v>
      </c>
      <c r="Y119" s="36">
        <v>0</v>
      </c>
      <c r="Z119" s="37"/>
      <c r="AA119" s="37" t="s">
        <v>96</v>
      </c>
      <c r="AB119" s="161">
        <v>0</v>
      </c>
      <c r="AC119" s="98" t="s">
        <v>1851</v>
      </c>
      <c r="AD119" s="165" t="s">
        <v>2005</v>
      </c>
      <c r="AE119" s="38">
        <v>52</v>
      </c>
      <c r="AF119" s="167">
        <v>202</v>
      </c>
      <c r="AG119" s="165">
        <v>20</v>
      </c>
      <c r="AH119" s="452">
        <v>4.9000000000000004</v>
      </c>
      <c r="AI119" s="126">
        <v>0</v>
      </c>
      <c r="AJ119" s="127">
        <v>0</v>
      </c>
      <c r="AK119" s="555">
        <v>127</v>
      </c>
      <c r="AL119" s="30" t="s">
        <v>1857</v>
      </c>
      <c r="AM119" s="719"/>
      <c r="AN119" s="573">
        <v>18.899999999999999</v>
      </c>
      <c r="AO119" s="181">
        <v>54</v>
      </c>
      <c r="AP119" s="409">
        <v>55</v>
      </c>
      <c r="AQ119" s="157">
        <v>26.53</v>
      </c>
      <c r="AR119" s="41">
        <v>37</v>
      </c>
      <c r="AS119" s="1060">
        <v>13</v>
      </c>
      <c r="AW119" s="177">
        <f t="shared" si="71"/>
        <v>400000</v>
      </c>
      <c r="AX119" s="186"/>
      <c r="AY119" s="186">
        <f t="shared" si="62"/>
        <v>333655</v>
      </c>
      <c r="AZ119" s="186">
        <f t="shared" si="50"/>
        <v>-66345</v>
      </c>
      <c r="BA119" s="193">
        <f t="shared" si="51"/>
        <v>0.83413749999999998</v>
      </c>
      <c r="BB119" s="727">
        <f>SUM($AY$100:AY119)/SUM($AW$100:AW119)</f>
        <v>0.84382912499999996</v>
      </c>
      <c r="BC119" s="675">
        <f t="shared" si="72"/>
        <v>383333.33333333331</v>
      </c>
      <c r="BD119" s="186">
        <f t="shared" si="63"/>
        <v>306309</v>
      </c>
      <c r="BE119" s="186">
        <f t="shared" si="58"/>
        <v>-77024.333333333314</v>
      </c>
      <c r="BF119" s="193">
        <f t="shared" si="59"/>
        <v>0.7990669565217392</v>
      </c>
      <c r="BG119" s="177">
        <f t="shared" si="73"/>
        <v>17333.333333333332</v>
      </c>
      <c r="BH119" s="186">
        <f t="shared" si="64"/>
        <v>27346</v>
      </c>
      <c r="BI119" s="186">
        <f t="shared" si="65"/>
        <v>10012.666666666668</v>
      </c>
      <c r="BJ119" s="193">
        <f t="shared" si="66"/>
        <v>1.5776538461538463</v>
      </c>
      <c r="BK119" s="675">
        <f t="shared" si="74"/>
        <v>32.666666666666664</v>
      </c>
      <c r="BL119" s="677"/>
      <c r="BM119" s="677">
        <f t="shared" si="67"/>
        <v>32.03</v>
      </c>
      <c r="BN119" s="677">
        <f t="shared" si="68"/>
        <v>-0.63666666666666316</v>
      </c>
      <c r="BO119" s="193">
        <f t="shared" si="60"/>
        <v>0.98051020408163281</v>
      </c>
      <c r="BP119" s="730">
        <f>SUM($BM$100:BM119)/SUM($BK$100:BK119)</f>
        <v>1.03665306122449</v>
      </c>
    </row>
    <row r="120" spans="1:68" s="41" customFormat="1" ht="21.75" hidden="1" customHeight="1" outlineLevel="1">
      <c r="A120" s="120">
        <v>44673</v>
      </c>
      <c r="B120" s="1000">
        <v>333531</v>
      </c>
      <c r="C120" s="126">
        <v>327348</v>
      </c>
      <c r="D120" s="1003">
        <v>31.7</v>
      </c>
      <c r="E120" s="706">
        <f t="shared" si="69"/>
        <v>1030</v>
      </c>
      <c r="F120" s="155">
        <v>0</v>
      </c>
      <c r="G120" s="30">
        <v>0</v>
      </c>
      <c r="H120" s="31">
        <v>0</v>
      </c>
      <c r="I120" s="35">
        <v>306903</v>
      </c>
      <c r="J120" s="34">
        <v>12607</v>
      </c>
      <c r="K120" s="440">
        <v>31.7</v>
      </c>
      <c r="L120" s="706">
        <f t="shared" si="70"/>
        <v>1030</v>
      </c>
      <c r="M120" s="710">
        <f t="shared" si="61"/>
        <v>13637</v>
      </c>
      <c r="N120" s="134">
        <v>0</v>
      </c>
      <c r="O120" s="36">
        <v>0</v>
      </c>
      <c r="P120" s="147">
        <v>306903</v>
      </c>
      <c r="Q120" s="148">
        <v>12607</v>
      </c>
      <c r="R120" s="707">
        <f t="shared" si="55"/>
        <v>13637</v>
      </c>
      <c r="S120" s="35">
        <v>14349</v>
      </c>
      <c r="T120" s="489">
        <v>0</v>
      </c>
      <c r="U120" s="36">
        <v>0</v>
      </c>
      <c r="V120" s="157">
        <v>12279</v>
      </c>
      <c r="W120" s="33">
        <v>41078</v>
      </c>
      <c r="X120" s="30">
        <v>0</v>
      </c>
      <c r="Y120" s="36">
        <v>0</v>
      </c>
      <c r="Z120" s="37"/>
      <c r="AA120" s="37" t="s">
        <v>96</v>
      </c>
      <c r="AB120" s="161">
        <v>0</v>
      </c>
      <c r="AC120" s="98" t="s">
        <v>1851</v>
      </c>
      <c r="AD120" s="165" t="s">
        <v>2006</v>
      </c>
      <c r="AE120" s="38">
        <v>52</v>
      </c>
      <c r="AF120" s="167">
        <v>202</v>
      </c>
      <c r="AG120" s="165">
        <v>20</v>
      </c>
      <c r="AH120" s="452">
        <v>4.9000000000000004</v>
      </c>
      <c r="AI120" s="126">
        <v>0</v>
      </c>
      <c r="AJ120" s="127">
        <v>0</v>
      </c>
      <c r="AK120" s="555">
        <v>127</v>
      </c>
      <c r="AL120" s="30" t="s">
        <v>1857</v>
      </c>
      <c r="AM120" s="40"/>
      <c r="AN120" s="573">
        <v>19</v>
      </c>
      <c r="AO120" s="181">
        <v>48</v>
      </c>
      <c r="AP120" s="409">
        <v>55</v>
      </c>
      <c r="AQ120" s="157">
        <v>26.08</v>
      </c>
      <c r="AR120" s="41">
        <v>37</v>
      </c>
      <c r="AS120" s="1060">
        <v>13</v>
      </c>
      <c r="AW120" s="177">
        <f t="shared" si="71"/>
        <v>400000</v>
      </c>
      <c r="AX120" s="186"/>
      <c r="AY120" s="186">
        <f t="shared" si="62"/>
        <v>333531</v>
      </c>
      <c r="AZ120" s="186">
        <f t="shared" si="50"/>
        <v>-66469</v>
      </c>
      <c r="BA120" s="193">
        <f t="shared" si="51"/>
        <v>0.83382750000000005</v>
      </c>
      <c r="BB120" s="727">
        <f>SUM($AY$100:AY120)/SUM($AW$100:AW120)</f>
        <v>0.84335285714285713</v>
      </c>
      <c r="BC120" s="675">
        <f t="shared" si="72"/>
        <v>383333.33333333331</v>
      </c>
      <c r="BD120" s="186">
        <f t="shared" si="63"/>
        <v>306903</v>
      </c>
      <c r="BE120" s="186">
        <f t="shared" si="58"/>
        <v>-76430.333333333314</v>
      </c>
      <c r="BF120" s="193">
        <f t="shared" si="59"/>
        <v>0.80061652173913045</v>
      </c>
      <c r="BG120" s="177">
        <f t="shared" si="73"/>
        <v>17333.333333333332</v>
      </c>
      <c r="BH120" s="186">
        <f t="shared" si="64"/>
        <v>26628</v>
      </c>
      <c r="BI120" s="186">
        <f t="shared" si="65"/>
        <v>9294.6666666666679</v>
      </c>
      <c r="BJ120" s="193">
        <f t="shared" si="66"/>
        <v>1.5362307692307693</v>
      </c>
      <c r="BK120" s="675">
        <f t="shared" si="74"/>
        <v>32.666666666666664</v>
      </c>
      <c r="BL120" s="677"/>
      <c r="BM120" s="677">
        <f t="shared" si="67"/>
        <v>31.7</v>
      </c>
      <c r="BN120" s="677">
        <f t="shared" si="68"/>
        <v>-0.96666666666666501</v>
      </c>
      <c r="BO120" s="193">
        <f t="shared" si="60"/>
        <v>0.97040816326530621</v>
      </c>
      <c r="BP120" s="730">
        <f>SUM($BM$100:BM120)/SUM($BK$100:BK120)</f>
        <v>1.0334985422740526</v>
      </c>
    </row>
    <row r="121" spans="1:68" s="41" customFormat="1" ht="21.75" hidden="1" customHeight="1" outlineLevel="1">
      <c r="A121" s="120">
        <v>44674</v>
      </c>
      <c r="B121" s="1000">
        <v>333556</v>
      </c>
      <c r="C121" s="126">
        <v>327306</v>
      </c>
      <c r="D121" s="1003">
        <v>31.02</v>
      </c>
      <c r="E121" s="706">
        <f t="shared" si="69"/>
        <v>1007</v>
      </c>
      <c r="F121" s="155">
        <v>0</v>
      </c>
      <c r="G121" s="30">
        <v>0</v>
      </c>
      <c r="H121" s="31">
        <v>0</v>
      </c>
      <c r="I121" s="35">
        <v>306831</v>
      </c>
      <c r="J121" s="34">
        <v>12597</v>
      </c>
      <c r="K121" s="440">
        <v>31.02</v>
      </c>
      <c r="L121" s="706">
        <f t="shared" si="70"/>
        <v>1007</v>
      </c>
      <c r="M121" s="710">
        <f t="shared" si="61"/>
        <v>13604</v>
      </c>
      <c r="N121" s="134">
        <v>0</v>
      </c>
      <c r="O121" s="36">
        <v>0</v>
      </c>
      <c r="P121" s="147">
        <v>306831</v>
      </c>
      <c r="Q121" s="148">
        <v>12597</v>
      </c>
      <c r="R121" s="707">
        <f t="shared" si="55"/>
        <v>13604</v>
      </c>
      <c r="S121" s="35">
        <v>14176</v>
      </c>
      <c r="T121" s="489">
        <v>0</v>
      </c>
      <c r="U121" s="36">
        <v>0</v>
      </c>
      <c r="V121" s="157">
        <v>12549</v>
      </c>
      <c r="W121" s="33">
        <v>41055</v>
      </c>
      <c r="X121" s="30">
        <v>0</v>
      </c>
      <c r="Y121" s="36">
        <v>0</v>
      </c>
      <c r="Z121" s="37"/>
      <c r="AA121" s="37" t="s">
        <v>96</v>
      </c>
      <c r="AB121" s="161" t="s">
        <v>2007</v>
      </c>
      <c r="AC121" s="98" t="s">
        <v>82</v>
      </c>
      <c r="AD121" s="165" t="s">
        <v>2008</v>
      </c>
      <c r="AE121" s="38">
        <v>52</v>
      </c>
      <c r="AF121" s="167">
        <v>202</v>
      </c>
      <c r="AG121" s="165">
        <v>20</v>
      </c>
      <c r="AH121" s="452">
        <v>4.9000000000000004</v>
      </c>
      <c r="AI121" s="126">
        <v>0</v>
      </c>
      <c r="AJ121" s="127">
        <v>0</v>
      </c>
      <c r="AK121" s="555">
        <v>125</v>
      </c>
      <c r="AL121" s="30" t="s">
        <v>1857</v>
      </c>
      <c r="AM121" s="719"/>
      <c r="AN121" s="573">
        <v>19</v>
      </c>
      <c r="AO121" s="181">
        <v>54</v>
      </c>
      <c r="AP121" s="409">
        <v>57</v>
      </c>
      <c r="AQ121" s="157">
        <v>24.3</v>
      </c>
      <c r="AR121" s="41">
        <v>35</v>
      </c>
      <c r="AS121" s="1060">
        <v>12</v>
      </c>
      <c r="AW121" s="177">
        <f t="shared" si="71"/>
        <v>400000</v>
      </c>
      <c r="AX121" s="186"/>
      <c r="AY121" s="186">
        <f t="shared" si="62"/>
        <v>333556</v>
      </c>
      <c r="AZ121" s="186">
        <f t="shared" si="50"/>
        <v>-66444</v>
      </c>
      <c r="BA121" s="193">
        <f t="shared" si="51"/>
        <v>0.83389000000000002</v>
      </c>
      <c r="BB121" s="727">
        <f>SUM($AY$100:AY121)/SUM($AW$100:AW121)</f>
        <v>0.84292272727272732</v>
      </c>
      <c r="BC121" s="675">
        <f t="shared" si="72"/>
        <v>383333.33333333331</v>
      </c>
      <c r="BD121" s="186">
        <f t="shared" si="63"/>
        <v>306831</v>
      </c>
      <c r="BE121" s="186">
        <f t="shared" si="58"/>
        <v>-76502.333333333314</v>
      </c>
      <c r="BF121" s="193">
        <f t="shared" si="59"/>
        <v>0.800428695652174</v>
      </c>
      <c r="BG121" s="177">
        <f t="shared" si="73"/>
        <v>17333.333333333332</v>
      </c>
      <c r="BH121" s="186">
        <f t="shared" si="64"/>
        <v>26725</v>
      </c>
      <c r="BI121" s="186">
        <f t="shared" si="65"/>
        <v>9391.6666666666679</v>
      </c>
      <c r="BJ121" s="193">
        <f t="shared" si="66"/>
        <v>1.5418269230769233</v>
      </c>
      <c r="BK121" s="675">
        <f t="shared" si="74"/>
        <v>32.666666666666664</v>
      </c>
      <c r="BL121" s="677"/>
      <c r="BM121" s="677">
        <f t="shared" si="67"/>
        <v>31.02</v>
      </c>
      <c r="BN121" s="677">
        <f t="shared" si="68"/>
        <v>-1.6466666666666647</v>
      </c>
      <c r="BO121" s="193">
        <f t="shared" si="60"/>
        <v>0.94959183673469394</v>
      </c>
      <c r="BP121" s="730">
        <f>SUM($BM$100:BM121)/SUM($BK$100:BK121)</f>
        <v>1.0296846011131728</v>
      </c>
    </row>
    <row r="122" spans="1:68" s="41" customFormat="1" ht="21.75" hidden="1" customHeight="1" outlineLevel="1">
      <c r="A122" s="120">
        <v>44675</v>
      </c>
      <c r="B122" s="1000">
        <v>333043</v>
      </c>
      <c r="C122" s="126">
        <v>327170</v>
      </c>
      <c r="D122" s="1003">
        <v>30.76</v>
      </c>
      <c r="E122" s="706">
        <f t="shared" si="69"/>
        <v>999</v>
      </c>
      <c r="F122" s="155">
        <v>0</v>
      </c>
      <c r="G122" s="30">
        <v>0</v>
      </c>
      <c r="H122" s="31">
        <v>0</v>
      </c>
      <c r="I122" s="35">
        <v>306584</v>
      </c>
      <c r="J122" s="34">
        <v>12571</v>
      </c>
      <c r="K122" s="440">
        <v>30.76</v>
      </c>
      <c r="L122" s="706">
        <f t="shared" si="70"/>
        <v>999</v>
      </c>
      <c r="M122" s="710">
        <f t="shared" si="61"/>
        <v>13570</v>
      </c>
      <c r="N122" s="134">
        <v>0</v>
      </c>
      <c r="O122" s="36">
        <v>0</v>
      </c>
      <c r="P122" s="147">
        <v>306584</v>
      </c>
      <c r="Q122" s="148">
        <v>12571</v>
      </c>
      <c r="R122" s="707">
        <f t="shared" si="55"/>
        <v>13570</v>
      </c>
      <c r="S122" s="35">
        <v>13858</v>
      </c>
      <c r="T122" s="489">
        <v>0</v>
      </c>
      <c r="U122" s="36">
        <v>0</v>
      </c>
      <c r="V122" s="157">
        <v>12601</v>
      </c>
      <c r="W122" s="33">
        <v>41003</v>
      </c>
      <c r="X122" s="30">
        <v>0</v>
      </c>
      <c r="Y122" s="36">
        <v>0</v>
      </c>
      <c r="Z122" s="37"/>
      <c r="AA122" s="37" t="s">
        <v>96</v>
      </c>
      <c r="AB122" s="161" t="s">
        <v>2007</v>
      </c>
      <c r="AC122" s="98" t="s">
        <v>82</v>
      </c>
      <c r="AD122" s="165" t="s">
        <v>2009</v>
      </c>
      <c r="AE122" s="38">
        <v>52</v>
      </c>
      <c r="AF122" s="167">
        <v>202</v>
      </c>
      <c r="AG122" s="165">
        <v>20</v>
      </c>
      <c r="AH122" s="452">
        <v>4.9000000000000004</v>
      </c>
      <c r="AI122" s="126">
        <v>0</v>
      </c>
      <c r="AJ122" s="127">
        <v>0</v>
      </c>
      <c r="AK122" s="555">
        <v>123</v>
      </c>
      <c r="AL122" s="30" t="s">
        <v>1857</v>
      </c>
      <c r="AM122" s="719"/>
      <c r="AN122" s="573">
        <v>19</v>
      </c>
      <c r="AO122" s="181">
        <v>53</v>
      </c>
      <c r="AP122" s="409">
        <v>57</v>
      </c>
      <c r="AQ122" s="157">
        <v>22.9</v>
      </c>
      <c r="AR122" s="41">
        <v>35</v>
      </c>
      <c r="AS122" s="1060">
        <v>12</v>
      </c>
      <c r="AW122" s="177">
        <f t="shared" si="71"/>
        <v>400000</v>
      </c>
      <c r="AX122" s="186"/>
      <c r="AY122" s="186">
        <f t="shared" si="62"/>
        <v>333043</v>
      </c>
      <c r="AZ122" s="186">
        <f t="shared" si="50"/>
        <v>-66957</v>
      </c>
      <c r="BA122" s="193">
        <f t="shared" si="51"/>
        <v>0.83260749999999994</v>
      </c>
      <c r="BB122" s="727">
        <f>SUM($AY$100:AY122)/SUM($AW$100:AW122)</f>
        <v>0.84247423913043473</v>
      </c>
      <c r="BC122" s="675">
        <f t="shared" si="72"/>
        <v>383333.33333333331</v>
      </c>
      <c r="BD122" s="186">
        <f t="shared" si="63"/>
        <v>306584</v>
      </c>
      <c r="BE122" s="186">
        <f t="shared" si="58"/>
        <v>-76749.333333333314</v>
      </c>
      <c r="BF122" s="193">
        <f t="shared" si="59"/>
        <v>0.79978434782608698</v>
      </c>
      <c r="BG122" s="177">
        <f t="shared" si="73"/>
        <v>17333.333333333332</v>
      </c>
      <c r="BH122" s="186">
        <f t="shared" si="64"/>
        <v>26459</v>
      </c>
      <c r="BI122" s="186">
        <f t="shared" si="65"/>
        <v>9125.6666666666679</v>
      </c>
      <c r="BJ122" s="193">
        <f t="shared" si="66"/>
        <v>1.5264807692307694</v>
      </c>
      <c r="BK122" s="675">
        <f t="shared" si="74"/>
        <v>32.666666666666664</v>
      </c>
      <c r="BL122" s="677"/>
      <c r="BM122" s="677">
        <f t="shared" si="67"/>
        <v>30.76</v>
      </c>
      <c r="BN122" s="677">
        <f t="shared" si="68"/>
        <v>-1.9066666666666627</v>
      </c>
      <c r="BO122" s="193">
        <f t="shared" si="60"/>
        <v>0.94163265306122457</v>
      </c>
      <c r="BP122" s="730">
        <f>SUM($BM$100:BM122)/SUM($BK$100:BK122)</f>
        <v>1.0258562555456967</v>
      </c>
    </row>
    <row r="123" spans="1:68" s="41" customFormat="1" ht="21.75" hidden="1" customHeight="1" outlineLevel="1">
      <c r="A123" s="120">
        <v>44676</v>
      </c>
      <c r="B123" s="1000">
        <v>333624</v>
      </c>
      <c r="C123" s="126">
        <v>326421</v>
      </c>
      <c r="D123" s="1003">
        <v>30.69</v>
      </c>
      <c r="E123" s="706">
        <f t="shared" si="69"/>
        <v>997</v>
      </c>
      <c r="F123" s="155">
        <v>0</v>
      </c>
      <c r="G123" s="30">
        <v>0</v>
      </c>
      <c r="H123" s="31">
        <v>0</v>
      </c>
      <c r="I123" s="35">
        <v>306083</v>
      </c>
      <c r="J123" s="34">
        <v>12589</v>
      </c>
      <c r="K123" s="440">
        <v>30.69</v>
      </c>
      <c r="L123" s="706">
        <f t="shared" si="70"/>
        <v>997</v>
      </c>
      <c r="M123" s="710">
        <f t="shared" si="61"/>
        <v>13586</v>
      </c>
      <c r="N123" s="134">
        <v>0</v>
      </c>
      <c r="O123" s="36">
        <v>0</v>
      </c>
      <c r="P123" s="147">
        <v>306083</v>
      </c>
      <c r="Q123" s="148">
        <v>12589</v>
      </c>
      <c r="R123" s="707">
        <f t="shared" si="55"/>
        <v>13586</v>
      </c>
      <c r="S123" s="35">
        <v>14235</v>
      </c>
      <c r="T123" s="489">
        <v>0</v>
      </c>
      <c r="U123" s="36">
        <v>0</v>
      </c>
      <c r="V123" s="157">
        <v>13306</v>
      </c>
      <c r="W123" s="33">
        <v>41129</v>
      </c>
      <c r="X123" s="30">
        <v>0</v>
      </c>
      <c r="Y123" s="36">
        <v>0</v>
      </c>
      <c r="Z123" s="37"/>
      <c r="AA123" s="37" t="s">
        <v>96</v>
      </c>
      <c r="AB123" s="161" t="s">
        <v>2007</v>
      </c>
      <c r="AC123" s="98" t="s">
        <v>82</v>
      </c>
      <c r="AD123" s="165" t="s">
        <v>2010</v>
      </c>
      <c r="AE123" s="38">
        <v>52</v>
      </c>
      <c r="AF123" s="167">
        <v>202</v>
      </c>
      <c r="AG123" s="165">
        <v>30</v>
      </c>
      <c r="AH123" s="452">
        <v>4.9000000000000004</v>
      </c>
      <c r="AI123" s="126">
        <v>0</v>
      </c>
      <c r="AJ123" s="127">
        <v>0</v>
      </c>
      <c r="AK123" s="555">
        <v>119</v>
      </c>
      <c r="AL123" s="30" t="s">
        <v>1857</v>
      </c>
      <c r="AM123" s="719"/>
      <c r="AN123" s="573">
        <v>19</v>
      </c>
      <c r="AO123" s="181">
        <v>51</v>
      </c>
      <c r="AP123" s="409">
        <v>57</v>
      </c>
      <c r="AQ123" s="157">
        <v>21.97</v>
      </c>
      <c r="AR123" s="41">
        <v>35</v>
      </c>
      <c r="AS123" s="1060">
        <v>12</v>
      </c>
      <c r="AW123" s="177">
        <f t="shared" si="71"/>
        <v>400000</v>
      </c>
      <c r="AX123" s="186"/>
      <c r="AY123" s="186">
        <f t="shared" si="62"/>
        <v>333624</v>
      </c>
      <c r="AZ123" s="186">
        <f t="shared" si="50"/>
        <v>-66376</v>
      </c>
      <c r="BA123" s="193">
        <f t="shared" si="51"/>
        <v>0.83406000000000002</v>
      </c>
      <c r="BB123" s="727">
        <f>SUM($AY$100:AY123)/SUM($AW$100:AW123)</f>
        <v>0.84212364583333332</v>
      </c>
      <c r="BC123" s="675">
        <f t="shared" si="72"/>
        <v>383333.33333333331</v>
      </c>
      <c r="BD123" s="186">
        <f t="shared" si="63"/>
        <v>306083</v>
      </c>
      <c r="BE123" s="186">
        <f t="shared" si="58"/>
        <v>-77250.333333333314</v>
      </c>
      <c r="BF123" s="193">
        <f t="shared" si="59"/>
        <v>0.79847739130434792</v>
      </c>
      <c r="BG123" s="177">
        <f t="shared" si="73"/>
        <v>17333.333333333332</v>
      </c>
      <c r="BH123" s="186">
        <f t="shared" si="64"/>
        <v>27541</v>
      </c>
      <c r="BI123" s="186">
        <f t="shared" si="65"/>
        <v>10207.666666666668</v>
      </c>
      <c r="BJ123" s="193">
        <f t="shared" si="66"/>
        <v>1.5889038461538463</v>
      </c>
      <c r="BK123" s="675">
        <f t="shared" si="74"/>
        <v>32.666666666666664</v>
      </c>
      <c r="BL123" s="677"/>
      <c r="BM123" s="677">
        <f t="shared" si="67"/>
        <v>30.69</v>
      </c>
      <c r="BN123" s="677">
        <f t="shared" si="68"/>
        <v>-1.976666666666663</v>
      </c>
      <c r="BO123" s="193">
        <f t="shared" si="60"/>
        <v>0.93948979591836745</v>
      </c>
      <c r="BP123" s="730">
        <f>SUM($BM$100:BM123)/SUM($BK$100:BK123)</f>
        <v>1.0222576530612248</v>
      </c>
    </row>
    <row r="124" spans="1:68" s="41" customFormat="1" ht="21.75" hidden="1" customHeight="1" outlineLevel="1">
      <c r="A124" s="120">
        <v>44677</v>
      </c>
      <c r="B124" s="1000">
        <v>334388</v>
      </c>
      <c r="C124" s="126">
        <v>327978</v>
      </c>
      <c r="D124" s="1003">
        <v>28.8</v>
      </c>
      <c r="E124" s="706">
        <f t="shared" si="69"/>
        <v>935</v>
      </c>
      <c r="F124" s="155">
        <v>0</v>
      </c>
      <c r="G124" s="30">
        <v>0</v>
      </c>
      <c r="H124" s="31">
        <v>0</v>
      </c>
      <c r="I124" s="35">
        <v>307158</v>
      </c>
      <c r="J124" s="34">
        <v>12619</v>
      </c>
      <c r="K124" s="440">
        <v>28.8</v>
      </c>
      <c r="L124" s="706">
        <f t="shared" ref="L124" si="75">ROUND(K124*32477531/10^6,0)</f>
        <v>935</v>
      </c>
      <c r="M124" s="710">
        <f t="shared" ref="M124" si="76">J124+L124</f>
        <v>13554</v>
      </c>
      <c r="N124" s="134">
        <v>0</v>
      </c>
      <c r="O124" s="36">
        <v>0</v>
      </c>
      <c r="P124" s="147">
        <v>307158</v>
      </c>
      <c r="Q124" s="148">
        <v>12619</v>
      </c>
      <c r="R124" s="707">
        <f t="shared" si="55"/>
        <v>13554</v>
      </c>
      <c r="S124" s="35">
        <v>15090</v>
      </c>
      <c r="T124" s="489">
        <v>0</v>
      </c>
      <c r="U124" s="36">
        <v>0</v>
      </c>
      <c r="V124" s="157">
        <v>12140</v>
      </c>
      <c r="W124" s="33">
        <v>41083</v>
      </c>
      <c r="X124" s="30">
        <v>0</v>
      </c>
      <c r="Y124" s="36">
        <v>0</v>
      </c>
      <c r="Z124" s="37"/>
      <c r="AA124" s="37" t="s">
        <v>96</v>
      </c>
      <c r="AB124" s="161" t="s">
        <v>2007</v>
      </c>
      <c r="AC124" s="98" t="s">
        <v>82</v>
      </c>
      <c r="AD124" s="165" t="s">
        <v>2011</v>
      </c>
      <c r="AE124" s="38">
        <v>52</v>
      </c>
      <c r="AF124" s="167">
        <v>202</v>
      </c>
      <c r="AG124" s="165">
        <v>30</v>
      </c>
      <c r="AH124" s="452">
        <v>4.9000000000000004</v>
      </c>
      <c r="AI124" s="126">
        <v>0</v>
      </c>
      <c r="AJ124" s="127">
        <v>0</v>
      </c>
      <c r="AK124" s="555">
        <v>129</v>
      </c>
      <c r="AL124" s="30" t="s">
        <v>1857</v>
      </c>
      <c r="AM124" s="40"/>
      <c r="AN124" s="573">
        <v>19</v>
      </c>
      <c r="AO124" s="181">
        <v>56</v>
      </c>
      <c r="AP124" s="409">
        <v>58</v>
      </c>
      <c r="AQ124" s="157">
        <v>30.5</v>
      </c>
      <c r="AR124" s="41">
        <v>35</v>
      </c>
      <c r="AS124" s="1060">
        <v>12</v>
      </c>
      <c r="AW124" s="177">
        <f t="shared" si="71"/>
        <v>400000</v>
      </c>
      <c r="AX124" s="186"/>
      <c r="AY124" s="186">
        <f t="shared" si="62"/>
        <v>334388</v>
      </c>
      <c r="AZ124" s="186">
        <f t="shared" si="50"/>
        <v>-65612</v>
      </c>
      <c r="BA124" s="193">
        <f t="shared" si="51"/>
        <v>0.83596999999999999</v>
      </c>
      <c r="BB124" s="727">
        <f>SUM($AY$100:AY124)/SUM($AW$100:AW124)</f>
        <v>0.84187749999999995</v>
      </c>
      <c r="BC124" s="675">
        <f t="shared" si="72"/>
        <v>383333.33333333331</v>
      </c>
      <c r="BD124" s="186">
        <f t="shared" si="63"/>
        <v>307158</v>
      </c>
      <c r="BE124" s="186">
        <f t="shared" si="58"/>
        <v>-76175.333333333314</v>
      </c>
      <c r="BF124" s="193">
        <f t="shared" si="59"/>
        <v>0.80128173913043488</v>
      </c>
      <c r="BG124" s="177">
        <f t="shared" si="73"/>
        <v>17333.333333333332</v>
      </c>
      <c r="BH124" s="186">
        <f t="shared" si="64"/>
        <v>27230</v>
      </c>
      <c r="BI124" s="186">
        <f t="shared" si="65"/>
        <v>9896.6666666666679</v>
      </c>
      <c r="BJ124" s="193">
        <f t="shared" si="66"/>
        <v>1.5709615384615385</v>
      </c>
      <c r="BK124" s="675">
        <f t="shared" si="74"/>
        <v>32.666666666666664</v>
      </c>
      <c r="BL124" s="677"/>
      <c r="BM124" s="677">
        <f t="shared" si="67"/>
        <v>28.8</v>
      </c>
      <c r="BN124" s="677">
        <f t="shared" si="68"/>
        <v>-3.8666666666666636</v>
      </c>
      <c r="BO124" s="193">
        <f t="shared" si="60"/>
        <v>0.88163265306122462</v>
      </c>
      <c r="BP124" s="730">
        <f>SUM($BM$100:BM124)/SUM($BK$100:BK124)</f>
        <v>1.0166326530612249</v>
      </c>
    </row>
    <row r="125" spans="1:68" s="41" customFormat="1" ht="21.75" hidden="1" customHeight="1" outlineLevel="1">
      <c r="A125" s="120">
        <v>44678</v>
      </c>
      <c r="B125" s="1000">
        <v>335016</v>
      </c>
      <c r="C125" s="126">
        <v>328487</v>
      </c>
      <c r="D125" s="1003">
        <v>30.68</v>
      </c>
      <c r="E125" s="706">
        <f t="shared" si="69"/>
        <v>996</v>
      </c>
      <c r="F125" s="155">
        <v>0</v>
      </c>
      <c r="G125" s="30">
        <v>0</v>
      </c>
      <c r="H125" s="31">
        <v>0</v>
      </c>
      <c r="I125" s="35">
        <v>308026</v>
      </c>
      <c r="J125" s="34">
        <v>12653</v>
      </c>
      <c r="K125" s="440">
        <v>30.68</v>
      </c>
      <c r="L125" s="706">
        <f t="shared" si="70"/>
        <v>996</v>
      </c>
      <c r="M125" s="710">
        <f t="shared" si="61"/>
        <v>13649</v>
      </c>
      <c r="N125" s="134">
        <v>0</v>
      </c>
      <c r="O125" s="36">
        <v>0</v>
      </c>
      <c r="P125" s="147">
        <v>308026</v>
      </c>
      <c r="Q125" s="148">
        <v>12653</v>
      </c>
      <c r="R125" s="707">
        <f t="shared" si="55"/>
        <v>13649</v>
      </c>
      <c r="S125" s="35">
        <v>15258</v>
      </c>
      <c r="T125" s="489">
        <v>0</v>
      </c>
      <c r="U125" s="36">
        <v>0</v>
      </c>
      <c r="V125" s="157">
        <v>11732</v>
      </c>
      <c r="W125" s="33">
        <v>41078</v>
      </c>
      <c r="X125" s="30">
        <v>0</v>
      </c>
      <c r="Y125" s="36">
        <v>0</v>
      </c>
      <c r="Z125" s="37"/>
      <c r="AA125" s="37" t="s">
        <v>96</v>
      </c>
      <c r="AB125" s="161" t="s">
        <v>2007</v>
      </c>
      <c r="AC125" s="98" t="s">
        <v>82</v>
      </c>
      <c r="AD125" s="165" t="s">
        <v>2011</v>
      </c>
      <c r="AE125" s="38">
        <v>52</v>
      </c>
      <c r="AF125" s="167">
        <v>202</v>
      </c>
      <c r="AG125" s="165">
        <v>30</v>
      </c>
      <c r="AH125" s="452">
        <v>4.9000000000000004</v>
      </c>
      <c r="AI125" s="126">
        <v>0</v>
      </c>
      <c r="AJ125" s="127">
        <v>0</v>
      </c>
      <c r="AK125" s="555">
        <v>129</v>
      </c>
      <c r="AL125" s="30" t="s">
        <v>1857</v>
      </c>
      <c r="AM125" s="40"/>
      <c r="AN125" s="573">
        <v>18.8</v>
      </c>
      <c r="AO125" s="181">
        <v>55</v>
      </c>
      <c r="AP125" s="409">
        <v>58</v>
      </c>
      <c r="AQ125" s="157">
        <v>30.5</v>
      </c>
      <c r="AR125" s="41">
        <v>35</v>
      </c>
      <c r="AS125" s="1060">
        <v>12</v>
      </c>
      <c r="AW125" s="177">
        <f t="shared" si="71"/>
        <v>400000</v>
      </c>
      <c r="AX125" s="186"/>
      <c r="AY125" s="186">
        <f t="shared" si="62"/>
        <v>335016</v>
      </c>
      <c r="AZ125" s="186">
        <f t="shared" si="50"/>
        <v>-64984</v>
      </c>
      <c r="BA125" s="193">
        <f t="shared" si="51"/>
        <v>0.83753999999999995</v>
      </c>
      <c r="BB125" s="727">
        <f>SUM($AY$100:AY125)/SUM($AW$100:AW125)</f>
        <v>0.84171067307692304</v>
      </c>
      <c r="BC125" s="675">
        <f t="shared" si="72"/>
        <v>383333.33333333331</v>
      </c>
      <c r="BD125" s="186">
        <f t="shared" si="63"/>
        <v>308026</v>
      </c>
      <c r="BE125" s="186">
        <f t="shared" si="58"/>
        <v>-75307.333333333314</v>
      </c>
      <c r="BF125" s="193">
        <f t="shared" si="59"/>
        <v>0.80354608695652174</v>
      </c>
      <c r="BG125" s="177">
        <f t="shared" si="73"/>
        <v>17333.333333333332</v>
      </c>
      <c r="BH125" s="186">
        <f t="shared" si="64"/>
        <v>26990</v>
      </c>
      <c r="BI125" s="186">
        <f t="shared" si="65"/>
        <v>9656.6666666666679</v>
      </c>
      <c r="BJ125" s="193">
        <f t="shared" si="66"/>
        <v>1.5571153846153847</v>
      </c>
      <c r="BK125" s="675">
        <f t="shared" si="74"/>
        <v>32.666666666666664</v>
      </c>
      <c r="BL125" s="677"/>
      <c r="BM125" s="677">
        <f t="shared" si="67"/>
        <v>30.68</v>
      </c>
      <c r="BN125" s="677">
        <f t="shared" si="68"/>
        <v>-1.9866666666666646</v>
      </c>
      <c r="BO125" s="193">
        <f t="shared" si="60"/>
        <v>0.9391836734693878</v>
      </c>
      <c r="BP125" s="730">
        <f>SUM($BM$100:BM125)/SUM($BK$100:BK125)</f>
        <v>1.0136538461538465</v>
      </c>
    </row>
    <row r="126" spans="1:68" s="41" customFormat="1" ht="21.75" hidden="1" customHeight="1" outlineLevel="1">
      <c r="A126" s="120">
        <v>44679</v>
      </c>
      <c r="B126" s="1000">
        <v>338564</v>
      </c>
      <c r="C126" s="126">
        <v>333210</v>
      </c>
      <c r="D126" s="1003">
        <v>30.82</v>
      </c>
      <c r="E126" s="706">
        <f t="shared" si="69"/>
        <v>1001</v>
      </c>
      <c r="F126" s="155">
        <v>0</v>
      </c>
      <c r="G126" s="30">
        <v>0</v>
      </c>
      <c r="H126" s="31">
        <v>0</v>
      </c>
      <c r="I126" s="35">
        <v>311356</v>
      </c>
      <c r="J126" s="34">
        <v>12805</v>
      </c>
      <c r="K126" s="440">
        <v>30.82</v>
      </c>
      <c r="L126" s="706">
        <f t="shared" si="70"/>
        <v>1001</v>
      </c>
      <c r="M126" s="710">
        <f t="shared" si="61"/>
        <v>13806</v>
      </c>
      <c r="N126" s="134">
        <v>0</v>
      </c>
      <c r="O126" s="36">
        <v>0</v>
      </c>
      <c r="P126" s="147">
        <v>311356</v>
      </c>
      <c r="Q126" s="148">
        <v>12805</v>
      </c>
      <c r="R126" s="707">
        <f t="shared" si="55"/>
        <v>13806</v>
      </c>
      <c r="S126" s="35">
        <v>16108</v>
      </c>
      <c r="T126" s="489">
        <v>0</v>
      </c>
      <c r="U126" s="36">
        <v>0</v>
      </c>
      <c r="V126" s="157">
        <v>11100</v>
      </c>
      <c r="W126" s="33">
        <v>41127</v>
      </c>
      <c r="X126" s="30">
        <v>0</v>
      </c>
      <c r="Y126" s="36">
        <v>0</v>
      </c>
      <c r="Z126" s="37"/>
      <c r="AA126" s="37" t="s">
        <v>96</v>
      </c>
      <c r="AB126" s="161" t="s">
        <v>2007</v>
      </c>
      <c r="AC126" s="98" t="s">
        <v>82</v>
      </c>
      <c r="AD126" s="165" t="s">
        <v>2011</v>
      </c>
      <c r="AE126" s="38">
        <v>52</v>
      </c>
      <c r="AF126" s="167">
        <v>202</v>
      </c>
      <c r="AG126" s="165">
        <v>30</v>
      </c>
      <c r="AH126" s="452">
        <v>4.9000000000000004</v>
      </c>
      <c r="AI126" s="126">
        <v>0</v>
      </c>
      <c r="AJ126" s="127">
        <v>0</v>
      </c>
      <c r="AK126" s="555">
        <v>130</v>
      </c>
      <c r="AL126" s="30" t="s">
        <v>1857</v>
      </c>
      <c r="AM126" s="40"/>
      <c r="AN126" s="573">
        <v>18.8</v>
      </c>
      <c r="AO126" s="181">
        <v>54</v>
      </c>
      <c r="AP126" s="409">
        <v>57</v>
      </c>
      <c r="AQ126" s="157">
        <v>30.4</v>
      </c>
      <c r="AR126" s="41">
        <v>35</v>
      </c>
      <c r="AS126" s="1060">
        <v>12</v>
      </c>
      <c r="AW126" s="177">
        <f t="shared" si="71"/>
        <v>400000</v>
      </c>
      <c r="AX126" s="186"/>
      <c r="AY126" s="186">
        <f t="shared" si="62"/>
        <v>338564</v>
      </c>
      <c r="AZ126" s="186">
        <f t="shared" si="50"/>
        <v>-61436</v>
      </c>
      <c r="BA126" s="193">
        <f t="shared" si="51"/>
        <v>0.84641</v>
      </c>
      <c r="BB126" s="727">
        <f>SUM($AY$100:AY126)/SUM($AW$100:AW126)</f>
        <v>0.84188472222222221</v>
      </c>
      <c r="BC126" s="675">
        <f t="shared" si="72"/>
        <v>383333.33333333331</v>
      </c>
      <c r="BD126" s="186">
        <f t="shared" si="63"/>
        <v>311356</v>
      </c>
      <c r="BE126" s="186">
        <f t="shared" si="58"/>
        <v>-71977.333333333314</v>
      </c>
      <c r="BF126" s="193">
        <f t="shared" si="59"/>
        <v>0.81223304347826086</v>
      </c>
      <c r="BG126" s="177">
        <f t="shared" si="73"/>
        <v>17333.333333333332</v>
      </c>
      <c r="BH126" s="186">
        <f t="shared" si="64"/>
        <v>27208</v>
      </c>
      <c r="BI126" s="186">
        <f t="shared" si="65"/>
        <v>9874.6666666666679</v>
      </c>
      <c r="BJ126" s="193">
        <f t="shared" si="66"/>
        <v>1.5696923076923077</v>
      </c>
      <c r="BK126" s="675">
        <f t="shared" si="74"/>
        <v>32.666666666666664</v>
      </c>
      <c r="BL126" s="677"/>
      <c r="BM126" s="677">
        <f t="shared" si="67"/>
        <v>30.82</v>
      </c>
      <c r="BN126" s="677">
        <f t="shared" si="68"/>
        <v>-1.846666666666664</v>
      </c>
      <c r="BO126" s="193">
        <f t="shared" si="60"/>
        <v>0.94346938775510214</v>
      </c>
      <c r="BP126" s="730">
        <f>SUM($BM$100:BM126)/SUM($BK$100:BK126)</f>
        <v>1.0110544217687079</v>
      </c>
    </row>
    <row r="127" spans="1:68" s="41" customFormat="1" ht="21.75" hidden="1" customHeight="1" outlineLevel="1">
      <c r="A127" s="120">
        <v>44680</v>
      </c>
      <c r="B127" s="1000">
        <v>336702</v>
      </c>
      <c r="C127" s="126">
        <v>318141</v>
      </c>
      <c r="D127" s="1003">
        <v>29.94</v>
      </c>
      <c r="E127" s="706">
        <f t="shared" si="69"/>
        <v>972</v>
      </c>
      <c r="F127" s="155">
        <v>0</v>
      </c>
      <c r="G127" s="30">
        <v>0</v>
      </c>
      <c r="H127" s="31">
        <v>0</v>
      </c>
      <c r="I127" s="35">
        <v>297310</v>
      </c>
      <c r="J127" s="34">
        <v>12257</v>
      </c>
      <c r="K127" s="440">
        <v>29.94</v>
      </c>
      <c r="L127" s="706">
        <f t="shared" si="70"/>
        <v>972</v>
      </c>
      <c r="M127" s="710">
        <f t="shared" si="61"/>
        <v>13229</v>
      </c>
      <c r="N127" s="134">
        <v>0</v>
      </c>
      <c r="O127" s="36">
        <v>0</v>
      </c>
      <c r="P127" s="147">
        <v>297310</v>
      </c>
      <c r="Q127" s="148">
        <v>12257</v>
      </c>
      <c r="R127" s="707">
        <f t="shared" si="55"/>
        <v>13229</v>
      </c>
      <c r="S127" s="35">
        <v>16872</v>
      </c>
      <c r="T127" s="489">
        <v>0</v>
      </c>
      <c r="U127" s="36">
        <v>0</v>
      </c>
      <c r="V127" s="157">
        <v>22520</v>
      </c>
      <c r="W127" s="33">
        <v>41226</v>
      </c>
      <c r="X127" s="30">
        <v>0</v>
      </c>
      <c r="Y127" s="36">
        <v>0</v>
      </c>
      <c r="Z127" s="37"/>
      <c r="AA127" s="37" t="s">
        <v>96</v>
      </c>
      <c r="AB127" s="161" t="s">
        <v>2007</v>
      </c>
      <c r="AC127" s="98" t="s">
        <v>82</v>
      </c>
      <c r="AD127" s="165" t="s">
        <v>1956</v>
      </c>
      <c r="AE127" s="38">
        <v>53</v>
      </c>
      <c r="AF127" s="167">
        <v>203</v>
      </c>
      <c r="AG127" s="165">
        <v>20</v>
      </c>
      <c r="AH127" s="452">
        <v>4.9000000000000004</v>
      </c>
      <c r="AI127" s="126">
        <v>0</v>
      </c>
      <c r="AJ127" s="127">
        <v>0</v>
      </c>
      <c r="AK127" s="555">
        <v>128</v>
      </c>
      <c r="AL127" s="30" t="s">
        <v>1857</v>
      </c>
      <c r="AM127" s="719"/>
      <c r="AN127" s="573">
        <v>18.899999999999999</v>
      </c>
      <c r="AO127" s="181">
        <v>48</v>
      </c>
      <c r="AP127" s="409">
        <v>56</v>
      </c>
      <c r="AQ127" s="157">
        <v>29.4</v>
      </c>
      <c r="AR127" s="41">
        <v>42</v>
      </c>
      <c r="AS127" s="1060">
        <v>15</v>
      </c>
      <c r="AW127" s="177">
        <f t="shared" si="71"/>
        <v>400000</v>
      </c>
      <c r="AX127" s="186"/>
      <c r="AY127" s="186">
        <f t="shared" si="62"/>
        <v>336702</v>
      </c>
      <c r="AZ127" s="186">
        <f t="shared" si="50"/>
        <v>-63298</v>
      </c>
      <c r="BA127" s="193">
        <f t="shared" si="51"/>
        <v>0.84175500000000003</v>
      </c>
      <c r="BB127" s="727">
        <f>SUM($AY$100:AY127)/SUM($AW$100:AW127)</f>
        <v>0.84188008928571434</v>
      </c>
      <c r="BC127" s="675">
        <f t="shared" si="72"/>
        <v>383333.33333333331</v>
      </c>
      <c r="BD127" s="186">
        <f t="shared" si="63"/>
        <v>297310</v>
      </c>
      <c r="BE127" s="186">
        <f t="shared" si="58"/>
        <v>-86023.333333333314</v>
      </c>
      <c r="BF127" s="193">
        <f t="shared" si="59"/>
        <v>0.77559130434782608</v>
      </c>
      <c r="BG127" s="177">
        <f t="shared" si="73"/>
        <v>17333.333333333332</v>
      </c>
      <c r="BH127" s="186">
        <f t="shared" si="64"/>
        <v>39392</v>
      </c>
      <c r="BI127" s="186">
        <f t="shared" si="65"/>
        <v>22058.666666666668</v>
      </c>
      <c r="BJ127" s="193">
        <f t="shared" si="66"/>
        <v>2.2726153846153849</v>
      </c>
      <c r="BK127" s="675">
        <f t="shared" si="74"/>
        <v>32.666666666666664</v>
      </c>
      <c r="BL127" s="677"/>
      <c r="BM127" s="677">
        <f t="shared" si="67"/>
        <v>29.94</v>
      </c>
      <c r="BN127" s="677">
        <f t="shared" si="68"/>
        <v>-2.726666666666663</v>
      </c>
      <c r="BO127" s="193">
        <f t="shared" si="60"/>
        <v>0.91653061224489807</v>
      </c>
      <c r="BP127" s="730">
        <f>SUM($BM$100:BM127)/SUM($BK$100:BK127)</f>
        <v>1.0076785714285719</v>
      </c>
    </row>
    <row r="128" spans="1:68" s="41" customFormat="1" ht="21.75" hidden="1" customHeight="1" outlineLevel="1">
      <c r="A128" s="120">
        <v>44681</v>
      </c>
      <c r="B128" s="1000">
        <v>324637.05800000002</v>
      </c>
      <c r="C128" s="126">
        <v>313376</v>
      </c>
      <c r="D128" s="1003">
        <v>31.222000000000001</v>
      </c>
      <c r="E128" s="706">
        <f t="shared" si="69"/>
        <v>1014</v>
      </c>
      <c r="F128" s="155">
        <v>69297</v>
      </c>
      <c r="G128" s="30">
        <v>2954</v>
      </c>
      <c r="H128" s="31">
        <v>0</v>
      </c>
      <c r="I128" s="35">
        <v>292241</v>
      </c>
      <c r="J128" s="34">
        <v>12012</v>
      </c>
      <c r="K128" s="440">
        <v>31.21</v>
      </c>
      <c r="L128" s="706">
        <f t="shared" ref="L128" si="77">ROUND(K128*32477531/10^6,0)</f>
        <v>1014</v>
      </c>
      <c r="M128" s="710">
        <f t="shared" ref="M128" si="78">J128+L128</f>
        <v>13026</v>
      </c>
      <c r="N128" s="134">
        <v>66693</v>
      </c>
      <c r="O128" s="36">
        <v>2843</v>
      </c>
      <c r="P128" s="147">
        <v>358934</v>
      </c>
      <c r="Q128" s="148">
        <v>14855</v>
      </c>
      <c r="R128" s="707">
        <f t="shared" si="55"/>
        <v>15869</v>
      </c>
      <c r="S128" s="35">
        <v>15388</v>
      </c>
      <c r="T128" s="489">
        <v>2241</v>
      </c>
      <c r="U128" s="36">
        <v>96</v>
      </c>
      <c r="V128" s="157">
        <v>17002</v>
      </c>
      <c r="W128" s="33">
        <v>41103</v>
      </c>
      <c r="X128" s="30">
        <v>0</v>
      </c>
      <c r="Y128" s="36">
        <v>42628</v>
      </c>
      <c r="Z128" s="37"/>
      <c r="AA128" s="37" t="s">
        <v>406</v>
      </c>
      <c r="AB128" s="161" t="s">
        <v>2007</v>
      </c>
      <c r="AC128" s="98" t="s">
        <v>82</v>
      </c>
      <c r="AD128" s="165" t="s">
        <v>2014</v>
      </c>
      <c r="AE128" s="38">
        <v>53</v>
      </c>
      <c r="AF128" s="167">
        <v>203</v>
      </c>
      <c r="AG128" s="165">
        <v>30</v>
      </c>
      <c r="AH128" s="452">
        <v>4.9000000000000004</v>
      </c>
      <c r="AI128" s="126">
        <v>0</v>
      </c>
      <c r="AJ128" s="127">
        <v>0</v>
      </c>
      <c r="AK128" s="555">
        <v>109</v>
      </c>
      <c r="AL128" s="30" t="s">
        <v>1857</v>
      </c>
      <c r="AM128" s="719"/>
      <c r="AN128" s="573">
        <v>18.899999999999999</v>
      </c>
      <c r="AO128" s="181">
        <v>48</v>
      </c>
      <c r="AP128" s="409">
        <v>56</v>
      </c>
      <c r="AQ128" s="157">
        <v>30.2</v>
      </c>
      <c r="AR128" s="41">
        <v>42</v>
      </c>
      <c r="AS128" s="1060">
        <v>15</v>
      </c>
      <c r="AW128" s="177">
        <f t="shared" si="71"/>
        <v>400000</v>
      </c>
      <c r="AX128" s="186"/>
      <c r="AY128" s="186">
        <f t="shared" si="62"/>
        <v>324637.05800000002</v>
      </c>
      <c r="AZ128" s="186">
        <f t="shared" si="50"/>
        <v>-75362.941999999981</v>
      </c>
      <c r="BA128" s="193">
        <f t="shared" si="51"/>
        <v>0.81159264500000006</v>
      </c>
      <c r="BB128" s="727">
        <f>SUM($AY$100:AY128)/SUM($AW$100:AW128)</f>
        <v>0.84083569465517238</v>
      </c>
      <c r="BC128" s="675">
        <f t="shared" si="72"/>
        <v>383333.33333333331</v>
      </c>
      <c r="BD128" s="186">
        <f t="shared" si="63"/>
        <v>292241</v>
      </c>
      <c r="BE128" s="186">
        <f t="shared" si="58"/>
        <v>-91092.333333333314</v>
      </c>
      <c r="BF128" s="193">
        <f t="shared" si="59"/>
        <v>0.76236782608695652</v>
      </c>
      <c r="BG128" s="177">
        <f t="shared" si="73"/>
        <v>17333.333333333332</v>
      </c>
      <c r="BH128" s="186">
        <f t="shared" si="64"/>
        <v>32390</v>
      </c>
      <c r="BI128" s="186">
        <f t="shared" si="65"/>
        <v>15056.666666666668</v>
      </c>
      <c r="BJ128" s="193">
        <f t="shared" si="66"/>
        <v>1.8686538461538462</v>
      </c>
      <c r="BK128" s="675">
        <f t="shared" si="74"/>
        <v>32.666666666666664</v>
      </c>
      <c r="BL128" s="677"/>
      <c r="BM128" s="677">
        <f t="shared" si="67"/>
        <v>31.222000000000001</v>
      </c>
      <c r="BN128" s="677">
        <f t="shared" si="68"/>
        <v>-1.444666666666663</v>
      </c>
      <c r="BO128" s="193">
        <f t="shared" si="60"/>
        <v>0.95577551020408169</v>
      </c>
      <c r="BP128" s="730">
        <f>SUM($BM$100:BM128)/SUM($BK$100:BK128)</f>
        <v>1.005888810696693</v>
      </c>
    </row>
    <row r="129" spans="1:68" s="52" customFormat="1" ht="22.5" customHeight="1" collapsed="1">
      <c r="A129" s="122" t="str">
        <f>"SUM T4"</f>
        <v>SUM T4</v>
      </c>
      <c r="B129" s="1015">
        <f>SUM(B99:B128)</f>
        <v>10096133.058</v>
      </c>
      <c r="C129" s="54">
        <f>SUM(C99:C128)</f>
        <v>9820642</v>
      </c>
      <c r="D129" s="1005">
        <f>SUM(D99:D128)</f>
        <v>990.42200000000003</v>
      </c>
      <c r="E129" s="442">
        <f>SUM(E99:E128)</f>
        <v>32169</v>
      </c>
      <c r="F129" s="57">
        <f>SUM(F99:F128)</f>
        <v>69297</v>
      </c>
      <c r="G129" s="57">
        <f t="shared" ref="G129:V129" si="79">SUM(G99:G128)</f>
        <v>2954</v>
      </c>
      <c r="H129" s="57">
        <f t="shared" si="79"/>
        <v>0</v>
      </c>
      <c r="I129" s="57">
        <f t="shared" si="79"/>
        <v>9211714</v>
      </c>
      <c r="J129" s="57">
        <f t="shared" si="79"/>
        <v>378528</v>
      </c>
      <c r="K129" s="57">
        <f t="shared" si="79"/>
        <v>990.41000000000008</v>
      </c>
      <c r="L129" s="57">
        <f t="shared" si="79"/>
        <v>32169</v>
      </c>
      <c r="M129" s="57">
        <f t="shared" si="79"/>
        <v>410697</v>
      </c>
      <c r="N129" s="57">
        <f t="shared" si="79"/>
        <v>66693</v>
      </c>
      <c r="O129" s="57">
        <f t="shared" si="79"/>
        <v>2843</v>
      </c>
      <c r="P129" s="57">
        <f t="shared" si="79"/>
        <v>9278407</v>
      </c>
      <c r="Q129" s="57">
        <f t="shared" si="79"/>
        <v>381371</v>
      </c>
      <c r="R129" s="57">
        <f t="shared" si="79"/>
        <v>413540</v>
      </c>
      <c r="S129" s="57">
        <f t="shared" si="79"/>
        <v>429967</v>
      </c>
      <c r="T129" s="57">
        <f t="shared" si="79"/>
        <v>2241</v>
      </c>
      <c r="U129" s="57">
        <f t="shared" si="79"/>
        <v>96</v>
      </c>
      <c r="V129" s="57">
        <f t="shared" si="79"/>
        <v>454446</v>
      </c>
      <c r="W129" s="57" t="s">
        <v>82</v>
      </c>
      <c r="X129" s="54">
        <f t="shared" ref="X129:AC129" si="80">SUM(X98:X128)</f>
        <v>0</v>
      </c>
      <c r="Y129" s="60" t="s">
        <v>82</v>
      </c>
      <c r="Z129" s="61">
        <f t="shared" si="80"/>
        <v>0</v>
      </c>
      <c r="AA129" s="61">
        <f>SUM(AA98:AA128)</f>
        <v>0</v>
      </c>
      <c r="AB129" s="162">
        <f t="shared" si="80"/>
        <v>0</v>
      </c>
      <c r="AC129" s="100">
        <f t="shared" si="80"/>
        <v>0</v>
      </c>
      <c r="AD129" s="62">
        <f>SUM(AD99:AD128)</f>
        <v>0</v>
      </c>
      <c r="AE129" s="54">
        <f>SUM(AE99:AE128)</f>
        <v>1514</v>
      </c>
      <c r="AF129" s="60" t="s">
        <v>82</v>
      </c>
      <c r="AG129" s="62">
        <f t="shared" ref="AG129:AL129" si="81">SUM(AG99:AG128)</f>
        <v>655.39999999999986</v>
      </c>
      <c r="AH129" s="455">
        <f t="shared" si="81"/>
        <v>147.70000000000007</v>
      </c>
      <c r="AI129" s="54">
        <f t="shared" si="81"/>
        <v>24</v>
      </c>
      <c r="AJ129" s="60">
        <f t="shared" si="81"/>
        <v>0</v>
      </c>
      <c r="AK129" s="536">
        <f t="shared" si="81"/>
        <v>3781</v>
      </c>
      <c r="AL129" s="54">
        <f t="shared" si="81"/>
        <v>0</v>
      </c>
      <c r="AM129" s="61"/>
      <c r="AN129" s="577">
        <f>SUM(AN99:AN128)</f>
        <v>564.49999999999989</v>
      </c>
      <c r="AO129" s="309">
        <f>SUM(AO99:AO128)</f>
        <v>1548</v>
      </c>
      <c r="AP129" s="411"/>
      <c r="AQ129" s="56">
        <f>SUM(AQ99:AQ128)</f>
        <v>843.6099999999999</v>
      </c>
      <c r="AS129" s="1061"/>
      <c r="AW129" s="199">
        <v>12000000</v>
      </c>
      <c r="AX129" s="478"/>
      <c r="AY129" s="478">
        <f>SUM(AY99:AY128)</f>
        <v>10096133.058</v>
      </c>
      <c r="AZ129" s="189">
        <f t="shared" si="50"/>
        <v>-1903866.9419999998</v>
      </c>
      <c r="BA129" s="194">
        <f t="shared" si="51"/>
        <v>0.84134442149999999</v>
      </c>
      <c r="BB129" s="722"/>
      <c r="BC129" s="199">
        <v>11500000</v>
      </c>
      <c r="BD129" s="478">
        <f>SUM(BD99:BD128)</f>
        <v>9211714</v>
      </c>
      <c r="BE129" s="189">
        <f>I129-BC129</f>
        <v>-2288286</v>
      </c>
      <c r="BF129" s="194">
        <f t="shared" ref="BF129:BF160" si="82">I129/BC129</f>
        <v>0.80101860869565222</v>
      </c>
      <c r="BG129" s="199">
        <v>520000</v>
      </c>
      <c r="BH129" s="478">
        <f>SUM(BH99:BH128)</f>
        <v>884413</v>
      </c>
      <c r="BI129" s="189">
        <f t="shared" ref="BI129:BI160" si="83">S129+V129-BG129</f>
        <v>364413</v>
      </c>
      <c r="BJ129" s="194">
        <f t="shared" ref="BJ129:BJ160" si="84">(S129+V129)/BG129</f>
        <v>1.7007942307692308</v>
      </c>
      <c r="BK129" s="681">
        <v>980</v>
      </c>
      <c r="BL129" s="687"/>
      <c r="BM129" s="687">
        <f>SUM(BM99:BM128)</f>
        <v>990.42200000000003</v>
      </c>
      <c r="BN129" s="682">
        <f>BM129-BK129</f>
        <v>10.422000000000025</v>
      </c>
      <c r="BO129" s="683">
        <f>BM129/BK129</f>
        <v>1.010634693877551</v>
      </c>
      <c r="BP129" s="683"/>
    </row>
    <row r="130" spans="1:68" s="41" customFormat="1" ht="21.75" hidden="1" customHeight="1" outlineLevel="1" collapsed="1">
      <c r="A130" s="120">
        <v>44317</v>
      </c>
      <c r="B130" s="1000">
        <v>336862</v>
      </c>
      <c r="C130" s="126">
        <v>347162</v>
      </c>
      <c r="D130" s="1003">
        <v>37.76</v>
      </c>
      <c r="E130" s="704">
        <f>ROUND(D130*32184990/10^6,0)</f>
        <v>1215</v>
      </c>
      <c r="F130" s="155">
        <v>389820</v>
      </c>
      <c r="G130" s="30">
        <v>16674</v>
      </c>
      <c r="H130" s="31">
        <v>0</v>
      </c>
      <c r="I130" s="35">
        <v>407968</v>
      </c>
      <c r="J130" s="34">
        <v>16918</v>
      </c>
      <c r="K130" s="440">
        <v>37.76</v>
      </c>
      <c r="L130" s="676">
        <f t="shared" ref="L130:L159" si="85">ROUND(K130*32184990/10^6,0)</f>
        <v>1215</v>
      </c>
      <c r="M130" s="710">
        <f>J130+L130</f>
        <v>18133</v>
      </c>
      <c r="N130" s="134">
        <v>291636</v>
      </c>
      <c r="O130" s="36">
        <v>12474</v>
      </c>
      <c r="P130" s="147">
        <v>699604</v>
      </c>
      <c r="Q130" s="148">
        <v>29392</v>
      </c>
      <c r="R130" s="707">
        <f>L130+Q130</f>
        <v>30607</v>
      </c>
      <c r="S130" s="35">
        <v>14264</v>
      </c>
      <c r="T130" s="489">
        <v>10246</v>
      </c>
      <c r="U130" s="36">
        <v>438</v>
      </c>
      <c r="V130" s="157">
        <v>630</v>
      </c>
      <c r="W130" s="33">
        <v>42012</v>
      </c>
      <c r="X130" s="30">
        <v>0</v>
      </c>
      <c r="Y130" s="36">
        <v>42774</v>
      </c>
      <c r="Z130" s="37"/>
      <c r="AA130" s="37" t="s">
        <v>484</v>
      </c>
      <c r="AB130" s="161" t="s">
        <v>2007</v>
      </c>
      <c r="AC130" s="98" t="s">
        <v>82</v>
      </c>
      <c r="AD130" s="165" t="s">
        <v>2015</v>
      </c>
      <c r="AE130" s="38">
        <v>53</v>
      </c>
      <c r="AF130" s="167">
        <v>203</v>
      </c>
      <c r="AG130" s="165">
        <v>43.5</v>
      </c>
      <c r="AH130" s="452">
        <v>11.2</v>
      </c>
      <c r="AI130" s="126">
        <v>0</v>
      </c>
      <c r="AJ130" s="127">
        <v>0</v>
      </c>
      <c r="AK130" s="555">
        <v>133</v>
      </c>
      <c r="AL130" s="30" t="s">
        <v>1857</v>
      </c>
      <c r="AM130" s="40"/>
      <c r="AN130" s="573">
        <v>17.7</v>
      </c>
      <c r="AO130" s="181">
        <v>43</v>
      </c>
      <c r="AP130" s="409">
        <v>46</v>
      </c>
      <c r="AQ130" s="157">
        <v>30.2</v>
      </c>
      <c r="AR130" s="41">
        <v>42</v>
      </c>
      <c r="AS130" s="1060">
        <v>15</v>
      </c>
      <c r="AW130" s="675">
        <f>$AW$161/31</f>
        <v>329032.25806451612</v>
      </c>
      <c r="AX130" s="186"/>
      <c r="AY130" s="186">
        <f t="shared" ref="AY130:AY160" si="86">B130</f>
        <v>336862</v>
      </c>
      <c r="AZ130" s="186">
        <f t="shared" si="50"/>
        <v>7829.7419354838785</v>
      </c>
      <c r="BA130" s="193">
        <f t="shared" si="51"/>
        <v>1.0237962745098039</v>
      </c>
      <c r="BB130" s="720">
        <f>SUM($AY$6:AY130)/SUM($AW$6:AW130)</f>
        <v>0.98923819735485241</v>
      </c>
      <c r="BC130" s="675">
        <f>$BC$161/31</f>
        <v>312903.22580645164</v>
      </c>
      <c r="BD130" s="186">
        <f t="shared" ref="BD130:BD160" si="87">I130</f>
        <v>407968</v>
      </c>
      <c r="BE130" s="186">
        <f>I130-BC130</f>
        <v>95064.774193548365</v>
      </c>
      <c r="BF130" s="193">
        <f t="shared" si="82"/>
        <v>1.3038152577319586</v>
      </c>
      <c r="BG130" s="675">
        <f>$BG$161/31</f>
        <v>17096.774193548386</v>
      </c>
      <c r="BH130" s="186">
        <f>S130+V130</f>
        <v>14894</v>
      </c>
      <c r="BI130" s="186">
        <f t="shared" si="83"/>
        <v>-2202.7741935483864</v>
      </c>
      <c r="BJ130" s="193">
        <f t="shared" si="84"/>
        <v>0.87115849056603778</v>
      </c>
      <c r="BK130" s="675">
        <f>$BK$161/31</f>
        <v>26.129032258064516</v>
      </c>
      <c r="BL130" s="677"/>
      <c r="BM130" s="677">
        <f t="shared" ref="BM130:BM160" si="88">D130</f>
        <v>37.76</v>
      </c>
      <c r="BN130" s="677">
        <f>BM130-BK130</f>
        <v>11.630967741935482</v>
      </c>
      <c r="BO130" s="193">
        <f>BM130/BK130</f>
        <v>1.4451358024691356</v>
      </c>
      <c r="BP130" s="193">
        <f>SUM($BM$6:BM130)/SUM($BK$6:BK130)</f>
        <v>1.1913298285590421</v>
      </c>
    </row>
    <row r="131" spans="1:68" s="41" customFormat="1" ht="21.75" hidden="1" customHeight="1" outlineLevel="1">
      <c r="A131" s="120">
        <v>44318</v>
      </c>
      <c r="B131" s="1000">
        <v>350807</v>
      </c>
      <c r="C131" s="126">
        <v>363061</v>
      </c>
      <c r="D131" s="1003">
        <v>37.33</v>
      </c>
      <c r="E131" s="704">
        <f t="shared" ref="E131:E160" si="89">ROUND(D131*32184990/10^6,0)</f>
        <v>1201</v>
      </c>
      <c r="F131" s="155">
        <v>362171</v>
      </c>
      <c r="G131" s="30">
        <v>15438</v>
      </c>
      <c r="H131" s="31">
        <v>0</v>
      </c>
      <c r="I131" s="35">
        <v>335633</v>
      </c>
      <c r="J131" s="34">
        <v>13806</v>
      </c>
      <c r="K131" s="440">
        <v>37.33</v>
      </c>
      <c r="L131" s="676">
        <f t="shared" si="85"/>
        <v>1201</v>
      </c>
      <c r="M131" s="710">
        <f t="shared" ref="M131:M160" si="90">J131+L131</f>
        <v>15007</v>
      </c>
      <c r="N131" s="134">
        <v>349857</v>
      </c>
      <c r="O131" s="36">
        <v>14913</v>
      </c>
      <c r="P131" s="147">
        <v>685490</v>
      </c>
      <c r="Q131" s="148">
        <v>28719</v>
      </c>
      <c r="R131" s="707">
        <f t="shared" si="55"/>
        <v>29920</v>
      </c>
      <c r="S131" s="35">
        <v>14566</v>
      </c>
      <c r="T131" s="489">
        <v>10514</v>
      </c>
      <c r="U131" s="36">
        <v>448</v>
      </c>
      <c r="V131" s="157">
        <v>608</v>
      </c>
      <c r="W131" s="33">
        <v>41896</v>
      </c>
      <c r="X131" s="30">
        <v>0</v>
      </c>
      <c r="Y131" s="36">
        <v>42626</v>
      </c>
      <c r="Z131" s="37"/>
      <c r="AA131" s="37" t="s">
        <v>484</v>
      </c>
      <c r="AB131" s="161" t="s">
        <v>82</v>
      </c>
      <c r="AC131" s="98" t="s">
        <v>2018</v>
      </c>
      <c r="AD131" s="165" t="s">
        <v>2019</v>
      </c>
      <c r="AE131" s="38">
        <v>51</v>
      </c>
      <c r="AF131" s="167">
        <v>202</v>
      </c>
      <c r="AG131" s="165">
        <v>42.6</v>
      </c>
      <c r="AH131" s="452">
        <v>11</v>
      </c>
      <c r="AI131" s="126">
        <v>0</v>
      </c>
      <c r="AJ131" s="127">
        <v>0</v>
      </c>
      <c r="AK131" s="555">
        <v>159</v>
      </c>
      <c r="AL131" s="30" t="s">
        <v>1857</v>
      </c>
      <c r="AM131" s="719"/>
      <c r="AN131" s="573">
        <v>17.7</v>
      </c>
      <c r="AO131" s="181">
        <v>43</v>
      </c>
      <c r="AP131" s="409">
        <v>46</v>
      </c>
      <c r="AQ131" s="157">
        <v>29.7</v>
      </c>
      <c r="AR131" s="41">
        <v>45</v>
      </c>
      <c r="AS131" s="1060">
        <v>16</v>
      </c>
      <c r="AW131" s="675">
        <f t="shared" ref="AW131:AW160" si="91">$AW$161/31</f>
        <v>329032.25806451612</v>
      </c>
      <c r="AX131" s="186"/>
      <c r="AY131" s="186">
        <f t="shared" si="86"/>
        <v>350807</v>
      </c>
      <c r="AZ131" s="186">
        <f t="shared" si="50"/>
        <v>21774.741935483878</v>
      </c>
      <c r="BA131" s="193">
        <f t="shared" si="51"/>
        <v>1.066178137254902</v>
      </c>
      <c r="BB131" s="720">
        <f>SUM($AY$6:AY131)/SUM($AW$6:AW131)</f>
        <v>0.98947467980191062</v>
      </c>
      <c r="BC131" s="675">
        <f t="shared" ref="BC131:BC160" si="92">$BC$161/31</f>
        <v>312903.22580645164</v>
      </c>
      <c r="BD131" s="186">
        <f t="shared" si="87"/>
        <v>335633</v>
      </c>
      <c r="BE131" s="186">
        <f>I131-BC131</f>
        <v>22729.774193548365</v>
      </c>
      <c r="BF131" s="193">
        <f t="shared" si="82"/>
        <v>1.0726415463917525</v>
      </c>
      <c r="BG131" s="675">
        <f t="shared" ref="BG131:BG160" si="93">$BG$161/31</f>
        <v>17096.774193548386</v>
      </c>
      <c r="BH131" s="186">
        <f t="shared" ref="BH131:BH160" si="94">S131+V131</f>
        <v>15174</v>
      </c>
      <c r="BI131" s="186">
        <f t="shared" si="83"/>
        <v>-1922.7741935483864</v>
      </c>
      <c r="BJ131" s="193">
        <f t="shared" si="84"/>
        <v>0.88753584905660377</v>
      </c>
      <c r="BK131" s="675">
        <f t="shared" ref="BK131:BK160" si="95">$BK$161/31</f>
        <v>26.129032258064516</v>
      </c>
      <c r="BL131" s="677"/>
      <c r="BM131" s="677">
        <f t="shared" si="88"/>
        <v>37.33</v>
      </c>
      <c r="BN131" s="677">
        <f>BM131-BK131</f>
        <v>11.200967741935482</v>
      </c>
      <c r="BO131" s="193">
        <f t="shared" ref="BO131:BO160" si="96">BM131/BK131</f>
        <v>1.428679012345679</v>
      </c>
      <c r="BP131" s="193">
        <f>SUM($BM$6:BM131)/SUM($BK$6:BK131)</f>
        <v>1.192014563662446</v>
      </c>
    </row>
    <row r="132" spans="1:68" s="41" customFormat="1" ht="21.75" hidden="1" customHeight="1" outlineLevel="1">
      <c r="A132" s="120">
        <v>44319</v>
      </c>
      <c r="B132" s="1000">
        <v>443960</v>
      </c>
      <c r="C132" s="126">
        <v>461869</v>
      </c>
      <c r="D132" s="1003">
        <v>50.74</v>
      </c>
      <c r="E132" s="704">
        <f t="shared" si="89"/>
        <v>1633</v>
      </c>
      <c r="F132" s="155">
        <v>350664</v>
      </c>
      <c r="G132" s="30">
        <v>14896</v>
      </c>
      <c r="H132" s="31">
        <v>0</v>
      </c>
      <c r="I132" s="35">
        <v>428566</v>
      </c>
      <c r="J132" s="34">
        <v>17340</v>
      </c>
      <c r="K132" s="440">
        <v>50.74</v>
      </c>
      <c r="L132" s="676">
        <f t="shared" si="85"/>
        <v>1633</v>
      </c>
      <c r="M132" s="710">
        <f t="shared" si="90"/>
        <v>18973</v>
      </c>
      <c r="N132" s="134">
        <v>338426</v>
      </c>
      <c r="O132" s="36">
        <v>14376</v>
      </c>
      <c r="P132" s="147">
        <v>766992</v>
      </c>
      <c r="Q132" s="148">
        <v>31716</v>
      </c>
      <c r="R132" s="707">
        <f t="shared" si="55"/>
        <v>33349</v>
      </c>
      <c r="S132" s="35">
        <v>14676</v>
      </c>
      <c r="T132" s="489">
        <v>10492</v>
      </c>
      <c r="U132" s="36">
        <v>446</v>
      </c>
      <c r="V132" s="157">
        <v>718</v>
      </c>
      <c r="W132" s="33">
        <v>41351</v>
      </c>
      <c r="X132" s="30">
        <v>0</v>
      </c>
      <c r="Y132" s="36">
        <v>42479</v>
      </c>
      <c r="Z132" s="37"/>
      <c r="AA132" s="37" t="s">
        <v>484</v>
      </c>
      <c r="AB132" s="161" t="s">
        <v>82</v>
      </c>
      <c r="AC132" s="98" t="s">
        <v>2018</v>
      </c>
      <c r="AD132" s="165" t="s">
        <v>2020</v>
      </c>
      <c r="AE132" s="38">
        <v>50</v>
      </c>
      <c r="AF132" s="167">
        <v>202</v>
      </c>
      <c r="AG132" s="165">
        <v>47.6</v>
      </c>
      <c r="AH132" s="452">
        <v>12.3</v>
      </c>
      <c r="AI132" s="126">
        <v>0</v>
      </c>
      <c r="AJ132" s="127">
        <v>0</v>
      </c>
      <c r="AK132" s="555">
        <v>165</v>
      </c>
      <c r="AL132" s="30" t="s">
        <v>1857</v>
      </c>
      <c r="AM132" s="40"/>
      <c r="AN132" s="573">
        <v>17.7</v>
      </c>
      <c r="AO132" s="181">
        <v>45</v>
      </c>
      <c r="AP132" s="409">
        <v>50</v>
      </c>
      <c r="AQ132" s="157">
        <v>28.8</v>
      </c>
      <c r="AR132" s="41">
        <v>45</v>
      </c>
      <c r="AS132" s="1060">
        <v>16</v>
      </c>
      <c r="AW132" s="675">
        <f t="shared" si="91"/>
        <v>329032.25806451612</v>
      </c>
      <c r="AX132" s="186"/>
      <c r="AY132" s="186">
        <f t="shared" si="86"/>
        <v>443960</v>
      </c>
      <c r="AZ132" s="186">
        <f t="shared" si="50"/>
        <v>114927.74193548388</v>
      </c>
      <c r="BA132" s="193">
        <f t="shared" si="51"/>
        <v>1.3492901960784314</v>
      </c>
      <c r="BB132" s="720">
        <f>SUM($AY$6:AY132)/SUM($AW$6:AW132)</f>
        <v>0.99057721929766329</v>
      </c>
      <c r="BC132" s="675">
        <f t="shared" si="92"/>
        <v>312903.22580645164</v>
      </c>
      <c r="BD132" s="186">
        <f t="shared" si="87"/>
        <v>428566</v>
      </c>
      <c r="BE132" s="186">
        <f t="shared" ref="BE132:BE160" si="97">I132-BC132</f>
        <v>115662.77419354836</v>
      </c>
      <c r="BF132" s="193">
        <f t="shared" si="82"/>
        <v>1.3696439175257731</v>
      </c>
      <c r="BG132" s="675">
        <f t="shared" si="93"/>
        <v>17096.774193548386</v>
      </c>
      <c r="BH132" s="186">
        <f t="shared" si="94"/>
        <v>15394</v>
      </c>
      <c r="BI132" s="186">
        <f t="shared" si="83"/>
        <v>-1702.7741935483864</v>
      </c>
      <c r="BJ132" s="193">
        <f t="shared" si="84"/>
        <v>0.90040377358490564</v>
      </c>
      <c r="BK132" s="675">
        <f t="shared" si="95"/>
        <v>26.129032258064516</v>
      </c>
      <c r="BL132" s="677"/>
      <c r="BM132" s="677">
        <f t="shared" si="88"/>
        <v>50.74</v>
      </c>
      <c r="BN132" s="677">
        <f t="shared" ref="BN132:BN160" si="98">BM132-BK132</f>
        <v>24.610967741935486</v>
      </c>
      <c r="BO132" s="193">
        <f t="shared" si="96"/>
        <v>1.9419012345679014</v>
      </c>
      <c r="BP132" s="193">
        <f>SUM($BM$6:BM132)/SUM($BK$6:BK132)</f>
        <v>1.1941717088690538</v>
      </c>
    </row>
    <row r="133" spans="1:68" s="41" customFormat="1" ht="21.75" hidden="1" customHeight="1" outlineLevel="1">
      <c r="A133" s="120">
        <v>44320</v>
      </c>
      <c r="B133" s="1000">
        <v>467333</v>
      </c>
      <c r="C133" s="126">
        <v>486873</v>
      </c>
      <c r="D133" s="1003">
        <v>49.1</v>
      </c>
      <c r="E133" s="704">
        <f t="shared" si="89"/>
        <v>1580</v>
      </c>
      <c r="F133" s="155">
        <v>348510</v>
      </c>
      <c r="G133" s="30">
        <v>14804</v>
      </c>
      <c r="H133" s="31">
        <v>0</v>
      </c>
      <c r="I133" s="35">
        <v>452045</v>
      </c>
      <c r="J133" s="34">
        <v>18234</v>
      </c>
      <c r="K133" s="440">
        <v>49.1</v>
      </c>
      <c r="L133" s="676">
        <f t="shared" si="85"/>
        <v>1580</v>
      </c>
      <c r="M133" s="710">
        <f t="shared" si="90"/>
        <v>19814</v>
      </c>
      <c r="N133" s="134">
        <v>336198</v>
      </c>
      <c r="O133" s="36">
        <v>14281</v>
      </c>
      <c r="P133" s="147">
        <v>788243</v>
      </c>
      <c r="Q133" s="148">
        <v>32515</v>
      </c>
      <c r="R133" s="707">
        <f t="shared" si="55"/>
        <v>34095</v>
      </c>
      <c r="S133" s="35">
        <v>14686</v>
      </c>
      <c r="T133" s="489">
        <v>10581</v>
      </c>
      <c r="U133" s="36">
        <v>449</v>
      </c>
      <c r="V133" s="157">
        <v>602</v>
      </c>
      <c r="W133" s="33">
        <v>41250</v>
      </c>
      <c r="X133" s="30">
        <v>0</v>
      </c>
      <c r="Y133" s="36">
        <v>42478</v>
      </c>
      <c r="Z133" s="37"/>
      <c r="AA133" s="37" t="s">
        <v>484</v>
      </c>
      <c r="AB133" s="161" t="s">
        <v>82</v>
      </c>
      <c r="AC133" s="98" t="s">
        <v>2018</v>
      </c>
      <c r="AD133" s="165" t="s">
        <v>1954</v>
      </c>
      <c r="AE133" s="38">
        <v>50</v>
      </c>
      <c r="AF133" s="167">
        <v>202</v>
      </c>
      <c r="AG133" s="165">
        <v>48.8</v>
      </c>
      <c r="AH133" s="452">
        <v>12.6</v>
      </c>
      <c r="AI133" s="126">
        <v>0</v>
      </c>
      <c r="AJ133" s="127">
        <v>0</v>
      </c>
      <c r="AK133" s="555">
        <v>164</v>
      </c>
      <c r="AL133" s="30" t="s">
        <v>1857</v>
      </c>
      <c r="AM133" s="40"/>
      <c r="AN133" s="573">
        <v>17.7</v>
      </c>
      <c r="AO133" s="181">
        <v>48</v>
      </c>
      <c r="AP133" s="409">
        <v>51</v>
      </c>
      <c r="AQ133" s="157">
        <v>28</v>
      </c>
      <c r="AR133" s="41">
        <v>45</v>
      </c>
      <c r="AS133" s="1060">
        <v>16</v>
      </c>
      <c r="AW133" s="675">
        <f t="shared" si="91"/>
        <v>329032.25806451612</v>
      </c>
      <c r="AX133" s="186"/>
      <c r="AY133" s="186">
        <f t="shared" si="86"/>
        <v>467333</v>
      </c>
      <c r="AZ133" s="186">
        <f t="shared" ref="AZ133:AZ196" si="99">B133-AW133</f>
        <v>138300.74193548388</v>
      </c>
      <c r="BA133" s="193">
        <f t="shared" ref="BA133:BA196" si="100">B133/AW133</f>
        <v>1.4203257843137256</v>
      </c>
      <c r="BB133" s="720">
        <f>SUM($AY$6:AY133)/SUM($AW$6:AW133)</f>
        <v>0.99189002357164013</v>
      </c>
      <c r="BC133" s="675">
        <f t="shared" si="92"/>
        <v>312903.22580645164</v>
      </c>
      <c r="BD133" s="186">
        <f t="shared" si="87"/>
        <v>452045</v>
      </c>
      <c r="BE133" s="186">
        <f t="shared" si="97"/>
        <v>139141.77419354836</v>
      </c>
      <c r="BF133" s="193">
        <f t="shared" si="82"/>
        <v>1.4446798969072163</v>
      </c>
      <c r="BG133" s="675">
        <f t="shared" si="93"/>
        <v>17096.774193548386</v>
      </c>
      <c r="BH133" s="186">
        <f t="shared" si="94"/>
        <v>15288</v>
      </c>
      <c r="BI133" s="186">
        <f t="shared" si="83"/>
        <v>-1808.7741935483864</v>
      </c>
      <c r="BJ133" s="193">
        <f t="shared" si="84"/>
        <v>0.89420377358490566</v>
      </c>
      <c r="BK133" s="675">
        <f t="shared" si="95"/>
        <v>26.129032258064516</v>
      </c>
      <c r="BL133" s="677"/>
      <c r="BM133" s="677">
        <f t="shared" si="88"/>
        <v>49.1</v>
      </c>
      <c r="BN133" s="677">
        <f t="shared" si="98"/>
        <v>22.970967741935485</v>
      </c>
      <c r="BO133" s="193">
        <f t="shared" si="96"/>
        <v>1.8791358024691358</v>
      </c>
      <c r="BP133" s="193">
        <f>SUM($BM$6:BM133)/SUM($BK$6:BK133)</f>
        <v>1.1961364441405258</v>
      </c>
    </row>
    <row r="134" spans="1:68" s="41" customFormat="1" ht="21.75" hidden="1" customHeight="1" outlineLevel="1">
      <c r="A134" s="120">
        <v>44321</v>
      </c>
      <c r="B134" s="1000">
        <v>467666</v>
      </c>
      <c r="C134" s="126">
        <v>487536</v>
      </c>
      <c r="D134" s="1003">
        <v>48.5</v>
      </c>
      <c r="E134" s="704">
        <f t="shared" si="89"/>
        <v>1561</v>
      </c>
      <c r="F134" s="155">
        <v>344823</v>
      </c>
      <c r="G134" s="30">
        <v>14637</v>
      </c>
      <c r="H134" s="31">
        <v>0</v>
      </c>
      <c r="I134" s="35">
        <v>452684</v>
      </c>
      <c r="J134" s="34">
        <v>18251</v>
      </c>
      <c r="K134" s="440">
        <v>48.5</v>
      </c>
      <c r="L134" s="676">
        <f t="shared" si="85"/>
        <v>1561</v>
      </c>
      <c r="M134" s="710">
        <f t="shared" si="90"/>
        <v>19812</v>
      </c>
      <c r="N134" s="134">
        <v>332124</v>
      </c>
      <c r="O134" s="36">
        <v>14098</v>
      </c>
      <c r="P134" s="147">
        <v>784808</v>
      </c>
      <c r="Q134" s="148">
        <v>32349</v>
      </c>
      <c r="R134" s="707">
        <f t="shared" si="55"/>
        <v>33910</v>
      </c>
      <c r="S134" s="35">
        <v>14388</v>
      </c>
      <c r="T134" s="489">
        <v>10976</v>
      </c>
      <c r="U134" s="36">
        <v>466</v>
      </c>
      <c r="V134" s="157">
        <v>594</v>
      </c>
      <c r="W134" s="33">
        <v>41219</v>
      </c>
      <c r="X134" s="30">
        <v>0</v>
      </c>
      <c r="Y134" s="36">
        <v>42448</v>
      </c>
      <c r="Z134" s="37"/>
      <c r="AA134" s="37" t="s">
        <v>484</v>
      </c>
      <c r="AB134" s="161" t="s">
        <v>2018</v>
      </c>
      <c r="AC134" s="98">
        <v>0</v>
      </c>
      <c r="AD134" s="165" t="s">
        <v>1968</v>
      </c>
      <c r="AE134" s="38">
        <v>51</v>
      </c>
      <c r="AF134" s="167">
        <v>204</v>
      </c>
      <c r="AG134" s="165">
        <v>48.6</v>
      </c>
      <c r="AH134" s="452">
        <v>12.6</v>
      </c>
      <c r="AI134" s="126">
        <v>0</v>
      </c>
      <c r="AJ134" s="127">
        <v>0</v>
      </c>
      <c r="AK134" s="555">
        <v>155</v>
      </c>
      <c r="AL134" s="30" t="s">
        <v>1857</v>
      </c>
      <c r="AM134" s="40"/>
      <c r="AN134" s="573">
        <v>17.7</v>
      </c>
      <c r="AO134" s="181">
        <v>50</v>
      </c>
      <c r="AP134" s="409">
        <v>52</v>
      </c>
      <c r="AQ134" s="157">
        <v>27.5</v>
      </c>
      <c r="AR134" s="41">
        <v>45</v>
      </c>
      <c r="AS134" s="1060">
        <v>16</v>
      </c>
      <c r="AW134" s="675">
        <f t="shared" si="91"/>
        <v>329032.25806451612</v>
      </c>
      <c r="AX134" s="186"/>
      <c r="AY134" s="186">
        <f t="shared" si="86"/>
        <v>467666</v>
      </c>
      <c r="AZ134" s="186">
        <f t="shared" si="99"/>
        <v>138633.74193548388</v>
      </c>
      <c r="BA134" s="193">
        <f t="shared" si="100"/>
        <v>1.421337843137255</v>
      </c>
      <c r="BB134" s="720">
        <f>SUM($AY$6:AY134)/SUM($AW$6:AW134)</f>
        <v>0.9931979137542013</v>
      </c>
      <c r="BC134" s="675">
        <f t="shared" si="92"/>
        <v>312903.22580645164</v>
      </c>
      <c r="BD134" s="186">
        <f t="shared" si="87"/>
        <v>452684</v>
      </c>
      <c r="BE134" s="186">
        <f t="shared" si="97"/>
        <v>139780.77419354836</v>
      </c>
      <c r="BF134" s="193">
        <f t="shared" si="82"/>
        <v>1.44672206185567</v>
      </c>
      <c r="BG134" s="675">
        <f t="shared" si="93"/>
        <v>17096.774193548386</v>
      </c>
      <c r="BH134" s="186">
        <f t="shared" si="94"/>
        <v>14982</v>
      </c>
      <c r="BI134" s="186">
        <f t="shared" si="83"/>
        <v>-2114.7741935483864</v>
      </c>
      <c r="BJ134" s="193">
        <f t="shared" si="84"/>
        <v>0.87630566037735858</v>
      </c>
      <c r="BK134" s="675">
        <f t="shared" si="95"/>
        <v>26.129032258064516</v>
      </c>
      <c r="BL134" s="677"/>
      <c r="BM134" s="677">
        <f t="shared" si="88"/>
        <v>48.5</v>
      </c>
      <c r="BN134" s="677">
        <f t="shared" si="98"/>
        <v>22.370967741935484</v>
      </c>
      <c r="BO134" s="193">
        <f t="shared" si="96"/>
        <v>1.856172839506173</v>
      </c>
      <c r="BP134" s="193">
        <f>SUM($BM$6:BM134)/SUM($BK$6:BK134)</f>
        <v>1.1980242624004764</v>
      </c>
    </row>
    <row r="135" spans="1:68" s="41" customFormat="1" ht="21.75" hidden="1" customHeight="1" outlineLevel="1">
      <c r="A135" s="120">
        <v>44322</v>
      </c>
      <c r="B135" s="1000">
        <v>454174</v>
      </c>
      <c r="C135" s="126">
        <v>469939</v>
      </c>
      <c r="D135" s="1003">
        <v>47.9</v>
      </c>
      <c r="E135" s="704">
        <f t="shared" si="89"/>
        <v>1542</v>
      </c>
      <c r="F135" s="155">
        <v>331013</v>
      </c>
      <c r="G135" s="30">
        <v>14046</v>
      </c>
      <c r="H135" s="31">
        <v>0</v>
      </c>
      <c r="I135" s="35">
        <v>438019</v>
      </c>
      <c r="J135" s="34">
        <v>17696</v>
      </c>
      <c r="K135" s="440">
        <v>47.9</v>
      </c>
      <c r="L135" s="676">
        <f t="shared" si="85"/>
        <v>1542</v>
      </c>
      <c r="M135" s="710">
        <f t="shared" si="90"/>
        <v>19238</v>
      </c>
      <c r="N135" s="134">
        <v>319398</v>
      </c>
      <c r="O135" s="36">
        <v>13553</v>
      </c>
      <c r="P135" s="147">
        <v>757417</v>
      </c>
      <c r="Q135" s="148">
        <v>31249</v>
      </c>
      <c r="R135" s="707">
        <f t="shared" ref="R135:R160" si="101">L135+Q135</f>
        <v>32791</v>
      </c>
      <c r="S135" s="35">
        <v>14742</v>
      </c>
      <c r="T135" s="489">
        <v>9968</v>
      </c>
      <c r="U135" s="36">
        <v>423</v>
      </c>
      <c r="V135" s="157">
        <v>1413</v>
      </c>
      <c r="W135" s="33">
        <v>41257</v>
      </c>
      <c r="X135" s="30">
        <v>0</v>
      </c>
      <c r="Y135" s="36">
        <v>42433</v>
      </c>
      <c r="Z135" s="37"/>
      <c r="AA135" s="37" t="s">
        <v>615</v>
      </c>
      <c r="AB135" s="161" t="s">
        <v>2018</v>
      </c>
      <c r="AC135" s="98">
        <v>0</v>
      </c>
      <c r="AD135" s="165" t="s">
        <v>2026</v>
      </c>
      <c r="AE135" s="38">
        <v>51</v>
      </c>
      <c r="AF135" s="167">
        <v>204</v>
      </c>
      <c r="AG135" s="165">
        <v>47.4</v>
      </c>
      <c r="AH135" s="452">
        <v>12.1</v>
      </c>
      <c r="AI135" s="126">
        <v>0</v>
      </c>
      <c r="AJ135" s="127">
        <v>0</v>
      </c>
      <c r="AK135" s="555">
        <v>156</v>
      </c>
      <c r="AL135" s="30" t="s">
        <v>1857</v>
      </c>
      <c r="AM135" s="719"/>
      <c r="AN135" s="573">
        <v>17.7</v>
      </c>
      <c r="AO135" s="181">
        <v>50</v>
      </c>
      <c r="AP135" s="409">
        <v>52</v>
      </c>
      <c r="AQ135" s="157">
        <v>28</v>
      </c>
      <c r="AR135" s="41">
        <v>45</v>
      </c>
      <c r="AS135" s="1060">
        <v>16</v>
      </c>
      <c r="AW135" s="675">
        <f t="shared" si="91"/>
        <v>329032.25806451612</v>
      </c>
      <c r="AX135" s="186"/>
      <c r="AY135" s="186">
        <f t="shared" si="86"/>
        <v>454174</v>
      </c>
      <c r="AZ135" s="186">
        <f t="shared" si="99"/>
        <v>125141.74193548388</v>
      </c>
      <c r="BA135" s="193">
        <f t="shared" si="100"/>
        <v>1.3803327450980392</v>
      </c>
      <c r="BB135" s="720">
        <f>SUM($AY$6:AY135)/SUM($AW$6:AW135)</f>
        <v>0.99437335921849479</v>
      </c>
      <c r="BC135" s="675">
        <f t="shared" si="92"/>
        <v>312903.22580645164</v>
      </c>
      <c r="BD135" s="186">
        <f t="shared" si="87"/>
        <v>438019</v>
      </c>
      <c r="BE135" s="186">
        <f t="shared" si="97"/>
        <v>125115.77419354836</v>
      </c>
      <c r="BF135" s="193">
        <f t="shared" si="82"/>
        <v>1.3998545360824741</v>
      </c>
      <c r="BG135" s="675">
        <f t="shared" si="93"/>
        <v>17096.774193548386</v>
      </c>
      <c r="BH135" s="186">
        <f t="shared" si="94"/>
        <v>16155</v>
      </c>
      <c r="BI135" s="186">
        <f t="shared" si="83"/>
        <v>-941.77419354838639</v>
      </c>
      <c r="BJ135" s="193">
        <f t="shared" si="84"/>
        <v>0.94491509433962273</v>
      </c>
      <c r="BK135" s="675">
        <f t="shared" si="95"/>
        <v>26.129032258064516</v>
      </c>
      <c r="BL135" s="677"/>
      <c r="BM135" s="677">
        <f t="shared" si="88"/>
        <v>47.9</v>
      </c>
      <c r="BN135" s="677">
        <f t="shared" si="98"/>
        <v>21.770967741935483</v>
      </c>
      <c r="BO135" s="193">
        <f t="shared" si="96"/>
        <v>1.8332098765432099</v>
      </c>
      <c r="BP135" s="193">
        <f>SUM($BM$6:BM135)/SUM($BK$6:BK135)</f>
        <v>1.1998358217544824</v>
      </c>
    </row>
    <row r="136" spans="1:68" s="41" customFormat="1" ht="21.75" hidden="1" customHeight="1" outlineLevel="1">
      <c r="A136" s="120">
        <v>44323</v>
      </c>
      <c r="B136" s="1000">
        <v>323118</v>
      </c>
      <c r="C136" s="126">
        <v>311312</v>
      </c>
      <c r="D136" s="1003">
        <v>28.15</v>
      </c>
      <c r="E136" s="704">
        <f t="shared" si="89"/>
        <v>906</v>
      </c>
      <c r="F136" s="155">
        <v>0</v>
      </c>
      <c r="G136" s="30">
        <v>0</v>
      </c>
      <c r="H136" s="31">
        <v>0</v>
      </c>
      <c r="I136" s="35">
        <v>293383</v>
      </c>
      <c r="J136" s="34">
        <v>12057</v>
      </c>
      <c r="K136" s="440">
        <v>28.15</v>
      </c>
      <c r="L136" s="676">
        <f t="shared" si="85"/>
        <v>906</v>
      </c>
      <c r="M136" s="710">
        <f t="shared" si="90"/>
        <v>12963</v>
      </c>
      <c r="N136" s="134">
        <v>0</v>
      </c>
      <c r="O136" s="36">
        <v>0</v>
      </c>
      <c r="P136" s="147">
        <v>293383</v>
      </c>
      <c r="Q136" s="148">
        <v>12057</v>
      </c>
      <c r="R136" s="707">
        <f t="shared" si="101"/>
        <v>12963</v>
      </c>
      <c r="S136" s="35">
        <v>13600</v>
      </c>
      <c r="T136" s="489">
        <v>0</v>
      </c>
      <c r="U136" s="36">
        <v>0</v>
      </c>
      <c r="V136" s="157">
        <v>16135</v>
      </c>
      <c r="W136" s="33">
        <v>41096</v>
      </c>
      <c r="X136" s="30">
        <v>0</v>
      </c>
      <c r="Y136" s="36">
        <v>0</v>
      </c>
      <c r="Z136" s="37"/>
      <c r="AA136" s="37" t="s">
        <v>96</v>
      </c>
      <c r="AB136" s="161" t="s">
        <v>2018</v>
      </c>
      <c r="AC136" s="98">
        <v>0</v>
      </c>
      <c r="AD136" s="165" t="s">
        <v>2028</v>
      </c>
      <c r="AE136" s="38">
        <v>49</v>
      </c>
      <c r="AF136" s="167">
        <v>202</v>
      </c>
      <c r="AG136" s="165">
        <v>19.600000000000001</v>
      </c>
      <c r="AH136" s="452">
        <v>4.7</v>
      </c>
      <c r="AI136" s="126">
        <v>0</v>
      </c>
      <c r="AJ136" s="127">
        <v>0</v>
      </c>
      <c r="AK136" s="555">
        <v>110</v>
      </c>
      <c r="AL136" s="462" t="s">
        <v>1857</v>
      </c>
      <c r="AM136" s="719"/>
      <c r="AN136" s="573">
        <v>16.7</v>
      </c>
      <c r="AO136" s="181">
        <v>49</v>
      </c>
      <c r="AP136" s="409">
        <v>52</v>
      </c>
      <c r="AQ136" s="157">
        <v>27.22</v>
      </c>
      <c r="AR136" s="41">
        <v>45</v>
      </c>
      <c r="AS136" s="1060">
        <v>16</v>
      </c>
      <c r="AW136" s="675">
        <f t="shared" si="91"/>
        <v>329032.25806451612</v>
      </c>
      <c r="AX136" s="186"/>
      <c r="AY136" s="186">
        <f t="shared" si="86"/>
        <v>323118</v>
      </c>
      <c r="AZ136" s="186">
        <f t="shared" si="99"/>
        <v>-5914.2580645161215</v>
      </c>
      <c r="BA136" s="193">
        <f t="shared" si="100"/>
        <v>0.98202529411764705</v>
      </c>
      <c r="BB136" s="720">
        <f>SUM($AY$6:AY136)/SUM($AW$6:AW136)</f>
        <v>0.99433598066329687</v>
      </c>
      <c r="BC136" s="675">
        <f t="shared" si="92"/>
        <v>312903.22580645164</v>
      </c>
      <c r="BD136" s="186">
        <f t="shared" si="87"/>
        <v>293383</v>
      </c>
      <c r="BE136" s="186">
        <f t="shared" si="97"/>
        <v>-19520.225806451635</v>
      </c>
      <c r="BF136" s="193">
        <f t="shared" si="82"/>
        <v>0.93761577319587619</v>
      </c>
      <c r="BG136" s="675">
        <f t="shared" si="93"/>
        <v>17096.774193548386</v>
      </c>
      <c r="BH136" s="186">
        <f t="shared" si="94"/>
        <v>29735</v>
      </c>
      <c r="BI136" s="186">
        <f t="shared" si="83"/>
        <v>12638.225806451614</v>
      </c>
      <c r="BJ136" s="193">
        <f t="shared" si="84"/>
        <v>1.7392169811320755</v>
      </c>
      <c r="BK136" s="675">
        <f t="shared" si="95"/>
        <v>26.129032258064516</v>
      </c>
      <c r="BL136" s="677"/>
      <c r="BM136" s="677">
        <f t="shared" si="88"/>
        <v>28.15</v>
      </c>
      <c r="BN136" s="677">
        <f t="shared" si="98"/>
        <v>2.0209677419354826</v>
      </c>
      <c r="BO136" s="193">
        <f t="shared" si="96"/>
        <v>1.0773456790123457</v>
      </c>
      <c r="BP136" s="193">
        <f>SUM($BM$6:BM136)/SUM($BK$6:BK136)</f>
        <v>1.1994874714429102</v>
      </c>
    </row>
    <row r="137" spans="1:68" s="41" customFormat="1" ht="21.75" hidden="1" customHeight="1" outlineLevel="1">
      <c r="A137" s="120">
        <v>44324</v>
      </c>
      <c r="B137" s="1000">
        <v>321998</v>
      </c>
      <c r="C137" s="126">
        <v>314082</v>
      </c>
      <c r="D137" s="1003">
        <v>31.94</v>
      </c>
      <c r="E137" s="704">
        <f t="shared" si="89"/>
        <v>1028</v>
      </c>
      <c r="F137" s="155">
        <v>0</v>
      </c>
      <c r="G137" s="30">
        <v>0</v>
      </c>
      <c r="H137" s="31">
        <v>0</v>
      </c>
      <c r="I137" s="35">
        <v>295995</v>
      </c>
      <c r="J137" s="34">
        <v>12113</v>
      </c>
      <c r="K137" s="440">
        <v>31.94</v>
      </c>
      <c r="L137" s="676">
        <f t="shared" si="85"/>
        <v>1028</v>
      </c>
      <c r="M137" s="710">
        <f t="shared" si="90"/>
        <v>13141</v>
      </c>
      <c r="N137" s="134">
        <v>0</v>
      </c>
      <c r="O137" s="36">
        <v>0</v>
      </c>
      <c r="P137" s="147">
        <v>295995</v>
      </c>
      <c r="Q137" s="148">
        <v>12113</v>
      </c>
      <c r="R137" s="707">
        <f t="shared" si="101"/>
        <v>13141</v>
      </c>
      <c r="S137" s="35">
        <v>13677</v>
      </c>
      <c r="T137" s="489">
        <v>0</v>
      </c>
      <c r="U137" s="36">
        <v>0</v>
      </c>
      <c r="V137" s="157">
        <v>12326</v>
      </c>
      <c r="W137" s="33">
        <v>40923</v>
      </c>
      <c r="X137" s="30">
        <v>0</v>
      </c>
      <c r="Y137" s="36">
        <v>0</v>
      </c>
      <c r="Z137" s="37"/>
      <c r="AA137" s="37" t="s">
        <v>96</v>
      </c>
      <c r="AB137" s="161" t="s">
        <v>2018</v>
      </c>
      <c r="AC137" s="98">
        <v>0</v>
      </c>
      <c r="AD137" s="165" t="s">
        <v>1989</v>
      </c>
      <c r="AE137" s="38">
        <v>49</v>
      </c>
      <c r="AF137" s="167">
        <v>202</v>
      </c>
      <c r="AG137" s="165">
        <v>19.600000000000001</v>
      </c>
      <c r="AH137" s="452">
        <v>4.7</v>
      </c>
      <c r="AI137" s="126">
        <v>0</v>
      </c>
      <c r="AJ137" s="127">
        <v>0</v>
      </c>
      <c r="AK137" s="555">
        <v>110</v>
      </c>
      <c r="AL137" s="30" t="s">
        <v>1857</v>
      </c>
      <c r="AM137" s="40"/>
      <c r="AN137" s="573">
        <v>17.3</v>
      </c>
      <c r="AO137" s="181">
        <v>49</v>
      </c>
      <c r="AP137" s="409">
        <v>52</v>
      </c>
      <c r="AQ137" s="157">
        <v>25.6</v>
      </c>
      <c r="AR137" s="41">
        <v>45</v>
      </c>
      <c r="AS137" s="1060">
        <v>16</v>
      </c>
      <c r="AW137" s="675">
        <f t="shared" si="91"/>
        <v>329032.25806451612</v>
      </c>
      <c r="AX137" s="186"/>
      <c r="AY137" s="186">
        <f t="shared" si="86"/>
        <v>321998</v>
      </c>
      <c r="AZ137" s="186">
        <f t="shared" si="99"/>
        <v>-7034.2580645161215</v>
      </c>
      <c r="BA137" s="193">
        <f t="shared" si="100"/>
        <v>0.9786213725490196</v>
      </c>
      <c r="BB137" s="720">
        <f>SUM($AY$6:AY137)/SUM($AW$6:AW137)</f>
        <v>0.99428855488161905</v>
      </c>
      <c r="BC137" s="675">
        <f t="shared" si="92"/>
        <v>312903.22580645164</v>
      </c>
      <c r="BD137" s="186">
        <f t="shared" si="87"/>
        <v>295995</v>
      </c>
      <c r="BE137" s="186">
        <f t="shared" si="97"/>
        <v>-16908.225806451635</v>
      </c>
      <c r="BF137" s="193">
        <f t="shared" si="82"/>
        <v>0.94596340206185558</v>
      </c>
      <c r="BG137" s="675">
        <f t="shared" si="93"/>
        <v>17096.774193548386</v>
      </c>
      <c r="BH137" s="186">
        <f t="shared" si="94"/>
        <v>26003</v>
      </c>
      <c r="BI137" s="186">
        <f t="shared" si="83"/>
        <v>8906.2258064516136</v>
      </c>
      <c r="BJ137" s="193">
        <f t="shared" si="84"/>
        <v>1.5209301886792455</v>
      </c>
      <c r="BK137" s="675">
        <f t="shared" si="95"/>
        <v>26.129032258064516</v>
      </c>
      <c r="BL137" s="677"/>
      <c r="BM137" s="677">
        <f t="shared" si="88"/>
        <v>31.94</v>
      </c>
      <c r="BN137" s="677">
        <f t="shared" si="98"/>
        <v>5.8109677419354853</v>
      </c>
      <c r="BO137" s="193">
        <f t="shared" si="96"/>
        <v>1.2223950617283952</v>
      </c>
      <c r="BP137" s="193">
        <f>SUM($BM$6:BM137)/SUM($BK$6:BK137)</f>
        <v>1.1995524337036394</v>
      </c>
    </row>
    <row r="138" spans="1:68" s="41" customFormat="1" ht="21.75" hidden="1" customHeight="1" outlineLevel="1">
      <c r="A138" s="120">
        <v>44325</v>
      </c>
      <c r="B138" s="1000">
        <v>321582</v>
      </c>
      <c r="C138" s="126">
        <v>313534</v>
      </c>
      <c r="D138" s="1003">
        <v>30.69</v>
      </c>
      <c r="E138" s="704">
        <f t="shared" si="89"/>
        <v>988</v>
      </c>
      <c r="F138" s="155">
        <v>0</v>
      </c>
      <c r="G138" s="30">
        <v>0</v>
      </c>
      <c r="H138" s="31">
        <v>0</v>
      </c>
      <c r="I138" s="35">
        <v>295449</v>
      </c>
      <c r="J138" s="34">
        <v>12111</v>
      </c>
      <c r="K138" s="440">
        <v>30.69</v>
      </c>
      <c r="L138" s="676">
        <f t="shared" si="85"/>
        <v>988</v>
      </c>
      <c r="M138" s="710">
        <f t="shared" si="90"/>
        <v>13099</v>
      </c>
      <c r="N138" s="134">
        <v>0</v>
      </c>
      <c r="O138" s="36">
        <v>0</v>
      </c>
      <c r="P138" s="147">
        <v>295449</v>
      </c>
      <c r="Q138" s="148">
        <v>12111</v>
      </c>
      <c r="R138" s="707">
        <f t="shared" si="101"/>
        <v>13099</v>
      </c>
      <c r="S138" s="35">
        <v>13780</v>
      </c>
      <c r="T138" s="489">
        <v>0</v>
      </c>
      <c r="U138" s="36">
        <v>0</v>
      </c>
      <c r="V138" s="157">
        <v>12353</v>
      </c>
      <c r="W138" s="33">
        <v>40992</v>
      </c>
      <c r="X138" s="30">
        <v>0</v>
      </c>
      <c r="Y138" s="36">
        <v>0</v>
      </c>
      <c r="Z138" s="37"/>
      <c r="AA138" s="37" t="s">
        <v>96</v>
      </c>
      <c r="AB138" s="161" t="s">
        <v>2018</v>
      </c>
      <c r="AC138" s="98">
        <v>0</v>
      </c>
      <c r="AD138" s="165" t="s">
        <v>1928</v>
      </c>
      <c r="AE138" s="38">
        <v>49</v>
      </c>
      <c r="AF138" s="167">
        <v>202</v>
      </c>
      <c r="AG138" s="165">
        <v>19.3</v>
      </c>
      <c r="AH138" s="452">
        <v>4.7</v>
      </c>
      <c r="AI138" s="126">
        <v>0</v>
      </c>
      <c r="AJ138" s="127">
        <v>0</v>
      </c>
      <c r="AK138" s="555">
        <v>110</v>
      </c>
      <c r="AL138" s="30" t="s">
        <v>1857</v>
      </c>
      <c r="AM138" s="40"/>
      <c r="AN138" s="573">
        <v>17.7</v>
      </c>
      <c r="AO138" s="181">
        <v>50</v>
      </c>
      <c r="AP138" s="409">
        <v>52</v>
      </c>
      <c r="AQ138" s="157">
        <v>23</v>
      </c>
      <c r="AR138" s="41">
        <v>44</v>
      </c>
      <c r="AS138" s="1060">
        <v>15</v>
      </c>
      <c r="AW138" s="675">
        <f t="shared" si="91"/>
        <v>329032.25806451612</v>
      </c>
      <c r="AX138" s="186"/>
      <c r="AY138" s="186">
        <f t="shared" si="86"/>
        <v>321582</v>
      </c>
      <c r="AZ138" s="186">
        <f t="shared" si="99"/>
        <v>-7450.2580645161215</v>
      </c>
      <c r="BA138" s="193">
        <f t="shared" si="100"/>
        <v>0.97735705882352941</v>
      </c>
      <c r="BB138" s="720">
        <f>SUM($AY$6:AY138)/SUM($AW$6:AW138)</f>
        <v>0.9942376103499152</v>
      </c>
      <c r="BC138" s="675">
        <f t="shared" si="92"/>
        <v>312903.22580645164</v>
      </c>
      <c r="BD138" s="186">
        <f t="shared" si="87"/>
        <v>295449</v>
      </c>
      <c r="BE138" s="186">
        <f t="shared" si="97"/>
        <v>-17454.225806451635</v>
      </c>
      <c r="BF138" s="193">
        <f t="shared" si="82"/>
        <v>0.94421845360824741</v>
      </c>
      <c r="BG138" s="675">
        <f t="shared" si="93"/>
        <v>17096.774193548386</v>
      </c>
      <c r="BH138" s="186">
        <f t="shared" si="94"/>
        <v>26133</v>
      </c>
      <c r="BI138" s="186">
        <f t="shared" si="83"/>
        <v>9036.2258064516136</v>
      </c>
      <c r="BJ138" s="193">
        <f t="shared" si="84"/>
        <v>1.5285339622641509</v>
      </c>
      <c r="BK138" s="675">
        <f t="shared" si="95"/>
        <v>26.129032258064516</v>
      </c>
      <c r="BL138" s="677"/>
      <c r="BM138" s="677">
        <f t="shared" si="88"/>
        <v>30.69</v>
      </c>
      <c r="BN138" s="677">
        <f t="shared" si="98"/>
        <v>4.5609677419354853</v>
      </c>
      <c r="BO138" s="193">
        <f t="shared" si="96"/>
        <v>1.1745555555555556</v>
      </c>
      <c r="BP138" s="193">
        <f>SUM($BM$6:BM138)/SUM($BK$6:BK138)</f>
        <v>1.1994817470129724</v>
      </c>
    </row>
    <row r="139" spans="1:68" s="41" customFormat="1" ht="21.75" hidden="1" customHeight="1" outlineLevel="1">
      <c r="A139" s="120">
        <v>44326</v>
      </c>
      <c r="B139" s="1000">
        <v>320790</v>
      </c>
      <c r="C139" s="126">
        <v>313492</v>
      </c>
      <c r="D139" s="1003">
        <v>30.93</v>
      </c>
      <c r="E139" s="704">
        <f t="shared" si="89"/>
        <v>995</v>
      </c>
      <c r="F139" s="155">
        <v>0</v>
      </c>
      <c r="G139" s="30">
        <v>0</v>
      </c>
      <c r="H139" s="31">
        <v>0</v>
      </c>
      <c r="I139" s="35">
        <v>294849</v>
      </c>
      <c r="J139" s="34">
        <v>12075</v>
      </c>
      <c r="K139" s="440">
        <v>30.93</v>
      </c>
      <c r="L139" s="676">
        <f t="shared" si="85"/>
        <v>995</v>
      </c>
      <c r="M139" s="710">
        <f t="shared" si="90"/>
        <v>13070</v>
      </c>
      <c r="N139" s="134">
        <v>0</v>
      </c>
      <c r="O139" s="36">
        <v>0</v>
      </c>
      <c r="P139" s="147">
        <v>294849</v>
      </c>
      <c r="Q139" s="148">
        <v>12075</v>
      </c>
      <c r="R139" s="707">
        <f t="shared" si="101"/>
        <v>13070</v>
      </c>
      <c r="S139" s="35">
        <v>13662</v>
      </c>
      <c r="T139" s="489">
        <v>0</v>
      </c>
      <c r="U139" s="36">
        <v>0</v>
      </c>
      <c r="V139" s="157">
        <v>12279</v>
      </c>
      <c r="W139" s="33">
        <v>40953</v>
      </c>
      <c r="X139" s="30">
        <v>0</v>
      </c>
      <c r="Y139" s="36">
        <v>0</v>
      </c>
      <c r="Z139" s="37"/>
      <c r="AA139" s="37" t="s">
        <v>96</v>
      </c>
      <c r="AB139" s="161" t="s">
        <v>2018</v>
      </c>
      <c r="AC139" s="98">
        <v>0</v>
      </c>
      <c r="AD139" s="165" t="s">
        <v>2008</v>
      </c>
      <c r="AE139" s="38">
        <v>49</v>
      </c>
      <c r="AF139" s="167">
        <v>202</v>
      </c>
      <c r="AG139" s="165">
        <v>19.2</v>
      </c>
      <c r="AH139" s="452">
        <v>4.7</v>
      </c>
      <c r="AI139" s="126">
        <v>0</v>
      </c>
      <c r="AJ139" s="127">
        <v>0</v>
      </c>
      <c r="AK139" s="555">
        <v>109</v>
      </c>
      <c r="AL139" s="30" t="s">
        <v>1857</v>
      </c>
      <c r="AM139" s="40"/>
      <c r="AN139" s="573">
        <v>17.7</v>
      </c>
      <c r="AO139" s="181">
        <v>50</v>
      </c>
      <c r="AP139" s="409">
        <v>52</v>
      </c>
      <c r="AQ139" s="157">
        <v>23.4</v>
      </c>
      <c r="AR139" s="41">
        <v>44</v>
      </c>
      <c r="AS139" s="1060">
        <v>15</v>
      </c>
      <c r="AW139" s="675">
        <f t="shared" si="91"/>
        <v>329032.25806451612</v>
      </c>
      <c r="AX139" s="186"/>
      <c r="AY139" s="186">
        <f t="shared" si="86"/>
        <v>320790</v>
      </c>
      <c r="AZ139" s="186">
        <f t="shared" si="99"/>
        <v>-8242.2580645161215</v>
      </c>
      <c r="BA139" s="193">
        <f t="shared" si="100"/>
        <v>0.97494999999999998</v>
      </c>
      <c r="BB139" s="720">
        <f>SUM($AY$6:AY139)/SUM($AW$6:AW139)</f>
        <v>0.99417975068765019</v>
      </c>
      <c r="BC139" s="675">
        <f t="shared" si="92"/>
        <v>312903.22580645164</v>
      </c>
      <c r="BD139" s="186">
        <f t="shared" si="87"/>
        <v>294849</v>
      </c>
      <c r="BE139" s="186">
        <f t="shared" si="97"/>
        <v>-18054.225806451635</v>
      </c>
      <c r="BF139" s="193">
        <f t="shared" si="82"/>
        <v>0.94230092783505148</v>
      </c>
      <c r="BG139" s="675">
        <f t="shared" si="93"/>
        <v>17096.774193548386</v>
      </c>
      <c r="BH139" s="186">
        <f t="shared" si="94"/>
        <v>25941</v>
      </c>
      <c r="BI139" s="186">
        <f t="shared" si="83"/>
        <v>8844.2258064516136</v>
      </c>
      <c r="BJ139" s="193">
        <f t="shared" si="84"/>
        <v>1.5173037735849058</v>
      </c>
      <c r="BK139" s="675">
        <f t="shared" si="95"/>
        <v>26.129032258064516</v>
      </c>
      <c r="BL139" s="677"/>
      <c r="BM139" s="677">
        <f t="shared" si="88"/>
        <v>30.93</v>
      </c>
      <c r="BN139" s="677">
        <f t="shared" si="98"/>
        <v>4.8009677419354837</v>
      </c>
      <c r="BO139" s="193">
        <f t="shared" si="96"/>
        <v>1.1837407407407408</v>
      </c>
      <c r="BP139" s="193">
        <f>SUM($BM$6:BM139)/SUM($BK$6:BK139)</f>
        <v>1.1994373597879544</v>
      </c>
    </row>
    <row r="140" spans="1:68" s="41" customFormat="1" ht="21.75" hidden="1" customHeight="1" outlineLevel="1">
      <c r="A140" s="120">
        <v>44327</v>
      </c>
      <c r="B140" s="1000">
        <v>320984</v>
      </c>
      <c r="C140" s="126">
        <v>313228</v>
      </c>
      <c r="D140" s="1003">
        <v>31.07</v>
      </c>
      <c r="E140" s="704">
        <f t="shared" si="89"/>
        <v>1000</v>
      </c>
      <c r="F140" s="155">
        <v>0</v>
      </c>
      <c r="G140" s="30">
        <v>0</v>
      </c>
      <c r="H140" s="31">
        <v>0</v>
      </c>
      <c r="I140" s="35">
        <v>295273</v>
      </c>
      <c r="J140" s="34">
        <v>12089</v>
      </c>
      <c r="K140" s="440">
        <v>31.07</v>
      </c>
      <c r="L140" s="676">
        <f t="shared" si="85"/>
        <v>1000</v>
      </c>
      <c r="M140" s="710">
        <f t="shared" si="90"/>
        <v>13089</v>
      </c>
      <c r="N140" s="134">
        <v>0</v>
      </c>
      <c r="O140" s="36">
        <v>0</v>
      </c>
      <c r="P140" s="147">
        <v>295273</v>
      </c>
      <c r="Q140" s="148">
        <v>12089</v>
      </c>
      <c r="R140" s="707">
        <f t="shared" si="101"/>
        <v>13089</v>
      </c>
      <c r="S140" s="35">
        <v>13593</v>
      </c>
      <c r="T140" s="489">
        <v>0</v>
      </c>
      <c r="U140" s="36">
        <v>0</v>
      </c>
      <c r="V140" s="157">
        <v>12118</v>
      </c>
      <c r="W140" s="33">
        <v>40942</v>
      </c>
      <c r="X140" s="30">
        <v>0</v>
      </c>
      <c r="Y140" s="36">
        <v>0</v>
      </c>
      <c r="Z140" s="37"/>
      <c r="AA140" s="37" t="s">
        <v>96</v>
      </c>
      <c r="AB140" s="161" t="s">
        <v>2018</v>
      </c>
      <c r="AC140" s="98">
        <v>0</v>
      </c>
      <c r="AD140" s="165" t="s">
        <v>2019</v>
      </c>
      <c r="AE140" s="38">
        <v>49</v>
      </c>
      <c r="AF140" s="167">
        <v>202</v>
      </c>
      <c r="AG140" s="165">
        <v>19.2</v>
      </c>
      <c r="AH140" s="452">
        <v>4.7</v>
      </c>
      <c r="AI140" s="126">
        <v>0</v>
      </c>
      <c r="AJ140" s="127">
        <v>0</v>
      </c>
      <c r="AK140" s="555">
        <v>109</v>
      </c>
      <c r="AL140" s="30" t="s">
        <v>1857</v>
      </c>
      <c r="AM140" s="40"/>
      <c r="AN140" s="573">
        <v>17.5</v>
      </c>
      <c r="AO140" s="181">
        <v>50</v>
      </c>
      <c r="AP140" s="409">
        <v>52</v>
      </c>
      <c r="AQ140" s="157">
        <v>24.4</v>
      </c>
      <c r="AR140" s="41">
        <v>44</v>
      </c>
      <c r="AS140" s="1060">
        <v>15</v>
      </c>
      <c r="AW140" s="675">
        <f t="shared" si="91"/>
        <v>329032.25806451612</v>
      </c>
      <c r="AX140" s="186"/>
      <c r="AY140" s="186">
        <f t="shared" si="86"/>
        <v>320984</v>
      </c>
      <c r="AZ140" s="186">
        <f t="shared" si="99"/>
        <v>-8048.2580645161215</v>
      </c>
      <c r="BA140" s="193">
        <f t="shared" si="100"/>
        <v>0.97553960784313731</v>
      </c>
      <c r="BB140" s="720">
        <f>SUM($AY$6:AY140)/SUM($AW$6:AW140)</f>
        <v>0.99412400056274353</v>
      </c>
      <c r="BC140" s="675">
        <f t="shared" si="92"/>
        <v>312903.22580645164</v>
      </c>
      <c r="BD140" s="186">
        <f t="shared" si="87"/>
        <v>295273</v>
      </c>
      <c r="BE140" s="186">
        <f t="shared" si="97"/>
        <v>-17630.225806451635</v>
      </c>
      <c r="BF140" s="193">
        <f t="shared" si="82"/>
        <v>0.94365597938144319</v>
      </c>
      <c r="BG140" s="675">
        <f t="shared" si="93"/>
        <v>17096.774193548386</v>
      </c>
      <c r="BH140" s="186">
        <f t="shared" si="94"/>
        <v>25711</v>
      </c>
      <c r="BI140" s="186">
        <f t="shared" si="83"/>
        <v>8614.2258064516136</v>
      </c>
      <c r="BJ140" s="193">
        <f t="shared" si="84"/>
        <v>1.5038509433962264</v>
      </c>
      <c r="BK140" s="675">
        <f t="shared" si="95"/>
        <v>26.129032258064516</v>
      </c>
      <c r="BL140" s="677"/>
      <c r="BM140" s="677">
        <f t="shared" si="88"/>
        <v>31.07</v>
      </c>
      <c r="BN140" s="677">
        <f t="shared" si="98"/>
        <v>4.9409677419354843</v>
      </c>
      <c r="BO140" s="193">
        <f t="shared" si="96"/>
        <v>1.1890987654320988</v>
      </c>
      <c r="BP140" s="193">
        <f>SUM($BM$6:BM140)/SUM($BK$6:BK140)</f>
        <v>1.1994082885130366</v>
      </c>
    </row>
    <row r="141" spans="1:68" s="41" customFormat="1" ht="21.75" hidden="1" customHeight="1" outlineLevel="1">
      <c r="A141" s="120">
        <v>44328</v>
      </c>
      <c r="B141" s="1000">
        <v>320572</v>
      </c>
      <c r="C141" s="126">
        <v>312690</v>
      </c>
      <c r="D141" s="1003">
        <v>31.05</v>
      </c>
      <c r="E141" s="704">
        <f t="shared" si="89"/>
        <v>999</v>
      </c>
      <c r="F141" s="155">
        <v>0</v>
      </c>
      <c r="G141" s="30">
        <v>0</v>
      </c>
      <c r="H141" s="31">
        <v>0</v>
      </c>
      <c r="I141" s="35">
        <v>294760</v>
      </c>
      <c r="J141" s="34">
        <v>12062</v>
      </c>
      <c r="K141" s="440">
        <v>31.05</v>
      </c>
      <c r="L141" s="676">
        <f t="shared" si="85"/>
        <v>999</v>
      </c>
      <c r="M141" s="710">
        <f t="shared" si="90"/>
        <v>13061</v>
      </c>
      <c r="N141" s="134">
        <v>0</v>
      </c>
      <c r="O141" s="36">
        <v>0</v>
      </c>
      <c r="P141" s="147">
        <v>294760</v>
      </c>
      <c r="Q141" s="148">
        <v>12062</v>
      </c>
      <c r="R141" s="707">
        <f t="shared" si="101"/>
        <v>13061</v>
      </c>
      <c r="S141" s="35">
        <v>13777</v>
      </c>
      <c r="T141" s="489">
        <v>0</v>
      </c>
      <c r="U141" s="36">
        <v>0</v>
      </c>
      <c r="V141" s="157">
        <v>12035</v>
      </c>
      <c r="W141" s="33">
        <v>40921</v>
      </c>
      <c r="X141" s="30">
        <v>0</v>
      </c>
      <c r="Y141" s="36">
        <v>0</v>
      </c>
      <c r="Z141" s="37"/>
      <c r="AA141" s="37" t="s">
        <v>96</v>
      </c>
      <c r="AB141" s="161" t="s">
        <v>2018</v>
      </c>
      <c r="AC141" s="98">
        <v>0</v>
      </c>
      <c r="AD141" s="165" t="s">
        <v>2029</v>
      </c>
      <c r="AE141" s="38">
        <v>49</v>
      </c>
      <c r="AF141" s="167">
        <v>202</v>
      </c>
      <c r="AG141" s="165">
        <v>19.2</v>
      </c>
      <c r="AH141" s="452">
        <v>4.7</v>
      </c>
      <c r="AI141" s="126">
        <v>0</v>
      </c>
      <c r="AJ141" s="127">
        <v>0</v>
      </c>
      <c r="AK141" s="555">
        <v>109</v>
      </c>
      <c r="AL141" s="30" t="s">
        <v>1857</v>
      </c>
      <c r="AM141" s="40"/>
      <c r="AN141" s="573">
        <v>17.5</v>
      </c>
      <c r="AO141" s="181">
        <v>50</v>
      </c>
      <c r="AP141" s="409">
        <v>52</v>
      </c>
      <c r="AQ141" s="157">
        <v>23.55</v>
      </c>
      <c r="AR141" s="41">
        <v>44</v>
      </c>
      <c r="AS141" s="1060">
        <v>15</v>
      </c>
      <c r="AW141" s="675">
        <f t="shared" si="91"/>
        <v>329032.25806451612</v>
      </c>
      <c r="AX141" s="186"/>
      <c r="AY141" s="186">
        <f t="shared" si="86"/>
        <v>320572</v>
      </c>
      <c r="AZ141" s="186">
        <f t="shared" si="99"/>
        <v>-8460.2580645161215</v>
      </c>
      <c r="BA141" s="193">
        <f t="shared" si="100"/>
        <v>0.97428745098039216</v>
      </c>
      <c r="BB141" s="720">
        <f>SUM($AY$6:AY141)/SUM($AW$6:AW141)</f>
        <v>0.99406484906253223</v>
      </c>
      <c r="BC141" s="675">
        <f t="shared" si="92"/>
        <v>312903.22580645164</v>
      </c>
      <c r="BD141" s="186">
        <f t="shared" si="87"/>
        <v>294760</v>
      </c>
      <c r="BE141" s="186">
        <f t="shared" si="97"/>
        <v>-18143.225806451635</v>
      </c>
      <c r="BF141" s="193">
        <f t="shared" si="82"/>
        <v>0.94201649484536076</v>
      </c>
      <c r="BG141" s="675">
        <f t="shared" si="93"/>
        <v>17096.774193548386</v>
      </c>
      <c r="BH141" s="186">
        <f t="shared" si="94"/>
        <v>25812</v>
      </c>
      <c r="BI141" s="186">
        <f t="shared" si="83"/>
        <v>8715.2258064516136</v>
      </c>
      <c r="BJ141" s="193">
        <f t="shared" si="84"/>
        <v>1.5097584905660377</v>
      </c>
      <c r="BK141" s="675">
        <f t="shared" si="95"/>
        <v>26.129032258064516</v>
      </c>
      <c r="BL141" s="677"/>
      <c r="BM141" s="677">
        <f t="shared" si="88"/>
        <v>31.05</v>
      </c>
      <c r="BN141" s="677">
        <f t="shared" si="98"/>
        <v>4.9209677419354847</v>
      </c>
      <c r="BO141" s="193">
        <f t="shared" si="96"/>
        <v>1.1883333333333335</v>
      </c>
      <c r="BP141" s="193">
        <f>SUM($BM$6:BM141)/SUM($BK$6:BK141)</f>
        <v>1.1993772339749951</v>
      </c>
    </row>
    <row r="142" spans="1:68" s="41" customFormat="1" ht="21.75" hidden="1" customHeight="1" outlineLevel="1">
      <c r="A142" s="120">
        <v>44329</v>
      </c>
      <c r="B142" s="1000">
        <v>320743</v>
      </c>
      <c r="C142" s="126">
        <v>312753</v>
      </c>
      <c r="D142" s="1003">
        <v>27.5</v>
      </c>
      <c r="E142" s="704">
        <f t="shared" si="89"/>
        <v>885</v>
      </c>
      <c r="F142" s="155">
        <v>0</v>
      </c>
      <c r="G142" s="30">
        <v>0</v>
      </c>
      <c r="H142" s="31">
        <v>0</v>
      </c>
      <c r="I142" s="35">
        <v>294425</v>
      </c>
      <c r="J142" s="34">
        <v>12080</v>
      </c>
      <c r="K142" s="440">
        <v>27.5</v>
      </c>
      <c r="L142" s="676">
        <f t="shared" si="85"/>
        <v>885</v>
      </c>
      <c r="M142" s="710">
        <f t="shared" si="90"/>
        <v>12965</v>
      </c>
      <c r="N142" s="134">
        <v>0</v>
      </c>
      <c r="O142" s="36">
        <v>0</v>
      </c>
      <c r="P142" s="147">
        <v>294425</v>
      </c>
      <c r="Q142" s="148">
        <v>12080</v>
      </c>
      <c r="R142" s="707">
        <f t="shared" si="101"/>
        <v>12965</v>
      </c>
      <c r="S142" s="35">
        <v>13767</v>
      </c>
      <c r="T142" s="489">
        <v>0</v>
      </c>
      <c r="U142" s="36">
        <v>0</v>
      </c>
      <c r="V142" s="157">
        <v>12551</v>
      </c>
      <c r="W142" s="33">
        <v>41029</v>
      </c>
      <c r="X142" s="30">
        <v>0</v>
      </c>
      <c r="Y142" s="36">
        <v>0</v>
      </c>
      <c r="Z142" s="37"/>
      <c r="AA142" s="37" t="s">
        <v>96</v>
      </c>
      <c r="AB142" s="161" t="s">
        <v>2018</v>
      </c>
      <c r="AC142" s="98">
        <v>0</v>
      </c>
      <c r="AD142" s="165" t="s">
        <v>1858</v>
      </c>
      <c r="AE142" s="38">
        <v>51</v>
      </c>
      <c r="AF142" s="167">
        <v>202</v>
      </c>
      <c r="AG142" s="165">
        <v>19.2</v>
      </c>
      <c r="AH142" s="452">
        <v>4.7</v>
      </c>
      <c r="AI142" s="126">
        <v>0</v>
      </c>
      <c r="AJ142" s="127">
        <v>0</v>
      </c>
      <c r="AK142" s="555">
        <v>109</v>
      </c>
      <c r="AL142" s="30" t="s">
        <v>1857</v>
      </c>
      <c r="AM142" s="40"/>
      <c r="AN142" s="573">
        <v>17.600000000000001</v>
      </c>
      <c r="AO142" s="181">
        <v>52</v>
      </c>
      <c r="AP142" s="409">
        <v>55</v>
      </c>
      <c r="AQ142" s="157">
        <v>24.28</v>
      </c>
      <c r="AR142" s="41">
        <v>44</v>
      </c>
      <c r="AS142" s="1060">
        <v>15</v>
      </c>
      <c r="AW142" s="675">
        <f t="shared" si="91"/>
        <v>329032.25806451612</v>
      </c>
      <c r="AX142" s="186"/>
      <c r="AY142" s="186">
        <f t="shared" si="86"/>
        <v>320743</v>
      </c>
      <c r="AZ142" s="186">
        <f t="shared" si="99"/>
        <v>-8289.2580645161215</v>
      </c>
      <c r="BA142" s="193">
        <f t="shared" si="100"/>
        <v>0.97480715686274511</v>
      </c>
      <c r="BB142" s="720">
        <f>SUM($AY$6:AY142)/SUM($AW$6:AW142)</f>
        <v>0.9940075944134249</v>
      </c>
      <c r="BC142" s="675">
        <f t="shared" si="92"/>
        <v>312903.22580645164</v>
      </c>
      <c r="BD142" s="186">
        <f t="shared" si="87"/>
        <v>294425</v>
      </c>
      <c r="BE142" s="186">
        <f t="shared" si="97"/>
        <v>-18478.225806451635</v>
      </c>
      <c r="BF142" s="193">
        <f t="shared" si="82"/>
        <v>0.94094587628865978</v>
      </c>
      <c r="BG142" s="675">
        <f t="shared" si="93"/>
        <v>17096.774193548386</v>
      </c>
      <c r="BH142" s="186">
        <f t="shared" si="94"/>
        <v>26318</v>
      </c>
      <c r="BI142" s="186">
        <f t="shared" si="83"/>
        <v>9221.2258064516136</v>
      </c>
      <c r="BJ142" s="193">
        <f t="shared" si="84"/>
        <v>1.5393547169811321</v>
      </c>
      <c r="BK142" s="675">
        <f t="shared" si="95"/>
        <v>26.129032258064516</v>
      </c>
      <c r="BL142" s="677"/>
      <c r="BM142" s="677">
        <f t="shared" si="88"/>
        <v>27.5</v>
      </c>
      <c r="BN142" s="677">
        <f t="shared" si="98"/>
        <v>1.370967741935484</v>
      </c>
      <c r="BO142" s="193">
        <f t="shared" si="96"/>
        <v>1.0524691358024691</v>
      </c>
      <c r="BP142" s="193">
        <f>SUM($BM$6:BM142)/SUM($BK$6:BK142)</f>
        <v>1.1989664506928592</v>
      </c>
    </row>
    <row r="143" spans="1:68" s="41" customFormat="1" ht="21.75" hidden="1" customHeight="1" outlineLevel="1">
      <c r="A143" s="120">
        <v>44330</v>
      </c>
      <c r="B143" s="1000">
        <v>320475</v>
      </c>
      <c r="C143" s="126">
        <v>312834</v>
      </c>
      <c r="D143" s="1003">
        <v>31.39</v>
      </c>
      <c r="E143" s="704">
        <f t="shared" si="89"/>
        <v>1010</v>
      </c>
      <c r="F143" s="155">
        <v>0</v>
      </c>
      <c r="G143" s="30">
        <v>0</v>
      </c>
      <c r="H143" s="31">
        <v>0</v>
      </c>
      <c r="I143" s="35">
        <v>294157</v>
      </c>
      <c r="J143" s="34">
        <v>12065</v>
      </c>
      <c r="K143" s="440">
        <v>31.39</v>
      </c>
      <c r="L143" s="676">
        <f t="shared" si="85"/>
        <v>1010</v>
      </c>
      <c r="M143" s="710">
        <f t="shared" si="90"/>
        <v>13075</v>
      </c>
      <c r="N143" s="134">
        <v>0</v>
      </c>
      <c r="O143" s="36">
        <v>0</v>
      </c>
      <c r="P143" s="147">
        <v>294157</v>
      </c>
      <c r="Q143" s="148">
        <v>12065</v>
      </c>
      <c r="R143" s="707">
        <f t="shared" si="101"/>
        <v>13075</v>
      </c>
      <c r="S143" s="35">
        <v>13974</v>
      </c>
      <c r="T143" s="489">
        <v>0</v>
      </c>
      <c r="U143" s="36">
        <v>0</v>
      </c>
      <c r="V143" s="157">
        <v>12344</v>
      </c>
      <c r="W143" s="33">
        <v>41016</v>
      </c>
      <c r="X143" s="30">
        <v>0</v>
      </c>
      <c r="Y143" s="36">
        <v>0</v>
      </c>
      <c r="Z143" s="37"/>
      <c r="AA143" s="37" t="s">
        <v>96</v>
      </c>
      <c r="AB143" s="161" t="s">
        <v>2018</v>
      </c>
      <c r="AC143" s="98">
        <v>0</v>
      </c>
      <c r="AD143" s="165" t="s">
        <v>1902</v>
      </c>
      <c r="AE143" s="38">
        <v>51</v>
      </c>
      <c r="AF143" s="167">
        <v>202</v>
      </c>
      <c r="AG143" s="165">
        <v>19.2</v>
      </c>
      <c r="AH143" s="452">
        <v>4.7</v>
      </c>
      <c r="AI143" s="126">
        <v>0</v>
      </c>
      <c r="AJ143" s="127">
        <v>0</v>
      </c>
      <c r="AK143" s="555">
        <v>109</v>
      </c>
      <c r="AL143" s="30" t="s">
        <v>1857</v>
      </c>
      <c r="AM143" s="40"/>
      <c r="AN143" s="573">
        <v>17.7</v>
      </c>
      <c r="AO143" s="181">
        <v>17.8</v>
      </c>
      <c r="AP143" s="409" t="s">
        <v>2032</v>
      </c>
      <c r="AQ143" s="157">
        <v>22.16</v>
      </c>
      <c r="AR143" s="41">
        <v>44</v>
      </c>
      <c r="AS143" s="1060">
        <v>15</v>
      </c>
      <c r="AW143" s="675">
        <f t="shared" si="91"/>
        <v>329032.25806451612</v>
      </c>
      <c r="AX143" s="186"/>
      <c r="AY143" s="186">
        <f t="shared" si="86"/>
        <v>320475</v>
      </c>
      <c r="AZ143" s="186">
        <f t="shared" si="99"/>
        <v>-8557.2580645161215</v>
      </c>
      <c r="BA143" s="193">
        <f t="shared" si="100"/>
        <v>0.9739926470588236</v>
      </c>
      <c r="BB143" s="720">
        <f>SUM($AY$6:AY143)/SUM($AW$6:AW143)</f>
        <v>0.99394826477629705</v>
      </c>
      <c r="BC143" s="675">
        <f t="shared" si="92"/>
        <v>312903.22580645164</v>
      </c>
      <c r="BD143" s="186">
        <f t="shared" si="87"/>
        <v>294157</v>
      </c>
      <c r="BE143" s="186">
        <f t="shared" si="97"/>
        <v>-18746.225806451635</v>
      </c>
      <c r="BF143" s="193">
        <f t="shared" si="82"/>
        <v>0.9400893814432989</v>
      </c>
      <c r="BG143" s="675">
        <f t="shared" si="93"/>
        <v>17096.774193548386</v>
      </c>
      <c r="BH143" s="186">
        <f t="shared" si="94"/>
        <v>26318</v>
      </c>
      <c r="BI143" s="186">
        <f t="shared" si="83"/>
        <v>9221.2258064516136</v>
      </c>
      <c r="BJ143" s="193">
        <f t="shared" si="84"/>
        <v>1.5393547169811321</v>
      </c>
      <c r="BK143" s="675">
        <f t="shared" si="95"/>
        <v>26.129032258064516</v>
      </c>
      <c r="BL143" s="677"/>
      <c r="BM143" s="677">
        <f t="shared" si="88"/>
        <v>31.39</v>
      </c>
      <c r="BN143" s="677">
        <f t="shared" si="98"/>
        <v>5.2609677419354846</v>
      </c>
      <c r="BO143" s="193">
        <f t="shared" si="96"/>
        <v>1.2013456790123458</v>
      </c>
      <c r="BP143" s="193">
        <f>SUM($BM$6:BM143)/SUM($BK$6:BK143)</f>
        <v>1.1989730849220113</v>
      </c>
    </row>
    <row r="144" spans="1:68" s="41" customFormat="1" ht="21.75" hidden="1" customHeight="1" outlineLevel="1">
      <c r="A144" s="120">
        <v>44331</v>
      </c>
      <c r="B144" s="1000">
        <v>320085</v>
      </c>
      <c r="C144" s="126">
        <v>312855</v>
      </c>
      <c r="D144" s="1003">
        <v>31.59</v>
      </c>
      <c r="E144" s="704">
        <f t="shared" si="89"/>
        <v>1017</v>
      </c>
      <c r="F144" s="155">
        <v>0</v>
      </c>
      <c r="G144" s="30">
        <v>0</v>
      </c>
      <c r="H144" s="31">
        <v>0</v>
      </c>
      <c r="I144" s="35">
        <v>294152</v>
      </c>
      <c r="J144" s="34">
        <v>12052</v>
      </c>
      <c r="K144" s="440">
        <v>31.59</v>
      </c>
      <c r="L144" s="676">
        <f t="shared" si="85"/>
        <v>1017</v>
      </c>
      <c r="M144" s="710">
        <f t="shared" si="90"/>
        <v>13069</v>
      </c>
      <c r="N144" s="134">
        <v>0</v>
      </c>
      <c r="O144" s="36">
        <v>0</v>
      </c>
      <c r="P144" s="147">
        <v>294152</v>
      </c>
      <c r="Q144" s="148">
        <v>12052</v>
      </c>
      <c r="R144" s="707">
        <f t="shared" si="101"/>
        <v>13069</v>
      </c>
      <c r="S144" s="35">
        <v>14079</v>
      </c>
      <c r="T144" s="489">
        <v>0</v>
      </c>
      <c r="U144" s="36">
        <v>0</v>
      </c>
      <c r="V144" s="157">
        <v>11854</v>
      </c>
      <c r="W144" s="33">
        <v>40972</v>
      </c>
      <c r="X144" s="30">
        <v>0</v>
      </c>
      <c r="Y144" s="36">
        <v>0</v>
      </c>
      <c r="Z144" s="37"/>
      <c r="AA144" s="37" t="s">
        <v>96</v>
      </c>
      <c r="AB144" s="161" t="s">
        <v>2018</v>
      </c>
      <c r="AC144" s="98">
        <v>0</v>
      </c>
      <c r="AD144" s="165" t="s">
        <v>1931</v>
      </c>
      <c r="AE144" s="38">
        <v>51</v>
      </c>
      <c r="AF144" s="167">
        <v>204</v>
      </c>
      <c r="AG144" s="165">
        <v>19.2</v>
      </c>
      <c r="AH144" s="452">
        <v>4.7</v>
      </c>
      <c r="AI144" s="126">
        <v>0</v>
      </c>
      <c r="AJ144" s="127">
        <v>0</v>
      </c>
      <c r="AK144" s="555">
        <v>109</v>
      </c>
      <c r="AL144" s="30" t="s">
        <v>1857</v>
      </c>
      <c r="AM144" s="40"/>
      <c r="AN144" s="573">
        <v>17.8</v>
      </c>
      <c r="AO144" s="181">
        <v>17.899999999999999</v>
      </c>
      <c r="AP144" s="409" t="s">
        <v>2033</v>
      </c>
      <c r="AQ144" s="157">
        <v>23.8</v>
      </c>
      <c r="AR144" s="41">
        <v>44</v>
      </c>
      <c r="AS144" s="1060">
        <v>15</v>
      </c>
      <c r="AW144" s="675">
        <f t="shared" si="91"/>
        <v>329032.25806451612</v>
      </c>
      <c r="AX144" s="186"/>
      <c r="AY144" s="186">
        <f t="shared" si="86"/>
        <v>320085</v>
      </c>
      <c r="AZ144" s="186">
        <f t="shared" si="99"/>
        <v>-8947.2580645161215</v>
      </c>
      <c r="BA144" s="193">
        <f t="shared" si="100"/>
        <v>0.97280735294117648</v>
      </c>
      <c r="BB144" s="720">
        <f>SUM($AY$6:AY144)/SUM($AW$6:AW144)</f>
        <v>0.99388578269396621</v>
      </c>
      <c r="BC144" s="675">
        <f t="shared" si="92"/>
        <v>312903.22580645164</v>
      </c>
      <c r="BD144" s="186">
        <f t="shared" si="87"/>
        <v>294152</v>
      </c>
      <c r="BE144" s="186">
        <f t="shared" si="97"/>
        <v>-18751.225806451635</v>
      </c>
      <c r="BF144" s="193">
        <f t="shared" si="82"/>
        <v>0.94007340206185563</v>
      </c>
      <c r="BG144" s="675">
        <f t="shared" si="93"/>
        <v>17096.774193548386</v>
      </c>
      <c r="BH144" s="186">
        <f t="shared" si="94"/>
        <v>25933</v>
      </c>
      <c r="BI144" s="186">
        <f t="shared" si="83"/>
        <v>8836.2258064516136</v>
      </c>
      <c r="BJ144" s="193">
        <f t="shared" si="84"/>
        <v>1.5168358490566038</v>
      </c>
      <c r="BK144" s="675">
        <f t="shared" si="95"/>
        <v>26.129032258064516</v>
      </c>
      <c r="BL144" s="677"/>
      <c r="BM144" s="677">
        <f t="shared" si="88"/>
        <v>31.59</v>
      </c>
      <c r="BN144" s="677">
        <f t="shared" si="98"/>
        <v>5.4609677419354838</v>
      </c>
      <c r="BO144" s="193">
        <f t="shared" si="96"/>
        <v>1.2090000000000001</v>
      </c>
      <c r="BP144" s="193">
        <f>SUM($BM$6:BM144)/SUM($BK$6:BK144)</f>
        <v>1.1990009661812884</v>
      </c>
    </row>
    <row r="145" spans="1:68" s="41" customFormat="1" ht="21.75" hidden="1" customHeight="1" outlineLevel="1">
      <c r="A145" s="120">
        <v>44332</v>
      </c>
      <c r="B145" s="1000">
        <v>319861</v>
      </c>
      <c r="C145" s="126">
        <v>312264</v>
      </c>
      <c r="D145" s="1003">
        <v>30.18</v>
      </c>
      <c r="E145" s="704">
        <f t="shared" si="89"/>
        <v>971</v>
      </c>
      <c r="F145" s="155">
        <v>0</v>
      </c>
      <c r="G145" s="30">
        <v>0</v>
      </c>
      <c r="H145" s="31">
        <v>0</v>
      </c>
      <c r="I145" s="35">
        <v>293715</v>
      </c>
      <c r="J145" s="34">
        <v>12029</v>
      </c>
      <c r="K145" s="440">
        <v>30.18</v>
      </c>
      <c r="L145" s="676">
        <f t="shared" si="85"/>
        <v>971</v>
      </c>
      <c r="M145" s="710">
        <f t="shared" si="90"/>
        <v>13000</v>
      </c>
      <c r="N145" s="134">
        <v>0</v>
      </c>
      <c r="O145" s="36">
        <v>0</v>
      </c>
      <c r="P145" s="147">
        <v>293715</v>
      </c>
      <c r="Q145" s="148">
        <v>12029</v>
      </c>
      <c r="R145" s="707">
        <f t="shared" si="101"/>
        <v>13000</v>
      </c>
      <c r="S145" s="35">
        <v>14003</v>
      </c>
      <c r="T145" s="489">
        <v>0</v>
      </c>
      <c r="U145" s="36">
        <v>0</v>
      </c>
      <c r="V145" s="157">
        <v>12143</v>
      </c>
      <c r="W145" s="33">
        <v>40955</v>
      </c>
      <c r="X145" s="30">
        <v>0</v>
      </c>
      <c r="Y145" s="36">
        <v>0</v>
      </c>
      <c r="Z145" s="37"/>
      <c r="AA145" s="37" t="s">
        <v>96</v>
      </c>
      <c r="AB145" s="161" t="s">
        <v>2018</v>
      </c>
      <c r="AC145" s="98">
        <v>0</v>
      </c>
      <c r="AD145" s="165" t="s">
        <v>2034</v>
      </c>
      <c r="AE145" s="38">
        <v>51</v>
      </c>
      <c r="AF145" s="167">
        <v>204</v>
      </c>
      <c r="AG145" s="165">
        <v>19.2</v>
      </c>
      <c r="AH145" s="452">
        <v>4.7</v>
      </c>
      <c r="AI145" s="126">
        <v>0</v>
      </c>
      <c r="AJ145" s="127">
        <v>0</v>
      </c>
      <c r="AK145" s="555">
        <v>109</v>
      </c>
      <c r="AL145" s="30" t="s">
        <v>1857</v>
      </c>
      <c r="AM145" s="40"/>
      <c r="AN145" s="573">
        <v>17.899999999999999</v>
      </c>
      <c r="AO145" s="181">
        <v>18</v>
      </c>
      <c r="AP145" s="409" t="s">
        <v>2032</v>
      </c>
      <c r="AQ145" s="157">
        <v>28.85</v>
      </c>
      <c r="AR145" s="41">
        <v>60</v>
      </c>
      <c r="AS145" s="1060">
        <v>21</v>
      </c>
      <c r="AW145" s="675">
        <f t="shared" si="91"/>
        <v>329032.25806451612</v>
      </c>
      <c r="AX145" s="186"/>
      <c r="AY145" s="186">
        <f t="shared" si="86"/>
        <v>319861</v>
      </c>
      <c r="AZ145" s="186">
        <f t="shared" si="99"/>
        <v>-9171.2580645161215</v>
      </c>
      <c r="BA145" s="193">
        <f t="shared" si="100"/>
        <v>0.97212656862745095</v>
      </c>
      <c r="BB145" s="720">
        <f>SUM($AY$6:AY145)/SUM($AW$6:AW145)</f>
        <v>0.99382166272288741</v>
      </c>
      <c r="BC145" s="675">
        <f t="shared" si="92"/>
        <v>312903.22580645164</v>
      </c>
      <c r="BD145" s="186">
        <f t="shared" si="87"/>
        <v>293715</v>
      </c>
      <c r="BE145" s="186">
        <f t="shared" si="97"/>
        <v>-19188.225806451635</v>
      </c>
      <c r="BF145" s="193">
        <f t="shared" si="82"/>
        <v>0.93867680412371124</v>
      </c>
      <c r="BG145" s="675">
        <f t="shared" si="93"/>
        <v>17096.774193548386</v>
      </c>
      <c r="BH145" s="186">
        <f t="shared" si="94"/>
        <v>26146</v>
      </c>
      <c r="BI145" s="186">
        <f t="shared" si="83"/>
        <v>9049.2258064516136</v>
      </c>
      <c r="BJ145" s="193">
        <f t="shared" si="84"/>
        <v>1.5292943396226415</v>
      </c>
      <c r="BK145" s="675">
        <f t="shared" si="95"/>
        <v>26.129032258064516</v>
      </c>
      <c r="BL145" s="677"/>
      <c r="BM145" s="677">
        <f t="shared" si="88"/>
        <v>30.18</v>
      </c>
      <c r="BN145" s="677">
        <f t="shared" si="98"/>
        <v>4.0509677419354837</v>
      </c>
      <c r="BO145" s="193">
        <f t="shared" si="96"/>
        <v>1.1550370370370371</v>
      </c>
      <c r="BP145" s="193">
        <f>SUM($BM$6:BM145)/SUM($BK$6:BK145)</f>
        <v>1.1988790572269754</v>
      </c>
    </row>
    <row r="146" spans="1:68" s="41" customFormat="1" ht="21.75" hidden="1" customHeight="1" outlineLevel="1">
      <c r="A146" s="120">
        <v>44333</v>
      </c>
      <c r="B146" s="1000">
        <v>319988</v>
      </c>
      <c r="C146" s="126">
        <v>312169</v>
      </c>
      <c r="D146" s="1003">
        <v>31.97</v>
      </c>
      <c r="E146" s="704">
        <f t="shared" si="89"/>
        <v>1029</v>
      </c>
      <c r="F146" s="155">
        <v>0</v>
      </c>
      <c r="G146" s="30">
        <v>0</v>
      </c>
      <c r="H146" s="31">
        <v>0</v>
      </c>
      <c r="I146" s="35">
        <v>277632</v>
      </c>
      <c r="J146" s="34">
        <v>11386</v>
      </c>
      <c r="K146" s="440">
        <v>31.97</v>
      </c>
      <c r="L146" s="676">
        <f t="shared" si="85"/>
        <v>1029</v>
      </c>
      <c r="M146" s="710">
        <f t="shared" si="90"/>
        <v>12415</v>
      </c>
      <c r="N146" s="134">
        <v>0</v>
      </c>
      <c r="O146" s="36">
        <v>0</v>
      </c>
      <c r="P146" s="147">
        <v>277632</v>
      </c>
      <c r="Q146" s="148">
        <v>11386</v>
      </c>
      <c r="R146" s="707">
        <f t="shared" si="101"/>
        <v>12415</v>
      </c>
      <c r="S146" s="35">
        <v>14066</v>
      </c>
      <c r="T146" s="489">
        <v>0</v>
      </c>
      <c r="U146" s="36">
        <v>0</v>
      </c>
      <c r="V146" s="157">
        <v>12000</v>
      </c>
      <c r="W146" s="33">
        <v>41011</v>
      </c>
      <c r="X146" s="30">
        <v>0</v>
      </c>
      <c r="Y146" s="36">
        <v>0</v>
      </c>
      <c r="Z146" s="37"/>
      <c r="AA146" s="37" t="s">
        <v>96</v>
      </c>
      <c r="AB146" s="161" t="s">
        <v>2018</v>
      </c>
      <c r="AC146" s="98">
        <v>0</v>
      </c>
      <c r="AD146" s="165" t="s">
        <v>2036</v>
      </c>
      <c r="AE146" s="38">
        <v>51</v>
      </c>
      <c r="AF146" s="167">
        <v>204</v>
      </c>
      <c r="AG146" s="165">
        <v>19.2</v>
      </c>
      <c r="AH146" s="452">
        <v>4.7</v>
      </c>
      <c r="AI146" s="126">
        <v>0</v>
      </c>
      <c r="AJ146" s="127">
        <v>0</v>
      </c>
      <c r="AK146" s="555">
        <v>109</v>
      </c>
      <c r="AL146" s="30" t="s">
        <v>1857</v>
      </c>
      <c r="AM146" s="40"/>
      <c r="AN146" s="573">
        <v>17.7</v>
      </c>
      <c r="AO146" s="181">
        <v>18.100000000000001</v>
      </c>
      <c r="AP146" s="409" t="s">
        <v>2035</v>
      </c>
      <c r="AQ146" s="157">
        <v>26.06</v>
      </c>
      <c r="AR146" s="41">
        <v>60</v>
      </c>
      <c r="AS146" s="1060">
        <v>21</v>
      </c>
      <c r="AW146" s="675">
        <f t="shared" si="91"/>
        <v>329032.25806451612</v>
      </c>
      <c r="AX146" s="186"/>
      <c r="AY146" s="186">
        <f t="shared" si="86"/>
        <v>319988</v>
      </c>
      <c r="AZ146" s="186">
        <f t="shared" si="99"/>
        <v>-9044.2580645161215</v>
      </c>
      <c r="BA146" s="193">
        <f t="shared" si="100"/>
        <v>0.97251254901960782</v>
      </c>
      <c r="BB146" s="720">
        <f>SUM($AY$6:AY146)/SUM($AW$6:AW146)</f>
        <v>0.99375905360220884</v>
      </c>
      <c r="BC146" s="675">
        <f t="shared" si="92"/>
        <v>312903.22580645164</v>
      </c>
      <c r="BD146" s="186">
        <f t="shared" si="87"/>
        <v>277632</v>
      </c>
      <c r="BE146" s="186">
        <f t="shared" si="97"/>
        <v>-35271.225806451635</v>
      </c>
      <c r="BF146" s="193">
        <f t="shared" si="82"/>
        <v>0.88727752577319585</v>
      </c>
      <c r="BG146" s="675">
        <f t="shared" si="93"/>
        <v>17096.774193548386</v>
      </c>
      <c r="BH146" s="186">
        <f t="shared" si="94"/>
        <v>26066</v>
      </c>
      <c r="BI146" s="186">
        <f t="shared" si="83"/>
        <v>8969.2258064516136</v>
      </c>
      <c r="BJ146" s="193">
        <f t="shared" si="84"/>
        <v>1.5246150943396226</v>
      </c>
      <c r="BK146" s="675">
        <f t="shared" si="95"/>
        <v>26.129032258064516</v>
      </c>
      <c r="BL146" s="677"/>
      <c r="BM146" s="677">
        <f t="shared" si="88"/>
        <v>31.97</v>
      </c>
      <c r="BN146" s="677">
        <f t="shared" si="98"/>
        <v>5.8409677419354828</v>
      </c>
      <c r="BO146" s="193">
        <f t="shared" si="96"/>
        <v>1.2235432098765431</v>
      </c>
      <c r="BP146" s="193">
        <f>SUM($BM$6:BM146)/SUM($BK$6:BK146)</f>
        <v>1.1989472601054554</v>
      </c>
    </row>
    <row r="147" spans="1:68" s="41" customFormat="1" ht="21.75" hidden="1" customHeight="1" outlineLevel="1">
      <c r="A147" s="120">
        <v>44334</v>
      </c>
      <c r="B147" s="1000">
        <v>322954</v>
      </c>
      <c r="C147" s="126">
        <v>312260</v>
      </c>
      <c r="D147" s="1003">
        <v>31.64</v>
      </c>
      <c r="E147" s="704">
        <f t="shared" si="89"/>
        <v>1018</v>
      </c>
      <c r="F147" s="155">
        <v>0</v>
      </c>
      <c r="G147" s="30">
        <v>0</v>
      </c>
      <c r="H147" s="31">
        <v>0</v>
      </c>
      <c r="I147" s="35">
        <v>252931</v>
      </c>
      <c r="J147" s="34">
        <v>10363</v>
      </c>
      <c r="K147" s="440">
        <v>18.64</v>
      </c>
      <c r="L147" s="676">
        <f t="shared" si="85"/>
        <v>600</v>
      </c>
      <c r="M147" s="710">
        <f t="shared" si="90"/>
        <v>10963</v>
      </c>
      <c r="N147" s="134">
        <v>0</v>
      </c>
      <c r="O147" s="36">
        <v>0</v>
      </c>
      <c r="P147" s="147">
        <v>252931</v>
      </c>
      <c r="Q147" s="148">
        <v>10363</v>
      </c>
      <c r="R147" s="707">
        <f t="shared" si="101"/>
        <v>10963</v>
      </c>
      <c r="S147" s="35">
        <v>14230</v>
      </c>
      <c r="T147" s="489">
        <v>0</v>
      </c>
      <c r="U147" s="36">
        <v>0</v>
      </c>
      <c r="V147" s="157">
        <v>13273</v>
      </c>
      <c r="W147" s="33">
        <v>40972</v>
      </c>
      <c r="X147" s="30">
        <v>0</v>
      </c>
      <c r="Y147" s="36">
        <v>0</v>
      </c>
      <c r="Z147" s="37"/>
      <c r="AA147" s="37" t="s">
        <v>96</v>
      </c>
      <c r="AB147" s="161" t="s">
        <v>2018</v>
      </c>
      <c r="AC147" s="98">
        <v>0</v>
      </c>
      <c r="AD147" s="165" t="s">
        <v>2038</v>
      </c>
      <c r="AE147" s="38">
        <v>51</v>
      </c>
      <c r="AF147" s="167">
        <v>204</v>
      </c>
      <c r="AG147" s="165">
        <v>19.2</v>
      </c>
      <c r="AH147" s="452">
        <v>4.7</v>
      </c>
      <c r="AI147" s="126">
        <v>0</v>
      </c>
      <c r="AJ147" s="127">
        <v>0</v>
      </c>
      <c r="AK147" s="555">
        <v>109</v>
      </c>
      <c r="AL147" s="30" t="s">
        <v>1857</v>
      </c>
      <c r="AM147" s="40"/>
      <c r="AN147" s="573">
        <v>17.7</v>
      </c>
      <c r="AO147" s="181">
        <v>18</v>
      </c>
      <c r="AP147" s="409" t="s">
        <v>2037</v>
      </c>
      <c r="AQ147" s="157">
        <v>28.61</v>
      </c>
      <c r="AR147" s="41">
        <v>60</v>
      </c>
      <c r="AS147" s="1060">
        <v>21</v>
      </c>
      <c r="AW147" s="675">
        <f t="shared" si="91"/>
        <v>329032.25806451612</v>
      </c>
      <c r="AX147" s="186"/>
      <c r="AY147" s="186">
        <f t="shared" si="86"/>
        <v>322954</v>
      </c>
      <c r="AZ147" s="186">
        <f t="shared" si="99"/>
        <v>-6078.2580645161215</v>
      </c>
      <c r="BA147" s="193">
        <f t="shared" si="100"/>
        <v>0.98152686274509804</v>
      </c>
      <c r="BB147" s="720">
        <f>SUM($AY$6:AY147)/SUM($AW$6:AW147)</f>
        <v>0.99372321902210292</v>
      </c>
      <c r="BC147" s="675">
        <f t="shared" si="92"/>
        <v>312903.22580645164</v>
      </c>
      <c r="BD147" s="186">
        <f t="shared" si="87"/>
        <v>252931</v>
      </c>
      <c r="BE147" s="186">
        <f t="shared" si="97"/>
        <v>-59972.225806451635</v>
      </c>
      <c r="BF147" s="193">
        <f t="shared" si="82"/>
        <v>0.80833618556701026</v>
      </c>
      <c r="BG147" s="675">
        <f t="shared" si="93"/>
        <v>17096.774193548386</v>
      </c>
      <c r="BH147" s="186">
        <f t="shared" si="94"/>
        <v>27503</v>
      </c>
      <c r="BI147" s="186">
        <f t="shared" si="83"/>
        <v>10406.225806451614</v>
      </c>
      <c r="BJ147" s="193">
        <f t="shared" si="84"/>
        <v>1.608666037735849</v>
      </c>
      <c r="BK147" s="675">
        <f t="shared" si="95"/>
        <v>26.129032258064516</v>
      </c>
      <c r="BL147" s="677"/>
      <c r="BM147" s="677">
        <f t="shared" si="88"/>
        <v>31.64</v>
      </c>
      <c r="BN147" s="677">
        <f t="shared" si="98"/>
        <v>5.5109677419354846</v>
      </c>
      <c r="BO147" s="193">
        <f t="shared" si="96"/>
        <v>1.2109135802469135</v>
      </c>
      <c r="BP147" s="193">
        <f>SUM($BM$6:BM147)/SUM($BK$6:BK147)</f>
        <v>1.1989802588822009</v>
      </c>
    </row>
    <row r="148" spans="1:68" s="41" customFormat="1" ht="21.75" hidden="1" customHeight="1" outlineLevel="1">
      <c r="A148" s="120">
        <v>44335</v>
      </c>
      <c r="B148" s="1000">
        <v>320732</v>
      </c>
      <c r="C148" s="126">
        <v>311743</v>
      </c>
      <c r="D148" s="1003">
        <v>32.51</v>
      </c>
      <c r="E148" s="704">
        <f t="shared" si="89"/>
        <v>1046</v>
      </c>
      <c r="F148" s="155">
        <v>0</v>
      </c>
      <c r="G148" s="30">
        <v>0</v>
      </c>
      <c r="H148" s="31">
        <v>0</v>
      </c>
      <c r="I148" s="35">
        <v>284951</v>
      </c>
      <c r="J148" s="34">
        <v>11681</v>
      </c>
      <c r="K148" s="440">
        <v>28.51</v>
      </c>
      <c r="L148" s="676">
        <f t="shared" si="85"/>
        <v>918</v>
      </c>
      <c r="M148" s="710">
        <f t="shared" si="90"/>
        <v>12599</v>
      </c>
      <c r="N148" s="134">
        <v>0</v>
      </c>
      <c r="O148" s="36">
        <v>0</v>
      </c>
      <c r="P148" s="147">
        <v>284951</v>
      </c>
      <c r="Q148" s="148">
        <v>11681</v>
      </c>
      <c r="R148" s="707">
        <f t="shared" si="101"/>
        <v>12599</v>
      </c>
      <c r="S148" s="35">
        <v>14058</v>
      </c>
      <c r="T148" s="489">
        <v>0</v>
      </c>
      <c r="U148" s="36">
        <v>0</v>
      </c>
      <c r="V148" s="157">
        <v>13200</v>
      </c>
      <c r="W148" s="33">
        <v>40993</v>
      </c>
      <c r="X148" s="30">
        <v>0</v>
      </c>
      <c r="Y148" s="36">
        <v>0</v>
      </c>
      <c r="Z148" s="37"/>
      <c r="AA148" s="37" t="s">
        <v>96</v>
      </c>
      <c r="AB148" s="161" t="s">
        <v>2018</v>
      </c>
      <c r="AC148" s="98">
        <v>0</v>
      </c>
      <c r="AD148" s="165" t="s">
        <v>2034</v>
      </c>
      <c r="AE148" s="38">
        <v>51</v>
      </c>
      <c r="AF148" s="167">
        <v>204</v>
      </c>
      <c r="AG148" s="165">
        <v>19.2</v>
      </c>
      <c r="AH148" s="452">
        <v>4.7</v>
      </c>
      <c r="AI148" s="126">
        <v>0</v>
      </c>
      <c r="AJ148" s="127">
        <v>0</v>
      </c>
      <c r="AK148" s="555">
        <v>109</v>
      </c>
      <c r="AL148" s="30" t="s">
        <v>1857</v>
      </c>
      <c r="AM148" s="40"/>
      <c r="AN148" s="573">
        <v>18</v>
      </c>
      <c r="AO148" s="181">
        <v>19.7</v>
      </c>
      <c r="AP148" s="409" t="s">
        <v>2040</v>
      </c>
      <c r="AQ148" s="157">
        <v>26.12</v>
      </c>
      <c r="AR148" s="41">
        <v>60</v>
      </c>
      <c r="AS148" s="1060">
        <v>21</v>
      </c>
      <c r="AW148" s="675">
        <f t="shared" si="91"/>
        <v>329032.25806451612</v>
      </c>
      <c r="AX148" s="186"/>
      <c r="AY148" s="186">
        <f t="shared" si="86"/>
        <v>320732</v>
      </c>
      <c r="AZ148" s="186">
        <f t="shared" si="99"/>
        <v>-8300.2580645161215</v>
      </c>
      <c r="BA148" s="193">
        <f t="shared" si="100"/>
        <v>0.97477372549019614</v>
      </c>
      <c r="BB148" s="720">
        <f>SUM($AY$6:AY148)/SUM($AW$6:AW148)</f>
        <v>0.9936678680491684</v>
      </c>
      <c r="BC148" s="675">
        <f t="shared" si="92"/>
        <v>312903.22580645164</v>
      </c>
      <c r="BD148" s="186">
        <f t="shared" si="87"/>
        <v>284951</v>
      </c>
      <c r="BE148" s="186">
        <f t="shared" si="97"/>
        <v>-27952.225806451635</v>
      </c>
      <c r="BF148" s="193">
        <f t="shared" si="82"/>
        <v>0.91066814432989684</v>
      </c>
      <c r="BG148" s="675">
        <f t="shared" si="93"/>
        <v>17096.774193548386</v>
      </c>
      <c r="BH148" s="186">
        <f t="shared" si="94"/>
        <v>27258</v>
      </c>
      <c r="BI148" s="186">
        <f t="shared" si="83"/>
        <v>10161.225806451614</v>
      </c>
      <c r="BJ148" s="193">
        <f t="shared" si="84"/>
        <v>1.5943358490566037</v>
      </c>
      <c r="BK148" s="675">
        <f t="shared" si="95"/>
        <v>26.129032258064516</v>
      </c>
      <c r="BL148" s="677"/>
      <c r="BM148" s="677">
        <f t="shared" si="88"/>
        <v>32.51</v>
      </c>
      <c r="BN148" s="677">
        <f t="shared" si="98"/>
        <v>6.380967741935482</v>
      </c>
      <c r="BO148" s="193">
        <f t="shared" si="96"/>
        <v>1.2442098765432099</v>
      </c>
      <c r="BP148" s="193">
        <f>SUM($BM$6:BM148)/SUM($BK$6:BK148)</f>
        <v>1.1991046427797918</v>
      </c>
    </row>
    <row r="149" spans="1:68" s="41" customFormat="1" ht="21.75" hidden="1" customHeight="1" outlineLevel="1">
      <c r="A149" s="120">
        <v>44336</v>
      </c>
      <c r="B149" s="1000">
        <v>320043</v>
      </c>
      <c r="C149" s="126">
        <v>311563</v>
      </c>
      <c r="D149" s="1003">
        <v>28.57</v>
      </c>
      <c r="E149" s="704">
        <f t="shared" si="89"/>
        <v>920</v>
      </c>
      <c r="F149" s="155">
        <v>0</v>
      </c>
      <c r="G149" s="30">
        <v>0</v>
      </c>
      <c r="H149" s="31">
        <v>0</v>
      </c>
      <c r="I149" s="35">
        <v>292843</v>
      </c>
      <c r="J149" s="34">
        <v>12003</v>
      </c>
      <c r="K149" s="440">
        <v>28.57</v>
      </c>
      <c r="L149" s="676">
        <f t="shared" si="85"/>
        <v>920</v>
      </c>
      <c r="M149" s="710">
        <f t="shared" si="90"/>
        <v>12923</v>
      </c>
      <c r="N149" s="134">
        <v>0</v>
      </c>
      <c r="O149" s="36">
        <v>0</v>
      </c>
      <c r="P149" s="147">
        <v>292843</v>
      </c>
      <c r="Q149" s="148">
        <v>12003</v>
      </c>
      <c r="R149" s="707">
        <f t="shared" si="101"/>
        <v>12923</v>
      </c>
      <c r="S149" s="35">
        <v>14000</v>
      </c>
      <c r="T149" s="489">
        <v>0</v>
      </c>
      <c r="U149" s="36">
        <v>0</v>
      </c>
      <c r="V149" s="157">
        <v>13200</v>
      </c>
      <c r="W149" s="33">
        <v>40988</v>
      </c>
      <c r="X149" s="30">
        <v>0</v>
      </c>
      <c r="Y149" s="36">
        <v>0</v>
      </c>
      <c r="Z149" s="37"/>
      <c r="AA149" s="37" t="s">
        <v>96</v>
      </c>
      <c r="AB149" s="161" t="s">
        <v>2018</v>
      </c>
      <c r="AC149" s="98">
        <v>0</v>
      </c>
      <c r="AD149" s="165" t="s">
        <v>1996</v>
      </c>
      <c r="AE149" s="38">
        <v>52</v>
      </c>
      <c r="AF149" s="167">
        <v>204</v>
      </c>
      <c r="AG149" s="165">
        <v>19.2</v>
      </c>
      <c r="AH149" s="452">
        <v>4.7</v>
      </c>
      <c r="AI149" s="126">
        <v>0</v>
      </c>
      <c r="AJ149" s="127">
        <v>0</v>
      </c>
      <c r="AK149" s="555">
        <v>108</v>
      </c>
      <c r="AL149" s="30" t="s">
        <v>1857</v>
      </c>
      <c r="AM149" s="40"/>
      <c r="AN149" s="573">
        <v>18.8</v>
      </c>
      <c r="AO149" s="181">
        <v>20</v>
      </c>
      <c r="AP149" s="409" t="s">
        <v>2041</v>
      </c>
      <c r="AQ149" s="157">
        <v>27.3</v>
      </c>
      <c r="AR149" s="41">
        <v>60</v>
      </c>
      <c r="AS149" s="1060">
        <v>21</v>
      </c>
      <c r="AW149" s="675">
        <f t="shared" si="91"/>
        <v>329032.25806451612</v>
      </c>
      <c r="AX149" s="186"/>
      <c r="AY149" s="186">
        <f t="shared" si="86"/>
        <v>320043</v>
      </c>
      <c r="AZ149" s="186">
        <f t="shared" si="99"/>
        <v>-8989.2580645161215</v>
      </c>
      <c r="BA149" s="193">
        <f t="shared" si="100"/>
        <v>0.97267970588235297</v>
      </c>
      <c r="BB149" s="720">
        <f>SUM($AY$6:AY149)/SUM($AW$6:AW149)</f>
        <v>0.993606740729987</v>
      </c>
      <c r="BC149" s="675">
        <f t="shared" si="92"/>
        <v>312903.22580645164</v>
      </c>
      <c r="BD149" s="186">
        <f t="shared" si="87"/>
        <v>292843</v>
      </c>
      <c r="BE149" s="186">
        <f t="shared" si="97"/>
        <v>-20060.225806451635</v>
      </c>
      <c r="BF149" s="193">
        <f t="shared" si="82"/>
        <v>0.93588999999999989</v>
      </c>
      <c r="BG149" s="675">
        <f t="shared" si="93"/>
        <v>17096.774193548386</v>
      </c>
      <c r="BH149" s="186">
        <f t="shared" si="94"/>
        <v>27200</v>
      </c>
      <c r="BI149" s="186">
        <f t="shared" si="83"/>
        <v>10103.225806451614</v>
      </c>
      <c r="BJ149" s="193">
        <f t="shared" si="84"/>
        <v>1.5909433962264152</v>
      </c>
      <c r="BK149" s="675">
        <f t="shared" si="95"/>
        <v>26.129032258064516</v>
      </c>
      <c r="BL149" s="677"/>
      <c r="BM149" s="677">
        <f t="shared" si="88"/>
        <v>28.57</v>
      </c>
      <c r="BN149" s="677">
        <f t="shared" si="98"/>
        <v>2.4409677419354843</v>
      </c>
      <c r="BO149" s="193">
        <f t="shared" si="96"/>
        <v>1.0934197530864198</v>
      </c>
      <c r="BP149" s="193">
        <f>SUM($BM$6:BM149)/SUM($BK$6:BK149)</f>
        <v>1.1988148006921087</v>
      </c>
    </row>
    <row r="150" spans="1:68" s="41" customFormat="1" ht="21.75" hidden="1" customHeight="1" outlineLevel="1">
      <c r="A150" s="120">
        <v>44337</v>
      </c>
      <c r="B150" s="1000">
        <v>318170</v>
      </c>
      <c r="C150" s="126">
        <v>304767</v>
      </c>
      <c r="D150" s="1003">
        <v>25.91</v>
      </c>
      <c r="E150" s="704">
        <f t="shared" si="89"/>
        <v>834</v>
      </c>
      <c r="F150" s="155">
        <v>6690</v>
      </c>
      <c r="G150" s="30">
        <v>279</v>
      </c>
      <c r="H150" s="31">
        <v>0</v>
      </c>
      <c r="I150" s="35">
        <v>284676</v>
      </c>
      <c r="J150" s="34">
        <v>11678</v>
      </c>
      <c r="K150" s="440">
        <v>25.91</v>
      </c>
      <c r="L150" s="676">
        <f t="shared" si="85"/>
        <v>834</v>
      </c>
      <c r="M150" s="710">
        <f t="shared" si="90"/>
        <v>12512</v>
      </c>
      <c r="N150" s="134">
        <v>6234</v>
      </c>
      <c r="O150" s="36">
        <v>260</v>
      </c>
      <c r="P150" s="147">
        <v>290910</v>
      </c>
      <c r="Q150" s="148">
        <v>11938</v>
      </c>
      <c r="R150" s="707">
        <f t="shared" si="101"/>
        <v>12772</v>
      </c>
      <c r="S150" s="35">
        <v>15744</v>
      </c>
      <c r="T150" s="489">
        <v>437</v>
      </c>
      <c r="U150" s="36">
        <v>18</v>
      </c>
      <c r="V150" s="157">
        <v>17750</v>
      </c>
      <c r="W150" s="33">
        <v>41037</v>
      </c>
      <c r="X150" s="30">
        <v>0</v>
      </c>
      <c r="Y150" s="36">
        <v>41704</v>
      </c>
      <c r="Z150" s="37"/>
      <c r="AA150" s="37" t="s">
        <v>445</v>
      </c>
      <c r="AB150" s="161" t="s">
        <v>2018</v>
      </c>
      <c r="AC150" s="98">
        <v>0</v>
      </c>
      <c r="AD150" s="165" t="s">
        <v>2043</v>
      </c>
      <c r="AE150" s="38">
        <v>52</v>
      </c>
      <c r="AF150" s="167">
        <v>204</v>
      </c>
      <c r="AG150" s="165">
        <v>19.5</v>
      </c>
      <c r="AH150" s="452">
        <v>4.7</v>
      </c>
      <c r="AI150" s="126">
        <v>0</v>
      </c>
      <c r="AJ150" s="127">
        <v>0</v>
      </c>
      <c r="AK150" s="555">
        <v>108</v>
      </c>
      <c r="AL150" s="30" t="s">
        <v>1857</v>
      </c>
      <c r="AM150" s="40"/>
      <c r="AN150" s="573">
        <v>18.7</v>
      </c>
      <c r="AO150" s="181">
        <v>19.600000000000001</v>
      </c>
      <c r="AP150" s="409" t="s">
        <v>2042</v>
      </c>
      <c r="AQ150" s="157">
        <v>26.1</v>
      </c>
      <c r="AR150" s="41">
        <v>60</v>
      </c>
      <c r="AS150" s="1060">
        <v>21</v>
      </c>
      <c r="AW150" s="675">
        <f t="shared" si="91"/>
        <v>329032.25806451612</v>
      </c>
      <c r="AX150" s="186"/>
      <c r="AY150" s="186">
        <f t="shared" si="86"/>
        <v>318170</v>
      </c>
      <c r="AZ150" s="186">
        <f t="shared" si="99"/>
        <v>-10862.258064516122</v>
      </c>
      <c r="BA150" s="193">
        <f t="shared" si="100"/>
        <v>0.9669872549019608</v>
      </c>
      <c r="BB150" s="720">
        <f>SUM($AY$6:AY150)/SUM($AW$6:AW150)</f>
        <v>0.99352943751233025</v>
      </c>
      <c r="BC150" s="675">
        <f t="shared" si="92"/>
        <v>312903.22580645164</v>
      </c>
      <c r="BD150" s="186">
        <f t="shared" si="87"/>
        <v>284676</v>
      </c>
      <c r="BE150" s="186">
        <f t="shared" si="97"/>
        <v>-28227.225806451635</v>
      </c>
      <c r="BF150" s="193">
        <f t="shared" si="82"/>
        <v>0.90978927835051537</v>
      </c>
      <c r="BG150" s="675">
        <f t="shared" si="93"/>
        <v>17096.774193548386</v>
      </c>
      <c r="BH150" s="186">
        <f t="shared" si="94"/>
        <v>33494</v>
      </c>
      <c r="BI150" s="186">
        <f t="shared" si="83"/>
        <v>16397.225806451614</v>
      </c>
      <c r="BJ150" s="193">
        <f t="shared" si="84"/>
        <v>1.9590830188679247</v>
      </c>
      <c r="BK150" s="675">
        <f t="shared" si="95"/>
        <v>26.129032258064516</v>
      </c>
      <c r="BL150" s="677"/>
      <c r="BM150" s="677">
        <f t="shared" si="88"/>
        <v>25.91</v>
      </c>
      <c r="BN150" s="677">
        <f t="shared" si="98"/>
        <v>-0.21903225806451587</v>
      </c>
      <c r="BO150" s="193">
        <f t="shared" si="96"/>
        <v>0.99161728395061732</v>
      </c>
      <c r="BP150" s="193">
        <f>SUM($BM$6:BM150)/SUM($BK$6:BK150)</f>
        <v>1.1982481131449378</v>
      </c>
    </row>
    <row r="151" spans="1:68" s="41" customFormat="1" ht="21.75" hidden="1" customHeight="1" outlineLevel="1">
      <c r="A151" s="120">
        <v>44338</v>
      </c>
      <c r="B151" s="1000">
        <v>332421</v>
      </c>
      <c r="C151" s="126">
        <v>340462</v>
      </c>
      <c r="D151" s="1003">
        <v>32.4</v>
      </c>
      <c r="E151" s="704">
        <f t="shared" si="89"/>
        <v>1043</v>
      </c>
      <c r="F151" s="155">
        <v>370038</v>
      </c>
      <c r="G151" s="30">
        <v>15479</v>
      </c>
      <c r="H151" s="31">
        <v>0</v>
      </c>
      <c r="I151" s="35">
        <v>301407</v>
      </c>
      <c r="J151" s="34">
        <v>12314</v>
      </c>
      <c r="K151" s="440">
        <v>38.9</v>
      </c>
      <c r="L151" s="676">
        <f t="shared" si="85"/>
        <v>1252</v>
      </c>
      <c r="M151" s="710">
        <f t="shared" si="90"/>
        <v>13566</v>
      </c>
      <c r="N151" s="134">
        <v>373428</v>
      </c>
      <c r="O151" s="36">
        <v>15603</v>
      </c>
      <c r="P151" s="147">
        <v>674835</v>
      </c>
      <c r="Q151" s="148">
        <v>27917</v>
      </c>
      <c r="R151" s="707">
        <f t="shared" si="101"/>
        <v>29169</v>
      </c>
      <c r="S151" s="35">
        <v>10736</v>
      </c>
      <c r="T151" s="489">
        <v>13425</v>
      </c>
      <c r="U151" s="36">
        <v>562</v>
      </c>
      <c r="V151" s="157">
        <v>1611</v>
      </c>
      <c r="W151" s="33">
        <v>41369</v>
      </c>
      <c r="X151" s="30">
        <v>0</v>
      </c>
      <c r="Y151" s="36">
        <v>41831</v>
      </c>
      <c r="Z151" s="37"/>
      <c r="AA151" s="37" t="s">
        <v>484</v>
      </c>
      <c r="AB151" s="161" t="s">
        <v>2018</v>
      </c>
      <c r="AC151" s="98">
        <v>0</v>
      </c>
      <c r="AD151" s="165" t="s">
        <v>2046</v>
      </c>
      <c r="AE151" s="38">
        <v>51</v>
      </c>
      <c r="AF151" s="167">
        <v>204</v>
      </c>
      <c r="AG151" s="165">
        <v>42</v>
      </c>
      <c r="AH151" s="452">
        <v>10.8</v>
      </c>
      <c r="AI151" s="126">
        <v>12</v>
      </c>
      <c r="AJ151" s="127">
        <v>0</v>
      </c>
      <c r="AK151" s="555">
        <v>124</v>
      </c>
      <c r="AL151" s="30" t="s">
        <v>1857</v>
      </c>
      <c r="AM151" s="40"/>
      <c r="AN151" s="573">
        <v>15.7</v>
      </c>
      <c r="AO151" s="181">
        <v>19.5</v>
      </c>
      <c r="AP151" s="409" t="s">
        <v>2045</v>
      </c>
      <c r="AQ151" s="157">
        <v>30.49</v>
      </c>
      <c r="AR151" s="41">
        <v>60</v>
      </c>
      <c r="AS151" s="1060">
        <v>21</v>
      </c>
      <c r="AW151" s="675">
        <f t="shared" si="91"/>
        <v>329032.25806451612</v>
      </c>
      <c r="AX151" s="186"/>
      <c r="AY151" s="186">
        <f t="shared" si="86"/>
        <v>332421</v>
      </c>
      <c r="AZ151" s="186">
        <f t="shared" si="99"/>
        <v>3388.7419354838785</v>
      </c>
      <c r="BA151" s="193">
        <f t="shared" si="100"/>
        <v>1.0102991176470588</v>
      </c>
      <c r="BB151" s="720">
        <f>SUM($AY$6:AY151)/SUM($AW$6:AW151)</f>
        <v>0.99357799579517347</v>
      </c>
      <c r="BC151" s="675">
        <f t="shared" si="92"/>
        <v>312903.22580645164</v>
      </c>
      <c r="BD151" s="186">
        <f t="shared" si="87"/>
        <v>301407</v>
      </c>
      <c r="BE151" s="186">
        <f t="shared" si="97"/>
        <v>-11496.225806451635</v>
      </c>
      <c r="BF151" s="193">
        <f t="shared" si="82"/>
        <v>0.96325948453608246</v>
      </c>
      <c r="BG151" s="675">
        <f t="shared" si="93"/>
        <v>17096.774193548386</v>
      </c>
      <c r="BH151" s="186">
        <f t="shared" si="94"/>
        <v>12347</v>
      </c>
      <c r="BI151" s="186">
        <f t="shared" si="83"/>
        <v>-4749.7741935483864</v>
      </c>
      <c r="BJ151" s="193">
        <f t="shared" si="84"/>
        <v>0.72218301886792458</v>
      </c>
      <c r="BK151" s="675">
        <f t="shared" si="95"/>
        <v>26.129032258064516</v>
      </c>
      <c r="BL151" s="677"/>
      <c r="BM151" s="677">
        <f t="shared" si="88"/>
        <v>32.4</v>
      </c>
      <c r="BN151" s="677">
        <f t="shared" si="98"/>
        <v>6.2709677419354826</v>
      </c>
      <c r="BO151" s="193">
        <f t="shared" si="96"/>
        <v>1.24</v>
      </c>
      <c r="BP151" s="193">
        <f>SUM($BM$6:BM151)/SUM($BK$6:BK151)</f>
        <v>1.1983619935625616</v>
      </c>
    </row>
    <row r="152" spans="1:68" s="41" customFormat="1" ht="25.5" hidden="1" customHeight="1" outlineLevel="1">
      <c r="A152" s="120">
        <v>44339</v>
      </c>
      <c r="B152" s="1000">
        <v>428681</v>
      </c>
      <c r="C152" s="126">
        <v>441499</v>
      </c>
      <c r="D152" s="1003">
        <v>44.25</v>
      </c>
      <c r="E152" s="704">
        <f t="shared" si="89"/>
        <v>1424</v>
      </c>
      <c r="F152" s="155">
        <v>555939</v>
      </c>
      <c r="G152" s="30">
        <v>23396</v>
      </c>
      <c r="H152" s="31">
        <v>0</v>
      </c>
      <c r="I152" s="35">
        <v>413534</v>
      </c>
      <c r="J152" s="34">
        <v>16724</v>
      </c>
      <c r="K152" s="440">
        <v>52.25</v>
      </c>
      <c r="L152" s="676">
        <f t="shared" si="85"/>
        <v>1682</v>
      </c>
      <c r="M152" s="710">
        <f t="shared" si="90"/>
        <v>18406</v>
      </c>
      <c r="N152" s="134">
        <v>541322</v>
      </c>
      <c r="O152" s="36">
        <v>22781</v>
      </c>
      <c r="P152" s="147">
        <v>954856</v>
      </c>
      <c r="Q152" s="148">
        <v>39505</v>
      </c>
      <c r="R152" s="707">
        <f t="shared" si="101"/>
        <v>41187</v>
      </c>
      <c r="S152" s="35">
        <v>14529</v>
      </c>
      <c r="T152" s="489">
        <v>11834</v>
      </c>
      <c r="U152" s="36">
        <v>498</v>
      </c>
      <c r="V152" s="157">
        <v>618</v>
      </c>
      <c r="W152" s="33">
        <v>41373</v>
      </c>
      <c r="X152" s="30">
        <v>0</v>
      </c>
      <c r="Y152" s="36">
        <v>42084</v>
      </c>
      <c r="Z152" s="37"/>
      <c r="AA152" s="37" t="s">
        <v>484</v>
      </c>
      <c r="AB152" s="161" t="s">
        <v>2018</v>
      </c>
      <c r="AC152" s="98">
        <v>0</v>
      </c>
      <c r="AD152" s="165" t="s">
        <v>2050</v>
      </c>
      <c r="AE152" s="38">
        <v>50</v>
      </c>
      <c r="AF152" s="167">
        <v>204</v>
      </c>
      <c r="AG152" s="165">
        <v>58.9</v>
      </c>
      <c r="AH152" s="452">
        <v>15.3</v>
      </c>
      <c r="AI152" s="126">
        <v>0</v>
      </c>
      <c r="AJ152" s="127">
        <v>0</v>
      </c>
      <c r="AK152" s="555">
        <v>132</v>
      </c>
      <c r="AL152" s="30" t="s">
        <v>1857</v>
      </c>
      <c r="AM152" s="40"/>
      <c r="AN152" s="573">
        <v>17.5</v>
      </c>
      <c r="AO152" s="181">
        <v>18</v>
      </c>
      <c r="AP152" s="409" t="s">
        <v>2049</v>
      </c>
      <c r="AQ152" s="157">
        <v>29.43</v>
      </c>
      <c r="AR152" s="41">
        <v>56</v>
      </c>
      <c r="AS152" s="1060">
        <v>20</v>
      </c>
      <c r="AW152" s="675">
        <f t="shared" si="91"/>
        <v>329032.25806451612</v>
      </c>
      <c r="AX152" s="186"/>
      <c r="AY152" s="186">
        <f t="shared" si="86"/>
        <v>428681</v>
      </c>
      <c r="AZ152" s="186">
        <f t="shared" si="99"/>
        <v>99648.741935483878</v>
      </c>
      <c r="BA152" s="193">
        <f t="shared" si="100"/>
        <v>1.3028540196078431</v>
      </c>
      <c r="BB152" s="720">
        <f>SUM($AY$6:AY152)/SUM($AW$6:AW152)</f>
        <v>0.99447094975789296</v>
      </c>
      <c r="BC152" s="675">
        <f t="shared" si="92"/>
        <v>312903.22580645164</v>
      </c>
      <c r="BD152" s="186">
        <f t="shared" si="87"/>
        <v>413534</v>
      </c>
      <c r="BE152" s="186">
        <f t="shared" si="97"/>
        <v>100630.77419354836</v>
      </c>
      <c r="BF152" s="193">
        <f t="shared" si="82"/>
        <v>1.3216035051546391</v>
      </c>
      <c r="BG152" s="675">
        <f t="shared" si="93"/>
        <v>17096.774193548386</v>
      </c>
      <c r="BH152" s="186">
        <f t="shared" si="94"/>
        <v>15147</v>
      </c>
      <c r="BI152" s="186">
        <f t="shared" si="83"/>
        <v>-1949.7741935483864</v>
      </c>
      <c r="BJ152" s="193">
        <f t="shared" si="84"/>
        <v>0.88595660377358498</v>
      </c>
      <c r="BK152" s="675">
        <f t="shared" si="95"/>
        <v>26.129032258064516</v>
      </c>
      <c r="BL152" s="677"/>
      <c r="BM152" s="677">
        <f t="shared" si="88"/>
        <v>44.25</v>
      </c>
      <c r="BN152" s="677">
        <f t="shared" si="98"/>
        <v>18.120967741935484</v>
      </c>
      <c r="BO152" s="193">
        <f t="shared" si="96"/>
        <v>1.6935185185185184</v>
      </c>
      <c r="BP152" s="193">
        <f>SUM($BM$6:BM152)/SUM($BK$6:BK152)</f>
        <v>1.1997088847226782</v>
      </c>
    </row>
    <row r="153" spans="1:68" s="41" customFormat="1" ht="21.75" hidden="1" customHeight="1" outlineLevel="1">
      <c r="A153" s="120">
        <v>44340</v>
      </c>
      <c r="B153" s="1000">
        <v>466468</v>
      </c>
      <c r="C153" s="126">
        <v>482429</v>
      </c>
      <c r="D153" s="1003">
        <v>47.66</v>
      </c>
      <c r="E153" s="704">
        <f t="shared" si="89"/>
        <v>1534</v>
      </c>
      <c r="F153" s="155">
        <v>552765</v>
      </c>
      <c r="G153" s="30">
        <v>23297</v>
      </c>
      <c r="H153" s="31">
        <v>0</v>
      </c>
      <c r="I153" s="35">
        <v>450919</v>
      </c>
      <c r="J153" s="34">
        <v>18258</v>
      </c>
      <c r="K153" s="440">
        <v>50.16</v>
      </c>
      <c r="L153" s="676">
        <f t="shared" si="85"/>
        <v>1614</v>
      </c>
      <c r="M153" s="710">
        <f t="shared" si="90"/>
        <v>19872</v>
      </c>
      <c r="N153" s="134">
        <v>538058</v>
      </c>
      <c r="O153" s="36">
        <v>22677</v>
      </c>
      <c r="P153" s="147">
        <v>988977</v>
      </c>
      <c r="Q153" s="148">
        <v>40935</v>
      </c>
      <c r="R153" s="707">
        <f t="shared" si="101"/>
        <v>42549</v>
      </c>
      <c r="S153" s="35">
        <v>14837</v>
      </c>
      <c r="T153" s="489">
        <v>11965</v>
      </c>
      <c r="U153" s="36">
        <v>504</v>
      </c>
      <c r="V153" s="157">
        <v>712</v>
      </c>
      <c r="W153" s="33">
        <v>41391</v>
      </c>
      <c r="X153" s="30">
        <v>0</v>
      </c>
      <c r="Y153" s="36">
        <v>42146</v>
      </c>
      <c r="Z153" s="37"/>
      <c r="AA153" s="37" t="s">
        <v>484</v>
      </c>
      <c r="AB153" s="161" t="s">
        <v>2018</v>
      </c>
      <c r="AC153" s="98">
        <v>0</v>
      </c>
      <c r="AD153" s="165" t="s">
        <v>2055</v>
      </c>
      <c r="AE153" s="38">
        <v>56</v>
      </c>
      <c r="AF153" s="167">
        <v>204</v>
      </c>
      <c r="AG153" s="165">
        <v>61</v>
      </c>
      <c r="AH153" s="452">
        <v>15.8</v>
      </c>
      <c r="AI153" s="126">
        <v>0</v>
      </c>
      <c r="AJ153" s="127">
        <v>0</v>
      </c>
      <c r="AK153" s="555">
        <v>147</v>
      </c>
      <c r="AL153" s="30" t="s">
        <v>1857</v>
      </c>
      <c r="AM153" s="40"/>
      <c r="AN153" s="573">
        <v>17.3</v>
      </c>
      <c r="AO153" s="181">
        <v>17.899999999999999</v>
      </c>
      <c r="AP153" s="409" t="s">
        <v>2054</v>
      </c>
      <c r="AQ153" s="157">
        <v>31.97</v>
      </c>
      <c r="AR153" s="41">
        <v>45</v>
      </c>
      <c r="AS153" s="1060">
        <v>16</v>
      </c>
      <c r="AW153" s="675">
        <f t="shared" si="91"/>
        <v>329032.25806451612</v>
      </c>
      <c r="AX153" s="186"/>
      <c r="AY153" s="186">
        <f t="shared" si="86"/>
        <v>466468</v>
      </c>
      <c r="AZ153" s="186">
        <f t="shared" si="99"/>
        <v>137435.74193548388</v>
      </c>
      <c r="BA153" s="193">
        <f t="shared" si="100"/>
        <v>1.4176968627450981</v>
      </c>
      <c r="BB153" s="720">
        <f>SUM($AY$6:AY153)/SUM($AW$6:AW153)</f>
        <v>0.99568938642695648</v>
      </c>
      <c r="BC153" s="675">
        <f t="shared" si="92"/>
        <v>312903.22580645164</v>
      </c>
      <c r="BD153" s="186">
        <f t="shared" si="87"/>
        <v>450919</v>
      </c>
      <c r="BE153" s="186">
        <f t="shared" si="97"/>
        <v>138015.77419354836</v>
      </c>
      <c r="BF153" s="193">
        <f t="shared" si="82"/>
        <v>1.4410813402061855</v>
      </c>
      <c r="BG153" s="675">
        <f t="shared" si="93"/>
        <v>17096.774193548386</v>
      </c>
      <c r="BH153" s="186">
        <f t="shared" si="94"/>
        <v>15549</v>
      </c>
      <c r="BI153" s="186">
        <f t="shared" si="83"/>
        <v>-1547.7741935483864</v>
      </c>
      <c r="BJ153" s="193">
        <f t="shared" si="84"/>
        <v>0.90946981132075477</v>
      </c>
      <c r="BK153" s="675">
        <f t="shared" si="95"/>
        <v>26.129032258064516</v>
      </c>
      <c r="BL153" s="677"/>
      <c r="BM153" s="677">
        <f t="shared" si="88"/>
        <v>47.66</v>
      </c>
      <c r="BN153" s="677">
        <f t="shared" si="98"/>
        <v>21.530967741935481</v>
      </c>
      <c r="BO153" s="193">
        <f t="shared" si="96"/>
        <v>1.8240246913580245</v>
      </c>
      <c r="BP153" s="193">
        <f>SUM($BM$6:BM153)/SUM($BK$6:BK153)</f>
        <v>1.2014024993359596</v>
      </c>
    </row>
    <row r="154" spans="1:68" s="41" customFormat="1" ht="21.75" hidden="1" customHeight="1" outlineLevel="1">
      <c r="A154" s="120">
        <v>44341</v>
      </c>
      <c r="B154" s="1000">
        <v>470505</v>
      </c>
      <c r="C154" s="126">
        <v>487601</v>
      </c>
      <c r="D154" s="1003">
        <v>47.86</v>
      </c>
      <c r="E154" s="704">
        <f t="shared" si="89"/>
        <v>1540</v>
      </c>
      <c r="F154" s="155">
        <v>582143</v>
      </c>
      <c r="G154" s="30">
        <v>24514</v>
      </c>
      <c r="H154" s="31">
        <v>0</v>
      </c>
      <c r="I154" s="35">
        <v>454094</v>
      </c>
      <c r="J154" s="34">
        <v>18361</v>
      </c>
      <c r="K154" s="440">
        <v>47.86</v>
      </c>
      <c r="L154" s="676">
        <f t="shared" si="85"/>
        <v>1540</v>
      </c>
      <c r="M154" s="710">
        <f t="shared" si="90"/>
        <v>19901</v>
      </c>
      <c r="N154" s="134">
        <v>567181</v>
      </c>
      <c r="O154" s="36">
        <v>23884</v>
      </c>
      <c r="P154" s="147">
        <v>1021275</v>
      </c>
      <c r="Q154" s="148">
        <v>42245</v>
      </c>
      <c r="R154" s="707">
        <f t="shared" si="101"/>
        <v>43785</v>
      </c>
      <c r="S154" s="35">
        <v>15572</v>
      </c>
      <c r="T154" s="489">
        <v>12048</v>
      </c>
      <c r="U154" s="36">
        <v>507</v>
      </c>
      <c r="V154" s="157">
        <v>839</v>
      </c>
      <c r="W154" s="33">
        <v>41365</v>
      </c>
      <c r="X154" s="30">
        <v>0</v>
      </c>
      <c r="Y154" s="36">
        <v>42110</v>
      </c>
      <c r="Z154" s="37"/>
      <c r="AA154" s="37" t="s">
        <v>484</v>
      </c>
      <c r="AB154" s="161" t="s">
        <v>2018</v>
      </c>
      <c r="AC154" s="98">
        <v>0</v>
      </c>
      <c r="AD154" s="165" t="s">
        <v>2026</v>
      </c>
      <c r="AE154" s="38">
        <v>61</v>
      </c>
      <c r="AF154" s="167">
        <v>204</v>
      </c>
      <c r="AG154" s="165">
        <v>63</v>
      </c>
      <c r="AH154" s="452">
        <v>16.3</v>
      </c>
      <c r="AI154" s="126">
        <v>0</v>
      </c>
      <c r="AJ154" s="127">
        <v>0</v>
      </c>
      <c r="AK154" s="555">
        <v>174</v>
      </c>
      <c r="AL154" s="30" t="s">
        <v>1857</v>
      </c>
      <c r="AM154" s="40"/>
      <c r="AN154" s="573">
        <v>17.5</v>
      </c>
      <c r="AO154" s="181">
        <v>17.899999999999999</v>
      </c>
      <c r="AP154" s="409" t="s">
        <v>2056</v>
      </c>
      <c r="AQ154" s="157">
        <v>29.36</v>
      </c>
      <c r="AR154" s="41">
        <v>45</v>
      </c>
      <c r="AS154" s="1060">
        <v>16</v>
      </c>
      <c r="AW154" s="675">
        <f t="shared" si="91"/>
        <v>329032.25806451612</v>
      </c>
      <c r="AX154" s="186"/>
      <c r="AY154" s="186">
        <f t="shared" si="86"/>
        <v>470505</v>
      </c>
      <c r="AZ154" s="186">
        <f t="shared" si="99"/>
        <v>141472.74193548388</v>
      </c>
      <c r="BA154" s="193">
        <f t="shared" si="100"/>
        <v>1.4299661764705882</v>
      </c>
      <c r="BB154" s="720">
        <f>SUM($AY$6:AY154)/SUM($AW$6:AW154)</f>
        <v>0.99693604871835206</v>
      </c>
      <c r="BC154" s="675">
        <f t="shared" si="92"/>
        <v>312903.22580645164</v>
      </c>
      <c r="BD154" s="186">
        <f t="shared" si="87"/>
        <v>454094</v>
      </c>
      <c r="BE154" s="186">
        <f t="shared" si="97"/>
        <v>141190.77419354836</v>
      </c>
      <c r="BF154" s="193">
        <f t="shared" si="82"/>
        <v>1.4512282474226803</v>
      </c>
      <c r="BG154" s="675">
        <f t="shared" si="93"/>
        <v>17096.774193548386</v>
      </c>
      <c r="BH154" s="186">
        <f t="shared" si="94"/>
        <v>16411</v>
      </c>
      <c r="BI154" s="186">
        <f t="shared" si="83"/>
        <v>-685.77419354838639</v>
      </c>
      <c r="BJ154" s="193">
        <f t="shared" si="84"/>
        <v>0.95988867924528309</v>
      </c>
      <c r="BK154" s="675">
        <f t="shared" si="95"/>
        <v>26.129032258064516</v>
      </c>
      <c r="BL154" s="677"/>
      <c r="BM154" s="677">
        <f t="shared" si="88"/>
        <v>47.86</v>
      </c>
      <c r="BN154" s="677">
        <f t="shared" si="98"/>
        <v>21.730967741935483</v>
      </c>
      <c r="BO154" s="193">
        <f t="shared" si="96"/>
        <v>1.831679012345679</v>
      </c>
      <c r="BP154" s="193">
        <f>SUM($BM$6:BM154)/SUM($BK$6:BK154)</f>
        <v>1.2031076581987643</v>
      </c>
    </row>
    <row r="155" spans="1:68" s="41" customFormat="1" ht="21.75" hidden="1" customHeight="1" outlineLevel="1">
      <c r="A155" s="120">
        <v>44342</v>
      </c>
      <c r="B155" s="1000">
        <v>478184</v>
      </c>
      <c r="C155" s="126">
        <v>494623</v>
      </c>
      <c r="D155" s="1003">
        <v>50.31</v>
      </c>
      <c r="E155" s="704">
        <f t="shared" si="89"/>
        <v>1619</v>
      </c>
      <c r="F155" s="155">
        <v>606526</v>
      </c>
      <c r="G155" s="30">
        <v>25527</v>
      </c>
      <c r="H155" s="31">
        <v>0</v>
      </c>
      <c r="I155" s="35">
        <v>461947</v>
      </c>
      <c r="J155" s="34">
        <v>18763</v>
      </c>
      <c r="K155" s="440">
        <v>50.31</v>
      </c>
      <c r="L155" s="676">
        <f t="shared" si="85"/>
        <v>1619</v>
      </c>
      <c r="M155" s="710">
        <f t="shared" si="90"/>
        <v>20382</v>
      </c>
      <c r="N155" s="134">
        <v>590966</v>
      </c>
      <c r="O155" s="36">
        <v>24872</v>
      </c>
      <c r="P155" s="147">
        <v>1052913</v>
      </c>
      <c r="Q155" s="148">
        <v>43635</v>
      </c>
      <c r="R155" s="707">
        <f t="shared" si="101"/>
        <v>45254</v>
      </c>
      <c r="S155" s="35">
        <v>15547</v>
      </c>
      <c r="T155" s="489">
        <v>12523</v>
      </c>
      <c r="U155" s="36">
        <v>527</v>
      </c>
      <c r="V155" s="157">
        <v>690</v>
      </c>
      <c r="W155" s="33">
        <v>41442</v>
      </c>
      <c r="X155" s="30">
        <v>0</v>
      </c>
      <c r="Y155" s="36">
        <v>42087</v>
      </c>
      <c r="Z155" s="37"/>
      <c r="AA155" s="37" t="s">
        <v>484</v>
      </c>
      <c r="AB155" s="161" t="s">
        <v>2018</v>
      </c>
      <c r="AC155" s="98">
        <v>0</v>
      </c>
      <c r="AD155" s="165" t="s">
        <v>2059</v>
      </c>
      <c r="AE155" s="38">
        <v>63</v>
      </c>
      <c r="AF155" s="167">
        <v>204</v>
      </c>
      <c r="AG155" s="165">
        <v>64.900000000000006</v>
      </c>
      <c r="AH155" s="452">
        <v>16.8</v>
      </c>
      <c r="AI155" s="126">
        <v>0</v>
      </c>
      <c r="AJ155" s="127">
        <v>0</v>
      </c>
      <c r="AK155" s="555">
        <v>179</v>
      </c>
      <c r="AL155" s="30" t="s">
        <v>1857</v>
      </c>
      <c r="AM155" s="40"/>
      <c r="AN155" s="573">
        <v>17.5</v>
      </c>
      <c r="AO155" s="181">
        <v>17.899999999999999</v>
      </c>
      <c r="AP155" s="409" t="s">
        <v>2058</v>
      </c>
      <c r="AQ155" s="157">
        <v>29.01</v>
      </c>
      <c r="AR155" s="41">
        <v>45</v>
      </c>
      <c r="AS155" s="1060">
        <v>16</v>
      </c>
      <c r="AW155" s="675">
        <f t="shared" si="91"/>
        <v>329032.25806451612</v>
      </c>
      <c r="AX155" s="186"/>
      <c r="AY155" s="186">
        <f t="shared" si="86"/>
        <v>478184</v>
      </c>
      <c r="AZ155" s="186">
        <f t="shared" si="99"/>
        <v>149151.74193548388</v>
      </c>
      <c r="BA155" s="193">
        <f t="shared" si="100"/>
        <v>1.4533043137254902</v>
      </c>
      <c r="BB155" s="720">
        <f>SUM($AY$6:AY155)/SUM($AW$6:AW155)</f>
        <v>0.99824237815692474</v>
      </c>
      <c r="BC155" s="675">
        <f t="shared" si="92"/>
        <v>312903.22580645164</v>
      </c>
      <c r="BD155" s="186">
        <f t="shared" si="87"/>
        <v>461947</v>
      </c>
      <c r="BE155" s="186">
        <f t="shared" si="97"/>
        <v>149043.77419354836</v>
      </c>
      <c r="BF155" s="193">
        <f t="shared" si="82"/>
        <v>1.4763254639175256</v>
      </c>
      <c r="BG155" s="675">
        <f t="shared" si="93"/>
        <v>17096.774193548386</v>
      </c>
      <c r="BH155" s="186">
        <f t="shared" si="94"/>
        <v>16237</v>
      </c>
      <c r="BI155" s="186">
        <f t="shared" si="83"/>
        <v>-859.77419354838639</v>
      </c>
      <c r="BJ155" s="193">
        <f t="shared" si="84"/>
        <v>0.94971132075471698</v>
      </c>
      <c r="BK155" s="675">
        <f t="shared" si="95"/>
        <v>26.129032258064516</v>
      </c>
      <c r="BL155" s="677"/>
      <c r="BM155" s="677">
        <f t="shared" si="88"/>
        <v>50.31</v>
      </c>
      <c r="BN155" s="677">
        <f t="shared" si="98"/>
        <v>24.180967741935486</v>
      </c>
      <c r="BO155" s="193">
        <f t="shared" si="96"/>
        <v>1.9254444444444445</v>
      </c>
      <c r="BP155" s="193">
        <f>SUM($BM$6:BM155)/SUM($BK$6:BK155)</f>
        <v>1.2050566054986869</v>
      </c>
    </row>
    <row r="156" spans="1:68" s="41" customFormat="1" ht="21.75" hidden="1" customHeight="1" outlineLevel="1">
      <c r="A156" s="120">
        <v>44343</v>
      </c>
      <c r="B156" s="1000">
        <v>458020</v>
      </c>
      <c r="C156" s="126">
        <v>471622</v>
      </c>
      <c r="D156" s="1003">
        <v>49.92</v>
      </c>
      <c r="E156" s="704">
        <f t="shared" si="89"/>
        <v>1607</v>
      </c>
      <c r="F156" s="155">
        <v>431662</v>
      </c>
      <c r="G156" s="30">
        <v>18304</v>
      </c>
      <c r="H156" s="31">
        <v>0</v>
      </c>
      <c r="I156" s="35">
        <v>442154</v>
      </c>
      <c r="J156" s="34">
        <v>17779</v>
      </c>
      <c r="K156" s="440">
        <v>49.92</v>
      </c>
      <c r="L156" s="676">
        <f t="shared" si="85"/>
        <v>1607</v>
      </c>
      <c r="M156" s="710">
        <f t="shared" si="90"/>
        <v>19386</v>
      </c>
      <c r="N156" s="134">
        <v>418310</v>
      </c>
      <c r="O156" s="36">
        <v>17738</v>
      </c>
      <c r="P156" s="147">
        <v>860464</v>
      </c>
      <c r="Q156" s="148">
        <v>35517</v>
      </c>
      <c r="R156" s="707">
        <f t="shared" si="101"/>
        <v>37124</v>
      </c>
      <c r="S156" s="35">
        <v>15297</v>
      </c>
      <c r="T156" s="489">
        <v>11187</v>
      </c>
      <c r="U156" s="36">
        <v>474</v>
      </c>
      <c r="V156" s="157">
        <v>569</v>
      </c>
      <c r="W156" s="33">
        <v>41277</v>
      </c>
      <c r="X156" s="30">
        <v>0</v>
      </c>
      <c r="Y156" s="36">
        <v>42404</v>
      </c>
      <c r="Z156" s="37"/>
      <c r="AA156" s="37" t="s">
        <v>484</v>
      </c>
      <c r="AB156" s="161" t="s">
        <v>2018</v>
      </c>
      <c r="AC156" s="98">
        <v>0</v>
      </c>
      <c r="AD156" s="165" t="s">
        <v>2061</v>
      </c>
      <c r="AE156" s="38">
        <v>53</v>
      </c>
      <c r="AF156" s="167">
        <v>204</v>
      </c>
      <c r="AG156" s="165">
        <v>53.3</v>
      </c>
      <c r="AH156" s="452">
        <v>13.8</v>
      </c>
      <c r="AI156" s="126">
        <v>0</v>
      </c>
      <c r="AJ156" s="127">
        <v>0</v>
      </c>
      <c r="AK156" s="555">
        <v>158</v>
      </c>
      <c r="AL156" s="30" t="s">
        <v>1857</v>
      </c>
      <c r="AM156" s="40"/>
      <c r="AN156" s="573">
        <v>16.899999999999999</v>
      </c>
      <c r="AO156" s="181">
        <v>17.8</v>
      </c>
      <c r="AP156" s="409" t="s">
        <v>2060</v>
      </c>
      <c r="AQ156" s="157">
        <v>25.61</v>
      </c>
      <c r="AR156" s="41">
        <v>45</v>
      </c>
      <c r="AS156" s="1060">
        <v>16</v>
      </c>
      <c r="AW156" s="675">
        <f t="shared" si="91"/>
        <v>329032.25806451612</v>
      </c>
      <c r="AX156" s="186"/>
      <c r="AY156" s="186">
        <f t="shared" si="86"/>
        <v>458020</v>
      </c>
      <c r="AZ156" s="186">
        <f t="shared" si="99"/>
        <v>128987.74193548388</v>
      </c>
      <c r="BA156" s="193">
        <f t="shared" si="100"/>
        <v>1.3920215686274511</v>
      </c>
      <c r="BB156" s="720">
        <f>SUM($AY$6:AY156)/SUM($AW$6:AW156)</f>
        <v>0.99936633250145623</v>
      </c>
      <c r="BC156" s="675">
        <f t="shared" si="92"/>
        <v>312903.22580645164</v>
      </c>
      <c r="BD156" s="186">
        <f t="shared" si="87"/>
        <v>442154</v>
      </c>
      <c r="BE156" s="186">
        <f t="shared" si="97"/>
        <v>129250.77419354836</v>
      </c>
      <c r="BF156" s="193">
        <f t="shared" si="82"/>
        <v>1.4130694845360823</v>
      </c>
      <c r="BG156" s="675">
        <f t="shared" si="93"/>
        <v>17096.774193548386</v>
      </c>
      <c r="BH156" s="186">
        <f t="shared" si="94"/>
        <v>15866</v>
      </c>
      <c r="BI156" s="186">
        <f t="shared" si="83"/>
        <v>-1230.7741935483864</v>
      </c>
      <c r="BJ156" s="193">
        <f t="shared" si="84"/>
        <v>0.92801132075471704</v>
      </c>
      <c r="BK156" s="675">
        <f t="shared" si="95"/>
        <v>26.129032258064516</v>
      </c>
      <c r="BL156" s="677"/>
      <c r="BM156" s="677">
        <f t="shared" si="88"/>
        <v>49.92</v>
      </c>
      <c r="BN156" s="677">
        <f t="shared" si="98"/>
        <v>23.790967741935486</v>
      </c>
      <c r="BO156" s="193">
        <f t="shared" si="96"/>
        <v>1.9105185185185185</v>
      </c>
      <c r="BP156" s="193">
        <f>SUM($BM$6:BM156)/SUM($BK$6:BK156)</f>
        <v>1.2069549006423006</v>
      </c>
    </row>
    <row r="157" spans="1:68" s="41" customFormat="1" ht="21.75" hidden="1" customHeight="1" outlineLevel="1">
      <c r="A157" s="120">
        <v>44344</v>
      </c>
      <c r="B157" s="1000">
        <v>465898</v>
      </c>
      <c r="C157" s="126">
        <v>481008</v>
      </c>
      <c r="D157" s="1003">
        <v>48.98</v>
      </c>
      <c r="E157" s="704">
        <f t="shared" si="89"/>
        <v>1576</v>
      </c>
      <c r="F157" s="155">
        <v>387663</v>
      </c>
      <c r="G157" s="30">
        <v>16453</v>
      </c>
      <c r="H157" s="31">
        <v>0</v>
      </c>
      <c r="I157" s="35">
        <v>450162</v>
      </c>
      <c r="J157" s="34">
        <v>18134</v>
      </c>
      <c r="K157" s="440">
        <v>48.98</v>
      </c>
      <c r="L157" s="676">
        <f t="shared" si="85"/>
        <v>1576</v>
      </c>
      <c r="M157" s="710">
        <f t="shared" si="90"/>
        <v>19710</v>
      </c>
      <c r="N157" s="134">
        <v>375171</v>
      </c>
      <c r="O157" s="36">
        <v>15923</v>
      </c>
      <c r="P157" s="147">
        <v>825333</v>
      </c>
      <c r="Q157" s="148">
        <v>34057</v>
      </c>
      <c r="R157" s="707">
        <f t="shared" si="101"/>
        <v>35633</v>
      </c>
      <c r="S157" s="35">
        <v>15080</v>
      </c>
      <c r="T157" s="489">
        <v>10558</v>
      </c>
      <c r="U157" s="36">
        <v>448</v>
      </c>
      <c r="V157" s="157">
        <v>656</v>
      </c>
      <c r="W157" s="33">
        <v>41265</v>
      </c>
      <c r="X157" s="30">
        <v>0</v>
      </c>
      <c r="Y157" s="36">
        <v>42442</v>
      </c>
      <c r="Z157" s="37"/>
      <c r="AA157" s="37" t="s">
        <v>484</v>
      </c>
      <c r="AB157" s="161" t="s">
        <v>2018</v>
      </c>
      <c r="AC157" s="98">
        <v>0</v>
      </c>
      <c r="AD157" s="165" t="s">
        <v>2065</v>
      </c>
      <c r="AE157" s="38">
        <v>52</v>
      </c>
      <c r="AF157" s="167">
        <v>204</v>
      </c>
      <c r="AG157" s="165">
        <v>53.3</v>
      </c>
      <c r="AH157" s="452">
        <v>13.8</v>
      </c>
      <c r="AI157" s="126">
        <v>0</v>
      </c>
      <c r="AJ157" s="127">
        <v>0</v>
      </c>
      <c r="AK157" s="555">
        <v>157</v>
      </c>
      <c r="AL157" s="30" t="s">
        <v>1857</v>
      </c>
      <c r="AM157" s="40"/>
      <c r="AN157" s="573">
        <v>16.899999999999999</v>
      </c>
      <c r="AO157" s="181">
        <v>17.600000000000001</v>
      </c>
      <c r="AP157" s="409" t="s">
        <v>2064</v>
      </c>
      <c r="AQ157" s="157">
        <v>28.41</v>
      </c>
      <c r="AR157" s="41">
        <v>45</v>
      </c>
      <c r="AS157" s="1060">
        <v>16</v>
      </c>
      <c r="AW157" s="675">
        <f t="shared" si="91"/>
        <v>329032.25806451612</v>
      </c>
      <c r="AX157" s="186"/>
      <c r="AY157" s="186">
        <f t="shared" si="86"/>
        <v>465898</v>
      </c>
      <c r="AZ157" s="186">
        <f t="shared" si="99"/>
        <v>136865.74193548388</v>
      </c>
      <c r="BA157" s="193">
        <f t="shared" si="100"/>
        <v>1.4159645098039215</v>
      </c>
      <c r="BB157" s="720">
        <f>SUM($AY$6:AY157)/SUM($AW$6:AW157)</f>
        <v>1.0005520342043948</v>
      </c>
      <c r="BC157" s="675">
        <f t="shared" si="92"/>
        <v>312903.22580645164</v>
      </c>
      <c r="BD157" s="186">
        <f t="shared" si="87"/>
        <v>450162</v>
      </c>
      <c r="BE157" s="186">
        <f t="shared" si="97"/>
        <v>137258.77419354836</v>
      </c>
      <c r="BF157" s="193">
        <f t="shared" si="82"/>
        <v>1.43866206185567</v>
      </c>
      <c r="BG157" s="675">
        <f t="shared" si="93"/>
        <v>17096.774193548386</v>
      </c>
      <c r="BH157" s="186">
        <f t="shared" si="94"/>
        <v>15736</v>
      </c>
      <c r="BI157" s="186">
        <f t="shared" si="83"/>
        <v>-1360.7741935483864</v>
      </c>
      <c r="BJ157" s="193">
        <f t="shared" si="84"/>
        <v>0.92040754716981132</v>
      </c>
      <c r="BK157" s="675">
        <f t="shared" si="95"/>
        <v>26.129032258064516</v>
      </c>
      <c r="BL157" s="677"/>
      <c r="BM157" s="677">
        <f t="shared" si="88"/>
        <v>48.98</v>
      </c>
      <c r="BN157" s="677">
        <f t="shared" si="98"/>
        <v>22.850967741935481</v>
      </c>
      <c r="BO157" s="193">
        <f t="shared" si="96"/>
        <v>1.8745432098765431</v>
      </c>
      <c r="BP157" s="193">
        <f>SUM($BM$6:BM157)/SUM($BK$6:BK157)</f>
        <v>1.2087464626085058</v>
      </c>
    </row>
    <row r="158" spans="1:68" s="41" customFormat="1" ht="21.75" hidden="1" customHeight="1" outlineLevel="1">
      <c r="A158" s="120">
        <v>44345</v>
      </c>
      <c r="B158" s="1000">
        <v>471278</v>
      </c>
      <c r="C158" s="126">
        <v>485994</v>
      </c>
      <c r="D158" s="1003">
        <v>50.35</v>
      </c>
      <c r="E158" s="704">
        <f t="shared" si="89"/>
        <v>1621</v>
      </c>
      <c r="F158" s="155">
        <v>428424</v>
      </c>
      <c r="G158" s="30">
        <v>18188</v>
      </c>
      <c r="H158" s="31">
        <v>0</v>
      </c>
      <c r="I158" s="35">
        <v>458428</v>
      </c>
      <c r="J158" s="34">
        <v>18457</v>
      </c>
      <c r="K158" s="440">
        <v>50.35</v>
      </c>
      <c r="L158" s="676">
        <f t="shared" si="85"/>
        <v>1621</v>
      </c>
      <c r="M158" s="710">
        <f t="shared" si="90"/>
        <v>20078</v>
      </c>
      <c r="N158" s="134">
        <v>412857</v>
      </c>
      <c r="O158" s="36">
        <v>17527</v>
      </c>
      <c r="P158" s="147">
        <v>871285</v>
      </c>
      <c r="Q158" s="148">
        <v>35984</v>
      </c>
      <c r="R158" s="707">
        <f t="shared" si="101"/>
        <v>37605</v>
      </c>
      <c r="S158" s="35">
        <v>12034</v>
      </c>
      <c r="T158" s="489">
        <v>13425</v>
      </c>
      <c r="U158" s="36">
        <v>570</v>
      </c>
      <c r="V158" s="157">
        <v>816</v>
      </c>
      <c r="W158" s="33">
        <v>41300</v>
      </c>
      <c r="X158" s="30">
        <v>0</v>
      </c>
      <c r="Y158" s="36">
        <v>42453</v>
      </c>
      <c r="Z158" s="37"/>
      <c r="AA158" s="37" t="s">
        <v>484</v>
      </c>
      <c r="AB158" s="161" t="s">
        <v>2018</v>
      </c>
      <c r="AC158" s="98">
        <v>0</v>
      </c>
      <c r="AD158" s="165" t="s">
        <v>2038</v>
      </c>
      <c r="AE158" s="38">
        <v>52</v>
      </c>
      <c r="AF158" s="167">
        <v>204</v>
      </c>
      <c r="AG158" s="165">
        <v>53.9</v>
      </c>
      <c r="AH158" s="452">
        <v>13.9</v>
      </c>
      <c r="AI158" s="126">
        <v>0</v>
      </c>
      <c r="AJ158" s="127">
        <v>0</v>
      </c>
      <c r="AK158" s="555">
        <v>168</v>
      </c>
      <c r="AL158" s="30" t="s">
        <v>1857</v>
      </c>
      <c r="AM158" s="40"/>
      <c r="AN158" s="573">
        <v>17</v>
      </c>
      <c r="AO158" s="181">
        <v>17.600000000000001</v>
      </c>
      <c r="AP158" s="409" t="s">
        <v>2070</v>
      </c>
      <c r="AQ158" s="157">
        <v>27.05</v>
      </c>
      <c r="AR158" s="41">
        <v>45</v>
      </c>
      <c r="AS158" s="1060">
        <v>16</v>
      </c>
      <c r="AW158" s="675">
        <f t="shared" si="91"/>
        <v>329032.25806451612</v>
      </c>
      <c r="AX158" s="186"/>
      <c r="AY158" s="186">
        <f t="shared" si="86"/>
        <v>471278</v>
      </c>
      <c r="AZ158" s="186">
        <f t="shared" si="99"/>
        <v>142245.74193548388</v>
      </c>
      <c r="BA158" s="193">
        <f t="shared" si="100"/>
        <v>1.4323154901960784</v>
      </c>
      <c r="BB158" s="720">
        <f>SUM($AY$6:AY158)/SUM($AW$6:AW158)</f>
        <v>1.0017774109859372</v>
      </c>
      <c r="BC158" s="675">
        <f t="shared" si="92"/>
        <v>312903.22580645164</v>
      </c>
      <c r="BD158" s="186">
        <f t="shared" si="87"/>
        <v>458428</v>
      </c>
      <c r="BE158" s="186">
        <f t="shared" si="97"/>
        <v>145524.77419354836</v>
      </c>
      <c r="BF158" s="193">
        <f t="shared" si="82"/>
        <v>1.4650791752577319</v>
      </c>
      <c r="BG158" s="675">
        <f t="shared" si="93"/>
        <v>17096.774193548386</v>
      </c>
      <c r="BH158" s="186">
        <f t="shared" si="94"/>
        <v>12850</v>
      </c>
      <c r="BI158" s="186">
        <f t="shared" si="83"/>
        <v>-4246.7741935483864</v>
      </c>
      <c r="BJ158" s="193">
        <f t="shared" si="84"/>
        <v>0.75160377358490571</v>
      </c>
      <c r="BK158" s="675">
        <f t="shared" si="95"/>
        <v>26.129032258064516</v>
      </c>
      <c r="BL158" s="677"/>
      <c r="BM158" s="677">
        <f t="shared" si="88"/>
        <v>50.35</v>
      </c>
      <c r="BN158" s="677">
        <f t="shared" si="98"/>
        <v>24.220967741935485</v>
      </c>
      <c r="BO158" s="193">
        <f t="shared" si="96"/>
        <v>1.9269753086419754</v>
      </c>
      <c r="BP158" s="193">
        <f>SUM($BM$6:BM158)/SUM($BK$6:BK158)</f>
        <v>1.210668766428723</v>
      </c>
    </row>
    <row r="159" spans="1:68" s="41" customFormat="1" ht="21.75" hidden="1" customHeight="1" outlineLevel="1">
      <c r="A159" s="120">
        <v>44346</v>
      </c>
      <c r="B159" s="1000">
        <v>483127</v>
      </c>
      <c r="C159" s="126">
        <v>485994</v>
      </c>
      <c r="D159" s="1003">
        <v>50.82</v>
      </c>
      <c r="E159" s="704">
        <f t="shared" si="89"/>
        <v>1636</v>
      </c>
      <c r="F159" s="155">
        <v>483502</v>
      </c>
      <c r="G159" s="30">
        <v>20466</v>
      </c>
      <c r="H159" s="31">
        <v>0</v>
      </c>
      <c r="I159" s="35">
        <v>467352</v>
      </c>
      <c r="J159" s="34">
        <v>18825</v>
      </c>
      <c r="K159" s="440">
        <v>50.82</v>
      </c>
      <c r="L159" s="676">
        <f t="shared" si="85"/>
        <v>1636</v>
      </c>
      <c r="M159" s="710">
        <f t="shared" si="90"/>
        <v>20461</v>
      </c>
      <c r="N159" s="134">
        <v>469702</v>
      </c>
      <c r="O159" s="36">
        <v>19882</v>
      </c>
      <c r="P159" s="147">
        <v>937054</v>
      </c>
      <c r="Q159" s="148">
        <v>38707</v>
      </c>
      <c r="R159" s="707">
        <f t="shared" si="101"/>
        <v>40343</v>
      </c>
      <c r="S159" s="35">
        <v>14992</v>
      </c>
      <c r="T159" s="489">
        <v>11383</v>
      </c>
      <c r="U159" s="36">
        <v>482</v>
      </c>
      <c r="V159" s="157">
        <v>783</v>
      </c>
      <c r="W159" s="33">
        <v>41307</v>
      </c>
      <c r="X159" s="30">
        <v>0</v>
      </c>
      <c r="Y159" s="36">
        <v>42329</v>
      </c>
      <c r="Z159" s="37"/>
      <c r="AA159" s="37" t="s">
        <v>484</v>
      </c>
      <c r="AB159" s="161" t="s">
        <v>2018</v>
      </c>
      <c r="AC159" s="98">
        <v>0</v>
      </c>
      <c r="AD159" s="165" t="s">
        <v>1872</v>
      </c>
      <c r="AE159" s="38">
        <v>55</v>
      </c>
      <c r="AF159" s="167">
        <v>204</v>
      </c>
      <c r="AG159" s="165">
        <v>57.9</v>
      </c>
      <c r="AH159" s="452">
        <v>15</v>
      </c>
      <c r="AI159" s="126">
        <v>0</v>
      </c>
      <c r="AJ159" s="127">
        <v>0</v>
      </c>
      <c r="AK159" s="555">
        <v>173</v>
      </c>
      <c r="AL159" s="30" t="s">
        <v>1857</v>
      </c>
      <c r="AM159" s="40"/>
      <c r="AN159" s="573">
        <v>17.3</v>
      </c>
      <c r="AO159" s="181">
        <v>17.600000000000001</v>
      </c>
      <c r="AP159" s="409" t="s">
        <v>2072</v>
      </c>
      <c r="AQ159" s="157">
        <v>27.4</v>
      </c>
      <c r="AR159" s="41">
        <v>45</v>
      </c>
      <c r="AS159" s="1060">
        <v>16</v>
      </c>
      <c r="AW159" s="675">
        <f t="shared" si="91"/>
        <v>329032.25806451612</v>
      </c>
      <c r="AX159" s="186"/>
      <c r="AY159" s="186">
        <f t="shared" si="86"/>
        <v>483127</v>
      </c>
      <c r="AZ159" s="186">
        <f t="shared" si="99"/>
        <v>154094.74193548388</v>
      </c>
      <c r="BA159" s="193">
        <f t="shared" si="100"/>
        <v>1.4683271568627452</v>
      </c>
      <c r="BB159" s="720">
        <f>SUM($AY$6:AY159)/SUM($AW$6:AW159)</f>
        <v>1.0030977665765661</v>
      </c>
      <c r="BC159" s="675">
        <f t="shared" si="92"/>
        <v>312903.22580645164</v>
      </c>
      <c r="BD159" s="186">
        <f t="shared" si="87"/>
        <v>467352</v>
      </c>
      <c r="BE159" s="186">
        <f t="shared" si="97"/>
        <v>154448.77419354836</v>
      </c>
      <c r="BF159" s="193">
        <f t="shared" si="82"/>
        <v>1.4935991752577318</v>
      </c>
      <c r="BG159" s="675">
        <f t="shared" si="93"/>
        <v>17096.774193548386</v>
      </c>
      <c r="BH159" s="186">
        <f t="shared" si="94"/>
        <v>15775</v>
      </c>
      <c r="BI159" s="186">
        <f t="shared" si="83"/>
        <v>-1321.7741935483864</v>
      </c>
      <c r="BJ159" s="193">
        <f t="shared" si="84"/>
        <v>0.92268867924528308</v>
      </c>
      <c r="BK159" s="675">
        <f t="shared" si="95"/>
        <v>26.129032258064516</v>
      </c>
      <c r="BL159" s="677"/>
      <c r="BM159" s="677">
        <f t="shared" si="88"/>
        <v>50.82</v>
      </c>
      <c r="BN159" s="677">
        <f t="shared" si="98"/>
        <v>24.690967741935484</v>
      </c>
      <c r="BO159" s="193">
        <f t="shared" si="96"/>
        <v>1.944962962962963</v>
      </c>
      <c r="BP159" s="193">
        <f>SUM($BM$6:BM159)/SUM($BK$6:BK159)</f>
        <v>1.2126288223689903</v>
      </c>
    </row>
    <row r="160" spans="1:68" s="41" customFormat="1" ht="21.75" hidden="1" customHeight="1" outlineLevel="1">
      <c r="A160" s="120">
        <v>44347</v>
      </c>
      <c r="B160" s="1000">
        <v>464527.11099999998</v>
      </c>
      <c r="C160" s="126">
        <v>476148</v>
      </c>
      <c r="D160" s="1003">
        <v>49.024000000000001</v>
      </c>
      <c r="E160" s="704">
        <f t="shared" si="89"/>
        <v>1578</v>
      </c>
      <c r="F160" s="155">
        <v>455351</v>
      </c>
      <c r="G160" s="30">
        <v>19299</v>
      </c>
      <c r="H160" s="31">
        <v>0</v>
      </c>
      <c r="I160" s="35">
        <v>446317</v>
      </c>
      <c r="J160" s="34">
        <v>17985</v>
      </c>
      <c r="K160" s="440">
        <v>49.01</v>
      </c>
      <c r="L160" s="676">
        <f>ROUND(K160*32184990/10^6,0)</f>
        <v>1577</v>
      </c>
      <c r="M160" s="710">
        <f t="shared" si="90"/>
        <v>19562</v>
      </c>
      <c r="N160" s="134">
        <v>441687</v>
      </c>
      <c r="O160" s="36">
        <v>18720</v>
      </c>
      <c r="P160" s="147">
        <v>888004</v>
      </c>
      <c r="Q160" s="148">
        <v>36705</v>
      </c>
      <c r="R160" s="707">
        <f t="shared" si="101"/>
        <v>38282</v>
      </c>
      <c r="S160" s="35">
        <v>14542</v>
      </c>
      <c r="T160" s="489">
        <v>10719</v>
      </c>
      <c r="U160" s="36">
        <v>454</v>
      </c>
      <c r="V160" s="157">
        <v>3661</v>
      </c>
      <c r="W160" s="33">
        <v>41334</v>
      </c>
      <c r="X160" s="30">
        <v>0</v>
      </c>
      <c r="Y160" s="36">
        <v>42383</v>
      </c>
      <c r="Z160" s="37"/>
      <c r="AA160" s="37" t="s">
        <v>484</v>
      </c>
      <c r="AB160" s="161" t="s">
        <v>82</v>
      </c>
      <c r="AC160" s="98" t="s">
        <v>2018</v>
      </c>
      <c r="AD160" s="165" t="s">
        <v>2076</v>
      </c>
      <c r="AE160" s="38">
        <v>56</v>
      </c>
      <c r="AF160" s="167">
        <v>204</v>
      </c>
      <c r="AG160" s="165">
        <v>55</v>
      </c>
      <c r="AH160" s="452">
        <v>14.2</v>
      </c>
      <c r="AI160" s="126">
        <v>0</v>
      </c>
      <c r="AJ160" s="127">
        <v>0</v>
      </c>
      <c r="AK160" s="555">
        <v>173</v>
      </c>
      <c r="AL160" s="30" t="s">
        <v>1857</v>
      </c>
      <c r="AM160" s="40"/>
      <c r="AN160" s="573">
        <v>15.4</v>
      </c>
      <c r="AO160" s="181">
        <v>17.600000000000001</v>
      </c>
      <c r="AP160" s="409" t="s">
        <v>2075</v>
      </c>
      <c r="AQ160" s="157">
        <v>26.77</v>
      </c>
      <c r="AR160" s="41">
        <v>45</v>
      </c>
      <c r="AS160" s="1060">
        <v>16</v>
      </c>
      <c r="AW160" s="675">
        <f t="shared" si="91"/>
        <v>329032.25806451612</v>
      </c>
      <c r="AX160" s="186"/>
      <c r="AY160" s="186">
        <f t="shared" si="86"/>
        <v>464527.11099999998</v>
      </c>
      <c r="AZ160" s="186">
        <f t="shared" si="99"/>
        <v>135494.85293548385</v>
      </c>
      <c r="BA160" s="193">
        <f t="shared" si="100"/>
        <v>1.4117980824509804</v>
      </c>
      <c r="BB160" s="720">
        <f>SUM($AY$6:AY160)/SUM($AW$6:AW160)</f>
        <v>1.0042511417233515</v>
      </c>
      <c r="BC160" s="675">
        <f t="shared" si="92"/>
        <v>312903.22580645164</v>
      </c>
      <c r="BD160" s="186">
        <f t="shared" si="87"/>
        <v>446317</v>
      </c>
      <c r="BE160" s="186">
        <f t="shared" si="97"/>
        <v>133413.77419354836</v>
      </c>
      <c r="BF160" s="193">
        <f t="shared" si="82"/>
        <v>1.426373917525773</v>
      </c>
      <c r="BG160" s="675">
        <f t="shared" si="93"/>
        <v>17096.774193548386</v>
      </c>
      <c r="BH160" s="186">
        <f t="shared" si="94"/>
        <v>18203</v>
      </c>
      <c r="BI160" s="186">
        <f t="shared" si="83"/>
        <v>1106.2258064516136</v>
      </c>
      <c r="BJ160" s="193">
        <f t="shared" si="84"/>
        <v>1.0647037735849056</v>
      </c>
      <c r="BK160" s="675">
        <f t="shared" si="95"/>
        <v>26.129032258064516</v>
      </c>
      <c r="BL160" s="677"/>
      <c r="BM160" s="677">
        <f t="shared" si="88"/>
        <v>49.024000000000001</v>
      </c>
      <c r="BN160" s="677">
        <f t="shared" si="98"/>
        <v>22.894967741935485</v>
      </c>
      <c r="BO160" s="193">
        <f t="shared" si="96"/>
        <v>1.8762271604938272</v>
      </c>
      <c r="BP160" s="193">
        <f>SUM($BM$6:BM160)/SUM($BK$6:BK160)</f>
        <v>1.2143954537469708</v>
      </c>
    </row>
    <row r="161" spans="1:68" s="52" customFormat="1" ht="24.75" customHeight="1" collapsed="1">
      <c r="A161" s="121" t="str">
        <f>"SUM T5"</f>
        <v>SUM T5</v>
      </c>
      <c r="B161" s="920">
        <f t="shared" ref="B161:V161" si="102">SUM(B130:B160)</f>
        <v>11852006.111</v>
      </c>
      <c r="C161" s="43">
        <f t="shared" si="102"/>
        <v>11945366</v>
      </c>
      <c r="D161" s="1004">
        <f t="shared" si="102"/>
        <v>1197.9939999999997</v>
      </c>
      <c r="E161" s="957">
        <f>SUM(E130:E160)</f>
        <v>38556</v>
      </c>
      <c r="F161" s="46">
        <f>SUM(F130:F160)</f>
        <v>6987704</v>
      </c>
      <c r="G161" s="43">
        <f t="shared" si="102"/>
        <v>295697</v>
      </c>
      <c r="H161" s="44">
        <f t="shared" si="102"/>
        <v>0</v>
      </c>
      <c r="I161" s="48">
        <f t="shared" si="102"/>
        <v>11200420</v>
      </c>
      <c r="J161" s="47">
        <f t="shared" si="102"/>
        <v>455689</v>
      </c>
      <c r="K161" s="460">
        <f>SUM(K130:K160)</f>
        <v>1197.9799999999996</v>
      </c>
      <c r="L161" s="49">
        <f>SUM(L130:L160)</f>
        <v>38556</v>
      </c>
      <c r="M161" s="50">
        <f t="shared" si="102"/>
        <v>494245</v>
      </c>
      <c r="N161" s="51">
        <f t="shared" si="102"/>
        <v>6702555</v>
      </c>
      <c r="O161" s="49">
        <f t="shared" si="102"/>
        <v>283562</v>
      </c>
      <c r="P161" s="149">
        <f t="shared" si="102"/>
        <v>17902975</v>
      </c>
      <c r="Q161" s="150">
        <f t="shared" si="102"/>
        <v>739251</v>
      </c>
      <c r="R161" s="143">
        <f t="shared" si="102"/>
        <v>777807</v>
      </c>
      <c r="S161" s="48">
        <f t="shared" si="102"/>
        <v>440498</v>
      </c>
      <c r="T161" s="48">
        <f t="shared" si="102"/>
        <v>182281</v>
      </c>
      <c r="U161" s="49">
        <f t="shared" si="102"/>
        <v>7714</v>
      </c>
      <c r="V161" s="45">
        <f t="shared" si="102"/>
        <v>211081</v>
      </c>
      <c r="W161" s="46" t="s">
        <v>82</v>
      </c>
      <c r="X161" s="43">
        <f t="shared" ref="X161:AL161" si="103">SUM(X130:X160)</f>
        <v>0</v>
      </c>
      <c r="Y161" s="49" t="s">
        <v>82</v>
      </c>
      <c r="Z161" s="50">
        <f t="shared" si="103"/>
        <v>0</v>
      </c>
      <c r="AA161" s="50">
        <f>SUM(AA130:AA160)</f>
        <v>0</v>
      </c>
      <c r="AB161" s="163">
        <f t="shared" si="103"/>
        <v>0</v>
      </c>
      <c r="AC161" s="99">
        <f t="shared" si="103"/>
        <v>0</v>
      </c>
      <c r="AD161" s="51">
        <f t="shared" si="103"/>
        <v>0</v>
      </c>
      <c r="AE161" s="43">
        <f>SUM(AE130:AE160)</f>
        <v>1610</v>
      </c>
      <c r="AF161" s="49" t="s">
        <v>82</v>
      </c>
      <c r="AG161" s="51">
        <f t="shared" si="103"/>
        <v>1130.8999999999999</v>
      </c>
      <c r="AH161" s="454">
        <f t="shared" si="103"/>
        <v>288.00000000000006</v>
      </c>
      <c r="AI161" s="43">
        <f t="shared" si="103"/>
        <v>12</v>
      </c>
      <c r="AJ161" s="49">
        <f t="shared" si="103"/>
        <v>0</v>
      </c>
      <c r="AK161" s="523">
        <f>SUM(AK130:AK160)</f>
        <v>4153</v>
      </c>
      <c r="AL161" s="43">
        <f t="shared" si="103"/>
        <v>0</v>
      </c>
      <c r="AM161" s="50"/>
      <c r="AN161" s="576">
        <f>SUM(AN130:AN160)</f>
        <v>541.49999999999989</v>
      </c>
      <c r="AO161" s="47">
        <f>SUM(AO130:AO160)</f>
        <v>957.5</v>
      </c>
      <c r="AP161" s="413"/>
      <c r="AQ161" s="45">
        <f>SUM(AQ130:AQ160)</f>
        <v>838.15</v>
      </c>
      <c r="AS161" s="1061"/>
      <c r="AW161" s="198">
        <v>10200000</v>
      </c>
      <c r="AX161" s="477"/>
      <c r="AY161" s="477">
        <f>SUM(AY130:AY160)</f>
        <v>11852006.111</v>
      </c>
      <c r="AZ161" s="190">
        <f t="shared" si="99"/>
        <v>1652006.1109999996</v>
      </c>
      <c r="BA161" s="195">
        <f t="shared" si="100"/>
        <v>1.1619613834313725</v>
      </c>
      <c r="BB161" s="723"/>
      <c r="BC161" s="198">
        <v>9700000</v>
      </c>
      <c r="BD161" s="477">
        <f>SUM(BD130:BD160)</f>
        <v>11200420</v>
      </c>
      <c r="BE161" s="190">
        <f t="shared" ref="BE161:BE191" si="104">I161-BC161</f>
        <v>1500420</v>
      </c>
      <c r="BF161" s="195">
        <f t="shared" ref="BF161:BF191" si="105">I161/BC161</f>
        <v>1.154682474226804</v>
      </c>
      <c r="BG161" s="198">
        <v>530000</v>
      </c>
      <c r="BH161" s="477">
        <f>SUM(BH130:BH160)</f>
        <v>651579</v>
      </c>
      <c r="BI161" s="190">
        <f>S161+V161-BG161</f>
        <v>121579</v>
      </c>
      <c r="BJ161" s="195">
        <f>(S161+V161)/BG161</f>
        <v>1.2293943396226414</v>
      </c>
      <c r="BK161" s="678">
        <v>810</v>
      </c>
      <c r="BL161" s="685"/>
      <c r="BM161" s="685">
        <f>SUM(BM130:BM160)</f>
        <v>1197.9939999999997</v>
      </c>
      <c r="BN161" s="686">
        <f>BM161-BK161</f>
        <v>387.99399999999969</v>
      </c>
      <c r="BO161" s="680">
        <f t="shared" ref="BO161:BO191" si="106">BM161/BK161</f>
        <v>1.4790049382716046</v>
      </c>
      <c r="BP161" s="680"/>
    </row>
    <row r="162" spans="1:68" s="41" customFormat="1" ht="21.75" hidden="1" customHeight="1" outlineLevel="1" collapsed="1">
      <c r="A162" s="120">
        <v>44348</v>
      </c>
      <c r="B162" s="1000">
        <v>481554</v>
      </c>
      <c r="C162" s="126">
        <v>499809</v>
      </c>
      <c r="D162" s="1003">
        <v>50.5</v>
      </c>
      <c r="E162" s="704">
        <f>ROUND(D162*31675830/10^6,0)</f>
        <v>1600</v>
      </c>
      <c r="F162" s="155">
        <v>466714</v>
      </c>
      <c r="G162" s="30">
        <v>19818</v>
      </c>
      <c r="H162" s="31">
        <v>0</v>
      </c>
      <c r="I162" s="35">
        <v>466330</v>
      </c>
      <c r="J162" s="34">
        <v>18848</v>
      </c>
      <c r="K162" s="440">
        <v>50.5</v>
      </c>
      <c r="L162" s="676">
        <f t="shared" ref="L162:L190" si="107">ROUND(K162*31675830/10^6,0)</f>
        <v>1600</v>
      </c>
      <c r="M162" s="710">
        <f>J162+L162</f>
        <v>20448</v>
      </c>
      <c r="N162" s="134">
        <v>453218</v>
      </c>
      <c r="O162" s="36">
        <v>19245</v>
      </c>
      <c r="P162" s="147">
        <v>919548</v>
      </c>
      <c r="Q162" s="148">
        <v>38093</v>
      </c>
      <c r="R162" s="707">
        <f>L162+Q162</f>
        <v>39693</v>
      </c>
      <c r="S162" s="35">
        <v>14501</v>
      </c>
      <c r="T162" s="489">
        <v>11155</v>
      </c>
      <c r="U162" s="36">
        <v>474</v>
      </c>
      <c r="V162" s="157">
        <v>723</v>
      </c>
      <c r="W162" s="33">
        <v>41426</v>
      </c>
      <c r="X162" s="30">
        <v>0</v>
      </c>
      <c r="Y162" s="36">
        <v>42463</v>
      </c>
      <c r="Z162" s="37"/>
      <c r="AA162" s="37" t="s">
        <v>484</v>
      </c>
      <c r="AB162" s="161" t="s">
        <v>82</v>
      </c>
      <c r="AC162" s="98" t="s">
        <v>2018</v>
      </c>
      <c r="AD162" s="165" t="s">
        <v>2078</v>
      </c>
      <c r="AE162" s="38">
        <v>56</v>
      </c>
      <c r="AF162" s="167">
        <v>205</v>
      </c>
      <c r="AG162" s="165">
        <v>56.8</v>
      </c>
      <c r="AH162" s="452">
        <v>14.7</v>
      </c>
      <c r="AI162" s="126">
        <v>0</v>
      </c>
      <c r="AJ162" s="127">
        <v>0</v>
      </c>
      <c r="AK162" s="555">
        <v>177</v>
      </c>
      <c r="AL162" s="30" t="s">
        <v>1857</v>
      </c>
      <c r="AM162" s="40"/>
      <c r="AN162" s="570">
        <v>16.899999999999999</v>
      </c>
      <c r="AO162" s="178">
        <v>17.8</v>
      </c>
      <c r="AP162" s="409" t="s">
        <v>2077</v>
      </c>
      <c r="AQ162" s="157">
        <v>27.35</v>
      </c>
      <c r="AR162" s="41">
        <v>45</v>
      </c>
      <c r="AS162" s="1060">
        <v>16</v>
      </c>
      <c r="AW162" s="675">
        <f>$AW$192/30</f>
        <v>460000</v>
      </c>
      <c r="AX162" s="186"/>
      <c r="AY162" s="186">
        <f t="shared" ref="AY162:AY191" si="108">B162</f>
        <v>481554</v>
      </c>
      <c r="AZ162" s="186">
        <f t="shared" si="99"/>
        <v>21554</v>
      </c>
      <c r="BA162" s="193">
        <f t="shared" si="100"/>
        <v>1.0468565217391304</v>
      </c>
      <c r="BB162" s="720">
        <f>BA162</f>
        <v>1.0468565217391304</v>
      </c>
      <c r="BC162" s="177">
        <f>$BC$192/30</f>
        <v>443333.33333333331</v>
      </c>
      <c r="BD162" s="186">
        <f t="shared" ref="BD162:BD191" si="109">I162</f>
        <v>466330</v>
      </c>
      <c r="BE162" s="186">
        <f t="shared" si="104"/>
        <v>22996.666666666686</v>
      </c>
      <c r="BF162" s="193">
        <f t="shared" si="105"/>
        <v>1.051872180451128</v>
      </c>
      <c r="BG162" s="177">
        <f>$BG$192/30</f>
        <v>17333.333333333332</v>
      </c>
      <c r="BH162" s="186">
        <f t="shared" ref="BH162:BH191" si="110">S162+V162</f>
        <v>15224</v>
      </c>
      <c r="BI162" s="186">
        <f t="shared" ref="BI162:BI191" si="111">S162+V162-BG162</f>
        <v>-2109.3333333333321</v>
      </c>
      <c r="BJ162" s="193">
        <f t="shared" ref="BJ162:BJ191" si="112">(S162+V162)/BG162</f>
        <v>0.87830769230769234</v>
      </c>
      <c r="BK162" s="675">
        <f>$BK$192/30</f>
        <v>34.333333333333336</v>
      </c>
      <c r="BL162" s="677"/>
      <c r="BM162" s="677">
        <f t="shared" ref="BM162:BM191" si="113">D162</f>
        <v>50.5</v>
      </c>
      <c r="BN162" s="677">
        <f t="shared" ref="BN162:BN191" si="114">BM162-BK162</f>
        <v>16.166666666666664</v>
      </c>
      <c r="BO162" s="193">
        <f t="shared" si="106"/>
        <v>1.4708737864077668</v>
      </c>
      <c r="BP162" s="193">
        <f>BO162</f>
        <v>1.4708737864077668</v>
      </c>
    </row>
    <row r="163" spans="1:68" s="41" customFormat="1" ht="21.75" hidden="1" customHeight="1" outlineLevel="1">
      <c r="A163" s="120">
        <v>44349</v>
      </c>
      <c r="B163" s="1000">
        <v>482930</v>
      </c>
      <c r="C163" s="126">
        <v>499054</v>
      </c>
      <c r="D163" s="1003">
        <v>50.02</v>
      </c>
      <c r="E163" s="704">
        <f t="shared" ref="E163:E191" si="115">ROUND(D163*31675830/10^6,0)</f>
        <v>1584</v>
      </c>
      <c r="F163" s="155">
        <v>516530</v>
      </c>
      <c r="G163" s="30">
        <v>21984</v>
      </c>
      <c r="H163" s="31">
        <v>0</v>
      </c>
      <c r="I163" s="35">
        <v>468023</v>
      </c>
      <c r="J163" s="34">
        <v>18888</v>
      </c>
      <c r="K163" s="440">
        <v>50.02</v>
      </c>
      <c r="L163" s="676">
        <f t="shared" si="107"/>
        <v>1584</v>
      </c>
      <c r="M163" s="710">
        <f t="shared" ref="M163:M223" si="116">J163+L163</f>
        <v>20472</v>
      </c>
      <c r="N163" s="134">
        <v>502526</v>
      </c>
      <c r="O163" s="36">
        <v>21388</v>
      </c>
      <c r="P163" s="147">
        <v>970549</v>
      </c>
      <c r="Q163" s="148">
        <v>40276</v>
      </c>
      <c r="R163" s="707">
        <f t="shared" ref="R163:R223" si="117">L163+Q163</f>
        <v>41860</v>
      </c>
      <c r="S163" s="35">
        <v>14203</v>
      </c>
      <c r="T163" s="489">
        <v>11413</v>
      </c>
      <c r="U163" s="36">
        <v>486</v>
      </c>
      <c r="V163" s="157">
        <v>704</v>
      </c>
      <c r="W163" s="33">
        <v>41498</v>
      </c>
      <c r="X163" s="30">
        <v>0</v>
      </c>
      <c r="Y163" s="36">
        <v>42561</v>
      </c>
      <c r="Z163" s="37"/>
      <c r="AA163" s="37" t="s">
        <v>484</v>
      </c>
      <c r="AB163" s="161" t="s">
        <v>82</v>
      </c>
      <c r="AC163" s="98" t="s">
        <v>2018</v>
      </c>
      <c r="AD163" s="165" t="s">
        <v>2082</v>
      </c>
      <c r="AE163" s="38">
        <v>53</v>
      </c>
      <c r="AF163" s="167">
        <v>204</v>
      </c>
      <c r="AG163" s="165">
        <v>59.8</v>
      </c>
      <c r="AH163" s="452">
        <v>15.5</v>
      </c>
      <c r="AI163" s="126">
        <v>0</v>
      </c>
      <c r="AJ163" s="127">
        <v>0</v>
      </c>
      <c r="AK163" s="555">
        <v>177</v>
      </c>
      <c r="AL163" s="30" t="s">
        <v>1857</v>
      </c>
      <c r="AM163" s="40"/>
      <c r="AN163" s="570">
        <v>16.7</v>
      </c>
      <c r="AO163" s="178">
        <v>17.8</v>
      </c>
      <c r="AP163" s="409" t="s">
        <v>2081</v>
      </c>
      <c r="AQ163" s="157">
        <v>26.11</v>
      </c>
      <c r="AR163" s="41">
        <v>45</v>
      </c>
      <c r="AS163" s="1060">
        <v>16</v>
      </c>
      <c r="AW163" s="675">
        <f t="shared" ref="AW163:AW191" si="118">$AW$192/30</f>
        <v>460000</v>
      </c>
      <c r="AX163" s="186"/>
      <c r="AY163" s="186">
        <f t="shared" si="108"/>
        <v>482930</v>
      </c>
      <c r="AZ163" s="186">
        <f t="shared" si="99"/>
        <v>22930</v>
      </c>
      <c r="BA163" s="193">
        <f t="shared" si="100"/>
        <v>1.0498478260869566</v>
      </c>
      <c r="BB163" s="720">
        <f>SUM($AY$100:AY163)/SUM($AW$100:AW163)</f>
        <v>0.99105795498664306</v>
      </c>
      <c r="BC163" s="177">
        <f t="shared" ref="BC163:BC191" si="119">$BC$192/30</f>
        <v>443333.33333333331</v>
      </c>
      <c r="BD163" s="186">
        <f t="shared" si="109"/>
        <v>468023</v>
      </c>
      <c r="BE163" s="186">
        <f t="shared" si="104"/>
        <v>24689.666666666686</v>
      </c>
      <c r="BF163" s="193">
        <f t="shared" si="105"/>
        <v>1.055690977443609</v>
      </c>
      <c r="BG163" s="177">
        <f t="shared" ref="BG163:BG191" si="120">$BG$192/30</f>
        <v>17333.333333333332</v>
      </c>
      <c r="BH163" s="186">
        <f t="shared" si="110"/>
        <v>14907</v>
      </c>
      <c r="BI163" s="186">
        <f t="shared" si="111"/>
        <v>-2426.3333333333321</v>
      </c>
      <c r="BJ163" s="193">
        <f t="shared" si="112"/>
        <v>0.86001923076923081</v>
      </c>
      <c r="BK163" s="675">
        <f t="shared" ref="BK163:BK191" si="121">$BK$192/30</f>
        <v>34.333333333333336</v>
      </c>
      <c r="BL163" s="677"/>
      <c r="BM163" s="677">
        <f t="shared" si="113"/>
        <v>50.02</v>
      </c>
      <c r="BN163" s="677">
        <f t="shared" si="114"/>
        <v>15.686666666666667</v>
      </c>
      <c r="BO163" s="193">
        <f t="shared" si="106"/>
        <v>1.4568932038834952</v>
      </c>
      <c r="BP163" s="193">
        <f>SUM($BM$100:BM163)/SUM($BK$100:BK163)</f>
        <v>1.2278324115044259</v>
      </c>
    </row>
    <row r="164" spans="1:68" s="41" customFormat="1" ht="21.75" hidden="1" customHeight="1" outlineLevel="1">
      <c r="A164" s="120">
        <v>44350</v>
      </c>
      <c r="B164" s="1000">
        <v>392179</v>
      </c>
      <c r="C164" s="126">
        <v>399120</v>
      </c>
      <c r="D164" s="1003">
        <v>41.97</v>
      </c>
      <c r="E164" s="704">
        <f t="shared" si="115"/>
        <v>1329</v>
      </c>
      <c r="F164" s="155">
        <v>389141</v>
      </c>
      <c r="G164" s="30">
        <v>16424</v>
      </c>
      <c r="H164" s="31">
        <v>0</v>
      </c>
      <c r="I164" s="35">
        <v>375618</v>
      </c>
      <c r="J164" s="34">
        <v>15244</v>
      </c>
      <c r="K164" s="440">
        <v>41.97</v>
      </c>
      <c r="L164" s="676">
        <f t="shared" si="107"/>
        <v>1329</v>
      </c>
      <c r="M164" s="710">
        <f t="shared" si="116"/>
        <v>16573</v>
      </c>
      <c r="N164" s="134">
        <v>376416</v>
      </c>
      <c r="O164" s="36">
        <v>15887</v>
      </c>
      <c r="P164" s="147">
        <v>752034</v>
      </c>
      <c r="Q164" s="148">
        <v>31131</v>
      </c>
      <c r="R164" s="707">
        <f t="shared" si="117"/>
        <v>32460</v>
      </c>
      <c r="S164" s="35">
        <v>14141</v>
      </c>
      <c r="T164" s="489">
        <v>10085</v>
      </c>
      <c r="U164" s="36">
        <v>426</v>
      </c>
      <c r="V164" s="157">
        <v>2420</v>
      </c>
      <c r="W164" s="33">
        <v>41396</v>
      </c>
      <c r="X164" s="30">
        <v>0</v>
      </c>
      <c r="Y164" s="36">
        <v>42206</v>
      </c>
      <c r="Z164" s="37"/>
      <c r="AA164" s="37" t="s">
        <v>615</v>
      </c>
      <c r="AB164" s="161" t="s">
        <v>82</v>
      </c>
      <c r="AC164" s="98" t="s">
        <v>2018</v>
      </c>
      <c r="AD164" s="165" t="s">
        <v>2078</v>
      </c>
      <c r="AE164" s="38">
        <v>50</v>
      </c>
      <c r="AF164" s="167">
        <v>204</v>
      </c>
      <c r="AG164" s="165">
        <v>100</v>
      </c>
      <c r="AH164" s="452">
        <v>12</v>
      </c>
      <c r="AI164" s="126">
        <v>0</v>
      </c>
      <c r="AJ164" s="127">
        <v>0</v>
      </c>
      <c r="AK164" s="555">
        <v>138</v>
      </c>
      <c r="AL164" s="30" t="s">
        <v>1857</v>
      </c>
      <c r="AM164" s="40"/>
      <c r="AN164" s="570">
        <v>16.7</v>
      </c>
      <c r="AO164" s="178">
        <v>17.8</v>
      </c>
      <c r="AP164" s="409" t="s">
        <v>2087</v>
      </c>
      <c r="AQ164" s="157">
        <v>22</v>
      </c>
      <c r="AR164" s="41">
        <v>46</v>
      </c>
      <c r="AS164" s="1060">
        <v>16</v>
      </c>
      <c r="AW164" s="675">
        <f t="shared" si="118"/>
        <v>460000</v>
      </c>
      <c r="AX164" s="186"/>
      <c r="AY164" s="186">
        <f t="shared" si="108"/>
        <v>392179</v>
      </c>
      <c r="AZ164" s="186">
        <f t="shared" si="99"/>
        <v>-67821</v>
      </c>
      <c r="BA164" s="193">
        <f t="shared" si="100"/>
        <v>0.85256304347826084</v>
      </c>
      <c r="BB164" s="720">
        <f>SUM($AY$100:AY164)/SUM($AW$100:AW164)</f>
        <v>0.98965408413397993</v>
      </c>
      <c r="BC164" s="177">
        <f t="shared" si="119"/>
        <v>443333.33333333331</v>
      </c>
      <c r="BD164" s="186">
        <f t="shared" si="109"/>
        <v>375618</v>
      </c>
      <c r="BE164" s="186">
        <f t="shared" si="104"/>
        <v>-67715.333333333314</v>
      </c>
      <c r="BF164" s="193">
        <f t="shared" si="105"/>
        <v>0.84725864661654138</v>
      </c>
      <c r="BG164" s="177">
        <f t="shared" si="120"/>
        <v>17333.333333333332</v>
      </c>
      <c r="BH164" s="186">
        <f t="shared" si="110"/>
        <v>16561</v>
      </c>
      <c r="BI164" s="186">
        <f t="shared" si="111"/>
        <v>-772.33333333333212</v>
      </c>
      <c r="BJ164" s="193">
        <f t="shared" si="112"/>
        <v>0.95544230769230776</v>
      </c>
      <c r="BK164" s="675">
        <f t="shared" si="121"/>
        <v>34.333333333333336</v>
      </c>
      <c r="BL164" s="677"/>
      <c r="BM164" s="677">
        <f t="shared" si="113"/>
        <v>41.97</v>
      </c>
      <c r="BN164" s="677">
        <f t="shared" si="114"/>
        <v>7.6366666666666632</v>
      </c>
      <c r="BO164" s="193">
        <f t="shared" si="106"/>
        <v>1.2224271844660193</v>
      </c>
      <c r="BP164" s="193">
        <f>SUM($BM$100:BM164)/SUM($BK$100:BK164)</f>
        <v>1.2277815724591372</v>
      </c>
    </row>
    <row r="165" spans="1:68" s="41" customFormat="1" ht="21.75" hidden="1" customHeight="1" outlineLevel="1">
      <c r="A165" s="120">
        <v>44351</v>
      </c>
      <c r="B165" s="1000">
        <v>419161</v>
      </c>
      <c r="C165" s="126">
        <v>432695</v>
      </c>
      <c r="D165" s="1003">
        <v>48.06</v>
      </c>
      <c r="E165" s="704">
        <f t="shared" si="115"/>
        <v>1522</v>
      </c>
      <c r="F165" s="155">
        <v>584584</v>
      </c>
      <c r="G165" s="30">
        <v>24815</v>
      </c>
      <c r="H165" s="31">
        <v>0</v>
      </c>
      <c r="I165" s="35">
        <v>404224</v>
      </c>
      <c r="J165" s="34">
        <v>16293</v>
      </c>
      <c r="K165" s="440">
        <v>48.06</v>
      </c>
      <c r="L165" s="676">
        <f t="shared" si="107"/>
        <v>1522</v>
      </c>
      <c r="M165" s="710">
        <f t="shared" si="116"/>
        <v>17815</v>
      </c>
      <c r="N165" s="134">
        <v>569672</v>
      </c>
      <c r="O165" s="36">
        <v>24182</v>
      </c>
      <c r="P165" s="147">
        <v>973896</v>
      </c>
      <c r="Q165" s="148">
        <v>40475</v>
      </c>
      <c r="R165" s="707">
        <f t="shared" si="117"/>
        <v>41997</v>
      </c>
      <c r="S165" s="35">
        <v>14079</v>
      </c>
      <c r="T165" s="489">
        <v>11990</v>
      </c>
      <c r="U165" s="36">
        <v>509</v>
      </c>
      <c r="V165" s="157">
        <v>858</v>
      </c>
      <c r="W165" s="33">
        <v>41560</v>
      </c>
      <c r="X165" s="30">
        <v>0</v>
      </c>
      <c r="Y165" s="36">
        <v>42449</v>
      </c>
      <c r="Z165" s="37"/>
      <c r="AA165" s="37" t="s">
        <v>484</v>
      </c>
      <c r="AB165" s="161" t="s">
        <v>82</v>
      </c>
      <c r="AC165" s="98" t="s">
        <v>2018</v>
      </c>
      <c r="AD165" s="165" t="s">
        <v>2065</v>
      </c>
      <c r="AE165" s="38">
        <v>50</v>
      </c>
      <c r="AF165" s="167">
        <v>204</v>
      </c>
      <c r="AG165" s="165">
        <v>60</v>
      </c>
      <c r="AH165" s="452">
        <v>15.6</v>
      </c>
      <c r="AI165" s="126">
        <v>0</v>
      </c>
      <c r="AJ165" s="127">
        <v>0</v>
      </c>
      <c r="AK165" s="555">
        <v>154</v>
      </c>
      <c r="AL165" s="30" t="s">
        <v>1857</v>
      </c>
      <c r="AM165" s="40"/>
      <c r="AN165" s="570">
        <v>17.22</v>
      </c>
      <c r="AO165" s="178">
        <v>17.600000000000001</v>
      </c>
      <c r="AP165" s="409" t="s">
        <v>2090</v>
      </c>
      <c r="AQ165" s="157">
        <v>23.59</v>
      </c>
      <c r="AR165" s="41">
        <v>46</v>
      </c>
      <c r="AS165" s="1060">
        <v>16</v>
      </c>
      <c r="AW165" s="675">
        <f t="shared" si="118"/>
        <v>460000</v>
      </c>
      <c r="AX165" s="186"/>
      <c r="AY165" s="186">
        <f t="shared" si="108"/>
        <v>419161</v>
      </c>
      <c r="AZ165" s="186">
        <f t="shared" si="99"/>
        <v>-40839</v>
      </c>
      <c r="BA165" s="193">
        <f t="shared" si="100"/>
        <v>0.91121956521739134</v>
      </c>
      <c r="BB165" s="720">
        <f>SUM($AY$100:AY165)/SUM($AW$100:AW165)</f>
        <v>0.98886700126527061</v>
      </c>
      <c r="BC165" s="177">
        <f t="shared" si="119"/>
        <v>443333.33333333331</v>
      </c>
      <c r="BD165" s="186">
        <f t="shared" si="109"/>
        <v>404224</v>
      </c>
      <c r="BE165" s="186">
        <f t="shared" si="104"/>
        <v>-39109.333333333314</v>
      </c>
      <c r="BF165" s="193">
        <f t="shared" si="105"/>
        <v>0.91178345864661658</v>
      </c>
      <c r="BG165" s="177">
        <f t="shared" si="120"/>
        <v>17333.333333333332</v>
      </c>
      <c r="BH165" s="186">
        <f t="shared" si="110"/>
        <v>14937</v>
      </c>
      <c r="BI165" s="186">
        <f t="shared" si="111"/>
        <v>-2396.3333333333321</v>
      </c>
      <c r="BJ165" s="193">
        <f t="shared" si="112"/>
        <v>0.86175000000000002</v>
      </c>
      <c r="BK165" s="675">
        <f t="shared" si="121"/>
        <v>34.333333333333336</v>
      </c>
      <c r="BL165" s="677"/>
      <c r="BM165" s="677">
        <f t="shared" si="113"/>
        <v>48.06</v>
      </c>
      <c r="BN165" s="677">
        <f t="shared" si="114"/>
        <v>13.726666666666667</v>
      </c>
      <c r="BO165" s="193">
        <f t="shared" si="106"/>
        <v>1.3998058252427183</v>
      </c>
      <c r="BP165" s="193">
        <f>SUM($BM$100:BM165)/SUM($BK$100:BK165)</f>
        <v>1.2293844762077089</v>
      </c>
    </row>
    <row r="166" spans="1:68" s="41" customFormat="1" ht="21.75" hidden="1" customHeight="1" outlineLevel="1">
      <c r="A166" s="120">
        <v>44352</v>
      </c>
      <c r="B166" s="1000">
        <v>478710</v>
      </c>
      <c r="C166" s="126">
        <v>495207</v>
      </c>
      <c r="D166" s="1003">
        <v>50.71</v>
      </c>
      <c r="E166" s="704">
        <f t="shared" si="115"/>
        <v>1606</v>
      </c>
      <c r="F166" s="155">
        <v>611227</v>
      </c>
      <c r="G166" s="30">
        <v>25918</v>
      </c>
      <c r="H166" s="31">
        <v>0</v>
      </c>
      <c r="I166" s="35">
        <v>463884</v>
      </c>
      <c r="J166" s="34">
        <v>18673</v>
      </c>
      <c r="K166" s="440">
        <v>50.71</v>
      </c>
      <c r="L166" s="676">
        <f t="shared" si="107"/>
        <v>1606</v>
      </c>
      <c r="M166" s="710">
        <f t="shared" si="116"/>
        <v>20279</v>
      </c>
      <c r="N166" s="134">
        <v>595571</v>
      </c>
      <c r="O166" s="36">
        <v>25254</v>
      </c>
      <c r="P166" s="147">
        <v>1059455</v>
      </c>
      <c r="Q166" s="148">
        <v>43927</v>
      </c>
      <c r="R166" s="707">
        <f t="shared" si="117"/>
        <v>45533</v>
      </c>
      <c r="S166" s="35">
        <v>14082</v>
      </c>
      <c r="T166" s="489">
        <v>12605</v>
      </c>
      <c r="U166" s="36">
        <v>534</v>
      </c>
      <c r="V166" s="157">
        <v>744</v>
      </c>
      <c r="W166" s="33">
        <v>41462</v>
      </c>
      <c r="X166" s="30">
        <v>0</v>
      </c>
      <c r="Y166" s="36">
        <v>42403</v>
      </c>
      <c r="Z166" s="37"/>
      <c r="AA166" s="37" t="s">
        <v>484</v>
      </c>
      <c r="AB166" s="161" t="s">
        <v>82</v>
      </c>
      <c r="AC166" s="98" t="s">
        <v>2018</v>
      </c>
      <c r="AD166" s="165" t="s">
        <v>1990</v>
      </c>
      <c r="AE166" s="38">
        <v>54</v>
      </c>
      <c r="AF166" s="167">
        <v>204</v>
      </c>
      <c r="AG166" s="165">
        <v>65.2</v>
      </c>
      <c r="AH166" s="452">
        <v>17</v>
      </c>
      <c r="AI166" s="126">
        <v>0</v>
      </c>
      <c r="AJ166" s="127">
        <v>0</v>
      </c>
      <c r="AK166" s="555">
        <v>162</v>
      </c>
      <c r="AL166" s="30" t="s">
        <v>1857</v>
      </c>
      <c r="AM166" s="40"/>
      <c r="AN166" s="570">
        <v>17.3</v>
      </c>
      <c r="AO166" s="178">
        <v>17.600000000000001</v>
      </c>
      <c r="AP166" s="409" t="s">
        <v>2092</v>
      </c>
      <c r="AQ166" s="157">
        <v>31</v>
      </c>
      <c r="AR166" s="41">
        <v>46</v>
      </c>
      <c r="AS166" s="1060">
        <v>16</v>
      </c>
      <c r="AW166" s="675">
        <f t="shared" si="118"/>
        <v>460000</v>
      </c>
      <c r="AX166" s="186"/>
      <c r="AY166" s="186">
        <f t="shared" si="108"/>
        <v>478710</v>
      </c>
      <c r="AZ166" s="186">
        <f t="shared" si="99"/>
        <v>18710</v>
      </c>
      <c r="BA166" s="193">
        <f t="shared" si="100"/>
        <v>1.0406739130434783</v>
      </c>
      <c r="BB166" s="720">
        <f>SUM($AY$100:AY166)/SUM($AW$100:AW166)</f>
        <v>0.98938171356371507</v>
      </c>
      <c r="BC166" s="177">
        <f t="shared" si="119"/>
        <v>443333.33333333331</v>
      </c>
      <c r="BD166" s="186">
        <f t="shared" si="109"/>
        <v>463884</v>
      </c>
      <c r="BE166" s="186">
        <f t="shared" si="104"/>
        <v>20550.666666666686</v>
      </c>
      <c r="BF166" s="193">
        <f t="shared" si="105"/>
        <v>1.0463548872180453</v>
      </c>
      <c r="BG166" s="177">
        <f t="shared" si="120"/>
        <v>17333.333333333332</v>
      </c>
      <c r="BH166" s="186">
        <f t="shared" si="110"/>
        <v>14826</v>
      </c>
      <c r="BI166" s="186">
        <f t="shared" si="111"/>
        <v>-2507.3333333333321</v>
      </c>
      <c r="BJ166" s="193">
        <f t="shared" si="112"/>
        <v>0.85534615384615387</v>
      </c>
      <c r="BK166" s="675">
        <f t="shared" si="121"/>
        <v>34.333333333333336</v>
      </c>
      <c r="BL166" s="677"/>
      <c r="BM166" s="677">
        <f t="shared" si="113"/>
        <v>50.71</v>
      </c>
      <c r="BN166" s="677">
        <f t="shared" si="114"/>
        <v>16.376666666666665</v>
      </c>
      <c r="BO166" s="193">
        <f t="shared" si="106"/>
        <v>1.4769902912621358</v>
      </c>
      <c r="BP166" s="193">
        <f>SUM($BM$100:BM166)/SUM($BK$100:BK166)</f>
        <v>1.2316703414896488</v>
      </c>
    </row>
    <row r="167" spans="1:68" s="41" customFormat="1" ht="21.75" hidden="1" customHeight="1" outlineLevel="1">
      <c r="A167" s="120">
        <v>44353</v>
      </c>
      <c r="B167" s="1000">
        <v>482099</v>
      </c>
      <c r="C167" s="126">
        <v>498986</v>
      </c>
      <c r="D167" s="1003">
        <v>50.14</v>
      </c>
      <c r="E167" s="704">
        <f t="shared" si="115"/>
        <v>1588</v>
      </c>
      <c r="F167" s="155">
        <v>610339</v>
      </c>
      <c r="G167" s="30">
        <v>25899</v>
      </c>
      <c r="H167" s="31">
        <v>0</v>
      </c>
      <c r="I167" s="35">
        <v>466873</v>
      </c>
      <c r="J167" s="34">
        <v>18802</v>
      </c>
      <c r="K167" s="440">
        <v>50.14</v>
      </c>
      <c r="L167" s="676">
        <f t="shared" si="107"/>
        <v>1588</v>
      </c>
      <c r="M167" s="710">
        <f t="shared" si="116"/>
        <v>20390</v>
      </c>
      <c r="N167" s="134">
        <v>594900</v>
      </c>
      <c r="O167" s="36">
        <v>25244</v>
      </c>
      <c r="P167" s="147">
        <v>1061773</v>
      </c>
      <c r="Q167" s="148">
        <v>44046</v>
      </c>
      <c r="R167" s="707">
        <f t="shared" si="117"/>
        <v>45634</v>
      </c>
      <c r="S167" s="35">
        <v>14470</v>
      </c>
      <c r="T167" s="489">
        <v>12392</v>
      </c>
      <c r="U167" s="36">
        <v>526</v>
      </c>
      <c r="V167" s="157">
        <v>756</v>
      </c>
      <c r="W167" s="33">
        <v>41483</v>
      </c>
      <c r="X167" s="30">
        <v>0</v>
      </c>
      <c r="Y167" s="36">
        <v>42434</v>
      </c>
      <c r="Z167" s="37"/>
      <c r="AA167" s="37" t="s">
        <v>484</v>
      </c>
      <c r="AB167" s="161" t="s">
        <v>82</v>
      </c>
      <c r="AC167" s="98" t="s">
        <v>2018</v>
      </c>
      <c r="AD167" s="165" t="s">
        <v>2093</v>
      </c>
      <c r="AE167" s="38">
        <v>54</v>
      </c>
      <c r="AF167" s="167">
        <v>204</v>
      </c>
      <c r="AG167" s="165">
        <v>65.2</v>
      </c>
      <c r="AH167" s="452">
        <v>17</v>
      </c>
      <c r="AI167" s="126">
        <v>0</v>
      </c>
      <c r="AJ167" s="127">
        <v>0</v>
      </c>
      <c r="AK167" s="555">
        <v>168</v>
      </c>
      <c r="AL167" s="30" t="s">
        <v>1857</v>
      </c>
      <c r="AM167" s="40"/>
      <c r="AN167" s="570">
        <v>17.3</v>
      </c>
      <c r="AO167" s="178">
        <v>17.600000000000001</v>
      </c>
      <c r="AP167" s="409" t="s">
        <v>2092</v>
      </c>
      <c r="AQ167" s="157">
        <v>32</v>
      </c>
      <c r="AR167" s="41">
        <v>46</v>
      </c>
      <c r="AS167" s="1060">
        <v>16</v>
      </c>
      <c r="AW167" s="675">
        <f t="shared" si="118"/>
        <v>460000</v>
      </c>
      <c r="AX167" s="186"/>
      <c r="AY167" s="186">
        <f t="shared" si="108"/>
        <v>482099</v>
      </c>
      <c r="AZ167" s="186">
        <f t="shared" si="99"/>
        <v>22099</v>
      </c>
      <c r="BA167" s="193">
        <f t="shared" si="100"/>
        <v>1.0480413043478261</v>
      </c>
      <c r="BB167" s="720">
        <f>SUM($AY$100:AY167)/SUM($AW$100:AW167)</f>
        <v>0.98995877540633037</v>
      </c>
      <c r="BC167" s="177">
        <f t="shared" si="119"/>
        <v>443333.33333333331</v>
      </c>
      <c r="BD167" s="186">
        <f t="shared" si="109"/>
        <v>466873</v>
      </c>
      <c r="BE167" s="186">
        <f t="shared" si="104"/>
        <v>23539.666666666686</v>
      </c>
      <c r="BF167" s="193">
        <f t="shared" si="105"/>
        <v>1.053096992481203</v>
      </c>
      <c r="BG167" s="177">
        <f t="shared" si="120"/>
        <v>17333.333333333332</v>
      </c>
      <c r="BH167" s="186">
        <f t="shared" si="110"/>
        <v>15226</v>
      </c>
      <c r="BI167" s="186">
        <f t="shared" si="111"/>
        <v>-2107.3333333333321</v>
      </c>
      <c r="BJ167" s="193">
        <f t="shared" si="112"/>
        <v>0.87842307692307697</v>
      </c>
      <c r="BK167" s="675">
        <f t="shared" si="121"/>
        <v>34.333333333333336</v>
      </c>
      <c r="BL167" s="677"/>
      <c r="BM167" s="677">
        <f t="shared" si="113"/>
        <v>50.14</v>
      </c>
      <c r="BN167" s="677">
        <f t="shared" si="114"/>
        <v>15.806666666666665</v>
      </c>
      <c r="BO167" s="193">
        <f t="shared" si="106"/>
        <v>1.4603883495145631</v>
      </c>
      <c r="BP167" s="193">
        <f>SUM($BM$100:BM167)/SUM($BK$100:BK167)</f>
        <v>1.2337625222024877</v>
      </c>
    </row>
    <row r="168" spans="1:68" s="41" customFormat="1" ht="21.75" hidden="1" customHeight="1" outlineLevel="1">
      <c r="A168" s="120">
        <v>44354</v>
      </c>
      <c r="B168" s="1000">
        <v>486057</v>
      </c>
      <c r="C168" s="126">
        <v>503534</v>
      </c>
      <c r="D168" s="1003">
        <v>49.54</v>
      </c>
      <c r="E168" s="704">
        <f t="shared" si="115"/>
        <v>1569</v>
      </c>
      <c r="F168" s="155">
        <v>618930</v>
      </c>
      <c r="G168" s="30">
        <v>26183</v>
      </c>
      <c r="H168" s="31">
        <v>0</v>
      </c>
      <c r="I168" s="35">
        <v>471404</v>
      </c>
      <c r="J168" s="34">
        <v>19057</v>
      </c>
      <c r="K168" s="440">
        <v>49.54</v>
      </c>
      <c r="L168" s="676">
        <f t="shared" si="107"/>
        <v>1569</v>
      </c>
      <c r="M168" s="710">
        <f t="shared" si="116"/>
        <v>20626</v>
      </c>
      <c r="N168" s="134">
        <v>602922</v>
      </c>
      <c r="O168" s="36">
        <v>25506</v>
      </c>
      <c r="P168" s="147">
        <v>1074326</v>
      </c>
      <c r="Q168" s="148">
        <v>44563</v>
      </c>
      <c r="R168" s="707">
        <f t="shared" si="117"/>
        <v>46132</v>
      </c>
      <c r="S168" s="35">
        <v>13958</v>
      </c>
      <c r="T168" s="489">
        <v>12910</v>
      </c>
      <c r="U168" s="36">
        <v>546</v>
      </c>
      <c r="V168" s="157">
        <v>695</v>
      </c>
      <c r="W168" s="33">
        <v>41480</v>
      </c>
      <c r="X168" s="30">
        <v>0</v>
      </c>
      <c r="Y168" s="36">
        <v>42304</v>
      </c>
      <c r="Z168" s="37"/>
      <c r="AA168" s="37" t="s">
        <v>484</v>
      </c>
      <c r="AB168" s="161" t="s">
        <v>82</v>
      </c>
      <c r="AC168" s="98" t="s">
        <v>2018</v>
      </c>
      <c r="AD168" s="165" t="s">
        <v>2094</v>
      </c>
      <c r="AE168" s="38">
        <v>54</v>
      </c>
      <c r="AF168" s="167">
        <v>204</v>
      </c>
      <c r="AG168" s="165">
        <v>66.099999999999994</v>
      </c>
      <c r="AH168" s="452">
        <v>17.2</v>
      </c>
      <c r="AI168" s="126">
        <v>0</v>
      </c>
      <c r="AJ168" s="127">
        <v>0</v>
      </c>
      <c r="AK168" s="555">
        <v>174</v>
      </c>
      <c r="AL168" s="30" t="s">
        <v>1857</v>
      </c>
      <c r="AM168" s="40"/>
      <c r="AN168" s="570">
        <v>17.8</v>
      </c>
      <c r="AO168" s="178">
        <v>20</v>
      </c>
      <c r="AP168" s="409" t="s">
        <v>2095</v>
      </c>
      <c r="AQ168" s="157">
        <v>32</v>
      </c>
      <c r="AR168" s="41">
        <v>46</v>
      </c>
      <c r="AS168" s="1060">
        <v>16</v>
      </c>
      <c r="AW168" s="675">
        <f t="shared" si="118"/>
        <v>460000</v>
      </c>
      <c r="AX168" s="186"/>
      <c r="AY168" s="186">
        <f t="shared" si="108"/>
        <v>486057</v>
      </c>
      <c r="AZ168" s="186">
        <f t="shared" si="99"/>
        <v>26057</v>
      </c>
      <c r="BA168" s="193">
        <f t="shared" si="100"/>
        <v>1.0566456521739132</v>
      </c>
      <c r="BB168" s="720">
        <f>SUM($AY$100:AY168)/SUM($AW$100:AW168)</f>
        <v>0.99060841461245253</v>
      </c>
      <c r="BC168" s="177">
        <f t="shared" si="119"/>
        <v>443333.33333333331</v>
      </c>
      <c r="BD168" s="186">
        <f t="shared" si="109"/>
        <v>471404</v>
      </c>
      <c r="BE168" s="186">
        <f t="shared" si="104"/>
        <v>28070.666666666686</v>
      </c>
      <c r="BF168" s="193">
        <f t="shared" si="105"/>
        <v>1.0633172932330828</v>
      </c>
      <c r="BG168" s="177">
        <f t="shared" si="120"/>
        <v>17333.333333333332</v>
      </c>
      <c r="BH168" s="186">
        <f t="shared" si="110"/>
        <v>14653</v>
      </c>
      <c r="BI168" s="186">
        <f t="shared" si="111"/>
        <v>-2680.3333333333321</v>
      </c>
      <c r="BJ168" s="193">
        <f t="shared" si="112"/>
        <v>0.84536538461538469</v>
      </c>
      <c r="BK168" s="675">
        <f t="shared" si="121"/>
        <v>34.333333333333336</v>
      </c>
      <c r="BL168" s="677"/>
      <c r="BM168" s="677">
        <f t="shared" si="113"/>
        <v>49.54</v>
      </c>
      <c r="BN168" s="677">
        <f t="shared" si="114"/>
        <v>15.206666666666663</v>
      </c>
      <c r="BO168" s="193">
        <f t="shared" si="106"/>
        <v>1.4429126213592232</v>
      </c>
      <c r="BP168" s="193">
        <f>SUM($BM$100:BM168)/SUM($BK$100:BK168)</f>
        <v>1.2356583648684336</v>
      </c>
    </row>
    <row r="169" spans="1:68" s="41" customFormat="1" ht="21.75" hidden="1" customHeight="1" outlineLevel="1">
      <c r="A169" s="120">
        <v>44355</v>
      </c>
      <c r="B169" s="1000">
        <v>487212</v>
      </c>
      <c r="C169" s="126">
        <v>505089</v>
      </c>
      <c r="D169" s="1003">
        <v>49.78</v>
      </c>
      <c r="E169" s="704">
        <f t="shared" si="115"/>
        <v>1577</v>
      </c>
      <c r="F169" s="155">
        <v>603039</v>
      </c>
      <c r="G169" s="30">
        <v>25484</v>
      </c>
      <c r="H169" s="31">
        <v>0</v>
      </c>
      <c r="I169" s="35">
        <v>471579</v>
      </c>
      <c r="J169" s="34">
        <v>19022</v>
      </c>
      <c r="K169" s="440">
        <v>49.78</v>
      </c>
      <c r="L169" s="676">
        <f t="shared" si="107"/>
        <v>1577</v>
      </c>
      <c r="M169" s="710">
        <f t="shared" si="116"/>
        <v>20599</v>
      </c>
      <c r="N169" s="134">
        <v>588253</v>
      </c>
      <c r="O169" s="36">
        <v>24859</v>
      </c>
      <c r="P169" s="147">
        <v>1059832</v>
      </c>
      <c r="Q169" s="148">
        <v>43881</v>
      </c>
      <c r="R169" s="707">
        <f t="shared" si="117"/>
        <v>45458</v>
      </c>
      <c r="S169" s="35">
        <v>14828</v>
      </c>
      <c r="T169" s="489">
        <v>11775</v>
      </c>
      <c r="U169" s="36">
        <v>498</v>
      </c>
      <c r="V169" s="157">
        <v>805</v>
      </c>
      <c r="W169" s="33">
        <v>41404</v>
      </c>
      <c r="X169" s="30">
        <v>0</v>
      </c>
      <c r="Y169" s="36">
        <v>42259</v>
      </c>
      <c r="Z169" s="37"/>
      <c r="AA169" s="37" t="s">
        <v>484</v>
      </c>
      <c r="AB169" s="161" t="s">
        <v>82</v>
      </c>
      <c r="AC169" s="98" t="s">
        <v>2018</v>
      </c>
      <c r="AD169" s="165" t="s">
        <v>2094</v>
      </c>
      <c r="AE169" s="38">
        <v>54</v>
      </c>
      <c r="AF169" s="167">
        <v>204</v>
      </c>
      <c r="AG169" s="165">
        <v>65.2</v>
      </c>
      <c r="AH169" s="452">
        <v>17</v>
      </c>
      <c r="AI169" s="126">
        <v>0</v>
      </c>
      <c r="AJ169" s="127">
        <v>0</v>
      </c>
      <c r="AK169" s="555">
        <v>177</v>
      </c>
      <c r="AL169" s="30" t="s">
        <v>1857</v>
      </c>
      <c r="AM169" s="40"/>
      <c r="AN169" s="570">
        <v>17.7</v>
      </c>
      <c r="AO169" s="178">
        <v>17.8</v>
      </c>
      <c r="AP169" s="409" t="s">
        <v>2096</v>
      </c>
      <c r="AQ169" s="157">
        <v>31.5</v>
      </c>
      <c r="AR169" s="41">
        <v>46</v>
      </c>
      <c r="AS169" s="1060">
        <v>16</v>
      </c>
      <c r="AW169" s="675">
        <f t="shared" si="118"/>
        <v>460000</v>
      </c>
      <c r="AX169" s="186"/>
      <c r="AY169" s="186">
        <f t="shared" si="108"/>
        <v>487212</v>
      </c>
      <c r="AZ169" s="186">
        <f t="shared" si="99"/>
        <v>27212</v>
      </c>
      <c r="BA169" s="193">
        <f t="shared" si="100"/>
        <v>1.0591565217391303</v>
      </c>
      <c r="BB169" s="720">
        <f>SUM($AY$100:AY169)/SUM($AW$100:AW169)</f>
        <v>0.99126974282718139</v>
      </c>
      <c r="BC169" s="177">
        <f t="shared" si="119"/>
        <v>443333.33333333331</v>
      </c>
      <c r="BD169" s="186">
        <f t="shared" si="109"/>
        <v>471579</v>
      </c>
      <c r="BE169" s="186">
        <f t="shared" si="104"/>
        <v>28245.666666666686</v>
      </c>
      <c r="BF169" s="193">
        <f t="shared" si="105"/>
        <v>1.0637120300751881</v>
      </c>
      <c r="BG169" s="177">
        <f t="shared" si="120"/>
        <v>17333.333333333332</v>
      </c>
      <c r="BH169" s="186">
        <f t="shared" si="110"/>
        <v>15633</v>
      </c>
      <c r="BI169" s="186">
        <f t="shared" si="111"/>
        <v>-1700.3333333333321</v>
      </c>
      <c r="BJ169" s="193">
        <f t="shared" si="112"/>
        <v>0.90190384615384622</v>
      </c>
      <c r="BK169" s="675">
        <f t="shared" si="121"/>
        <v>34.333333333333336</v>
      </c>
      <c r="BL169" s="677"/>
      <c r="BM169" s="677">
        <f t="shared" si="113"/>
        <v>49.78</v>
      </c>
      <c r="BN169" s="677">
        <f t="shared" si="114"/>
        <v>15.446666666666665</v>
      </c>
      <c r="BO169" s="193">
        <f t="shared" si="106"/>
        <v>1.4499029126213592</v>
      </c>
      <c r="BP169" s="193">
        <f>SUM($BM$100:BM169)/SUM($BK$100:BK169)</f>
        <v>1.2375829408686561</v>
      </c>
    </row>
    <row r="170" spans="1:68" s="41" customFormat="1" ht="21.75" hidden="1" customHeight="1" outlineLevel="1">
      <c r="A170" s="120">
        <v>44356</v>
      </c>
      <c r="B170" s="1000">
        <v>487721</v>
      </c>
      <c r="C170" s="126">
        <v>498564</v>
      </c>
      <c r="D170" s="1003">
        <v>48.83</v>
      </c>
      <c r="E170" s="704">
        <f t="shared" si="115"/>
        <v>1547</v>
      </c>
      <c r="F170" s="155">
        <v>583146</v>
      </c>
      <c r="G170" s="30">
        <v>24636</v>
      </c>
      <c r="H170" s="31">
        <v>0</v>
      </c>
      <c r="I170" s="35">
        <v>472146</v>
      </c>
      <c r="J170" s="34">
        <v>19087</v>
      </c>
      <c r="K170" s="440">
        <v>48.83</v>
      </c>
      <c r="L170" s="676">
        <f t="shared" si="107"/>
        <v>1547</v>
      </c>
      <c r="M170" s="710">
        <f t="shared" si="116"/>
        <v>20634</v>
      </c>
      <c r="N170" s="134">
        <v>567046</v>
      </c>
      <c r="O170" s="36">
        <v>23956</v>
      </c>
      <c r="P170" s="147">
        <v>1039192</v>
      </c>
      <c r="Q170" s="148">
        <v>43043</v>
      </c>
      <c r="R170" s="707">
        <f t="shared" si="117"/>
        <v>44590</v>
      </c>
      <c r="S170" s="35">
        <v>13884</v>
      </c>
      <c r="T170" s="489">
        <v>12492</v>
      </c>
      <c r="U170" s="36">
        <v>528</v>
      </c>
      <c r="V170" s="157">
        <v>1691</v>
      </c>
      <c r="W170" s="33">
        <v>41420</v>
      </c>
      <c r="X170" s="30">
        <v>0</v>
      </c>
      <c r="Y170" s="36">
        <v>42247</v>
      </c>
      <c r="Z170" s="37"/>
      <c r="AA170" s="37" t="s">
        <v>1413</v>
      </c>
      <c r="AB170" s="161" t="s">
        <v>82</v>
      </c>
      <c r="AC170" s="98" t="s">
        <v>2018</v>
      </c>
      <c r="AD170" s="165" t="s">
        <v>2036</v>
      </c>
      <c r="AE170" s="38">
        <v>54</v>
      </c>
      <c r="AF170" s="167">
        <v>204</v>
      </c>
      <c r="AG170" s="165">
        <v>64</v>
      </c>
      <c r="AH170" s="452">
        <v>16.600000000000001</v>
      </c>
      <c r="AI170" s="126">
        <v>9</v>
      </c>
      <c r="AJ170" s="127">
        <v>0</v>
      </c>
      <c r="AK170" s="555">
        <v>173</v>
      </c>
      <c r="AL170" s="30" t="s">
        <v>1857</v>
      </c>
      <c r="AM170" s="40"/>
      <c r="AN170" s="570">
        <v>17.7</v>
      </c>
      <c r="AO170" s="178">
        <v>17.8</v>
      </c>
      <c r="AP170" s="409" t="s">
        <v>2098</v>
      </c>
      <c r="AQ170" s="157">
        <v>31.7</v>
      </c>
      <c r="AR170" s="41">
        <v>46</v>
      </c>
      <c r="AS170" s="1060">
        <v>16</v>
      </c>
      <c r="AW170" s="675">
        <f t="shared" si="118"/>
        <v>460000</v>
      </c>
      <c r="AX170" s="186"/>
      <c r="AY170" s="186">
        <f t="shared" si="108"/>
        <v>487721</v>
      </c>
      <c r="AZ170" s="186">
        <f t="shared" si="99"/>
        <v>27721</v>
      </c>
      <c r="BA170" s="193">
        <f t="shared" si="100"/>
        <v>1.0602630434782609</v>
      </c>
      <c r="BB170" s="720">
        <f>SUM($AY$100:AY170)/SUM($AW$100:AW170)</f>
        <v>0.99192900577482357</v>
      </c>
      <c r="BC170" s="177">
        <f t="shared" si="119"/>
        <v>443333.33333333331</v>
      </c>
      <c r="BD170" s="186">
        <f t="shared" si="109"/>
        <v>472146</v>
      </c>
      <c r="BE170" s="186">
        <f t="shared" si="104"/>
        <v>28812.666666666686</v>
      </c>
      <c r="BF170" s="193">
        <f t="shared" si="105"/>
        <v>1.064990977443609</v>
      </c>
      <c r="BG170" s="177">
        <f t="shared" si="120"/>
        <v>17333.333333333332</v>
      </c>
      <c r="BH170" s="186">
        <f t="shared" si="110"/>
        <v>15575</v>
      </c>
      <c r="BI170" s="186">
        <f t="shared" si="111"/>
        <v>-1758.3333333333321</v>
      </c>
      <c r="BJ170" s="193">
        <f t="shared" si="112"/>
        <v>0.89855769230769234</v>
      </c>
      <c r="BK170" s="675">
        <f t="shared" si="121"/>
        <v>34.333333333333336</v>
      </c>
      <c r="BL170" s="677"/>
      <c r="BM170" s="677">
        <f t="shared" si="113"/>
        <v>48.83</v>
      </c>
      <c r="BN170" s="677">
        <f t="shared" si="114"/>
        <v>14.496666666666663</v>
      </c>
      <c r="BO170" s="193">
        <f t="shared" si="106"/>
        <v>1.4222330097087377</v>
      </c>
      <c r="BP170" s="193">
        <f>SUM($BM$100:BM170)/SUM($BK$100:BK170)</f>
        <v>1.2392268994727298</v>
      </c>
    </row>
    <row r="171" spans="1:68" s="41" customFormat="1" ht="21.75" hidden="1" customHeight="1" outlineLevel="1">
      <c r="A171" s="120">
        <v>44357</v>
      </c>
      <c r="B171" s="1000">
        <v>318304</v>
      </c>
      <c r="C171" s="126">
        <v>323674</v>
      </c>
      <c r="D171" s="1003">
        <v>35.950000000000003</v>
      </c>
      <c r="E171" s="704">
        <f t="shared" si="115"/>
        <v>1139</v>
      </c>
      <c r="F171" s="155">
        <v>380731</v>
      </c>
      <c r="G171" s="30">
        <v>16167</v>
      </c>
      <c r="H171" s="31">
        <v>0</v>
      </c>
      <c r="I171" s="35">
        <v>299661</v>
      </c>
      <c r="J171" s="34">
        <v>12266</v>
      </c>
      <c r="K171" s="440">
        <v>35.950000000000003</v>
      </c>
      <c r="L171" s="676">
        <f t="shared" si="107"/>
        <v>1139</v>
      </c>
      <c r="M171" s="710">
        <f t="shared" si="116"/>
        <v>13405</v>
      </c>
      <c r="N171" s="134">
        <v>369098</v>
      </c>
      <c r="O171" s="36">
        <v>15673</v>
      </c>
      <c r="P171" s="147">
        <v>668759</v>
      </c>
      <c r="Q171" s="148">
        <v>27939</v>
      </c>
      <c r="R171" s="707">
        <f t="shared" si="117"/>
        <v>29078</v>
      </c>
      <c r="S171" s="35">
        <v>13876</v>
      </c>
      <c r="T171" s="489">
        <v>9719</v>
      </c>
      <c r="U171" s="36">
        <v>413</v>
      </c>
      <c r="V171" s="157">
        <v>4767</v>
      </c>
      <c r="W171" s="33">
        <v>41777</v>
      </c>
      <c r="X171" s="30">
        <v>0</v>
      </c>
      <c r="Y171" s="36">
        <v>42463</v>
      </c>
      <c r="Z171" s="37"/>
      <c r="AA171" s="37" t="s">
        <v>662</v>
      </c>
      <c r="AB171" s="161" t="s">
        <v>82</v>
      </c>
      <c r="AC171" s="98" t="s">
        <v>2018</v>
      </c>
      <c r="AD171" s="165" t="s">
        <v>2099</v>
      </c>
      <c r="AE171" s="38">
        <v>54</v>
      </c>
      <c r="AF171" s="167">
        <v>204</v>
      </c>
      <c r="AG171" s="165">
        <v>41.8</v>
      </c>
      <c r="AH171" s="452">
        <v>10.7</v>
      </c>
      <c r="AI171" s="126">
        <v>0</v>
      </c>
      <c r="AJ171" s="127">
        <v>0</v>
      </c>
      <c r="AK171" s="555">
        <v>107</v>
      </c>
      <c r="AL171" s="30" t="s">
        <v>1857</v>
      </c>
      <c r="AM171" s="40"/>
      <c r="AN171" s="570">
        <v>17.7</v>
      </c>
      <c r="AO171" s="178">
        <v>17.8</v>
      </c>
      <c r="AP171" s="409" t="s">
        <v>2098</v>
      </c>
      <c r="AQ171" s="157">
        <v>30</v>
      </c>
      <c r="AR171" s="41">
        <v>46</v>
      </c>
      <c r="AS171" s="1060"/>
      <c r="AW171" s="675">
        <f t="shared" si="118"/>
        <v>460000</v>
      </c>
      <c r="AX171" s="186"/>
      <c r="AY171" s="186">
        <f t="shared" si="108"/>
        <v>318304</v>
      </c>
      <c r="AZ171" s="186">
        <f t="shared" si="99"/>
        <v>-141696</v>
      </c>
      <c r="BA171" s="193">
        <f t="shared" si="100"/>
        <v>0.69196521739130434</v>
      </c>
      <c r="BB171" s="720">
        <f>SUM($AY$100:AY171)/SUM($AW$100:AW171)</f>
        <v>0.9890898423456792</v>
      </c>
      <c r="BC171" s="177">
        <f t="shared" si="119"/>
        <v>443333.33333333331</v>
      </c>
      <c r="BD171" s="186">
        <f t="shared" si="109"/>
        <v>299661</v>
      </c>
      <c r="BE171" s="186">
        <f t="shared" si="104"/>
        <v>-143672.33333333331</v>
      </c>
      <c r="BF171" s="193">
        <f t="shared" si="105"/>
        <v>0.67592706766917299</v>
      </c>
      <c r="BG171" s="177">
        <f t="shared" si="120"/>
        <v>17333.333333333332</v>
      </c>
      <c r="BH171" s="186">
        <f t="shared" si="110"/>
        <v>18643</v>
      </c>
      <c r="BI171" s="186">
        <f t="shared" si="111"/>
        <v>1309.6666666666679</v>
      </c>
      <c r="BJ171" s="193">
        <f t="shared" si="112"/>
        <v>1.0755576923076924</v>
      </c>
      <c r="BK171" s="675">
        <f t="shared" si="121"/>
        <v>34.333333333333336</v>
      </c>
      <c r="BL171" s="677"/>
      <c r="BM171" s="677">
        <f t="shared" si="113"/>
        <v>35.950000000000003</v>
      </c>
      <c r="BN171" s="677">
        <f t="shared" si="114"/>
        <v>1.6166666666666671</v>
      </c>
      <c r="BO171" s="193">
        <f t="shared" si="106"/>
        <v>1.0470873786407766</v>
      </c>
      <c r="BP171" s="193">
        <f>SUM($BM$100:BM171)/SUM($BK$100:BK171)</f>
        <v>1.2375313570939006</v>
      </c>
    </row>
    <row r="172" spans="1:68" s="41" customFormat="1" ht="21.75" hidden="1" customHeight="1" outlineLevel="1">
      <c r="A172" s="120">
        <v>44358</v>
      </c>
      <c r="B172" s="1000">
        <v>452664</v>
      </c>
      <c r="C172" s="126">
        <v>465963</v>
      </c>
      <c r="D172" s="1003">
        <v>51.08</v>
      </c>
      <c r="E172" s="704">
        <f t="shared" si="115"/>
        <v>1618</v>
      </c>
      <c r="F172" s="155">
        <v>443516</v>
      </c>
      <c r="G172" s="30">
        <v>18866</v>
      </c>
      <c r="H172" s="31">
        <v>0</v>
      </c>
      <c r="I172" s="35">
        <v>437879</v>
      </c>
      <c r="J172" s="34">
        <v>17456</v>
      </c>
      <c r="K172" s="440">
        <v>51.08</v>
      </c>
      <c r="L172" s="676">
        <f t="shared" si="107"/>
        <v>1618</v>
      </c>
      <c r="M172" s="710">
        <f t="shared" si="116"/>
        <v>19074</v>
      </c>
      <c r="N172" s="134">
        <v>429908</v>
      </c>
      <c r="O172" s="36">
        <v>18287</v>
      </c>
      <c r="P172" s="147">
        <v>867787</v>
      </c>
      <c r="Q172" s="148">
        <v>35743</v>
      </c>
      <c r="R172" s="707">
        <f t="shared" si="117"/>
        <v>37361</v>
      </c>
      <c r="S172" s="35">
        <v>13892</v>
      </c>
      <c r="T172" s="489">
        <v>11393</v>
      </c>
      <c r="U172" s="36">
        <v>485</v>
      </c>
      <c r="V172" s="157">
        <v>893</v>
      </c>
      <c r="W172" s="33">
        <v>41189</v>
      </c>
      <c r="X172" s="30">
        <v>0</v>
      </c>
      <c r="Y172" s="36">
        <v>42537</v>
      </c>
      <c r="Z172" s="37"/>
      <c r="AA172" s="37" t="s">
        <v>484</v>
      </c>
      <c r="AB172" s="161" t="s">
        <v>82</v>
      </c>
      <c r="AC172" s="98" t="s">
        <v>2018</v>
      </c>
      <c r="AD172" s="165" t="s">
        <v>2100</v>
      </c>
      <c r="AE172" s="38">
        <v>52</v>
      </c>
      <c r="AF172" s="167">
        <v>204</v>
      </c>
      <c r="AG172" s="165">
        <v>53.6</v>
      </c>
      <c r="AH172" s="452">
        <v>13.9</v>
      </c>
      <c r="AI172" s="126">
        <v>0</v>
      </c>
      <c r="AJ172" s="127">
        <v>0</v>
      </c>
      <c r="AK172" s="555">
        <v>131</v>
      </c>
      <c r="AL172" s="30" t="s">
        <v>1857</v>
      </c>
      <c r="AM172" s="40"/>
      <c r="AN172" s="570">
        <v>17.7</v>
      </c>
      <c r="AO172" s="178">
        <v>17.8</v>
      </c>
      <c r="AP172" s="409" t="s">
        <v>2098</v>
      </c>
      <c r="AQ172" s="157">
        <v>29</v>
      </c>
      <c r="AR172" s="41">
        <v>46</v>
      </c>
      <c r="AS172" s="1060">
        <v>16</v>
      </c>
      <c r="AW172" s="675">
        <f t="shared" si="118"/>
        <v>460000</v>
      </c>
      <c r="AX172" s="186"/>
      <c r="AY172" s="186">
        <f t="shared" si="108"/>
        <v>452664</v>
      </c>
      <c r="AZ172" s="186">
        <f t="shared" si="99"/>
        <v>-7336</v>
      </c>
      <c r="BA172" s="193">
        <f t="shared" si="100"/>
        <v>0.98405217391304345</v>
      </c>
      <c r="BB172" s="720">
        <f>SUM($AY$100:AY172)/SUM($AW$100:AW172)</f>
        <v>0.9890426077863842</v>
      </c>
      <c r="BC172" s="177">
        <f t="shared" si="119"/>
        <v>443333.33333333331</v>
      </c>
      <c r="BD172" s="186">
        <f t="shared" si="109"/>
        <v>437879</v>
      </c>
      <c r="BE172" s="186">
        <f t="shared" si="104"/>
        <v>-5454.3333333333139</v>
      </c>
      <c r="BF172" s="193">
        <f t="shared" si="105"/>
        <v>0.98769699248120302</v>
      </c>
      <c r="BG172" s="177">
        <f t="shared" si="120"/>
        <v>17333.333333333332</v>
      </c>
      <c r="BH172" s="186">
        <f t="shared" si="110"/>
        <v>14785</v>
      </c>
      <c r="BI172" s="186">
        <f t="shared" si="111"/>
        <v>-2548.3333333333321</v>
      </c>
      <c r="BJ172" s="193">
        <f t="shared" si="112"/>
        <v>0.85298076923076926</v>
      </c>
      <c r="BK172" s="675">
        <f t="shared" si="121"/>
        <v>34.333333333333336</v>
      </c>
      <c r="BL172" s="677"/>
      <c r="BM172" s="677">
        <f t="shared" si="113"/>
        <v>51.08</v>
      </c>
      <c r="BN172" s="677">
        <f t="shared" si="114"/>
        <v>16.746666666666663</v>
      </c>
      <c r="BO172" s="193">
        <f t="shared" si="106"/>
        <v>1.487766990291262</v>
      </c>
      <c r="BP172" s="193">
        <f>SUM($BM$100:BM172)/SUM($BK$100:BK172)</f>
        <v>1.2397202547770707</v>
      </c>
    </row>
    <row r="173" spans="1:68" s="41" customFormat="1" ht="21.75" hidden="1" customHeight="1" outlineLevel="1">
      <c r="A173" s="120">
        <v>44359</v>
      </c>
      <c r="B173" s="1000">
        <v>456744</v>
      </c>
      <c r="C173" s="126">
        <v>471397</v>
      </c>
      <c r="D173" s="1003">
        <v>50.71</v>
      </c>
      <c r="E173" s="704">
        <f t="shared" si="115"/>
        <v>1606</v>
      </c>
      <c r="F173" s="155">
        <v>432859</v>
      </c>
      <c r="G173" s="30">
        <v>18383</v>
      </c>
      <c r="H173" s="31">
        <v>0</v>
      </c>
      <c r="I173" s="35">
        <v>441984</v>
      </c>
      <c r="J173" s="34">
        <v>17691</v>
      </c>
      <c r="K173" s="440">
        <v>50.71</v>
      </c>
      <c r="L173" s="676">
        <f t="shared" si="107"/>
        <v>1606</v>
      </c>
      <c r="M173" s="710">
        <f t="shared" si="116"/>
        <v>19297</v>
      </c>
      <c r="N173" s="134">
        <v>419271</v>
      </c>
      <c r="O173" s="36">
        <v>17806</v>
      </c>
      <c r="P173" s="147">
        <v>861255</v>
      </c>
      <c r="Q173" s="148">
        <v>35497</v>
      </c>
      <c r="R173" s="707">
        <f t="shared" si="117"/>
        <v>37103</v>
      </c>
      <c r="S173" s="35">
        <v>13994</v>
      </c>
      <c r="T173" s="489">
        <v>11415</v>
      </c>
      <c r="U173" s="36">
        <v>485</v>
      </c>
      <c r="V173" s="157">
        <v>766</v>
      </c>
      <c r="W173" s="33">
        <v>41215</v>
      </c>
      <c r="X173" s="30">
        <v>0</v>
      </c>
      <c r="Y173" s="392">
        <v>42469</v>
      </c>
      <c r="Z173" s="393"/>
      <c r="AA173" s="393" t="s">
        <v>484</v>
      </c>
      <c r="AB173" s="395" t="s">
        <v>82</v>
      </c>
      <c r="AC173" s="396" t="s">
        <v>2018</v>
      </c>
      <c r="AD173" s="397" t="s">
        <v>2100</v>
      </c>
      <c r="AE173" s="38">
        <v>52</v>
      </c>
      <c r="AF173" s="167">
        <v>204</v>
      </c>
      <c r="AG173" s="165">
        <v>53.2</v>
      </c>
      <c r="AH173" s="452">
        <v>13.8</v>
      </c>
      <c r="AI173" s="126">
        <v>0</v>
      </c>
      <c r="AJ173" s="127">
        <v>0</v>
      </c>
      <c r="AK173" s="555">
        <v>131</v>
      </c>
      <c r="AL173" s="391" t="s">
        <v>1857</v>
      </c>
      <c r="AM173" s="398"/>
      <c r="AN173" s="572">
        <v>16.899999999999999</v>
      </c>
      <c r="AO173" s="180">
        <v>18</v>
      </c>
      <c r="AP173" s="409" t="s">
        <v>2102</v>
      </c>
      <c r="AQ173" s="394">
        <v>29</v>
      </c>
      <c r="AR173" s="41">
        <v>46</v>
      </c>
      <c r="AS173" s="1060">
        <v>16</v>
      </c>
      <c r="AW173" s="675">
        <f t="shared" si="118"/>
        <v>460000</v>
      </c>
      <c r="AX173" s="186"/>
      <c r="AY173" s="186">
        <f t="shared" si="108"/>
        <v>456744</v>
      </c>
      <c r="AZ173" s="186">
        <f t="shared" si="99"/>
        <v>-3256</v>
      </c>
      <c r="BA173" s="193">
        <f t="shared" si="100"/>
        <v>0.9929217391304348</v>
      </c>
      <c r="BB173" s="720">
        <f>SUM($AY$100:AY173)/SUM($AW$100:AW173)</f>
        <v>0.98907864172051707</v>
      </c>
      <c r="BC173" s="177">
        <f t="shared" si="119"/>
        <v>443333.33333333331</v>
      </c>
      <c r="BD173" s="186">
        <f t="shared" si="109"/>
        <v>441984</v>
      </c>
      <c r="BE173" s="186">
        <f t="shared" si="104"/>
        <v>-1349.3333333333139</v>
      </c>
      <c r="BF173" s="193">
        <f t="shared" si="105"/>
        <v>0.99695639097744371</v>
      </c>
      <c r="BG173" s="177">
        <f t="shared" si="120"/>
        <v>17333.333333333332</v>
      </c>
      <c r="BH173" s="186">
        <f t="shared" si="110"/>
        <v>14760</v>
      </c>
      <c r="BI173" s="186">
        <f t="shared" si="111"/>
        <v>-2573.3333333333321</v>
      </c>
      <c r="BJ173" s="193">
        <f t="shared" si="112"/>
        <v>0.85153846153846158</v>
      </c>
      <c r="BK173" s="675">
        <f t="shared" si="121"/>
        <v>34.333333333333336</v>
      </c>
      <c r="BL173" s="677"/>
      <c r="BM173" s="677">
        <f t="shared" si="113"/>
        <v>50.71</v>
      </c>
      <c r="BN173" s="677">
        <f t="shared" si="114"/>
        <v>16.376666666666665</v>
      </c>
      <c r="BO173" s="193">
        <f t="shared" si="106"/>
        <v>1.4769902912621358</v>
      </c>
      <c r="BP173" s="193">
        <f>SUM($BM$100:BM173)/SUM($BK$100:BK173)</f>
        <v>1.2417777403603307</v>
      </c>
    </row>
    <row r="174" spans="1:68" s="41" customFormat="1" ht="21.75" hidden="1" customHeight="1" outlineLevel="1">
      <c r="A174" s="120">
        <v>44360</v>
      </c>
      <c r="B174" s="1000">
        <v>436046</v>
      </c>
      <c r="C174" s="126">
        <v>433907</v>
      </c>
      <c r="D174" s="1003">
        <v>43.87</v>
      </c>
      <c r="E174" s="704">
        <f t="shared" si="115"/>
        <v>1390</v>
      </c>
      <c r="F174" s="155">
        <v>432643</v>
      </c>
      <c r="G174" s="30">
        <v>18335</v>
      </c>
      <c r="H174" s="31">
        <v>0</v>
      </c>
      <c r="I174" s="35">
        <v>416819</v>
      </c>
      <c r="J174" s="34">
        <v>16805</v>
      </c>
      <c r="K174" s="440">
        <v>43.87</v>
      </c>
      <c r="L174" s="676">
        <f t="shared" si="107"/>
        <v>1390</v>
      </c>
      <c r="M174" s="710">
        <f t="shared" si="116"/>
        <v>18195</v>
      </c>
      <c r="N174" s="134">
        <v>418745</v>
      </c>
      <c r="O174" s="36">
        <v>17746</v>
      </c>
      <c r="P174" s="147">
        <v>835564</v>
      </c>
      <c r="Q174" s="148">
        <v>34551</v>
      </c>
      <c r="R174" s="707">
        <f t="shared" si="117"/>
        <v>35941</v>
      </c>
      <c r="S174" s="35">
        <v>13808</v>
      </c>
      <c r="T174" s="489">
        <v>11067</v>
      </c>
      <c r="U174" s="36">
        <v>469</v>
      </c>
      <c r="V174" s="157">
        <v>5419</v>
      </c>
      <c r="W174" s="33">
        <v>41351</v>
      </c>
      <c r="X174" s="30">
        <v>0</v>
      </c>
      <c r="Y174" s="36">
        <v>42379</v>
      </c>
      <c r="Z174" s="37"/>
      <c r="AA174" s="37" t="s">
        <v>2105</v>
      </c>
      <c r="AB174" s="161" t="s">
        <v>82</v>
      </c>
      <c r="AC174" s="98" t="s">
        <v>2018</v>
      </c>
      <c r="AD174" s="165" t="s">
        <v>2100</v>
      </c>
      <c r="AE174" s="38">
        <v>52</v>
      </c>
      <c r="AF174" s="167">
        <v>204</v>
      </c>
      <c r="AG174" s="165">
        <v>52</v>
      </c>
      <c r="AH174" s="452">
        <v>13.4</v>
      </c>
      <c r="AI174" s="126">
        <v>0</v>
      </c>
      <c r="AJ174" s="127">
        <v>0</v>
      </c>
      <c r="AK174" s="555">
        <v>113</v>
      </c>
      <c r="AL174" s="30" t="s">
        <v>1857</v>
      </c>
      <c r="AM174" s="40"/>
      <c r="AN174" s="570">
        <v>15.88</v>
      </c>
      <c r="AO174" s="178">
        <v>17.7</v>
      </c>
      <c r="AP174" s="409" t="s">
        <v>2106</v>
      </c>
      <c r="AQ174" s="157">
        <v>29</v>
      </c>
      <c r="AR174" s="41">
        <v>45</v>
      </c>
      <c r="AS174" s="1060">
        <v>16</v>
      </c>
      <c r="AW174" s="675">
        <f t="shared" si="118"/>
        <v>460000</v>
      </c>
      <c r="AX174" s="186"/>
      <c r="AY174" s="186">
        <f t="shared" si="108"/>
        <v>436046</v>
      </c>
      <c r="AZ174" s="186">
        <f t="shared" si="99"/>
        <v>-23954</v>
      </c>
      <c r="BA174" s="193">
        <f t="shared" si="100"/>
        <v>0.9479260869565217</v>
      </c>
      <c r="BB174" s="720">
        <f>SUM($AY$100:AY174)/SUM($AW$100:AW174)</f>
        <v>0.988699886714686</v>
      </c>
      <c r="BC174" s="177">
        <f t="shared" si="119"/>
        <v>443333.33333333331</v>
      </c>
      <c r="BD174" s="186">
        <f t="shared" si="109"/>
        <v>416819</v>
      </c>
      <c r="BE174" s="186">
        <f t="shared" si="104"/>
        <v>-26514.333333333314</v>
      </c>
      <c r="BF174" s="193">
        <f t="shared" si="105"/>
        <v>0.94019323308270686</v>
      </c>
      <c r="BG174" s="177">
        <f t="shared" si="120"/>
        <v>17333.333333333332</v>
      </c>
      <c r="BH174" s="186">
        <f t="shared" si="110"/>
        <v>19227</v>
      </c>
      <c r="BI174" s="186">
        <f t="shared" si="111"/>
        <v>1893.6666666666679</v>
      </c>
      <c r="BJ174" s="193">
        <f t="shared" si="112"/>
        <v>1.1092500000000001</v>
      </c>
      <c r="BK174" s="675">
        <f t="shared" si="121"/>
        <v>34.333333333333336</v>
      </c>
      <c r="BL174" s="677"/>
      <c r="BM174" s="677">
        <f t="shared" si="113"/>
        <v>43.87</v>
      </c>
      <c r="BN174" s="677">
        <f t="shared" si="114"/>
        <v>9.5366666666666617</v>
      </c>
      <c r="BO174" s="193">
        <f t="shared" si="106"/>
        <v>1.2777669902912621</v>
      </c>
      <c r="BP174" s="193">
        <f>SUM($BM$100:BM174)/SUM($BK$100:BK174)</f>
        <v>1.2420871379684506</v>
      </c>
    </row>
    <row r="175" spans="1:68" s="41" customFormat="1" ht="21.75" hidden="1" customHeight="1" outlineLevel="1">
      <c r="A175" s="120">
        <v>44361</v>
      </c>
      <c r="B175" s="1000">
        <v>314602</v>
      </c>
      <c r="C175" s="126">
        <v>300092</v>
      </c>
      <c r="D175" s="1003">
        <v>35.32</v>
      </c>
      <c r="E175" s="704">
        <f t="shared" si="115"/>
        <v>1119</v>
      </c>
      <c r="F175" s="155">
        <v>293232</v>
      </c>
      <c r="G175" s="30">
        <v>12580</v>
      </c>
      <c r="H175" s="31">
        <v>0</v>
      </c>
      <c r="I175" s="35">
        <v>283073</v>
      </c>
      <c r="J175" s="34">
        <v>11681</v>
      </c>
      <c r="K175" s="440">
        <v>35.32</v>
      </c>
      <c r="L175" s="676">
        <f t="shared" si="107"/>
        <v>1119</v>
      </c>
      <c r="M175" s="710">
        <f t="shared" si="116"/>
        <v>12800</v>
      </c>
      <c r="N175" s="134">
        <v>280669</v>
      </c>
      <c r="O175" s="36">
        <v>12041</v>
      </c>
      <c r="P175" s="147">
        <v>563742</v>
      </c>
      <c r="Q175" s="148">
        <v>23722</v>
      </c>
      <c r="R175" s="707">
        <f t="shared" si="117"/>
        <v>24841</v>
      </c>
      <c r="S175" s="35">
        <v>13327</v>
      </c>
      <c r="T175" s="489">
        <v>9732</v>
      </c>
      <c r="U175" s="36">
        <v>418</v>
      </c>
      <c r="V175" s="157">
        <v>18202</v>
      </c>
      <c r="W175" s="33">
        <v>42080</v>
      </c>
      <c r="X175" s="30">
        <v>0</v>
      </c>
      <c r="Y175" s="36">
        <v>42901</v>
      </c>
      <c r="Z175" s="37"/>
      <c r="AA175" s="37" t="s">
        <v>1107</v>
      </c>
      <c r="AB175" s="161" t="s">
        <v>82</v>
      </c>
      <c r="AC175" s="98" t="s">
        <v>2018</v>
      </c>
      <c r="AD175" s="165" t="s">
        <v>2100</v>
      </c>
      <c r="AE175" s="38">
        <v>52</v>
      </c>
      <c r="AF175" s="167">
        <v>204</v>
      </c>
      <c r="AG175" s="165">
        <v>36.299999999999997</v>
      </c>
      <c r="AH175" s="452">
        <v>9</v>
      </c>
      <c r="AI175" s="126">
        <v>0</v>
      </c>
      <c r="AJ175" s="127">
        <v>0</v>
      </c>
      <c r="AK175" s="555">
        <v>105</v>
      </c>
      <c r="AL175" s="30" t="s">
        <v>1857</v>
      </c>
      <c r="AM175" s="40"/>
      <c r="AN175" s="570">
        <v>16.2</v>
      </c>
      <c r="AO175" s="178">
        <v>17.100000000000001</v>
      </c>
      <c r="AP175" s="409" t="s">
        <v>2107</v>
      </c>
      <c r="AQ175" s="157">
        <v>28.5</v>
      </c>
      <c r="AR175" s="41">
        <v>45</v>
      </c>
      <c r="AS175" s="1060">
        <v>16</v>
      </c>
      <c r="AW175" s="675">
        <f t="shared" si="118"/>
        <v>460000</v>
      </c>
      <c r="AX175" s="186"/>
      <c r="AY175" s="186">
        <f t="shared" si="108"/>
        <v>314602</v>
      </c>
      <c r="AZ175" s="186">
        <f t="shared" si="99"/>
        <v>-145398</v>
      </c>
      <c r="BA175" s="193">
        <f t="shared" si="100"/>
        <v>0.68391739130434781</v>
      </c>
      <c r="BB175" s="720">
        <f>SUM($AY$100:AY175)/SUM($AW$100:AW175)</f>
        <v>0.98592034770023806</v>
      </c>
      <c r="BC175" s="177">
        <f t="shared" si="119"/>
        <v>443333.33333333331</v>
      </c>
      <c r="BD175" s="186">
        <f t="shared" si="109"/>
        <v>283073</v>
      </c>
      <c r="BE175" s="186">
        <f t="shared" si="104"/>
        <v>-160260.33333333331</v>
      </c>
      <c r="BF175" s="193">
        <f t="shared" si="105"/>
        <v>0.63851052631578953</v>
      </c>
      <c r="BG175" s="177">
        <f t="shared" si="120"/>
        <v>17333.333333333332</v>
      </c>
      <c r="BH175" s="186">
        <f t="shared" si="110"/>
        <v>31529</v>
      </c>
      <c r="BI175" s="186">
        <f t="shared" si="111"/>
        <v>14195.666666666668</v>
      </c>
      <c r="BJ175" s="193">
        <f t="shared" si="112"/>
        <v>1.8189807692307693</v>
      </c>
      <c r="BK175" s="675">
        <f t="shared" si="121"/>
        <v>34.333333333333336</v>
      </c>
      <c r="BL175" s="677"/>
      <c r="BM175" s="677">
        <f t="shared" si="113"/>
        <v>35.32</v>
      </c>
      <c r="BN175" s="677">
        <f t="shared" si="114"/>
        <v>0.98666666666666458</v>
      </c>
      <c r="BO175" s="193">
        <f t="shared" si="106"/>
        <v>1.0287378640776699</v>
      </c>
      <c r="BP175" s="193">
        <f>SUM($BM$100:BM175)/SUM($BK$100:BK175)</f>
        <v>1.2402686196623638</v>
      </c>
    </row>
    <row r="176" spans="1:68" s="41" customFormat="1" ht="21.75" hidden="1" customHeight="1" outlineLevel="1">
      <c r="A176" s="120">
        <v>44362</v>
      </c>
      <c r="B176" s="1000">
        <v>446935</v>
      </c>
      <c r="C176" s="126">
        <v>461164</v>
      </c>
      <c r="D176" s="1003">
        <v>47.2</v>
      </c>
      <c r="E176" s="704">
        <f t="shared" si="115"/>
        <v>1495</v>
      </c>
      <c r="F176" s="155">
        <v>465258</v>
      </c>
      <c r="G176" s="30">
        <v>19774</v>
      </c>
      <c r="H176" s="31">
        <v>0</v>
      </c>
      <c r="I176" s="35">
        <v>432101</v>
      </c>
      <c r="J176" s="34">
        <v>17357</v>
      </c>
      <c r="K176" s="440">
        <v>47.2</v>
      </c>
      <c r="L176" s="676">
        <f t="shared" si="107"/>
        <v>1495</v>
      </c>
      <c r="M176" s="710">
        <f t="shared" si="116"/>
        <v>18852</v>
      </c>
      <c r="N176" s="134">
        <v>451895</v>
      </c>
      <c r="O176" s="36">
        <v>19206</v>
      </c>
      <c r="P176" s="147">
        <v>883996</v>
      </c>
      <c r="Q176" s="148">
        <v>36563</v>
      </c>
      <c r="R176" s="707">
        <f t="shared" si="117"/>
        <v>38058</v>
      </c>
      <c r="S176" s="35">
        <v>14278</v>
      </c>
      <c r="T176" s="489">
        <v>11040</v>
      </c>
      <c r="U176" s="36">
        <v>469</v>
      </c>
      <c r="V176" s="157">
        <v>556</v>
      </c>
      <c r="W176" s="33">
        <v>41361</v>
      </c>
      <c r="X176" s="30">
        <v>0</v>
      </c>
      <c r="Y176" s="36">
        <v>42501</v>
      </c>
      <c r="Z176" s="37"/>
      <c r="AA176" s="37" t="s">
        <v>484</v>
      </c>
      <c r="AB176" s="161" t="s">
        <v>82</v>
      </c>
      <c r="AC176" s="98" t="s">
        <v>2018</v>
      </c>
      <c r="AD176" s="165" t="s">
        <v>2065</v>
      </c>
      <c r="AE176" s="38">
        <v>52</v>
      </c>
      <c r="AF176" s="167">
        <v>204</v>
      </c>
      <c r="AG176" s="165">
        <v>54.6</v>
      </c>
      <c r="AH176" s="452">
        <v>14.1</v>
      </c>
      <c r="AI176" s="126">
        <v>0</v>
      </c>
      <c r="AJ176" s="127">
        <v>0</v>
      </c>
      <c r="AK176" s="555">
        <v>105</v>
      </c>
      <c r="AL176" s="30" t="s">
        <v>1857</v>
      </c>
      <c r="AM176" s="40"/>
      <c r="AN176" s="570">
        <v>16.2</v>
      </c>
      <c r="AO176" s="178">
        <v>17.100000000000001</v>
      </c>
      <c r="AP176" s="409" t="s">
        <v>2107</v>
      </c>
      <c r="AQ176" s="157">
        <v>28</v>
      </c>
      <c r="AR176" s="41">
        <v>45</v>
      </c>
      <c r="AS176" s="1060">
        <v>16</v>
      </c>
      <c r="AW176" s="675">
        <f t="shared" si="118"/>
        <v>460000</v>
      </c>
      <c r="AX176" s="186"/>
      <c r="AY176" s="186">
        <f t="shared" si="108"/>
        <v>446935</v>
      </c>
      <c r="AZ176" s="186">
        <f t="shared" si="99"/>
        <v>-13065</v>
      </c>
      <c r="BA176" s="193">
        <f t="shared" si="100"/>
        <v>0.97159782608695655</v>
      </c>
      <c r="BB176" s="720">
        <f>SUM($AY$100:AY176)/SUM($AW$100:AW176)</f>
        <v>0.98579091037328104</v>
      </c>
      <c r="BC176" s="177">
        <f t="shared" si="119"/>
        <v>443333.33333333331</v>
      </c>
      <c r="BD176" s="186">
        <f t="shared" si="109"/>
        <v>432101</v>
      </c>
      <c r="BE176" s="186">
        <f t="shared" si="104"/>
        <v>-11232.333333333314</v>
      </c>
      <c r="BF176" s="193">
        <f t="shared" si="105"/>
        <v>0.97466390977443618</v>
      </c>
      <c r="BG176" s="177">
        <f t="shared" si="120"/>
        <v>17333.333333333332</v>
      </c>
      <c r="BH176" s="186">
        <f t="shared" si="110"/>
        <v>14834</v>
      </c>
      <c r="BI176" s="186">
        <f t="shared" si="111"/>
        <v>-2499.3333333333321</v>
      </c>
      <c r="BJ176" s="193">
        <f t="shared" si="112"/>
        <v>0.85580769230769238</v>
      </c>
      <c r="BK176" s="675">
        <f t="shared" si="121"/>
        <v>34.333333333333336</v>
      </c>
      <c r="BL176" s="677"/>
      <c r="BM176" s="677">
        <f t="shared" si="113"/>
        <v>47.2</v>
      </c>
      <c r="BN176" s="677">
        <f t="shared" si="114"/>
        <v>12.866666666666667</v>
      </c>
      <c r="BO176" s="193">
        <f t="shared" si="106"/>
        <v>1.3747572815533979</v>
      </c>
      <c r="BP176" s="193">
        <f>SUM($BM$100:BM176)/SUM($BK$100:BK176)</f>
        <v>1.2414052679084273</v>
      </c>
    </row>
    <row r="177" spans="1:68" s="41" customFormat="1" ht="21.75" hidden="1" customHeight="1" outlineLevel="1">
      <c r="A177" s="120">
        <v>44363</v>
      </c>
      <c r="B177" s="1000">
        <v>470200</v>
      </c>
      <c r="C177" s="126">
        <v>484136</v>
      </c>
      <c r="D177" s="1003">
        <v>48.2</v>
      </c>
      <c r="E177" s="704">
        <f t="shared" si="115"/>
        <v>1527</v>
      </c>
      <c r="F177" s="155">
        <v>462430</v>
      </c>
      <c r="G177" s="30">
        <v>19639</v>
      </c>
      <c r="H177" s="31">
        <v>0</v>
      </c>
      <c r="I177" s="35">
        <v>455216</v>
      </c>
      <c r="J177" s="34">
        <v>18336</v>
      </c>
      <c r="K177" s="440">
        <v>48.2</v>
      </c>
      <c r="L177" s="676">
        <f t="shared" si="107"/>
        <v>1527</v>
      </c>
      <c r="M177" s="710">
        <f t="shared" si="116"/>
        <v>19863</v>
      </c>
      <c r="N177" s="134">
        <v>449033</v>
      </c>
      <c r="O177" s="36">
        <v>19070</v>
      </c>
      <c r="P177" s="147">
        <v>904249</v>
      </c>
      <c r="Q177" s="148">
        <v>37406</v>
      </c>
      <c r="R177" s="707">
        <f t="shared" si="117"/>
        <v>38933</v>
      </c>
      <c r="S177" s="35">
        <v>14393</v>
      </c>
      <c r="T177" s="489">
        <v>11079</v>
      </c>
      <c r="U177" s="36">
        <v>471</v>
      </c>
      <c r="V177" s="157">
        <v>591</v>
      </c>
      <c r="W177" s="33">
        <v>41367</v>
      </c>
      <c r="X177" s="30">
        <v>0</v>
      </c>
      <c r="Y177" s="36">
        <v>42469</v>
      </c>
      <c r="Z177" s="37"/>
      <c r="AA177" s="37" t="s">
        <v>484</v>
      </c>
      <c r="AB177" s="161" t="s">
        <v>82</v>
      </c>
      <c r="AC177" s="98" t="s">
        <v>2018</v>
      </c>
      <c r="AD177" s="165" t="s">
        <v>2065</v>
      </c>
      <c r="AE177" s="38">
        <v>52</v>
      </c>
      <c r="AF177" s="167">
        <v>204</v>
      </c>
      <c r="AG177" s="165">
        <v>55.8</v>
      </c>
      <c r="AH177" s="452">
        <v>14.5</v>
      </c>
      <c r="AI177" s="126">
        <v>0</v>
      </c>
      <c r="AJ177" s="127">
        <v>0</v>
      </c>
      <c r="AK177" s="555">
        <v>146</v>
      </c>
      <c r="AL177" s="30" t="s">
        <v>1857</v>
      </c>
      <c r="AM177" s="40"/>
      <c r="AN177" s="570">
        <v>17.100000000000001</v>
      </c>
      <c r="AO177" s="178">
        <v>17.3</v>
      </c>
      <c r="AP177" s="409" t="s">
        <v>2108</v>
      </c>
      <c r="AQ177" s="157">
        <v>28</v>
      </c>
      <c r="AR177" s="41">
        <v>48</v>
      </c>
      <c r="AS177" s="1060">
        <v>17</v>
      </c>
      <c r="AW177" s="675">
        <f t="shared" si="118"/>
        <v>460000</v>
      </c>
      <c r="AX177" s="186"/>
      <c r="AY177" s="186">
        <f t="shared" si="108"/>
        <v>470200</v>
      </c>
      <c r="AZ177" s="186">
        <f t="shared" si="99"/>
        <v>10200</v>
      </c>
      <c r="BA177" s="193">
        <f t="shared" si="100"/>
        <v>1.0221739130434782</v>
      </c>
      <c r="BB177" s="720">
        <f>SUM($AY$100:AY177)/SUM($AW$100:AW177)</f>
        <v>0.98611677059968861</v>
      </c>
      <c r="BC177" s="177">
        <f t="shared" si="119"/>
        <v>443333.33333333331</v>
      </c>
      <c r="BD177" s="186">
        <f t="shared" si="109"/>
        <v>455216</v>
      </c>
      <c r="BE177" s="186">
        <f t="shared" si="104"/>
        <v>11882.666666666686</v>
      </c>
      <c r="BF177" s="193">
        <f t="shared" si="105"/>
        <v>1.0268030075187971</v>
      </c>
      <c r="BG177" s="177">
        <f t="shared" si="120"/>
        <v>17333.333333333332</v>
      </c>
      <c r="BH177" s="186">
        <f t="shared" si="110"/>
        <v>14984</v>
      </c>
      <c r="BI177" s="186">
        <f t="shared" si="111"/>
        <v>-2349.3333333333321</v>
      </c>
      <c r="BJ177" s="193">
        <f t="shared" si="112"/>
        <v>0.8644615384615385</v>
      </c>
      <c r="BK177" s="675">
        <f t="shared" si="121"/>
        <v>34.333333333333336</v>
      </c>
      <c r="BL177" s="677"/>
      <c r="BM177" s="677">
        <f t="shared" si="113"/>
        <v>48.2</v>
      </c>
      <c r="BN177" s="677">
        <f t="shared" si="114"/>
        <v>13.866666666666667</v>
      </c>
      <c r="BO177" s="193">
        <f t="shared" si="106"/>
        <v>1.4038834951456312</v>
      </c>
      <c r="BP177" s="193">
        <f>SUM($BM$100:BM177)/SUM($BK$100:BK177)</f>
        <v>1.2427669650122053</v>
      </c>
    </row>
    <row r="178" spans="1:68" s="41" customFormat="1" ht="21.75" hidden="1" customHeight="1" outlineLevel="1">
      <c r="A178" s="120">
        <v>44364</v>
      </c>
      <c r="B178" s="1000">
        <v>477842</v>
      </c>
      <c r="C178" s="126">
        <v>492814</v>
      </c>
      <c r="D178" s="1003">
        <v>46.98</v>
      </c>
      <c r="E178" s="704">
        <f t="shared" si="115"/>
        <v>1488</v>
      </c>
      <c r="F178" s="155">
        <v>339022</v>
      </c>
      <c r="G178" s="30">
        <v>14509</v>
      </c>
      <c r="H178" s="31">
        <v>0</v>
      </c>
      <c r="I178" s="35">
        <v>462484</v>
      </c>
      <c r="J178" s="34">
        <v>18621</v>
      </c>
      <c r="K178" s="440">
        <v>46.98</v>
      </c>
      <c r="L178" s="676">
        <f t="shared" si="107"/>
        <v>1488</v>
      </c>
      <c r="M178" s="710">
        <f t="shared" si="116"/>
        <v>20109</v>
      </c>
      <c r="N178" s="134">
        <v>327056</v>
      </c>
      <c r="O178" s="36">
        <v>13997</v>
      </c>
      <c r="P178" s="147">
        <v>789540</v>
      </c>
      <c r="Q178" s="148">
        <v>32618</v>
      </c>
      <c r="R178" s="707">
        <f t="shared" si="117"/>
        <v>34106</v>
      </c>
      <c r="S178" s="35">
        <v>14518</v>
      </c>
      <c r="T178" s="489">
        <v>10261</v>
      </c>
      <c r="U178" s="36">
        <v>439</v>
      </c>
      <c r="V178" s="157">
        <v>840</v>
      </c>
      <c r="W178" s="33">
        <v>41313</v>
      </c>
      <c r="X178" s="30">
        <v>0</v>
      </c>
      <c r="Y178" s="36">
        <v>42797</v>
      </c>
      <c r="Z178" s="37"/>
      <c r="AA178" s="37" t="s">
        <v>484</v>
      </c>
      <c r="AB178" s="161" t="s">
        <v>82</v>
      </c>
      <c r="AC178" s="98" t="s">
        <v>2018</v>
      </c>
      <c r="AD178" s="165" t="s">
        <v>2082</v>
      </c>
      <c r="AE178" s="38">
        <v>52</v>
      </c>
      <c r="AF178" s="167">
        <v>204</v>
      </c>
      <c r="AG178" s="165">
        <v>48.9</v>
      </c>
      <c r="AH178" s="452">
        <v>12.6</v>
      </c>
      <c r="AI178" s="126">
        <v>9</v>
      </c>
      <c r="AJ178" s="127">
        <v>0</v>
      </c>
      <c r="AK178" s="555">
        <v>146</v>
      </c>
      <c r="AL178" s="30" t="s">
        <v>2110</v>
      </c>
      <c r="AM178" s="40"/>
      <c r="AN178" s="570">
        <v>17.100000000000001</v>
      </c>
      <c r="AO178" s="178">
        <v>17.3</v>
      </c>
      <c r="AP178" s="409" t="s">
        <v>2112</v>
      </c>
      <c r="AQ178" s="157">
        <v>28</v>
      </c>
      <c r="AR178" s="41">
        <v>48</v>
      </c>
      <c r="AS178" s="1060">
        <v>17</v>
      </c>
      <c r="AW178" s="675">
        <f t="shared" si="118"/>
        <v>460000</v>
      </c>
      <c r="AX178" s="186"/>
      <c r="AY178" s="186">
        <f t="shared" si="108"/>
        <v>477842</v>
      </c>
      <c r="AZ178" s="186">
        <f t="shared" si="99"/>
        <v>17842</v>
      </c>
      <c r="BA178" s="193">
        <f t="shared" si="100"/>
        <v>1.0387869565217391</v>
      </c>
      <c r="BB178" s="720">
        <f>SUM($AY$100:AY178)/SUM($AW$100:AW178)</f>
        <v>0.98658431759938259</v>
      </c>
      <c r="BC178" s="177">
        <f t="shared" si="119"/>
        <v>443333.33333333331</v>
      </c>
      <c r="BD178" s="186">
        <f t="shared" si="109"/>
        <v>462484</v>
      </c>
      <c r="BE178" s="186">
        <f t="shared" si="104"/>
        <v>19150.666666666686</v>
      </c>
      <c r="BF178" s="193">
        <f t="shared" si="105"/>
        <v>1.043196992481203</v>
      </c>
      <c r="BG178" s="177">
        <f t="shared" si="120"/>
        <v>17333.333333333332</v>
      </c>
      <c r="BH178" s="186">
        <f t="shared" si="110"/>
        <v>15358</v>
      </c>
      <c r="BI178" s="186">
        <f t="shared" si="111"/>
        <v>-1975.3333333333321</v>
      </c>
      <c r="BJ178" s="193">
        <f t="shared" si="112"/>
        <v>0.88603846153846155</v>
      </c>
      <c r="BK178" s="675">
        <f t="shared" si="121"/>
        <v>34.333333333333336</v>
      </c>
      <c r="BL178" s="677"/>
      <c r="BM178" s="677">
        <f t="shared" si="113"/>
        <v>46.98</v>
      </c>
      <c r="BN178" s="677">
        <f t="shared" si="114"/>
        <v>12.646666666666661</v>
      </c>
      <c r="BO178" s="193">
        <f t="shared" si="106"/>
        <v>1.3683495145631066</v>
      </c>
      <c r="BP178" s="193">
        <f>SUM($BM$100:BM178)/SUM($BK$100:BK178)</f>
        <v>1.2438106995884777</v>
      </c>
    </row>
    <row r="179" spans="1:68" s="41" customFormat="1" ht="21.75" hidden="1" customHeight="1" outlineLevel="1">
      <c r="A179" s="120">
        <v>44365</v>
      </c>
      <c r="B179" s="1000">
        <v>476479</v>
      </c>
      <c r="C179" s="126">
        <v>491767</v>
      </c>
      <c r="D179" s="1003">
        <v>49.78</v>
      </c>
      <c r="E179" s="704">
        <f t="shared" si="115"/>
        <v>1577</v>
      </c>
      <c r="F179" s="155">
        <v>339188</v>
      </c>
      <c r="G179" s="30">
        <v>14552</v>
      </c>
      <c r="H179" s="31">
        <v>0</v>
      </c>
      <c r="I179" s="35">
        <v>461080</v>
      </c>
      <c r="J179" s="34">
        <v>18641</v>
      </c>
      <c r="K179" s="440">
        <v>49.78</v>
      </c>
      <c r="L179" s="676">
        <f t="shared" si="107"/>
        <v>1577</v>
      </c>
      <c r="M179" s="710">
        <f t="shared" si="116"/>
        <v>20218</v>
      </c>
      <c r="N179" s="134">
        <v>327397</v>
      </c>
      <c r="O179" s="36">
        <v>14046</v>
      </c>
      <c r="P179" s="147">
        <v>788477</v>
      </c>
      <c r="Q179" s="148">
        <v>32687</v>
      </c>
      <c r="R179" s="707">
        <f t="shared" si="117"/>
        <v>34264</v>
      </c>
      <c r="S179" s="35">
        <v>14741</v>
      </c>
      <c r="T179" s="489">
        <v>10084</v>
      </c>
      <c r="U179" s="36">
        <v>433</v>
      </c>
      <c r="V179" s="157">
        <v>658</v>
      </c>
      <c r="W179" s="33">
        <v>41456</v>
      </c>
      <c r="X179" s="30">
        <v>0</v>
      </c>
      <c r="Y179" s="36">
        <v>42902</v>
      </c>
      <c r="Z179" s="37"/>
      <c r="AA179" s="37" t="s">
        <v>484</v>
      </c>
      <c r="AB179" s="161" t="s">
        <v>82</v>
      </c>
      <c r="AC179" s="98" t="s">
        <v>2018</v>
      </c>
      <c r="AD179" s="165" t="s">
        <v>2114</v>
      </c>
      <c r="AE179" s="38">
        <v>56</v>
      </c>
      <c r="AF179" s="167">
        <v>204</v>
      </c>
      <c r="AG179" s="165">
        <v>48.8</v>
      </c>
      <c r="AH179" s="452">
        <v>12.6</v>
      </c>
      <c r="AI179" s="126">
        <v>0</v>
      </c>
      <c r="AJ179" s="127">
        <v>0</v>
      </c>
      <c r="AK179" s="555">
        <v>154</v>
      </c>
      <c r="AL179" s="30" t="s">
        <v>2110</v>
      </c>
      <c r="AM179" s="40"/>
      <c r="AN179" s="570">
        <v>16.899999999999999</v>
      </c>
      <c r="AO179" s="178">
        <v>17.3</v>
      </c>
      <c r="AP179" s="409" t="s">
        <v>2113</v>
      </c>
      <c r="AQ179" s="157">
        <v>28</v>
      </c>
      <c r="AR179" s="41">
        <v>48</v>
      </c>
      <c r="AS179" s="1060">
        <v>17</v>
      </c>
      <c r="AW179" s="675">
        <f t="shared" si="118"/>
        <v>460000</v>
      </c>
      <c r="AX179" s="186"/>
      <c r="AY179" s="186">
        <f t="shared" si="108"/>
        <v>476479</v>
      </c>
      <c r="AZ179" s="186">
        <f t="shared" si="99"/>
        <v>16479</v>
      </c>
      <c r="BA179" s="193">
        <f t="shared" si="100"/>
        <v>1.0358239130434783</v>
      </c>
      <c r="BB179" s="720">
        <f>SUM($AY$100:AY179)/SUM($AW$100:AW179)</f>
        <v>0.98701756576128552</v>
      </c>
      <c r="BC179" s="177">
        <f t="shared" si="119"/>
        <v>443333.33333333331</v>
      </c>
      <c r="BD179" s="186">
        <f t="shared" si="109"/>
        <v>461080</v>
      </c>
      <c r="BE179" s="186">
        <f t="shared" si="104"/>
        <v>17746.666666666686</v>
      </c>
      <c r="BF179" s="193">
        <f t="shared" si="105"/>
        <v>1.0400300751879699</v>
      </c>
      <c r="BG179" s="177">
        <f t="shared" si="120"/>
        <v>17333.333333333332</v>
      </c>
      <c r="BH179" s="186">
        <f t="shared" si="110"/>
        <v>15399</v>
      </c>
      <c r="BI179" s="186">
        <f t="shared" si="111"/>
        <v>-1934.3333333333321</v>
      </c>
      <c r="BJ179" s="193">
        <f t="shared" si="112"/>
        <v>0.88840384615384627</v>
      </c>
      <c r="BK179" s="675">
        <f t="shared" si="121"/>
        <v>34.333333333333336</v>
      </c>
      <c r="BL179" s="677"/>
      <c r="BM179" s="677">
        <f t="shared" si="113"/>
        <v>49.78</v>
      </c>
      <c r="BN179" s="677">
        <f t="shared" si="114"/>
        <v>15.446666666666665</v>
      </c>
      <c r="BO179" s="193">
        <f t="shared" si="106"/>
        <v>1.4499029126213592</v>
      </c>
      <c r="BP179" s="193">
        <f>SUM($BM$100:BM179)/SUM($BK$100:BK179)</f>
        <v>1.2455094430217672</v>
      </c>
    </row>
    <row r="180" spans="1:68" s="41" customFormat="1" ht="21.75" hidden="1" customHeight="1" outlineLevel="1">
      <c r="A180" s="120">
        <v>44366</v>
      </c>
      <c r="B180" s="1000">
        <v>477578</v>
      </c>
      <c r="C180" s="126">
        <v>491449</v>
      </c>
      <c r="D180" s="1003">
        <v>48.32</v>
      </c>
      <c r="E180" s="704">
        <f t="shared" si="115"/>
        <v>1531</v>
      </c>
      <c r="F180" s="155">
        <v>544732</v>
      </c>
      <c r="G180" s="30">
        <v>23110</v>
      </c>
      <c r="H180" s="31">
        <v>0</v>
      </c>
      <c r="I180" s="35">
        <v>462290</v>
      </c>
      <c r="J180" s="34">
        <v>18643</v>
      </c>
      <c r="K180" s="440">
        <v>48.32</v>
      </c>
      <c r="L180" s="676">
        <f t="shared" si="107"/>
        <v>1531</v>
      </c>
      <c r="M180" s="710">
        <f t="shared" si="116"/>
        <v>20174</v>
      </c>
      <c r="N180" s="134">
        <v>530324</v>
      </c>
      <c r="O180" s="36">
        <v>22499</v>
      </c>
      <c r="P180" s="147">
        <v>992614</v>
      </c>
      <c r="Q180" s="148">
        <v>41142</v>
      </c>
      <c r="R180" s="707">
        <f t="shared" si="117"/>
        <v>42673</v>
      </c>
      <c r="S180" s="35">
        <v>14536</v>
      </c>
      <c r="T180" s="489">
        <v>11678</v>
      </c>
      <c r="U180" s="36">
        <v>495</v>
      </c>
      <c r="V180" s="157">
        <v>752</v>
      </c>
      <c r="W180" s="33">
        <v>41448</v>
      </c>
      <c r="X180" s="30">
        <v>0</v>
      </c>
      <c r="Y180" s="36">
        <v>42425</v>
      </c>
      <c r="Z180" s="37"/>
      <c r="AA180" s="37" t="s">
        <v>484</v>
      </c>
      <c r="AB180" s="161" t="s">
        <v>82</v>
      </c>
      <c r="AC180" s="98" t="s">
        <v>2018</v>
      </c>
      <c r="AD180" s="165" t="s">
        <v>2115</v>
      </c>
      <c r="AE180" s="38">
        <v>56</v>
      </c>
      <c r="AF180" s="167">
        <v>204</v>
      </c>
      <c r="AG180" s="165">
        <v>61.1</v>
      </c>
      <c r="AH180" s="452">
        <v>15.9</v>
      </c>
      <c r="AI180" s="126">
        <v>0</v>
      </c>
      <c r="AJ180" s="127">
        <v>0</v>
      </c>
      <c r="AK180" s="555">
        <v>159</v>
      </c>
      <c r="AL180" s="30" t="s">
        <v>2110</v>
      </c>
      <c r="AM180" s="40"/>
      <c r="AN180" s="570">
        <v>17.3</v>
      </c>
      <c r="AO180" s="178">
        <v>18.100000000000001</v>
      </c>
      <c r="AP180" s="409" t="s">
        <v>2116</v>
      </c>
      <c r="AQ180" s="157">
        <v>28</v>
      </c>
      <c r="AR180" s="41">
        <v>48</v>
      </c>
      <c r="AS180" s="1060">
        <v>17</v>
      </c>
      <c r="AW180" s="675">
        <f t="shared" si="118"/>
        <v>460000</v>
      </c>
      <c r="AX180" s="186"/>
      <c r="AY180" s="186">
        <f t="shared" si="108"/>
        <v>477578</v>
      </c>
      <c r="AZ180" s="186">
        <f t="shared" si="99"/>
        <v>17578</v>
      </c>
      <c r="BA180" s="193">
        <f t="shared" si="100"/>
        <v>1.0382130434782608</v>
      </c>
      <c r="BB180" s="720">
        <f>SUM($AY$100:AY180)/SUM($AW$100:AW180)</f>
        <v>0.98746409438756177</v>
      </c>
      <c r="BC180" s="177">
        <f t="shared" si="119"/>
        <v>443333.33333333331</v>
      </c>
      <c r="BD180" s="186">
        <f t="shared" si="109"/>
        <v>462290</v>
      </c>
      <c r="BE180" s="186">
        <f t="shared" si="104"/>
        <v>18956.666666666686</v>
      </c>
      <c r="BF180" s="193">
        <f t="shared" si="105"/>
        <v>1.0427593984962407</v>
      </c>
      <c r="BG180" s="177">
        <f t="shared" si="120"/>
        <v>17333.333333333332</v>
      </c>
      <c r="BH180" s="186">
        <f t="shared" si="110"/>
        <v>15288</v>
      </c>
      <c r="BI180" s="186">
        <f t="shared" si="111"/>
        <v>-2045.3333333333321</v>
      </c>
      <c r="BJ180" s="193">
        <f t="shared" si="112"/>
        <v>0.88200000000000012</v>
      </c>
      <c r="BK180" s="675">
        <f t="shared" si="121"/>
        <v>34.333333333333336</v>
      </c>
      <c r="BL180" s="677"/>
      <c r="BM180" s="677">
        <f t="shared" si="113"/>
        <v>48.32</v>
      </c>
      <c r="BN180" s="677">
        <f t="shared" si="114"/>
        <v>13.986666666666665</v>
      </c>
      <c r="BO180" s="193">
        <f t="shared" si="106"/>
        <v>1.4073786407766988</v>
      </c>
      <c r="BP180" s="193">
        <f>SUM($BM$100:BM180)/SUM($BK$100:BK180)</f>
        <v>1.2468327645051198</v>
      </c>
    </row>
    <row r="181" spans="1:68" s="41" customFormat="1" ht="21.75" hidden="1" customHeight="1" outlineLevel="1">
      <c r="A181" s="120">
        <v>44367</v>
      </c>
      <c r="B181" s="1000">
        <v>476705</v>
      </c>
      <c r="C181" s="126">
        <v>491265</v>
      </c>
      <c r="D181" s="1003">
        <v>47.4</v>
      </c>
      <c r="E181" s="704">
        <f t="shared" si="115"/>
        <v>1501</v>
      </c>
      <c r="F181" s="155">
        <v>379436</v>
      </c>
      <c r="G181" s="30">
        <v>16246</v>
      </c>
      <c r="H181" s="31">
        <v>0</v>
      </c>
      <c r="I181" s="35">
        <v>461621</v>
      </c>
      <c r="J181" s="34">
        <v>18559</v>
      </c>
      <c r="K181" s="440">
        <v>47.4</v>
      </c>
      <c r="L181" s="676">
        <f t="shared" si="107"/>
        <v>1501</v>
      </c>
      <c r="M181" s="710">
        <f t="shared" si="116"/>
        <v>20060</v>
      </c>
      <c r="N181" s="134">
        <v>367152</v>
      </c>
      <c r="O181" s="36">
        <v>15720</v>
      </c>
      <c r="P181" s="147">
        <v>828773</v>
      </c>
      <c r="Q181" s="148">
        <v>34279</v>
      </c>
      <c r="R181" s="707">
        <f t="shared" si="117"/>
        <v>35780</v>
      </c>
      <c r="S181" s="35">
        <v>14421</v>
      </c>
      <c r="T181" s="489">
        <v>10400</v>
      </c>
      <c r="U181" s="36">
        <v>445</v>
      </c>
      <c r="V181" s="157">
        <v>663</v>
      </c>
      <c r="W181" s="33">
        <v>41361</v>
      </c>
      <c r="X181" s="30">
        <v>0</v>
      </c>
      <c r="Y181" s="36">
        <v>42816</v>
      </c>
      <c r="Z181" s="37"/>
      <c r="AA181" s="37" t="s">
        <v>484</v>
      </c>
      <c r="AB181" s="161" t="s">
        <v>82</v>
      </c>
      <c r="AC181" s="98" t="s">
        <v>2018</v>
      </c>
      <c r="AD181" s="165" t="s">
        <v>1988</v>
      </c>
      <c r="AE181" s="38">
        <v>56</v>
      </c>
      <c r="AF181" s="167">
        <v>204</v>
      </c>
      <c r="AG181" s="165">
        <v>51.3</v>
      </c>
      <c r="AH181" s="452">
        <v>13.3</v>
      </c>
      <c r="AI181" s="126">
        <v>0</v>
      </c>
      <c r="AJ181" s="127">
        <v>0</v>
      </c>
      <c r="AK181" s="555">
        <v>159</v>
      </c>
      <c r="AL181" s="30" t="s">
        <v>2110</v>
      </c>
      <c r="AM181" s="40"/>
      <c r="AN181" s="570">
        <v>16.899999999999999</v>
      </c>
      <c r="AO181" s="178">
        <v>17.600000000000001</v>
      </c>
      <c r="AP181" s="409" t="s">
        <v>2117</v>
      </c>
      <c r="AQ181" s="157">
        <v>27.5</v>
      </c>
      <c r="AR181" s="41">
        <v>48</v>
      </c>
      <c r="AS181" s="1060">
        <v>17</v>
      </c>
      <c r="AW181" s="675">
        <f t="shared" si="118"/>
        <v>460000</v>
      </c>
      <c r="AX181" s="186"/>
      <c r="AY181" s="186">
        <f t="shared" si="108"/>
        <v>476705</v>
      </c>
      <c r="AZ181" s="186">
        <f t="shared" si="99"/>
        <v>16705</v>
      </c>
      <c r="BA181" s="193">
        <f t="shared" si="100"/>
        <v>1.0363152173913044</v>
      </c>
      <c r="BB181" s="720">
        <f>SUM($AY$100:AY181)/SUM($AW$100:AW181)</f>
        <v>0.98788649131578965</v>
      </c>
      <c r="BC181" s="177">
        <f t="shared" si="119"/>
        <v>443333.33333333331</v>
      </c>
      <c r="BD181" s="186">
        <f t="shared" si="109"/>
        <v>461621</v>
      </c>
      <c r="BE181" s="186">
        <f t="shared" si="104"/>
        <v>18287.666666666686</v>
      </c>
      <c r="BF181" s="193">
        <f t="shared" si="105"/>
        <v>1.0412503759398497</v>
      </c>
      <c r="BG181" s="177">
        <f t="shared" si="120"/>
        <v>17333.333333333332</v>
      </c>
      <c r="BH181" s="186">
        <f t="shared" si="110"/>
        <v>15084</v>
      </c>
      <c r="BI181" s="186">
        <f t="shared" si="111"/>
        <v>-2249.3333333333321</v>
      </c>
      <c r="BJ181" s="193">
        <f t="shared" si="112"/>
        <v>0.87023076923076925</v>
      </c>
      <c r="BK181" s="675">
        <f t="shared" si="121"/>
        <v>34.333333333333336</v>
      </c>
      <c r="BL181" s="677"/>
      <c r="BM181" s="677">
        <f t="shared" si="113"/>
        <v>47.4</v>
      </c>
      <c r="BN181" s="677">
        <f t="shared" si="114"/>
        <v>13.066666666666663</v>
      </c>
      <c r="BO181" s="193">
        <f t="shared" si="106"/>
        <v>1.3805825242718446</v>
      </c>
      <c r="BP181" s="193">
        <f>SUM($BM$100:BM181)/SUM($BK$100:BK181)</f>
        <v>1.2479173358526219</v>
      </c>
    </row>
    <row r="182" spans="1:68" s="41" customFormat="1" ht="21.75" hidden="1" customHeight="1" outlineLevel="1">
      <c r="A182" s="120">
        <v>44368</v>
      </c>
      <c r="B182" s="1000">
        <v>475498</v>
      </c>
      <c r="C182" s="126">
        <v>490055</v>
      </c>
      <c r="D182" s="1003">
        <v>49.67</v>
      </c>
      <c r="E182" s="704">
        <f t="shared" si="115"/>
        <v>1573</v>
      </c>
      <c r="F182" s="155">
        <v>453752</v>
      </c>
      <c r="G182" s="30">
        <v>19340</v>
      </c>
      <c r="H182" s="31">
        <v>0</v>
      </c>
      <c r="I182" s="35">
        <v>460407</v>
      </c>
      <c r="J182" s="34">
        <v>18499</v>
      </c>
      <c r="K182" s="440">
        <v>49.67</v>
      </c>
      <c r="L182" s="676">
        <f t="shared" si="107"/>
        <v>1573</v>
      </c>
      <c r="M182" s="710">
        <f t="shared" si="116"/>
        <v>20072</v>
      </c>
      <c r="N182" s="134">
        <v>440430</v>
      </c>
      <c r="O182" s="36">
        <v>18772</v>
      </c>
      <c r="P182" s="147">
        <v>900837</v>
      </c>
      <c r="Q182" s="148">
        <v>37271</v>
      </c>
      <c r="R182" s="707">
        <f t="shared" si="117"/>
        <v>38844</v>
      </c>
      <c r="S182" s="35">
        <v>14285</v>
      </c>
      <c r="T182" s="489">
        <v>11055</v>
      </c>
      <c r="U182" s="36">
        <v>471</v>
      </c>
      <c r="V182" s="157">
        <v>806</v>
      </c>
      <c r="W182" s="33">
        <v>41374</v>
      </c>
      <c r="X182" s="30">
        <v>0</v>
      </c>
      <c r="Y182" s="36">
        <v>42622</v>
      </c>
      <c r="Z182" s="37"/>
      <c r="AA182" s="37" t="s">
        <v>484</v>
      </c>
      <c r="AB182" s="161" t="s">
        <v>82</v>
      </c>
      <c r="AC182" s="98" t="s">
        <v>2018</v>
      </c>
      <c r="AD182" s="165" t="s">
        <v>1988</v>
      </c>
      <c r="AE182" s="38">
        <v>56</v>
      </c>
      <c r="AF182" s="167">
        <v>204</v>
      </c>
      <c r="AG182" s="165">
        <v>55.6</v>
      </c>
      <c r="AH182" s="452">
        <v>14.4</v>
      </c>
      <c r="AI182" s="126">
        <v>0</v>
      </c>
      <c r="AJ182" s="127">
        <v>0</v>
      </c>
      <c r="AK182" s="555">
        <v>158</v>
      </c>
      <c r="AL182" s="30" t="s">
        <v>2110</v>
      </c>
      <c r="AM182" s="40"/>
      <c r="AN182" s="570">
        <v>17.3</v>
      </c>
      <c r="AO182" s="178">
        <v>17.8</v>
      </c>
      <c r="AP182" s="409" t="s">
        <v>2118</v>
      </c>
      <c r="AQ182" s="157">
        <v>26.5</v>
      </c>
      <c r="AR182" s="41">
        <v>48</v>
      </c>
      <c r="AS182" s="1060">
        <v>17</v>
      </c>
      <c r="AW182" s="675">
        <f t="shared" si="118"/>
        <v>460000</v>
      </c>
      <c r="AX182" s="186"/>
      <c r="AY182" s="186">
        <f t="shared" si="108"/>
        <v>475498</v>
      </c>
      <c r="AZ182" s="186">
        <f t="shared" si="99"/>
        <v>15498</v>
      </c>
      <c r="BA182" s="193">
        <f t="shared" si="100"/>
        <v>1.0336913043478262</v>
      </c>
      <c r="BB182" s="720">
        <f>SUM($AY$100:AY182)/SUM($AW$100:AW182)</f>
        <v>0.98827915277674261</v>
      </c>
      <c r="BC182" s="177">
        <f t="shared" si="119"/>
        <v>443333.33333333331</v>
      </c>
      <c r="BD182" s="186">
        <f t="shared" si="109"/>
        <v>460407</v>
      </c>
      <c r="BE182" s="186">
        <f t="shared" si="104"/>
        <v>17073.666666666686</v>
      </c>
      <c r="BF182" s="193">
        <f t="shared" si="105"/>
        <v>1.038512030075188</v>
      </c>
      <c r="BG182" s="177">
        <f t="shared" si="120"/>
        <v>17333.333333333332</v>
      </c>
      <c r="BH182" s="186">
        <f t="shared" si="110"/>
        <v>15091</v>
      </c>
      <c r="BI182" s="186">
        <f t="shared" si="111"/>
        <v>-2242.3333333333321</v>
      </c>
      <c r="BJ182" s="193">
        <f t="shared" si="112"/>
        <v>0.8706346153846154</v>
      </c>
      <c r="BK182" s="675">
        <f t="shared" si="121"/>
        <v>34.333333333333336</v>
      </c>
      <c r="BL182" s="677"/>
      <c r="BM182" s="677">
        <f t="shared" si="113"/>
        <v>49.67</v>
      </c>
      <c r="BN182" s="677">
        <f t="shared" si="114"/>
        <v>15.336666666666666</v>
      </c>
      <c r="BO182" s="193">
        <f t="shared" si="106"/>
        <v>1.4466990291262136</v>
      </c>
      <c r="BP182" s="193">
        <f>SUM($BM$100:BM182)/SUM($BK$100:BK182)</f>
        <v>1.2495162827020698</v>
      </c>
    </row>
    <row r="183" spans="1:68" s="41" customFormat="1" ht="21.75" hidden="1" customHeight="1" outlineLevel="1">
      <c r="A183" s="120">
        <v>44369</v>
      </c>
      <c r="B183" s="1000">
        <v>474795</v>
      </c>
      <c r="C183" s="126">
        <v>489164</v>
      </c>
      <c r="D183" s="1003">
        <v>48.69</v>
      </c>
      <c r="E183" s="704">
        <f t="shared" si="115"/>
        <v>1542</v>
      </c>
      <c r="F183" s="155">
        <v>450410</v>
      </c>
      <c r="G183" s="30">
        <v>19187</v>
      </c>
      <c r="H183" s="31">
        <v>0</v>
      </c>
      <c r="I183" s="35">
        <v>459704</v>
      </c>
      <c r="J183" s="34">
        <v>18491</v>
      </c>
      <c r="K183" s="440">
        <v>48.69</v>
      </c>
      <c r="L183" s="676">
        <f t="shared" si="107"/>
        <v>1542</v>
      </c>
      <c r="M183" s="710">
        <f t="shared" si="116"/>
        <v>20033</v>
      </c>
      <c r="N183" s="134">
        <v>437099</v>
      </c>
      <c r="O183" s="36">
        <v>18620</v>
      </c>
      <c r="P183" s="147">
        <v>896803</v>
      </c>
      <c r="Q183" s="148">
        <v>37111</v>
      </c>
      <c r="R183" s="707">
        <f t="shared" si="117"/>
        <v>38653</v>
      </c>
      <c r="S183" s="35">
        <v>14293</v>
      </c>
      <c r="T183" s="489">
        <v>11045</v>
      </c>
      <c r="U183" s="36">
        <v>471</v>
      </c>
      <c r="V183" s="157">
        <v>798</v>
      </c>
      <c r="W183" s="33">
        <v>41381</v>
      </c>
      <c r="X183" s="30">
        <v>0</v>
      </c>
      <c r="Y183" s="36">
        <v>42599</v>
      </c>
      <c r="Z183" s="37"/>
      <c r="AA183" s="37" t="s">
        <v>484</v>
      </c>
      <c r="AB183" s="161" t="s">
        <v>82</v>
      </c>
      <c r="AC183" s="98" t="s">
        <v>2018</v>
      </c>
      <c r="AD183" s="165" t="s">
        <v>1988</v>
      </c>
      <c r="AE183" s="38">
        <v>56</v>
      </c>
      <c r="AF183" s="167">
        <v>204</v>
      </c>
      <c r="AG183" s="165">
        <v>55.4</v>
      </c>
      <c r="AH183" s="452">
        <v>14.3</v>
      </c>
      <c r="AI183" s="126">
        <v>0</v>
      </c>
      <c r="AJ183" s="127">
        <v>0</v>
      </c>
      <c r="AK183" s="555">
        <v>158</v>
      </c>
      <c r="AL183" s="30" t="s">
        <v>2110</v>
      </c>
      <c r="AM183" s="40"/>
      <c r="AN183" s="570">
        <v>16.64</v>
      </c>
      <c r="AO183" s="178">
        <v>17.899999999999999</v>
      </c>
      <c r="AP183" s="409" t="s">
        <v>2118</v>
      </c>
      <c r="AQ183" s="157">
        <v>26.3</v>
      </c>
      <c r="AR183" s="41">
        <v>48</v>
      </c>
      <c r="AS183" s="1060">
        <v>17</v>
      </c>
      <c r="AW183" s="675">
        <f t="shared" si="118"/>
        <v>460000</v>
      </c>
      <c r="AX183" s="186"/>
      <c r="AY183" s="186">
        <f t="shared" si="108"/>
        <v>474795</v>
      </c>
      <c r="AZ183" s="186">
        <f t="shared" si="99"/>
        <v>14795</v>
      </c>
      <c r="BA183" s="193">
        <f t="shared" si="100"/>
        <v>1.0321630434782609</v>
      </c>
      <c r="BB183" s="720">
        <f>SUM($AY$100:AY183)/SUM($AW$100:AW183)</f>
        <v>0.988652149630451</v>
      </c>
      <c r="BC183" s="177">
        <f t="shared" si="119"/>
        <v>443333.33333333331</v>
      </c>
      <c r="BD183" s="186">
        <f t="shared" si="109"/>
        <v>459704</v>
      </c>
      <c r="BE183" s="186">
        <f t="shared" si="104"/>
        <v>16370.666666666686</v>
      </c>
      <c r="BF183" s="193">
        <f t="shared" si="105"/>
        <v>1.0369263157894737</v>
      </c>
      <c r="BG183" s="177">
        <f t="shared" si="120"/>
        <v>17333.333333333332</v>
      </c>
      <c r="BH183" s="186">
        <f t="shared" si="110"/>
        <v>15091</v>
      </c>
      <c r="BI183" s="186">
        <f t="shared" si="111"/>
        <v>-2242.3333333333321</v>
      </c>
      <c r="BJ183" s="193">
        <f t="shared" si="112"/>
        <v>0.8706346153846154</v>
      </c>
      <c r="BK183" s="675">
        <f t="shared" si="121"/>
        <v>34.333333333333336</v>
      </c>
      <c r="BL183" s="677"/>
      <c r="BM183" s="677">
        <f t="shared" si="113"/>
        <v>48.69</v>
      </c>
      <c r="BN183" s="677">
        <f t="shared" si="114"/>
        <v>14.356666666666662</v>
      </c>
      <c r="BO183" s="193">
        <f t="shared" si="106"/>
        <v>1.4181553398058251</v>
      </c>
      <c r="BP183" s="193">
        <f>SUM($BM$100:BM183)/SUM($BK$100:BK183)</f>
        <v>1.2508619460799508</v>
      </c>
    </row>
    <row r="184" spans="1:68" s="41" customFormat="1" ht="21.75" hidden="1" customHeight="1" outlineLevel="1">
      <c r="A184" s="120">
        <v>44370</v>
      </c>
      <c r="B184" s="1000">
        <v>473547</v>
      </c>
      <c r="C184" s="126">
        <v>489173</v>
      </c>
      <c r="D184" s="1003">
        <v>48.6</v>
      </c>
      <c r="E184" s="704">
        <f t="shared" si="115"/>
        <v>1539</v>
      </c>
      <c r="F184" s="155">
        <v>418827</v>
      </c>
      <c r="G184" s="30">
        <v>17845</v>
      </c>
      <c r="H184" s="31">
        <v>0</v>
      </c>
      <c r="I184" s="35">
        <v>458257</v>
      </c>
      <c r="J184" s="34">
        <v>18441</v>
      </c>
      <c r="K184" s="440">
        <v>48.6</v>
      </c>
      <c r="L184" s="676">
        <f t="shared" si="107"/>
        <v>1539</v>
      </c>
      <c r="M184" s="710">
        <f t="shared" si="116"/>
        <v>19980</v>
      </c>
      <c r="N184" s="134">
        <v>405778</v>
      </c>
      <c r="O184" s="36">
        <v>17289</v>
      </c>
      <c r="P184" s="147">
        <v>864035</v>
      </c>
      <c r="Q184" s="148">
        <v>35730</v>
      </c>
      <c r="R184" s="707">
        <f t="shared" si="117"/>
        <v>37269</v>
      </c>
      <c r="S184" s="35">
        <v>14380</v>
      </c>
      <c r="T184" s="489">
        <v>10960</v>
      </c>
      <c r="U184" s="36">
        <v>467</v>
      </c>
      <c r="V184" s="157">
        <v>910</v>
      </c>
      <c r="W184" s="33">
        <v>41352</v>
      </c>
      <c r="X184" s="30">
        <v>0</v>
      </c>
      <c r="Y184" s="36">
        <v>42607</v>
      </c>
      <c r="Z184" s="37"/>
      <c r="AA184" s="37" t="s">
        <v>484</v>
      </c>
      <c r="AB184" s="161" t="s">
        <v>82</v>
      </c>
      <c r="AC184" s="98" t="s">
        <v>2018</v>
      </c>
      <c r="AD184" s="165" t="s">
        <v>1988</v>
      </c>
      <c r="AE184" s="38">
        <v>56</v>
      </c>
      <c r="AF184" s="167">
        <v>204</v>
      </c>
      <c r="AG184" s="165">
        <v>53.4</v>
      </c>
      <c r="AH184" s="452">
        <v>13.8</v>
      </c>
      <c r="AI184" s="126">
        <v>0</v>
      </c>
      <c r="AJ184" s="127">
        <v>0</v>
      </c>
      <c r="AK184" s="555">
        <v>159</v>
      </c>
      <c r="AL184" s="30" t="s">
        <v>2110</v>
      </c>
      <c r="AM184" s="40"/>
      <c r="AN184" s="570">
        <v>16.64</v>
      </c>
      <c r="AO184" s="178">
        <v>17.899999999999999</v>
      </c>
      <c r="AP184" s="409" t="s">
        <v>2119</v>
      </c>
      <c r="AQ184" s="157">
        <v>25.65</v>
      </c>
      <c r="AR184" s="41">
        <v>48</v>
      </c>
      <c r="AS184" s="1060">
        <v>17</v>
      </c>
      <c r="AW184" s="675">
        <f t="shared" si="118"/>
        <v>460000</v>
      </c>
      <c r="AX184" s="186"/>
      <c r="AY184" s="186">
        <f t="shared" si="108"/>
        <v>473547</v>
      </c>
      <c r="AZ184" s="186">
        <f t="shared" si="99"/>
        <v>13547</v>
      </c>
      <c r="BA184" s="193">
        <f t="shared" si="100"/>
        <v>1.02945</v>
      </c>
      <c r="BB184" s="720">
        <f>SUM($AY$100:AY184)/SUM($AW$100:AW184)</f>
        <v>0.98899599373396863</v>
      </c>
      <c r="BC184" s="177">
        <f t="shared" si="119"/>
        <v>443333.33333333331</v>
      </c>
      <c r="BD184" s="186">
        <f t="shared" si="109"/>
        <v>458257</v>
      </c>
      <c r="BE184" s="186">
        <f t="shared" si="104"/>
        <v>14923.666666666686</v>
      </c>
      <c r="BF184" s="193">
        <f t="shared" si="105"/>
        <v>1.0336624060150377</v>
      </c>
      <c r="BG184" s="177">
        <f t="shared" si="120"/>
        <v>17333.333333333332</v>
      </c>
      <c r="BH184" s="186">
        <f t="shared" si="110"/>
        <v>15290</v>
      </c>
      <c r="BI184" s="186">
        <f t="shared" si="111"/>
        <v>-2043.3333333333321</v>
      </c>
      <c r="BJ184" s="193">
        <f t="shared" si="112"/>
        <v>0.88211538461538463</v>
      </c>
      <c r="BK184" s="675">
        <f t="shared" si="121"/>
        <v>34.333333333333336</v>
      </c>
      <c r="BL184" s="677"/>
      <c r="BM184" s="677">
        <f t="shared" si="113"/>
        <v>48.6</v>
      </c>
      <c r="BN184" s="677">
        <f t="shared" si="114"/>
        <v>14.266666666666666</v>
      </c>
      <c r="BO184" s="193">
        <f t="shared" si="106"/>
        <v>1.4155339805825242</v>
      </c>
      <c r="BP184" s="193">
        <f>SUM($BM$100:BM184)/SUM($BK$100:BK184)</f>
        <v>1.2521655522250408</v>
      </c>
    </row>
    <row r="185" spans="1:68" s="41" customFormat="1" ht="21.75" hidden="1" customHeight="1" outlineLevel="1">
      <c r="A185" s="120">
        <v>44371</v>
      </c>
      <c r="B185" s="1000">
        <v>473236</v>
      </c>
      <c r="C185" s="126">
        <v>488561</v>
      </c>
      <c r="D185" s="1003">
        <v>49.04</v>
      </c>
      <c r="E185" s="704">
        <f t="shared" si="115"/>
        <v>1553</v>
      </c>
      <c r="F185" s="155">
        <v>428074</v>
      </c>
      <c r="G185" s="30">
        <v>18095</v>
      </c>
      <c r="H185" s="31">
        <v>0</v>
      </c>
      <c r="I185" s="35">
        <v>457909</v>
      </c>
      <c r="J185" s="34">
        <v>18458</v>
      </c>
      <c r="K185" s="440">
        <v>49.04</v>
      </c>
      <c r="L185" s="676">
        <f t="shared" si="107"/>
        <v>1553</v>
      </c>
      <c r="M185" s="710">
        <f t="shared" si="116"/>
        <v>20011</v>
      </c>
      <c r="N185" s="134">
        <v>414989</v>
      </c>
      <c r="O185" s="36">
        <v>17542</v>
      </c>
      <c r="P185" s="147">
        <v>872898</v>
      </c>
      <c r="Q185" s="148">
        <v>36000</v>
      </c>
      <c r="R185" s="707">
        <f t="shared" si="117"/>
        <v>37553</v>
      </c>
      <c r="S185" s="35">
        <v>14417</v>
      </c>
      <c r="T185" s="489">
        <v>10950</v>
      </c>
      <c r="U185" s="36">
        <v>463</v>
      </c>
      <c r="V185" s="157">
        <v>910</v>
      </c>
      <c r="W185" s="33">
        <v>41242</v>
      </c>
      <c r="X185" s="30">
        <v>0</v>
      </c>
      <c r="Y185" s="36">
        <v>42271</v>
      </c>
      <c r="Z185" s="37"/>
      <c r="AA185" s="37" t="s">
        <v>484</v>
      </c>
      <c r="AB185" s="161" t="s">
        <v>82</v>
      </c>
      <c r="AC185" s="98" t="s">
        <v>2018</v>
      </c>
      <c r="AD185" s="165" t="s">
        <v>2038</v>
      </c>
      <c r="AE185" s="38">
        <v>56</v>
      </c>
      <c r="AF185" s="167">
        <v>204</v>
      </c>
      <c r="AG185" s="165">
        <v>54</v>
      </c>
      <c r="AH185" s="452">
        <v>14</v>
      </c>
      <c r="AI185" s="126">
        <v>0</v>
      </c>
      <c r="AJ185" s="127">
        <v>0</v>
      </c>
      <c r="AK185" s="555">
        <v>159</v>
      </c>
      <c r="AL185" s="30" t="s">
        <v>2110</v>
      </c>
      <c r="AM185" s="40"/>
      <c r="AN185" s="570">
        <v>16.7</v>
      </c>
      <c r="AO185" s="178">
        <v>19.100000000000001</v>
      </c>
      <c r="AP185" s="409" t="s">
        <v>2122</v>
      </c>
      <c r="AQ185" s="157">
        <v>25.1</v>
      </c>
      <c r="AR185" s="41">
        <v>49</v>
      </c>
      <c r="AS185" s="1060">
        <v>17</v>
      </c>
      <c r="AW185" s="675">
        <f t="shared" si="118"/>
        <v>460000</v>
      </c>
      <c r="AX185" s="186"/>
      <c r="AY185" s="186">
        <f t="shared" si="108"/>
        <v>473236</v>
      </c>
      <c r="AZ185" s="186">
        <f t="shared" si="99"/>
        <v>13236</v>
      </c>
      <c r="BA185" s="193">
        <f t="shared" si="100"/>
        <v>1.0287739130434783</v>
      </c>
      <c r="BB185" s="720">
        <f>SUM($AY$100:AY185)/SUM($AW$100:AW185)</f>
        <v>0.98932844000726761</v>
      </c>
      <c r="BC185" s="177">
        <f t="shared" si="119"/>
        <v>443333.33333333331</v>
      </c>
      <c r="BD185" s="186">
        <f t="shared" si="109"/>
        <v>457909</v>
      </c>
      <c r="BE185" s="186">
        <f t="shared" si="104"/>
        <v>14575.666666666686</v>
      </c>
      <c r="BF185" s="193">
        <f t="shared" si="105"/>
        <v>1.0328774436090227</v>
      </c>
      <c r="BG185" s="177">
        <f t="shared" si="120"/>
        <v>17333.333333333332</v>
      </c>
      <c r="BH185" s="186">
        <f t="shared" si="110"/>
        <v>15327</v>
      </c>
      <c r="BI185" s="186">
        <f t="shared" si="111"/>
        <v>-2006.3333333333321</v>
      </c>
      <c r="BJ185" s="193">
        <f t="shared" si="112"/>
        <v>0.88425000000000009</v>
      </c>
      <c r="BK185" s="675">
        <f t="shared" si="121"/>
        <v>34.333333333333336</v>
      </c>
      <c r="BL185" s="677"/>
      <c r="BM185" s="677">
        <f t="shared" si="113"/>
        <v>49.04</v>
      </c>
      <c r="BN185" s="677">
        <f t="shared" si="114"/>
        <v>14.706666666666663</v>
      </c>
      <c r="BO185" s="193">
        <f t="shared" si="106"/>
        <v>1.4283495145631067</v>
      </c>
      <c r="BP185" s="193">
        <f>SUM($BM$100:BM185)/SUM($BK$100:BK185)</f>
        <v>1.2535493365868544</v>
      </c>
    </row>
    <row r="186" spans="1:68" s="41" customFormat="1" ht="21.75" hidden="1" customHeight="1" outlineLevel="1">
      <c r="A186" s="120">
        <v>44372</v>
      </c>
      <c r="B186" s="1000">
        <v>474827</v>
      </c>
      <c r="C186" s="126">
        <v>491404</v>
      </c>
      <c r="D186" s="1003">
        <v>48.44</v>
      </c>
      <c r="E186" s="704">
        <f t="shared" si="115"/>
        <v>1534</v>
      </c>
      <c r="F186" s="155">
        <v>364827</v>
      </c>
      <c r="G186" s="30">
        <v>15364</v>
      </c>
      <c r="H186" s="31">
        <v>0</v>
      </c>
      <c r="I186" s="35">
        <v>459732</v>
      </c>
      <c r="J186" s="34">
        <v>18505</v>
      </c>
      <c r="K186" s="440">
        <v>48.44</v>
      </c>
      <c r="L186" s="676">
        <f t="shared" si="107"/>
        <v>1534</v>
      </c>
      <c r="M186" s="710">
        <f t="shared" si="116"/>
        <v>20039</v>
      </c>
      <c r="N186" s="134">
        <v>352456</v>
      </c>
      <c r="O186" s="36">
        <v>14843</v>
      </c>
      <c r="P186" s="147">
        <v>812188</v>
      </c>
      <c r="Q186" s="148">
        <v>33347.71</v>
      </c>
      <c r="R186" s="707">
        <f t="shared" si="117"/>
        <v>34881.71</v>
      </c>
      <c r="S186" s="35">
        <v>14473</v>
      </c>
      <c r="T186" s="489">
        <v>10534</v>
      </c>
      <c r="U186" s="36">
        <v>444</v>
      </c>
      <c r="V186" s="157">
        <v>622</v>
      </c>
      <c r="W186" s="33">
        <v>41059</v>
      </c>
      <c r="X186" s="30">
        <v>0</v>
      </c>
      <c r="Y186" s="36">
        <v>42113</v>
      </c>
      <c r="Z186" s="37"/>
      <c r="AA186" s="37" t="s">
        <v>484</v>
      </c>
      <c r="AB186" s="161" t="s">
        <v>82</v>
      </c>
      <c r="AC186" s="98" t="s">
        <v>2018</v>
      </c>
      <c r="AD186" s="165" t="s">
        <v>1990</v>
      </c>
      <c r="AE186" s="38">
        <v>56</v>
      </c>
      <c r="AF186" s="167">
        <v>204</v>
      </c>
      <c r="AG186" s="165">
        <v>50.3</v>
      </c>
      <c r="AH186" s="452">
        <v>13</v>
      </c>
      <c r="AI186" s="126">
        <v>0</v>
      </c>
      <c r="AJ186" s="127">
        <v>0</v>
      </c>
      <c r="AK186" s="555">
        <v>160</v>
      </c>
      <c r="AL186" s="30" t="s">
        <v>2110</v>
      </c>
      <c r="AM186" s="40"/>
      <c r="AN186" s="570">
        <v>17</v>
      </c>
      <c r="AO186" s="178">
        <v>18.600000000000001</v>
      </c>
      <c r="AP186" s="409" t="s">
        <v>2125</v>
      </c>
      <c r="AQ186" s="157">
        <v>23.98</v>
      </c>
      <c r="AR186" s="41">
        <v>49</v>
      </c>
      <c r="AS186" s="1060">
        <v>17</v>
      </c>
      <c r="AW186" s="675">
        <f t="shared" si="118"/>
        <v>460000</v>
      </c>
      <c r="AX186" s="186"/>
      <c r="AY186" s="186">
        <f t="shared" si="108"/>
        <v>474827</v>
      </c>
      <c r="AZ186" s="186">
        <f t="shared" si="99"/>
        <v>14827</v>
      </c>
      <c r="BA186" s="193">
        <f t="shared" si="100"/>
        <v>1.0322326086956521</v>
      </c>
      <c r="BB186" s="720">
        <f>SUM($AY$100:AY186)/SUM($AW$100:AW186)</f>
        <v>0.98968404212612626</v>
      </c>
      <c r="BC186" s="177">
        <f t="shared" si="119"/>
        <v>443333.33333333331</v>
      </c>
      <c r="BD186" s="186">
        <f t="shared" si="109"/>
        <v>459732</v>
      </c>
      <c r="BE186" s="186">
        <f t="shared" si="104"/>
        <v>16398.666666666686</v>
      </c>
      <c r="BF186" s="193">
        <f t="shared" si="105"/>
        <v>1.0369894736842105</v>
      </c>
      <c r="BG186" s="177">
        <f t="shared" si="120"/>
        <v>17333.333333333332</v>
      </c>
      <c r="BH186" s="186">
        <f t="shared" si="110"/>
        <v>15095</v>
      </c>
      <c r="BI186" s="186">
        <f t="shared" si="111"/>
        <v>-2238.3333333333321</v>
      </c>
      <c r="BJ186" s="193">
        <f t="shared" si="112"/>
        <v>0.87086538461538465</v>
      </c>
      <c r="BK186" s="675">
        <f t="shared" si="121"/>
        <v>34.333333333333336</v>
      </c>
      <c r="BL186" s="677"/>
      <c r="BM186" s="677">
        <f t="shared" si="113"/>
        <v>48.44</v>
      </c>
      <c r="BN186" s="677">
        <f t="shared" si="114"/>
        <v>14.106666666666662</v>
      </c>
      <c r="BO186" s="193">
        <f t="shared" si="106"/>
        <v>1.4108737864077667</v>
      </c>
      <c r="BP186" s="193">
        <f>SUM($BM$100:BM186)/SUM($BK$100:BK186)</f>
        <v>1.2547753650601503</v>
      </c>
    </row>
    <row r="187" spans="1:68" s="41" customFormat="1" ht="21.75" hidden="1" customHeight="1" outlineLevel="1">
      <c r="A187" s="120">
        <v>44373</v>
      </c>
      <c r="B187" s="1000">
        <v>477206</v>
      </c>
      <c r="C187" s="126">
        <v>494514</v>
      </c>
      <c r="D187" s="1003">
        <v>48.18</v>
      </c>
      <c r="E187" s="704">
        <f t="shared" si="115"/>
        <v>1526</v>
      </c>
      <c r="F187" s="155">
        <v>351319</v>
      </c>
      <c r="G187" s="30">
        <v>14932</v>
      </c>
      <c r="H187" s="31">
        <v>0</v>
      </c>
      <c r="I187" s="35">
        <v>461848</v>
      </c>
      <c r="J187" s="34">
        <v>18563</v>
      </c>
      <c r="K187" s="440">
        <v>48.18</v>
      </c>
      <c r="L187" s="676">
        <f t="shared" si="107"/>
        <v>1526</v>
      </c>
      <c r="M187" s="710">
        <f t="shared" si="116"/>
        <v>20089</v>
      </c>
      <c r="N187" s="134">
        <v>339176</v>
      </c>
      <c r="O187" s="36">
        <v>14416</v>
      </c>
      <c r="P187" s="147">
        <v>801024</v>
      </c>
      <c r="Q187" s="148">
        <v>32979</v>
      </c>
      <c r="R187" s="707">
        <f t="shared" si="117"/>
        <v>34505</v>
      </c>
      <c r="S187" s="35">
        <v>14758</v>
      </c>
      <c r="T187" s="489">
        <v>10383</v>
      </c>
      <c r="U187" s="36">
        <v>441</v>
      </c>
      <c r="V187" s="157">
        <v>600</v>
      </c>
      <c r="W187" s="33">
        <v>41171</v>
      </c>
      <c r="X187" s="30">
        <v>0</v>
      </c>
      <c r="Y187" s="36">
        <v>42503</v>
      </c>
      <c r="Z187" s="37"/>
      <c r="AA187" s="37" t="s">
        <v>484</v>
      </c>
      <c r="AB187" s="161" t="s">
        <v>82</v>
      </c>
      <c r="AC187" s="98" t="s">
        <v>2018</v>
      </c>
      <c r="AD187" s="165" t="s">
        <v>2076</v>
      </c>
      <c r="AE187" s="38">
        <v>60</v>
      </c>
      <c r="AF187" s="167">
        <v>204</v>
      </c>
      <c r="AG187" s="165">
        <v>49.6</v>
      </c>
      <c r="AH187" s="452">
        <v>12.8</v>
      </c>
      <c r="AI187" s="126">
        <v>0</v>
      </c>
      <c r="AJ187" s="127">
        <v>0</v>
      </c>
      <c r="AK187" s="555">
        <v>160</v>
      </c>
      <c r="AL187" s="30" t="s">
        <v>2110</v>
      </c>
      <c r="AM187" s="40"/>
      <c r="AN187" s="570">
        <v>17.8</v>
      </c>
      <c r="AO187" s="178">
        <v>18.7</v>
      </c>
      <c r="AP187" s="409" t="s">
        <v>2127</v>
      </c>
      <c r="AQ187" s="157">
        <v>22.25</v>
      </c>
      <c r="AR187" s="41">
        <v>49</v>
      </c>
      <c r="AS187" s="1060">
        <v>17</v>
      </c>
      <c r="AW187" s="675">
        <f t="shared" si="118"/>
        <v>460000</v>
      </c>
      <c r="AX187" s="186"/>
      <c r="AY187" s="186">
        <f t="shared" si="108"/>
        <v>477206</v>
      </c>
      <c r="AZ187" s="186">
        <f t="shared" si="99"/>
        <v>17206</v>
      </c>
      <c r="BA187" s="193">
        <f t="shared" si="100"/>
        <v>1.037404347826087</v>
      </c>
      <c r="BB187" s="720">
        <f>SUM($AY$100:AY187)/SUM($AW$100:AW187)</f>
        <v>0.9900763105432453</v>
      </c>
      <c r="BC187" s="177">
        <f t="shared" si="119"/>
        <v>443333.33333333331</v>
      </c>
      <c r="BD187" s="186">
        <f t="shared" si="109"/>
        <v>461848</v>
      </c>
      <c r="BE187" s="186">
        <f t="shared" si="104"/>
        <v>18514.666666666686</v>
      </c>
      <c r="BF187" s="193">
        <f t="shared" si="105"/>
        <v>1.0417624060150377</v>
      </c>
      <c r="BG187" s="177">
        <f t="shared" si="120"/>
        <v>17333.333333333332</v>
      </c>
      <c r="BH187" s="186">
        <f t="shared" si="110"/>
        <v>15358</v>
      </c>
      <c r="BI187" s="186">
        <f t="shared" si="111"/>
        <v>-1975.3333333333321</v>
      </c>
      <c r="BJ187" s="193">
        <f t="shared" si="112"/>
        <v>0.88603846153846155</v>
      </c>
      <c r="BK187" s="675">
        <f t="shared" si="121"/>
        <v>34.333333333333336</v>
      </c>
      <c r="BL187" s="677"/>
      <c r="BM187" s="677">
        <f t="shared" si="113"/>
        <v>48.18</v>
      </c>
      <c r="BN187" s="677">
        <f t="shared" si="114"/>
        <v>13.846666666666664</v>
      </c>
      <c r="BO187" s="193">
        <f t="shared" si="106"/>
        <v>1.4033009708737862</v>
      </c>
      <c r="BP187" s="193">
        <f>SUM($BM$100:BM187)/SUM($BK$100:BK187)</f>
        <v>1.2559238738738747</v>
      </c>
    </row>
    <row r="188" spans="1:68" s="41" customFormat="1" ht="21.75" hidden="1" customHeight="1" outlineLevel="1">
      <c r="A188" s="120">
        <v>44374</v>
      </c>
      <c r="B188" s="1000">
        <v>482629</v>
      </c>
      <c r="C188" s="126">
        <v>500957</v>
      </c>
      <c r="D188" s="1003">
        <v>47.86</v>
      </c>
      <c r="E188" s="704">
        <f t="shared" si="115"/>
        <v>1516</v>
      </c>
      <c r="F188" s="155">
        <v>404888</v>
      </c>
      <c r="G188" s="30">
        <v>17134</v>
      </c>
      <c r="H188" s="31">
        <v>0</v>
      </c>
      <c r="I188" s="35">
        <v>467369</v>
      </c>
      <c r="J188" s="34">
        <v>18878</v>
      </c>
      <c r="K188" s="440">
        <v>47.86</v>
      </c>
      <c r="L188" s="676">
        <f t="shared" si="107"/>
        <v>1516</v>
      </c>
      <c r="M188" s="710">
        <f t="shared" si="116"/>
        <v>20394</v>
      </c>
      <c r="N188" s="134">
        <v>392221</v>
      </c>
      <c r="O188" s="36">
        <v>16598</v>
      </c>
      <c r="P188" s="147">
        <v>859590</v>
      </c>
      <c r="Q188" s="148">
        <v>35476</v>
      </c>
      <c r="R188" s="707">
        <f t="shared" si="117"/>
        <v>36992</v>
      </c>
      <c r="S188" s="35">
        <v>14644</v>
      </c>
      <c r="T188" s="489">
        <v>10630</v>
      </c>
      <c r="U188" s="36">
        <v>450</v>
      </c>
      <c r="V188" s="157">
        <v>616</v>
      </c>
      <c r="W188" s="33">
        <v>41271</v>
      </c>
      <c r="X188" s="30">
        <v>0</v>
      </c>
      <c r="Y188" s="36">
        <v>42318</v>
      </c>
      <c r="Z188" s="37"/>
      <c r="AA188" s="37" t="s">
        <v>484</v>
      </c>
      <c r="AB188" s="161" t="s">
        <v>82</v>
      </c>
      <c r="AC188" s="98" t="s">
        <v>2018</v>
      </c>
      <c r="AD188" s="165" t="s">
        <v>2129</v>
      </c>
      <c r="AE188" s="38">
        <v>60</v>
      </c>
      <c r="AF188" s="167">
        <v>204</v>
      </c>
      <c r="AG188" s="165">
        <v>49.6</v>
      </c>
      <c r="AH188" s="452">
        <v>12.8</v>
      </c>
      <c r="AI188" s="126">
        <v>0</v>
      </c>
      <c r="AJ188" s="127">
        <v>0</v>
      </c>
      <c r="AK188" s="555">
        <v>182</v>
      </c>
      <c r="AL188" s="30" t="s">
        <v>2110</v>
      </c>
      <c r="AM188" s="40"/>
      <c r="AN188" s="570">
        <v>17.5</v>
      </c>
      <c r="AO188" s="178">
        <v>18.2</v>
      </c>
      <c r="AP188" s="409" t="s">
        <v>2130</v>
      </c>
      <c r="AQ188" s="157">
        <v>23.28</v>
      </c>
      <c r="AR188" s="41">
        <v>49</v>
      </c>
      <c r="AS188" s="1060">
        <v>17</v>
      </c>
      <c r="AW188" s="675">
        <f t="shared" si="118"/>
        <v>460000</v>
      </c>
      <c r="AX188" s="186"/>
      <c r="AY188" s="186">
        <f t="shared" si="108"/>
        <v>482629</v>
      </c>
      <c r="AZ188" s="186">
        <f t="shared" si="99"/>
        <v>22629</v>
      </c>
      <c r="BA188" s="193">
        <f t="shared" si="100"/>
        <v>1.0491934782608696</v>
      </c>
      <c r="BB188" s="720">
        <f>SUM($AY$100:AY188)/SUM($AW$100:AW188)</f>
        <v>0.99055830092165909</v>
      </c>
      <c r="BC188" s="177">
        <f t="shared" si="119"/>
        <v>443333.33333333331</v>
      </c>
      <c r="BD188" s="186">
        <f t="shared" si="109"/>
        <v>467369</v>
      </c>
      <c r="BE188" s="186">
        <f t="shared" si="104"/>
        <v>24035.666666666686</v>
      </c>
      <c r="BF188" s="193">
        <f t="shared" si="105"/>
        <v>1.0542157894736843</v>
      </c>
      <c r="BG188" s="177">
        <f t="shared" si="120"/>
        <v>17333.333333333332</v>
      </c>
      <c r="BH188" s="186">
        <f t="shared" si="110"/>
        <v>15260</v>
      </c>
      <c r="BI188" s="186">
        <f t="shared" si="111"/>
        <v>-2073.3333333333321</v>
      </c>
      <c r="BJ188" s="193">
        <f t="shared" si="112"/>
        <v>0.88038461538461543</v>
      </c>
      <c r="BK188" s="675">
        <f t="shared" si="121"/>
        <v>34.333333333333336</v>
      </c>
      <c r="BL188" s="677"/>
      <c r="BM188" s="677">
        <f t="shared" si="113"/>
        <v>47.86</v>
      </c>
      <c r="BN188" s="677">
        <f t="shared" si="114"/>
        <v>13.526666666666664</v>
      </c>
      <c r="BO188" s="193">
        <f t="shared" si="106"/>
        <v>1.3939805825242717</v>
      </c>
      <c r="BP188" s="193">
        <f>SUM($BM$100:BM188)/SUM($BK$100:BK188)</f>
        <v>1.2569832377262915</v>
      </c>
    </row>
    <row r="189" spans="1:68" s="41" customFormat="1" ht="21.75" hidden="1" customHeight="1" outlineLevel="1">
      <c r="A189" s="120">
        <v>44375</v>
      </c>
      <c r="B189" s="1000">
        <v>447754</v>
      </c>
      <c r="C189" s="126">
        <v>459403</v>
      </c>
      <c r="D189" s="1003">
        <v>44.53</v>
      </c>
      <c r="E189" s="704">
        <f t="shared" si="115"/>
        <v>1411</v>
      </c>
      <c r="F189" s="155">
        <v>403083</v>
      </c>
      <c r="G189" s="30">
        <v>17124</v>
      </c>
      <c r="H189" s="31">
        <v>0</v>
      </c>
      <c r="I189" s="35">
        <v>430542</v>
      </c>
      <c r="J189" s="34">
        <v>17388</v>
      </c>
      <c r="K189" s="440">
        <v>44.53</v>
      </c>
      <c r="L189" s="676">
        <f t="shared" si="107"/>
        <v>1411</v>
      </c>
      <c r="M189" s="710">
        <f t="shared" si="116"/>
        <v>18799</v>
      </c>
      <c r="N189" s="134">
        <v>390038</v>
      </c>
      <c r="O189" s="36">
        <v>16570</v>
      </c>
      <c r="P189" s="147">
        <v>820580</v>
      </c>
      <c r="Q189" s="148">
        <v>33958</v>
      </c>
      <c r="R189" s="707">
        <f t="shared" si="117"/>
        <v>35369</v>
      </c>
      <c r="S189" s="35">
        <v>14507</v>
      </c>
      <c r="T189" s="489">
        <v>10358</v>
      </c>
      <c r="U189" s="36">
        <v>440</v>
      </c>
      <c r="V189" s="157">
        <v>2705</v>
      </c>
      <c r="W189" s="33">
        <v>41383</v>
      </c>
      <c r="X189" s="30">
        <v>0</v>
      </c>
      <c r="Y189" s="36">
        <v>42483</v>
      </c>
      <c r="Z189" s="37"/>
      <c r="AA189" s="37" t="s">
        <v>748</v>
      </c>
      <c r="AB189" s="161" t="s">
        <v>82</v>
      </c>
      <c r="AC189" s="98" t="s">
        <v>2018</v>
      </c>
      <c r="AD189" s="165" t="s">
        <v>1931</v>
      </c>
      <c r="AE189" s="38">
        <v>57</v>
      </c>
      <c r="AF189" s="167">
        <v>204</v>
      </c>
      <c r="AG189" s="165">
        <v>50.9</v>
      </c>
      <c r="AH189" s="452">
        <v>13.1</v>
      </c>
      <c r="AI189" s="126">
        <v>9</v>
      </c>
      <c r="AJ189" s="127">
        <v>0</v>
      </c>
      <c r="AK189" s="555">
        <v>165</v>
      </c>
      <c r="AL189" s="30" t="s">
        <v>2110</v>
      </c>
      <c r="AM189" s="40"/>
      <c r="AN189" s="570">
        <v>16.100000000000001</v>
      </c>
      <c r="AO189" s="178">
        <v>18.899999999999999</v>
      </c>
      <c r="AP189" s="409" t="s">
        <v>2131</v>
      </c>
      <c r="AQ189" s="157">
        <v>32.94</v>
      </c>
      <c r="AR189" s="41">
        <v>49</v>
      </c>
      <c r="AS189" s="1060">
        <v>17</v>
      </c>
      <c r="AW189" s="675">
        <f t="shared" si="118"/>
        <v>460000</v>
      </c>
      <c r="AX189" s="186"/>
      <c r="AY189" s="186">
        <f t="shared" si="108"/>
        <v>447754</v>
      </c>
      <c r="AZ189" s="186">
        <f t="shared" si="99"/>
        <v>-12246</v>
      </c>
      <c r="BA189" s="193">
        <f t="shared" si="100"/>
        <v>0.97337826086956525</v>
      </c>
      <c r="BB189" s="720">
        <f>SUM($AY$100:AY189)/SUM($AW$100:AW189)</f>
        <v>0.99041936248241924</v>
      </c>
      <c r="BC189" s="177">
        <f t="shared" si="119"/>
        <v>443333.33333333331</v>
      </c>
      <c r="BD189" s="186">
        <f t="shared" si="109"/>
        <v>430542</v>
      </c>
      <c r="BE189" s="186">
        <f t="shared" si="104"/>
        <v>-12791.333333333314</v>
      </c>
      <c r="BF189" s="193">
        <f t="shared" si="105"/>
        <v>0.97114736842105265</v>
      </c>
      <c r="BG189" s="177">
        <f t="shared" si="120"/>
        <v>17333.333333333332</v>
      </c>
      <c r="BH189" s="186">
        <f t="shared" si="110"/>
        <v>17212</v>
      </c>
      <c r="BI189" s="186">
        <f t="shared" si="111"/>
        <v>-121.33333333333212</v>
      </c>
      <c r="BJ189" s="193">
        <f t="shared" si="112"/>
        <v>0.9930000000000001</v>
      </c>
      <c r="BK189" s="675">
        <f t="shared" si="121"/>
        <v>34.333333333333336</v>
      </c>
      <c r="BL189" s="677"/>
      <c r="BM189" s="677">
        <f t="shared" si="113"/>
        <v>44.53</v>
      </c>
      <c r="BN189" s="677">
        <f t="shared" si="114"/>
        <v>10.196666666666665</v>
      </c>
      <c r="BO189" s="193">
        <f t="shared" si="106"/>
        <v>1.2969902912621358</v>
      </c>
      <c r="BP189" s="193">
        <f>SUM($BM$100:BM189)/SUM($BK$100:BK189)</f>
        <v>1.2572878899896502</v>
      </c>
    </row>
    <row r="190" spans="1:68" s="41" customFormat="1" ht="21.75" hidden="1" customHeight="1" outlineLevel="1">
      <c r="A190" s="120">
        <v>44376</v>
      </c>
      <c r="B190" s="1000">
        <v>482957</v>
      </c>
      <c r="C190" s="126">
        <v>498420</v>
      </c>
      <c r="D190" s="1003">
        <v>50.26</v>
      </c>
      <c r="E190" s="704">
        <f t="shared" si="115"/>
        <v>1592</v>
      </c>
      <c r="F190" s="155">
        <v>450914</v>
      </c>
      <c r="G190" s="30">
        <v>19248</v>
      </c>
      <c r="H190" s="31">
        <v>0</v>
      </c>
      <c r="I190" s="35">
        <v>467344</v>
      </c>
      <c r="J190" s="34">
        <v>18847</v>
      </c>
      <c r="K190" s="440">
        <v>50.26</v>
      </c>
      <c r="L190" s="676">
        <f t="shared" si="107"/>
        <v>1592</v>
      </c>
      <c r="M190" s="710">
        <f t="shared" si="116"/>
        <v>20439</v>
      </c>
      <c r="N190" s="134">
        <v>437346</v>
      </c>
      <c r="O190" s="36">
        <v>18669</v>
      </c>
      <c r="P190" s="147">
        <v>904690</v>
      </c>
      <c r="Q190" s="148">
        <v>37516</v>
      </c>
      <c r="R190" s="707">
        <f t="shared" si="117"/>
        <v>39108</v>
      </c>
      <c r="S190" s="35">
        <v>14855</v>
      </c>
      <c r="T190" s="489">
        <v>11315</v>
      </c>
      <c r="U190" s="36">
        <v>483</v>
      </c>
      <c r="V190" s="157">
        <v>758</v>
      </c>
      <c r="W190" s="33">
        <v>41468</v>
      </c>
      <c r="X190" s="30">
        <v>0</v>
      </c>
      <c r="Y190" s="36">
        <v>42687</v>
      </c>
      <c r="Z190" s="37"/>
      <c r="AA190" s="37" t="s">
        <v>484</v>
      </c>
      <c r="AB190" s="161" t="s">
        <v>2018</v>
      </c>
      <c r="AC190" s="98">
        <v>0</v>
      </c>
      <c r="AD190" s="165" t="s">
        <v>2036</v>
      </c>
      <c r="AE190" s="38">
        <v>57</v>
      </c>
      <c r="AF190" s="167">
        <v>204</v>
      </c>
      <c r="AG190" s="165">
        <v>55.9</v>
      </c>
      <c r="AH190" s="452">
        <v>14.5</v>
      </c>
      <c r="AI190" s="126">
        <v>0</v>
      </c>
      <c r="AJ190" s="127">
        <v>0</v>
      </c>
      <c r="AK190" s="555">
        <v>183</v>
      </c>
      <c r="AL190" s="30" t="s">
        <v>2110</v>
      </c>
      <c r="AM190" s="40"/>
      <c r="AN190" s="570">
        <v>17.399999999999999</v>
      </c>
      <c r="AO190" s="178">
        <v>19</v>
      </c>
      <c r="AP190" s="409" t="s">
        <v>2137</v>
      </c>
      <c r="AQ190" s="157">
        <v>35.58</v>
      </c>
      <c r="AR190" s="41">
        <v>49</v>
      </c>
      <c r="AS190" s="1060">
        <v>17</v>
      </c>
      <c r="AW190" s="675">
        <f t="shared" si="118"/>
        <v>460000</v>
      </c>
      <c r="AX190" s="186"/>
      <c r="AY190" s="186">
        <f t="shared" si="108"/>
        <v>482957</v>
      </c>
      <c r="AZ190" s="186">
        <f t="shared" si="99"/>
        <v>22957</v>
      </c>
      <c r="BA190" s="193">
        <f t="shared" si="100"/>
        <v>1.0499065217391303</v>
      </c>
      <c r="BB190" s="720">
        <f>SUM($AY$100:AY190)/SUM($AW$100:AW190)</f>
        <v>0.99089658768747835</v>
      </c>
      <c r="BC190" s="177">
        <f t="shared" si="119"/>
        <v>443333.33333333331</v>
      </c>
      <c r="BD190" s="186">
        <f t="shared" si="109"/>
        <v>467344</v>
      </c>
      <c r="BE190" s="186">
        <f t="shared" si="104"/>
        <v>24010.666666666686</v>
      </c>
      <c r="BF190" s="193">
        <f t="shared" si="105"/>
        <v>1.0541593984962407</v>
      </c>
      <c r="BG190" s="177">
        <f t="shared" si="120"/>
        <v>17333.333333333332</v>
      </c>
      <c r="BH190" s="186">
        <f t="shared" si="110"/>
        <v>15613</v>
      </c>
      <c r="BI190" s="186">
        <f t="shared" si="111"/>
        <v>-1720.3333333333321</v>
      </c>
      <c r="BJ190" s="193">
        <f t="shared" si="112"/>
        <v>0.90075000000000005</v>
      </c>
      <c r="BK190" s="675">
        <f t="shared" si="121"/>
        <v>34.333333333333336</v>
      </c>
      <c r="BL190" s="677"/>
      <c r="BM190" s="677">
        <f t="shared" si="113"/>
        <v>50.26</v>
      </c>
      <c r="BN190" s="677">
        <f t="shared" si="114"/>
        <v>15.926666666666662</v>
      </c>
      <c r="BO190" s="193">
        <f t="shared" si="106"/>
        <v>1.463883495145631</v>
      </c>
      <c r="BP190" s="193">
        <f>SUM($BM$100:BM190)/SUM($BK$100:BK190)</f>
        <v>1.2588492185780331</v>
      </c>
    </row>
    <row r="191" spans="1:68" s="41" customFormat="1" ht="21.75" hidden="1" customHeight="1" outlineLevel="1">
      <c r="A191" s="120">
        <v>44377</v>
      </c>
      <c r="B191" s="1000">
        <v>480749.24699999997</v>
      </c>
      <c r="C191" s="126">
        <v>498935</v>
      </c>
      <c r="D191" s="1003">
        <v>51.777000000000001</v>
      </c>
      <c r="E191" s="704">
        <f t="shared" si="115"/>
        <v>1640</v>
      </c>
      <c r="F191" s="155">
        <v>442196</v>
      </c>
      <c r="G191" s="30">
        <v>18818</v>
      </c>
      <c r="H191" s="31">
        <v>0</v>
      </c>
      <c r="I191" s="35">
        <v>465736</v>
      </c>
      <c r="J191" s="34">
        <v>18811</v>
      </c>
      <c r="K191" s="440">
        <v>51.76</v>
      </c>
      <c r="L191" s="676">
        <f>ROUND(K191*31675830/10^6,0)</f>
        <v>1640</v>
      </c>
      <c r="M191" s="710">
        <f t="shared" si="116"/>
        <v>20451</v>
      </c>
      <c r="N191" s="134">
        <v>428612</v>
      </c>
      <c r="O191" s="36">
        <v>18240</v>
      </c>
      <c r="P191" s="147">
        <v>894348</v>
      </c>
      <c r="Q191" s="148">
        <v>37051</v>
      </c>
      <c r="R191" s="707">
        <f t="shared" si="117"/>
        <v>38691</v>
      </c>
      <c r="S191" s="35">
        <v>14250</v>
      </c>
      <c r="T191" s="489">
        <v>11364</v>
      </c>
      <c r="U191" s="36">
        <v>484</v>
      </c>
      <c r="V191" s="157">
        <v>755</v>
      </c>
      <c r="W191" s="33">
        <v>41428</v>
      </c>
      <c r="X191" s="30">
        <v>0</v>
      </c>
      <c r="Y191" s="36">
        <v>42556</v>
      </c>
      <c r="Z191" s="37"/>
      <c r="AA191" s="37" t="s">
        <v>484</v>
      </c>
      <c r="AB191" s="161" t="s">
        <v>2018</v>
      </c>
      <c r="AC191" s="98">
        <v>0</v>
      </c>
      <c r="AD191" s="165" t="s">
        <v>1928</v>
      </c>
      <c r="AE191" s="38">
        <v>57</v>
      </c>
      <c r="AF191" s="167">
        <v>204</v>
      </c>
      <c r="AG191" s="165">
        <v>55.2</v>
      </c>
      <c r="AH191" s="452">
        <v>14.3</v>
      </c>
      <c r="AI191" s="126">
        <v>0</v>
      </c>
      <c r="AJ191" s="127">
        <v>0</v>
      </c>
      <c r="AK191" s="555">
        <v>185</v>
      </c>
      <c r="AL191" s="30" t="s">
        <v>2110</v>
      </c>
      <c r="AM191" s="40"/>
      <c r="AN191" s="570">
        <v>17.3</v>
      </c>
      <c r="AO191" s="178">
        <v>19.100000000000001</v>
      </c>
      <c r="AP191" s="409" t="s">
        <v>2139</v>
      </c>
      <c r="AQ191" s="157">
        <v>35.58</v>
      </c>
      <c r="AR191" s="41">
        <v>49</v>
      </c>
      <c r="AS191" s="1060">
        <v>17</v>
      </c>
      <c r="AW191" s="675">
        <f t="shared" si="118"/>
        <v>460000</v>
      </c>
      <c r="AX191" s="186"/>
      <c r="AY191" s="186">
        <f t="shared" si="108"/>
        <v>480749.24699999997</v>
      </c>
      <c r="AZ191" s="186">
        <f t="shared" si="99"/>
        <v>20749.246999999974</v>
      </c>
      <c r="BA191" s="193">
        <f t="shared" si="100"/>
        <v>1.0451070586956521</v>
      </c>
      <c r="BB191" s="720">
        <f>SUM($AY$100:AY191)/SUM($AW$100:AW191)</f>
        <v>0.9913280205017303</v>
      </c>
      <c r="BC191" s="177">
        <f t="shared" si="119"/>
        <v>443333.33333333331</v>
      </c>
      <c r="BD191" s="186">
        <f t="shared" si="109"/>
        <v>465736</v>
      </c>
      <c r="BE191" s="186">
        <f t="shared" si="104"/>
        <v>22402.666666666686</v>
      </c>
      <c r="BF191" s="193">
        <f t="shared" si="105"/>
        <v>1.0505323308270678</v>
      </c>
      <c r="BG191" s="177">
        <f t="shared" si="120"/>
        <v>17333.333333333332</v>
      </c>
      <c r="BH191" s="186">
        <f t="shared" si="110"/>
        <v>15005</v>
      </c>
      <c r="BI191" s="186">
        <f t="shared" si="111"/>
        <v>-2328.3333333333321</v>
      </c>
      <c r="BJ191" s="193">
        <f t="shared" si="112"/>
        <v>0.86567307692307693</v>
      </c>
      <c r="BK191" s="675">
        <f t="shared" si="121"/>
        <v>34.333333333333336</v>
      </c>
      <c r="BL191" s="677"/>
      <c r="BM191" s="677">
        <f t="shared" si="113"/>
        <v>51.777000000000001</v>
      </c>
      <c r="BN191" s="677">
        <f t="shared" si="114"/>
        <v>17.443666666666665</v>
      </c>
      <c r="BO191" s="193">
        <f t="shared" si="106"/>
        <v>1.5080679611650485</v>
      </c>
      <c r="BP191" s="193">
        <f>SUM($BM$100:BM191)/SUM($BK$100:BK191)</f>
        <v>1.2607185406350141</v>
      </c>
    </row>
    <row r="192" spans="1:68" s="52" customFormat="1" ht="22.5" customHeight="1" collapsed="1">
      <c r="A192" s="122" t="str">
        <f>"SUM T6"</f>
        <v>SUM T6</v>
      </c>
      <c r="B192" s="1017">
        <f>SUM(B162:B191)</f>
        <v>13744920.247</v>
      </c>
      <c r="C192" s="825">
        <f t="shared" ref="C192:AK192" si="122">SUM(C162:C191)</f>
        <v>14140272</v>
      </c>
      <c r="D192" s="1007">
        <f t="shared" si="122"/>
        <v>1431.4070000000002</v>
      </c>
      <c r="E192" s="826">
        <f t="shared" si="122"/>
        <v>45339</v>
      </c>
      <c r="F192" s="827">
        <f t="shared" si="122"/>
        <v>13664987</v>
      </c>
      <c r="G192" s="825">
        <f t="shared" si="122"/>
        <v>580409</v>
      </c>
      <c r="H192" s="828">
        <f t="shared" si="122"/>
        <v>0</v>
      </c>
      <c r="I192" s="829">
        <f t="shared" si="122"/>
        <v>13263137</v>
      </c>
      <c r="J192" s="830">
        <f t="shared" si="122"/>
        <v>534851</v>
      </c>
      <c r="K192" s="824">
        <f t="shared" si="122"/>
        <v>1431.39</v>
      </c>
      <c r="L192" s="830">
        <f>SUM(L162:L191)</f>
        <v>45339</v>
      </c>
      <c r="M192" s="831">
        <f t="shared" si="122"/>
        <v>580190</v>
      </c>
      <c r="N192" s="829">
        <f t="shared" si="122"/>
        <v>13259217</v>
      </c>
      <c r="O192" s="830">
        <f t="shared" si="122"/>
        <v>563171</v>
      </c>
      <c r="P192" s="832">
        <f t="shared" si="122"/>
        <v>26522354</v>
      </c>
      <c r="Q192" s="833">
        <f t="shared" si="122"/>
        <v>1098021.71</v>
      </c>
      <c r="R192" s="834">
        <f t="shared" si="122"/>
        <v>1143360.71</v>
      </c>
      <c r="S192" s="829">
        <f t="shared" si="122"/>
        <v>428792</v>
      </c>
      <c r="T192" s="829">
        <f t="shared" si="122"/>
        <v>333279</v>
      </c>
      <c r="U192" s="830">
        <f t="shared" si="122"/>
        <v>14163</v>
      </c>
      <c r="V192" s="831">
        <f t="shared" si="122"/>
        <v>52983</v>
      </c>
      <c r="W192" s="57"/>
      <c r="X192" s="54"/>
      <c r="Y192" s="60"/>
      <c r="Z192" s="61">
        <f t="shared" si="122"/>
        <v>0</v>
      </c>
      <c r="AA192" s="61">
        <f t="shared" si="122"/>
        <v>0</v>
      </c>
      <c r="AB192" s="162"/>
      <c r="AC192" s="100"/>
      <c r="AD192" s="62"/>
      <c r="AE192" s="54"/>
      <c r="AF192" s="60"/>
      <c r="AG192" s="62">
        <f t="shared" si="122"/>
        <v>1689.6</v>
      </c>
      <c r="AH192" s="455">
        <f t="shared" si="122"/>
        <v>423.40000000000009</v>
      </c>
      <c r="AI192" s="54">
        <f t="shared" si="122"/>
        <v>27</v>
      </c>
      <c r="AJ192" s="60">
        <f t="shared" si="122"/>
        <v>0</v>
      </c>
      <c r="AK192" s="536">
        <f t="shared" si="122"/>
        <v>4625</v>
      </c>
      <c r="AL192" s="54"/>
      <c r="AM192" s="61"/>
      <c r="AN192" s="574"/>
      <c r="AO192" s="58"/>
      <c r="AP192" s="411"/>
      <c r="AQ192" s="56"/>
      <c r="AS192" s="1061"/>
      <c r="AW192" s="199">
        <v>13800000</v>
      </c>
      <c r="AX192" s="478"/>
      <c r="AY192" s="478">
        <f>SUM(AY162:AY191)</f>
        <v>13744920.247</v>
      </c>
      <c r="AZ192" s="189">
        <f t="shared" si="99"/>
        <v>-55079.753000000492</v>
      </c>
      <c r="BA192" s="194">
        <f t="shared" si="100"/>
        <v>0.99600871355072462</v>
      </c>
      <c r="BB192" s="722"/>
      <c r="BC192" s="199">
        <v>13300000</v>
      </c>
      <c r="BD192" s="478">
        <f>SUM(BD162:BD191)</f>
        <v>13263137</v>
      </c>
      <c r="BE192" s="189">
        <f>I192-BC192</f>
        <v>-36863</v>
      </c>
      <c r="BF192" s="194">
        <f t="shared" ref="BF192:BF223" si="123">I192/BC192</f>
        <v>0.99722834586466169</v>
      </c>
      <c r="BG192" s="199">
        <v>520000</v>
      </c>
      <c r="BH192" s="478">
        <f>SUM(BH162:BH191)</f>
        <v>481775</v>
      </c>
      <c r="BI192" s="189">
        <f t="shared" ref="BI192:BI223" si="124">S192+V192-BG192</f>
        <v>-38225</v>
      </c>
      <c r="BJ192" s="194">
        <f t="shared" ref="BJ192:BJ223" si="125">(S192+V192)/BG192</f>
        <v>0.92649038461538458</v>
      </c>
      <c r="BK192" s="681">
        <v>1030</v>
      </c>
      <c r="BL192" s="687"/>
      <c r="BM192" s="687">
        <f>SUM(BM162:BM191)</f>
        <v>1431.4070000000002</v>
      </c>
      <c r="BN192" s="682">
        <f>BM192-BK192</f>
        <v>401.40700000000015</v>
      </c>
      <c r="BO192" s="683">
        <f>BM192/BK192</f>
        <v>1.3897155339805827</v>
      </c>
      <c r="BP192" s="683"/>
    </row>
    <row r="193" spans="1:68" s="41" customFormat="1" ht="21.75" hidden="1" customHeight="1" outlineLevel="1">
      <c r="A193" s="120">
        <v>44378</v>
      </c>
      <c r="B193" s="1000">
        <v>482648</v>
      </c>
      <c r="C193" s="126">
        <v>500657</v>
      </c>
      <c r="D193" s="1003">
        <v>48.25</v>
      </c>
      <c r="E193" s="704">
        <f>ROUND(D193*31819986/10^6,0)</f>
        <v>1535</v>
      </c>
      <c r="F193" s="155">
        <v>462874</v>
      </c>
      <c r="G193" s="30">
        <v>19633</v>
      </c>
      <c r="H193" s="821">
        <v>0</v>
      </c>
      <c r="I193" s="35">
        <v>467629</v>
      </c>
      <c r="J193" s="34">
        <v>18900</v>
      </c>
      <c r="K193" s="440">
        <v>48.25</v>
      </c>
      <c r="L193" s="676">
        <f>ROUND(K193*31819986/10^6,0)</f>
        <v>1535</v>
      </c>
      <c r="M193" s="710">
        <f t="shared" si="116"/>
        <v>20435</v>
      </c>
      <c r="N193" s="134">
        <v>448945</v>
      </c>
      <c r="O193" s="36">
        <v>19042</v>
      </c>
      <c r="P193" s="147">
        <v>916574</v>
      </c>
      <c r="Q193" s="148">
        <v>37942</v>
      </c>
      <c r="R193" s="707">
        <f t="shared" si="117"/>
        <v>39477</v>
      </c>
      <c r="S193" s="35">
        <v>14284</v>
      </c>
      <c r="T193" s="489">
        <v>11625</v>
      </c>
      <c r="U193" s="36">
        <v>493</v>
      </c>
      <c r="V193" s="157">
        <v>735</v>
      </c>
      <c r="W193" s="33">
        <v>41395</v>
      </c>
      <c r="X193" s="30">
        <v>0</v>
      </c>
      <c r="Y193" s="36">
        <v>42415</v>
      </c>
      <c r="Z193" s="37"/>
      <c r="AA193" s="37" t="s">
        <v>484</v>
      </c>
      <c r="AB193" s="161" t="s">
        <v>2018</v>
      </c>
      <c r="AC193" s="98">
        <v>0</v>
      </c>
      <c r="AD193" s="165" t="s">
        <v>2142</v>
      </c>
      <c r="AE193" s="38">
        <v>57</v>
      </c>
      <c r="AF193" s="167">
        <v>204</v>
      </c>
      <c r="AG193" s="165">
        <v>56.6</v>
      </c>
      <c r="AH193" s="452">
        <v>14.7</v>
      </c>
      <c r="AI193" s="126">
        <v>0</v>
      </c>
      <c r="AJ193" s="127">
        <v>0</v>
      </c>
      <c r="AK193" s="555">
        <v>181</v>
      </c>
      <c r="AL193" s="30" t="s">
        <v>2110</v>
      </c>
      <c r="AM193" s="40"/>
      <c r="AN193" s="570">
        <v>17.899999999999999</v>
      </c>
      <c r="AO193" s="178">
        <v>18.899999999999999</v>
      </c>
      <c r="AP193" s="409" t="s">
        <v>2081</v>
      </c>
      <c r="AQ193" s="157">
        <v>37.520000000000003</v>
      </c>
      <c r="AR193" s="41">
        <v>49</v>
      </c>
      <c r="AS193" s="1060">
        <v>17</v>
      </c>
      <c r="AW193" s="675">
        <f>$AW$224/31</f>
        <v>506451.61290322582</v>
      </c>
      <c r="AX193" s="186"/>
      <c r="AY193" s="186">
        <f t="shared" ref="AY193:AY223" si="126">B193</f>
        <v>482648</v>
      </c>
      <c r="AZ193" s="186">
        <f t="shared" si="99"/>
        <v>-23803.612903225818</v>
      </c>
      <c r="BA193" s="193">
        <f t="shared" si="100"/>
        <v>0.95299923566878975</v>
      </c>
      <c r="BB193" s="720">
        <f>SUM($AY$6:AY193)/SUM($AW$6:AW193)</f>
        <v>1.0130000166754867</v>
      </c>
      <c r="BC193" s="675">
        <f>$BC$224/31</f>
        <v>490322.58064516127</v>
      </c>
      <c r="BD193" s="186">
        <f t="shared" ref="BD193:BD223" si="127">I193</f>
        <v>467629</v>
      </c>
      <c r="BE193" s="186">
        <f>I193-BC193</f>
        <v>-22693.580645161273</v>
      </c>
      <c r="BF193" s="193">
        <f t="shared" si="123"/>
        <v>0.95371703947368425</v>
      </c>
      <c r="BG193" s="675">
        <f>$BG$224/31</f>
        <v>17096.774193548386</v>
      </c>
      <c r="BH193" s="186">
        <f>S193+V193</f>
        <v>15019</v>
      </c>
      <c r="BI193" s="186">
        <f t="shared" si="124"/>
        <v>-2077.7741935483864</v>
      </c>
      <c r="BJ193" s="193">
        <f t="shared" si="125"/>
        <v>0.87846981132075475</v>
      </c>
      <c r="BK193" s="675">
        <f>$BK$224/31</f>
        <v>36.451612903225808</v>
      </c>
      <c r="BL193" s="677"/>
      <c r="BM193" s="677">
        <f t="shared" ref="BM193:BM223" si="128">D193</f>
        <v>48.25</v>
      </c>
      <c r="BN193" s="677">
        <f>BM193-BK193</f>
        <v>11.798387096774192</v>
      </c>
      <c r="BO193" s="193">
        <f>BM193/BK193</f>
        <v>1.3236725663716813</v>
      </c>
      <c r="BP193" s="730">
        <f>SUM($BM$6:BM193)/SUM($BK$6:BK193)</f>
        <v>1.2599471915624012</v>
      </c>
    </row>
    <row r="194" spans="1:68" s="41" customFormat="1" ht="21.75" hidden="1" customHeight="1" outlineLevel="1">
      <c r="A194" s="120">
        <v>44379</v>
      </c>
      <c r="B194" s="1000">
        <v>486487</v>
      </c>
      <c r="C194" s="126">
        <v>504156</v>
      </c>
      <c r="D194" s="1003">
        <v>49.85</v>
      </c>
      <c r="E194" s="704">
        <f t="shared" ref="E194:E223" si="129">ROUND(D194*31819986/10^6,0)</f>
        <v>1586</v>
      </c>
      <c r="F194" s="155">
        <v>465209</v>
      </c>
      <c r="G194" s="30">
        <v>19718</v>
      </c>
      <c r="H194" s="821">
        <v>0</v>
      </c>
      <c r="I194" s="35">
        <v>471260</v>
      </c>
      <c r="J194" s="34">
        <v>19056</v>
      </c>
      <c r="K194" s="440">
        <v>49.85</v>
      </c>
      <c r="L194" s="676">
        <f t="shared" ref="L194:L223" si="130">ROUND(K194*31819986/10^6,0)</f>
        <v>1586</v>
      </c>
      <c r="M194" s="710">
        <f t="shared" si="116"/>
        <v>20642</v>
      </c>
      <c r="N194" s="134">
        <v>451457</v>
      </c>
      <c r="O194" s="36">
        <v>19135</v>
      </c>
      <c r="P194" s="147">
        <v>922717</v>
      </c>
      <c r="Q194" s="148">
        <v>38191</v>
      </c>
      <c r="R194" s="707">
        <f t="shared" si="117"/>
        <v>39777</v>
      </c>
      <c r="S194" s="35">
        <v>14481</v>
      </c>
      <c r="T194" s="489">
        <v>11424</v>
      </c>
      <c r="U194" s="36">
        <v>484</v>
      </c>
      <c r="V194" s="157">
        <v>746</v>
      </c>
      <c r="W194" s="33">
        <v>41390</v>
      </c>
      <c r="X194" s="30">
        <v>0</v>
      </c>
      <c r="Y194" s="36">
        <v>42385</v>
      </c>
      <c r="Z194" s="37"/>
      <c r="AA194" s="37" t="s">
        <v>484</v>
      </c>
      <c r="AB194" s="161" t="s">
        <v>2018</v>
      </c>
      <c r="AC194" s="98">
        <v>0</v>
      </c>
      <c r="AD194" s="165" t="s">
        <v>1996</v>
      </c>
      <c r="AE194" s="38">
        <v>57</v>
      </c>
      <c r="AF194" s="167">
        <v>202</v>
      </c>
      <c r="AG194" s="165">
        <v>57</v>
      </c>
      <c r="AH194" s="452">
        <v>14.8</v>
      </c>
      <c r="AI194" s="126">
        <v>0</v>
      </c>
      <c r="AJ194" s="127">
        <v>0</v>
      </c>
      <c r="AK194" s="555">
        <v>184</v>
      </c>
      <c r="AL194" s="30" t="s">
        <v>2110</v>
      </c>
      <c r="AM194" s="40"/>
      <c r="AN194" s="570">
        <v>17.2</v>
      </c>
      <c r="AO194" s="178">
        <v>18.2</v>
      </c>
      <c r="AP194" s="409" t="s">
        <v>2141</v>
      </c>
      <c r="AQ194" s="157">
        <v>37.74</v>
      </c>
      <c r="AR194" s="41">
        <v>49</v>
      </c>
      <c r="AS194" s="1060">
        <v>17</v>
      </c>
      <c r="AW194" s="675">
        <f t="shared" ref="AW194:AW223" si="131">$AW$224/31</f>
        <v>506451.61290322582</v>
      </c>
      <c r="AX194" s="186"/>
      <c r="AY194" s="186">
        <f t="shared" si="126"/>
        <v>486487</v>
      </c>
      <c r="AZ194" s="186">
        <f t="shared" si="99"/>
        <v>-19964.612903225818</v>
      </c>
      <c r="BA194" s="193">
        <f t="shared" si="100"/>
        <v>0.96057942675159236</v>
      </c>
      <c r="BB194" s="720">
        <f>SUM($AY$6:AY194)/SUM($AW$6:AW194)</f>
        <v>1.0128291835598016</v>
      </c>
      <c r="BC194" s="675">
        <f t="shared" ref="BC194:BC223" si="132">$BC$224/31</f>
        <v>490322.58064516127</v>
      </c>
      <c r="BD194" s="186">
        <f t="shared" si="127"/>
        <v>471260</v>
      </c>
      <c r="BE194" s="186">
        <f>I194-BC194</f>
        <v>-19062.580645161273</v>
      </c>
      <c r="BF194" s="193">
        <f t="shared" si="123"/>
        <v>0.9611223684210527</v>
      </c>
      <c r="BG194" s="675">
        <f t="shared" ref="BG194:BG223" si="133">$BG$224/31</f>
        <v>17096.774193548386</v>
      </c>
      <c r="BH194" s="186">
        <f t="shared" ref="BH194:BH223" si="134">S194+V194</f>
        <v>15227</v>
      </c>
      <c r="BI194" s="186">
        <f t="shared" si="124"/>
        <v>-1869.7741935483864</v>
      </c>
      <c r="BJ194" s="193">
        <f t="shared" si="125"/>
        <v>0.89063584905660376</v>
      </c>
      <c r="BK194" s="675">
        <f t="shared" ref="BK194:BK223" si="135">$BK$224/31</f>
        <v>36.451612903225808</v>
      </c>
      <c r="BL194" s="677"/>
      <c r="BM194" s="677">
        <f t="shared" si="128"/>
        <v>49.85</v>
      </c>
      <c r="BN194" s="677">
        <f>BM194-BK194</f>
        <v>13.398387096774194</v>
      </c>
      <c r="BO194" s="193">
        <f t="shared" ref="BO194:BO223" si="136">BM194/BK194</f>
        <v>1.3675663716814159</v>
      </c>
      <c r="BP194" s="730">
        <f>SUM($BM$6:BM194)/SUM($BK$6:BK194)</f>
        <v>1.260254682977016</v>
      </c>
    </row>
    <row r="195" spans="1:68" s="41" customFormat="1" ht="21.75" hidden="1" customHeight="1" outlineLevel="1">
      <c r="A195" s="120">
        <v>44380</v>
      </c>
      <c r="B195" s="1000">
        <v>484639</v>
      </c>
      <c r="C195" s="126">
        <v>504156</v>
      </c>
      <c r="D195" s="1003">
        <v>48.93</v>
      </c>
      <c r="E195" s="704">
        <f t="shared" si="129"/>
        <v>1557</v>
      </c>
      <c r="F195" s="155">
        <v>471987</v>
      </c>
      <c r="G195" s="30">
        <v>19986</v>
      </c>
      <c r="H195" s="821">
        <v>0</v>
      </c>
      <c r="I195" s="35">
        <v>469837</v>
      </c>
      <c r="J195" s="34">
        <v>18952</v>
      </c>
      <c r="K195" s="440">
        <v>48.93</v>
      </c>
      <c r="L195" s="676">
        <f t="shared" si="130"/>
        <v>1557</v>
      </c>
      <c r="M195" s="710">
        <f t="shared" si="116"/>
        <v>20509</v>
      </c>
      <c r="N195" s="134">
        <v>457940</v>
      </c>
      <c r="O195" s="36">
        <v>19391</v>
      </c>
      <c r="P195" s="147">
        <v>927777</v>
      </c>
      <c r="Q195" s="148">
        <v>38343</v>
      </c>
      <c r="R195" s="707">
        <f t="shared" si="117"/>
        <v>39900</v>
      </c>
      <c r="S195" s="35">
        <v>14106</v>
      </c>
      <c r="T195" s="489">
        <v>11684</v>
      </c>
      <c r="U195" s="36">
        <v>495</v>
      </c>
      <c r="V195" s="157">
        <v>696</v>
      </c>
      <c r="W195" s="33">
        <v>41328</v>
      </c>
      <c r="X195" s="30">
        <v>0</v>
      </c>
      <c r="Y195" s="36">
        <v>42344</v>
      </c>
      <c r="Z195" s="37"/>
      <c r="AA195" s="37" t="s">
        <v>484</v>
      </c>
      <c r="AB195" s="161" t="s">
        <v>2018</v>
      </c>
      <c r="AC195" s="98">
        <v>0</v>
      </c>
      <c r="AD195" s="165" t="s">
        <v>2144</v>
      </c>
      <c r="AE195" s="38">
        <v>57</v>
      </c>
      <c r="AF195" s="167">
        <v>204</v>
      </c>
      <c r="AG195" s="165">
        <v>57.3</v>
      </c>
      <c r="AH195" s="452">
        <v>14.8</v>
      </c>
      <c r="AI195" s="126">
        <v>0</v>
      </c>
      <c r="AJ195" s="127">
        <v>0</v>
      </c>
      <c r="AK195" s="555">
        <v>182</v>
      </c>
      <c r="AL195" s="30" t="s">
        <v>2110</v>
      </c>
      <c r="AM195" s="40"/>
      <c r="AN195" s="570">
        <v>16.8</v>
      </c>
      <c r="AO195" s="178">
        <v>18.399999999999999</v>
      </c>
      <c r="AP195" s="409" t="s">
        <v>2143</v>
      </c>
      <c r="AQ195" s="157">
        <v>36.159999999999997</v>
      </c>
      <c r="AR195" s="41">
        <v>49</v>
      </c>
      <c r="AS195" s="1060">
        <v>17</v>
      </c>
      <c r="AW195" s="675">
        <f t="shared" si="131"/>
        <v>506451.61290322582</v>
      </c>
      <c r="AX195" s="186"/>
      <c r="AY195" s="186">
        <f t="shared" si="126"/>
        <v>484639</v>
      </c>
      <c r="AZ195" s="186">
        <f t="shared" si="99"/>
        <v>-21812.612903225818</v>
      </c>
      <c r="BA195" s="193">
        <f t="shared" si="100"/>
        <v>0.95693050955414005</v>
      </c>
      <c r="BB195" s="720">
        <f>SUM($AY$6:AY195)/SUM($AW$6:AW195)</f>
        <v>1.0126476074758866</v>
      </c>
      <c r="BC195" s="675">
        <f t="shared" si="132"/>
        <v>490322.58064516127</v>
      </c>
      <c r="BD195" s="186">
        <f t="shared" si="127"/>
        <v>469837</v>
      </c>
      <c r="BE195" s="186">
        <f t="shared" ref="BE195:BE223" si="137">I195-BC195</f>
        <v>-20485.580645161273</v>
      </c>
      <c r="BF195" s="193">
        <f t="shared" si="123"/>
        <v>0.95822019736842112</v>
      </c>
      <c r="BG195" s="675">
        <f t="shared" si="133"/>
        <v>17096.774193548386</v>
      </c>
      <c r="BH195" s="186">
        <f t="shared" si="134"/>
        <v>14802</v>
      </c>
      <c r="BI195" s="186">
        <f t="shared" si="124"/>
        <v>-2294.7741935483864</v>
      </c>
      <c r="BJ195" s="193">
        <f t="shared" si="125"/>
        <v>0.86577735849056603</v>
      </c>
      <c r="BK195" s="675">
        <f t="shared" si="135"/>
        <v>36.451612903225808</v>
      </c>
      <c r="BL195" s="677"/>
      <c r="BM195" s="677">
        <f t="shared" si="128"/>
        <v>48.93</v>
      </c>
      <c r="BN195" s="677">
        <f t="shared" ref="BN195:BN223" si="138">BM195-BK195</f>
        <v>12.478387096774192</v>
      </c>
      <c r="BO195" s="193">
        <f t="shared" si="136"/>
        <v>1.3423274336283186</v>
      </c>
      <c r="BP195" s="730">
        <f>SUM($BM$6:BM195)/SUM($BK$6:BK195)</f>
        <v>1.2604885145761981</v>
      </c>
    </row>
    <row r="196" spans="1:68" s="41" customFormat="1" ht="21.75" hidden="1" customHeight="1" outlineLevel="1">
      <c r="A196" s="120">
        <v>44381</v>
      </c>
      <c r="B196" s="1000">
        <v>485692</v>
      </c>
      <c r="C196" s="126">
        <v>502583</v>
      </c>
      <c r="D196" s="1003">
        <v>47.79</v>
      </c>
      <c r="E196" s="704">
        <f t="shared" si="129"/>
        <v>1521</v>
      </c>
      <c r="F196" s="155">
        <v>540265</v>
      </c>
      <c r="G196" s="30">
        <v>22839</v>
      </c>
      <c r="H196" s="821">
        <v>0</v>
      </c>
      <c r="I196" s="35">
        <v>470362</v>
      </c>
      <c r="J196" s="34">
        <v>19024</v>
      </c>
      <c r="K196" s="440">
        <v>47.79</v>
      </c>
      <c r="L196" s="676">
        <f t="shared" si="130"/>
        <v>1521</v>
      </c>
      <c r="M196" s="710">
        <f t="shared" si="116"/>
        <v>20545</v>
      </c>
      <c r="N196" s="134">
        <v>525761</v>
      </c>
      <c r="O196" s="36">
        <v>22226</v>
      </c>
      <c r="P196" s="147">
        <v>996123</v>
      </c>
      <c r="Q196" s="148">
        <v>41250</v>
      </c>
      <c r="R196" s="707">
        <f t="shared" si="117"/>
        <v>42771</v>
      </c>
      <c r="S196" s="35">
        <v>14622</v>
      </c>
      <c r="T196" s="489">
        <v>11813</v>
      </c>
      <c r="U196" s="36">
        <v>499</v>
      </c>
      <c r="V196" s="157">
        <v>708</v>
      </c>
      <c r="W196" s="33">
        <v>41411</v>
      </c>
      <c r="X196" s="30">
        <v>0</v>
      </c>
      <c r="Y196" s="36">
        <v>42274</v>
      </c>
      <c r="Z196" s="37"/>
      <c r="AA196" s="37" t="s">
        <v>484</v>
      </c>
      <c r="AB196" s="161" t="s">
        <v>2018</v>
      </c>
      <c r="AC196" s="98">
        <v>0</v>
      </c>
      <c r="AD196" s="165" t="s">
        <v>1902</v>
      </c>
      <c r="AE196" s="38">
        <v>57</v>
      </c>
      <c r="AF196" s="167">
        <v>204</v>
      </c>
      <c r="AG196" s="165">
        <v>61.4</v>
      </c>
      <c r="AH196" s="452">
        <v>15.9</v>
      </c>
      <c r="AI196" s="126">
        <v>0</v>
      </c>
      <c r="AJ196" s="127">
        <v>0</v>
      </c>
      <c r="AK196" s="555">
        <v>182</v>
      </c>
      <c r="AL196" s="30" t="s">
        <v>2110</v>
      </c>
      <c r="AM196" s="40"/>
      <c r="AN196" s="570">
        <v>17.3</v>
      </c>
      <c r="AO196" s="178">
        <v>18.2</v>
      </c>
      <c r="AP196" s="409" t="s">
        <v>2146</v>
      </c>
      <c r="AQ196" s="157">
        <v>36.020000000000003</v>
      </c>
      <c r="AR196" s="41">
        <v>50</v>
      </c>
      <c r="AS196" s="1060">
        <v>18</v>
      </c>
      <c r="AW196" s="675">
        <f t="shared" si="131"/>
        <v>506451.61290322582</v>
      </c>
      <c r="AX196" s="186"/>
      <c r="AY196" s="186">
        <f t="shared" si="126"/>
        <v>485692</v>
      </c>
      <c r="AZ196" s="186">
        <f t="shared" si="99"/>
        <v>-20759.612903225818</v>
      </c>
      <c r="BA196" s="193">
        <f t="shared" si="100"/>
        <v>0.95900968152866239</v>
      </c>
      <c r="BB196" s="720">
        <f>SUM($AY$6:AY196)/SUM($AW$6:AW196)</f>
        <v>1.0124739391251343</v>
      </c>
      <c r="BC196" s="675">
        <f t="shared" si="132"/>
        <v>490322.58064516127</v>
      </c>
      <c r="BD196" s="186">
        <f t="shared" si="127"/>
        <v>470362</v>
      </c>
      <c r="BE196" s="186">
        <f t="shared" si="137"/>
        <v>-19960.580645161273</v>
      </c>
      <c r="BF196" s="193">
        <f t="shared" si="123"/>
        <v>0.95929092105263158</v>
      </c>
      <c r="BG196" s="675">
        <f t="shared" si="133"/>
        <v>17096.774193548386</v>
      </c>
      <c r="BH196" s="186">
        <f t="shared" si="134"/>
        <v>15330</v>
      </c>
      <c r="BI196" s="186">
        <f t="shared" si="124"/>
        <v>-1766.7741935483864</v>
      </c>
      <c r="BJ196" s="193">
        <f t="shared" si="125"/>
        <v>0.89666037735849058</v>
      </c>
      <c r="BK196" s="675">
        <f t="shared" si="135"/>
        <v>36.451612903225808</v>
      </c>
      <c r="BL196" s="677"/>
      <c r="BM196" s="677">
        <f t="shared" si="128"/>
        <v>47.79</v>
      </c>
      <c r="BN196" s="677">
        <f t="shared" si="138"/>
        <v>11.338387096774191</v>
      </c>
      <c r="BO196" s="193">
        <f t="shared" si="136"/>
        <v>1.3110530973451326</v>
      </c>
      <c r="BP196" s="730">
        <f>SUM($BM$6:BM196)/SUM($BK$6:BK196)</f>
        <v>1.2606321676951535</v>
      </c>
    </row>
    <row r="197" spans="1:68" s="41" customFormat="1" ht="21.75" hidden="1" customHeight="1" outlineLevel="1">
      <c r="A197" s="120">
        <v>44382</v>
      </c>
      <c r="B197" s="1000">
        <v>485011</v>
      </c>
      <c r="C197" s="126">
        <v>502102</v>
      </c>
      <c r="D197" s="1003">
        <v>48.24</v>
      </c>
      <c r="E197" s="704">
        <f t="shared" si="129"/>
        <v>1535</v>
      </c>
      <c r="F197" s="155">
        <v>538085</v>
      </c>
      <c r="G197" s="30">
        <v>22745</v>
      </c>
      <c r="H197" s="821">
        <v>0</v>
      </c>
      <c r="I197" s="35">
        <v>469827</v>
      </c>
      <c r="J197" s="34">
        <v>18979</v>
      </c>
      <c r="K197" s="440">
        <v>48.24</v>
      </c>
      <c r="L197" s="676">
        <f t="shared" si="130"/>
        <v>1535</v>
      </c>
      <c r="M197" s="710">
        <f t="shared" si="116"/>
        <v>20514</v>
      </c>
      <c r="N197" s="134">
        <v>523374</v>
      </c>
      <c r="O197" s="36">
        <v>22123</v>
      </c>
      <c r="P197" s="147">
        <v>993201</v>
      </c>
      <c r="Q197" s="148">
        <v>41102</v>
      </c>
      <c r="R197" s="707">
        <f t="shared" si="117"/>
        <v>42637</v>
      </c>
      <c r="S197" s="35">
        <v>14493</v>
      </c>
      <c r="T197" s="489">
        <v>12019</v>
      </c>
      <c r="U197" s="36">
        <v>508</v>
      </c>
      <c r="V197" s="157">
        <v>691</v>
      </c>
      <c r="W197" s="33">
        <v>41383</v>
      </c>
      <c r="X197" s="30">
        <v>0</v>
      </c>
      <c r="Y197" s="36">
        <v>42270</v>
      </c>
      <c r="Z197" s="37"/>
      <c r="AA197" s="37" t="s">
        <v>484</v>
      </c>
      <c r="AB197" s="161" t="s">
        <v>2018</v>
      </c>
      <c r="AC197" s="98">
        <v>0</v>
      </c>
      <c r="AD197" s="165" t="s">
        <v>2148</v>
      </c>
      <c r="AE197" s="38">
        <v>57</v>
      </c>
      <c r="AF197" s="167">
        <v>204</v>
      </c>
      <c r="AG197" s="165">
        <v>61.2</v>
      </c>
      <c r="AH197" s="452">
        <v>15.9</v>
      </c>
      <c r="AI197" s="126">
        <v>0</v>
      </c>
      <c r="AJ197" s="127">
        <v>0</v>
      </c>
      <c r="AK197" s="555">
        <v>183</v>
      </c>
      <c r="AL197" s="30" t="s">
        <v>2110</v>
      </c>
      <c r="AM197" s="40"/>
      <c r="AN197" s="570">
        <v>17.600000000000001</v>
      </c>
      <c r="AO197" s="178">
        <v>18.5</v>
      </c>
      <c r="AP197" s="409" t="s">
        <v>2147</v>
      </c>
      <c r="AQ197" s="157">
        <v>35.590000000000003</v>
      </c>
      <c r="AR197" s="41">
        <v>50</v>
      </c>
      <c r="AS197" s="1060">
        <v>18</v>
      </c>
      <c r="AW197" s="675">
        <f t="shared" si="131"/>
        <v>506451.61290322582</v>
      </c>
      <c r="AX197" s="186"/>
      <c r="AY197" s="186">
        <f t="shared" si="126"/>
        <v>485011</v>
      </c>
      <c r="AZ197" s="186">
        <f t="shared" ref="AZ197:AZ260" si="139">B197-AW197</f>
        <v>-21440.612903225818</v>
      </c>
      <c r="BA197" s="193">
        <f t="shared" ref="BA197:BA260" si="140">B197/AW197</f>
        <v>0.9576650318471337</v>
      </c>
      <c r="BB197" s="720">
        <f>SUM($AY$6:AY197)/SUM($AW$6:AW197)</f>
        <v>1.0122970521055676</v>
      </c>
      <c r="BC197" s="675">
        <f t="shared" si="132"/>
        <v>490322.58064516127</v>
      </c>
      <c r="BD197" s="186">
        <f t="shared" si="127"/>
        <v>469827</v>
      </c>
      <c r="BE197" s="186">
        <f t="shared" si="137"/>
        <v>-20495.580645161273</v>
      </c>
      <c r="BF197" s="193">
        <f t="shared" si="123"/>
        <v>0.958199802631579</v>
      </c>
      <c r="BG197" s="675">
        <f t="shared" si="133"/>
        <v>17096.774193548386</v>
      </c>
      <c r="BH197" s="186">
        <f t="shared" si="134"/>
        <v>15184</v>
      </c>
      <c r="BI197" s="186">
        <f t="shared" si="124"/>
        <v>-1912.7741935483864</v>
      </c>
      <c r="BJ197" s="193">
        <f t="shared" si="125"/>
        <v>0.88812075471698115</v>
      </c>
      <c r="BK197" s="675">
        <f t="shared" si="135"/>
        <v>36.451612903225808</v>
      </c>
      <c r="BL197" s="677"/>
      <c r="BM197" s="677">
        <f t="shared" si="128"/>
        <v>48.24</v>
      </c>
      <c r="BN197" s="677">
        <f t="shared" si="138"/>
        <v>11.788387096774194</v>
      </c>
      <c r="BO197" s="193">
        <f t="shared" si="136"/>
        <v>1.3233982300884957</v>
      </c>
      <c r="BP197" s="730">
        <f>SUM($BM$6:BM197)/SUM($BK$6:BK197)</f>
        <v>1.2608099798487311</v>
      </c>
    </row>
    <row r="198" spans="1:68" s="41" customFormat="1" ht="21.75" hidden="1" customHeight="1" outlineLevel="1">
      <c r="A198" s="120">
        <v>44383</v>
      </c>
      <c r="B198" s="1000">
        <v>483778</v>
      </c>
      <c r="C198" s="126">
        <v>501044</v>
      </c>
      <c r="D198" s="1003">
        <v>47.27</v>
      </c>
      <c r="E198" s="704">
        <f t="shared" si="129"/>
        <v>1504</v>
      </c>
      <c r="F198" s="155">
        <v>515933</v>
      </c>
      <c r="G198" s="30">
        <v>21825</v>
      </c>
      <c r="H198" s="821">
        <v>0</v>
      </c>
      <c r="I198" s="35">
        <v>468519</v>
      </c>
      <c r="J198" s="34">
        <v>18941</v>
      </c>
      <c r="K198" s="440">
        <v>47.27</v>
      </c>
      <c r="L198" s="676">
        <f t="shared" si="130"/>
        <v>1504</v>
      </c>
      <c r="M198" s="710">
        <f t="shared" si="116"/>
        <v>20445</v>
      </c>
      <c r="N198" s="134">
        <v>501607</v>
      </c>
      <c r="O198" s="36">
        <v>21219</v>
      </c>
      <c r="P198" s="147">
        <v>970126</v>
      </c>
      <c r="Q198" s="148">
        <v>40160</v>
      </c>
      <c r="R198" s="707">
        <f t="shared" si="117"/>
        <v>41664</v>
      </c>
      <c r="S198" s="35">
        <v>14496</v>
      </c>
      <c r="T198" s="489">
        <v>11748</v>
      </c>
      <c r="U198" s="36">
        <v>497</v>
      </c>
      <c r="V198" s="157">
        <v>763</v>
      </c>
      <c r="W198" s="33">
        <v>41397</v>
      </c>
      <c r="X198" s="30">
        <v>0</v>
      </c>
      <c r="Y198" s="36">
        <v>42302</v>
      </c>
      <c r="Z198" s="37"/>
      <c r="AA198" s="37" t="s">
        <v>484</v>
      </c>
      <c r="AB198" s="161" t="s">
        <v>2018</v>
      </c>
      <c r="AC198" s="98">
        <v>0</v>
      </c>
      <c r="AD198" s="165" t="s">
        <v>2150</v>
      </c>
      <c r="AE198" s="38">
        <v>57</v>
      </c>
      <c r="AF198" s="167">
        <v>205</v>
      </c>
      <c r="AG198" s="165">
        <v>59.8</v>
      </c>
      <c r="AH198" s="452">
        <v>15.5</v>
      </c>
      <c r="AI198" s="126">
        <v>9</v>
      </c>
      <c r="AJ198" s="127">
        <v>0</v>
      </c>
      <c r="AK198" s="555">
        <v>182</v>
      </c>
      <c r="AL198" s="30" t="s">
        <v>2110</v>
      </c>
      <c r="AM198" s="40"/>
      <c r="AN198" s="570">
        <v>17.100000000000001</v>
      </c>
      <c r="AO198" s="178">
        <v>19.5</v>
      </c>
      <c r="AP198" s="409" t="s">
        <v>2149</v>
      </c>
      <c r="AQ198" s="157">
        <v>36.53</v>
      </c>
      <c r="AR198" s="41">
        <v>50</v>
      </c>
      <c r="AS198" s="1060">
        <v>18</v>
      </c>
      <c r="AW198" s="675">
        <f t="shared" si="131"/>
        <v>506451.61290322582</v>
      </c>
      <c r="AX198" s="186"/>
      <c r="AY198" s="186">
        <f t="shared" si="126"/>
        <v>483778</v>
      </c>
      <c r="AZ198" s="186">
        <f t="shared" si="139"/>
        <v>-22673.612903225818</v>
      </c>
      <c r="BA198" s="193">
        <f t="shared" si="140"/>
        <v>0.9552304458598726</v>
      </c>
      <c r="BB198" s="720">
        <f>SUM($AY$6:AY198)/SUM($AW$6:AW198)</f>
        <v>1.0121134712002713</v>
      </c>
      <c r="BC198" s="675">
        <f t="shared" si="132"/>
        <v>490322.58064516127</v>
      </c>
      <c r="BD198" s="186">
        <f t="shared" si="127"/>
        <v>468519</v>
      </c>
      <c r="BE198" s="186">
        <f t="shared" si="137"/>
        <v>-21803.580645161273</v>
      </c>
      <c r="BF198" s="193">
        <f t="shared" si="123"/>
        <v>0.95553217105263166</v>
      </c>
      <c r="BG198" s="675">
        <f t="shared" si="133"/>
        <v>17096.774193548386</v>
      </c>
      <c r="BH198" s="186">
        <f t="shared" si="134"/>
        <v>15259</v>
      </c>
      <c r="BI198" s="186">
        <f t="shared" si="124"/>
        <v>-1837.7741935483864</v>
      </c>
      <c r="BJ198" s="193">
        <f t="shared" si="125"/>
        <v>0.8925075471698114</v>
      </c>
      <c r="BK198" s="675">
        <f t="shared" si="135"/>
        <v>36.451612903225808</v>
      </c>
      <c r="BL198" s="677"/>
      <c r="BM198" s="677">
        <f t="shared" si="128"/>
        <v>47.27</v>
      </c>
      <c r="BN198" s="677">
        <f t="shared" si="138"/>
        <v>10.818387096774195</v>
      </c>
      <c r="BO198" s="193">
        <f t="shared" si="136"/>
        <v>1.2967876106194691</v>
      </c>
      <c r="BP198" s="730">
        <f>SUM($BM$6:BM198)/SUM($BK$6:BK198)</f>
        <v>1.2609116142024155</v>
      </c>
    </row>
    <row r="199" spans="1:68" s="41" customFormat="1" ht="21.75" hidden="1" customHeight="1" outlineLevel="1">
      <c r="A199" s="120">
        <v>44384</v>
      </c>
      <c r="B199" s="1000">
        <v>483187</v>
      </c>
      <c r="C199" s="126">
        <v>499844</v>
      </c>
      <c r="D199" s="1003">
        <v>47.06</v>
      </c>
      <c r="E199" s="704">
        <f t="shared" si="129"/>
        <v>1497</v>
      </c>
      <c r="F199" s="155">
        <v>530637</v>
      </c>
      <c r="G199" s="30">
        <v>22466</v>
      </c>
      <c r="H199" s="821">
        <v>0</v>
      </c>
      <c r="I199" s="35">
        <v>468121</v>
      </c>
      <c r="J199" s="34">
        <v>18913</v>
      </c>
      <c r="K199" s="440">
        <v>47.06</v>
      </c>
      <c r="L199" s="676">
        <f t="shared" si="130"/>
        <v>1497</v>
      </c>
      <c r="M199" s="710">
        <f t="shared" si="116"/>
        <v>20410</v>
      </c>
      <c r="N199" s="134">
        <v>516108</v>
      </c>
      <c r="O199" s="36">
        <v>21851</v>
      </c>
      <c r="P199" s="147">
        <v>984229</v>
      </c>
      <c r="Q199" s="148">
        <v>40764</v>
      </c>
      <c r="R199" s="707">
        <f t="shared" si="117"/>
        <v>42261</v>
      </c>
      <c r="S199" s="35">
        <v>14348</v>
      </c>
      <c r="T199" s="489">
        <v>11890</v>
      </c>
      <c r="U199" s="36">
        <v>503</v>
      </c>
      <c r="V199" s="157">
        <v>718</v>
      </c>
      <c r="W199" s="33">
        <v>41417</v>
      </c>
      <c r="X199" s="30">
        <v>0</v>
      </c>
      <c r="Y199" s="36">
        <v>42338</v>
      </c>
      <c r="Z199" s="37"/>
      <c r="AA199" s="37" t="s">
        <v>484</v>
      </c>
      <c r="AB199" s="161" t="s">
        <v>2018</v>
      </c>
      <c r="AC199" s="98">
        <v>0</v>
      </c>
      <c r="AD199" s="165" t="s">
        <v>1858</v>
      </c>
      <c r="AE199" s="38">
        <v>61</v>
      </c>
      <c r="AF199" s="167">
        <v>205</v>
      </c>
      <c r="AG199" s="165">
        <v>60.7</v>
      </c>
      <c r="AH199" s="452">
        <v>15.7</v>
      </c>
      <c r="AI199" s="126">
        <v>0</v>
      </c>
      <c r="AJ199" s="127">
        <v>0</v>
      </c>
      <c r="AK199" s="555">
        <v>183</v>
      </c>
      <c r="AL199" s="30" t="s">
        <v>2110</v>
      </c>
      <c r="AM199" s="40"/>
      <c r="AN199" s="570">
        <v>17.600000000000001</v>
      </c>
      <c r="AO199" s="178">
        <v>19.100000000000001</v>
      </c>
      <c r="AP199" s="409" t="s">
        <v>2151</v>
      </c>
      <c r="AQ199" s="157">
        <v>36.57</v>
      </c>
      <c r="AR199" s="41">
        <v>50</v>
      </c>
      <c r="AS199" s="1060">
        <v>18</v>
      </c>
      <c r="AW199" s="675">
        <f t="shared" si="131"/>
        <v>506451.61290322582</v>
      </c>
      <c r="AX199" s="186"/>
      <c r="AY199" s="186">
        <f t="shared" si="126"/>
        <v>483187</v>
      </c>
      <c r="AZ199" s="186">
        <f t="shared" si="139"/>
        <v>-23264.612903225818</v>
      </c>
      <c r="BA199" s="193">
        <f t="shared" si="140"/>
        <v>0.95406350318471334</v>
      </c>
      <c r="BB199" s="720">
        <f>SUM($AY$6:AY199)/SUM($AW$6:AW199)</f>
        <v>1.0119273256833561</v>
      </c>
      <c r="BC199" s="675">
        <f t="shared" si="132"/>
        <v>490322.58064516127</v>
      </c>
      <c r="BD199" s="186">
        <f t="shared" si="127"/>
        <v>468121</v>
      </c>
      <c r="BE199" s="186">
        <f t="shared" si="137"/>
        <v>-22201.580645161273</v>
      </c>
      <c r="BF199" s="193">
        <f t="shared" si="123"/>
        <v>0.95472046052631587</v>
      </c>
      <c r="BG199" s="675">
        <f t="shared" si="133"/>
        <v>17096.774193548386</v>
      </c>
      <c r="BH199" s="186">
        <f t="shared" si="134"/>
        <v>15066</v>
      </c>
      <c r="BI199" s="186">
        <f t="shared" si="124"/>
        <v>-2030.7741935483864</v>
      </c>
      <c r="BJ199" s="193">
        <f t="shared" si="125"/>
        <v>0.8812188679245283</v>
      </c>
      <c r="BK199" s="675">
        <f t="shared" si="135"/>
        <v>36.451612903225808</v>
      </c>
      <c r="BL199" s="677"/>
      <c r="BM199" s="677">
        <f t="shared" si="128"/>
        <v>47.06</v>
      </c>
      <c r="BN199" s="677">
        <f t="shared" si="138"/>
        <v>10.608387096774194</v>
      </c>
      <c r="BO199" s="193">
        <f t="shared" si="136"/>
        <v>1.2910265486725663</v>
      </c>
      <c r="BP199" s="730">
        <f>SUM($BM$6:BM199)/SUM($BK$6:BK199)</f>
        <v>1.260996447191407</v>
      </c>
    </row>
    <row r="200" spans="1:68" s="41" customFormat="1" ht="21.75" hidden="1" customHeight="1" outlineLevel="1">
      <c r="A200" s="120">
        <v>44385</v>
      </c>
      <c r="B200" s="1000">
        <v>483709</v>
      </c>
      <c r="C200" s="126">
        <v>500132</v>
      </c>
      <c r="D200" s="1003">
        <v>47.88</v>
      </c>
      <c r="E200" s="704">
        <f t="shared" si="129"/>
        <v>1524</v>
      </c>
      <c r="F200" s="155">
        <v>521361</v>
      </c>
      <c r="G200" s="30">
        <v>22071</v>
      </c>
      <c r="H200" s="821">
        <v>0</v>
      </c>
      <c r="I200" s="35">
        <v>468896</v>
      </c>
      <c r="J200" s="34">
        <v>18922</v>
      </c>
      <c r="K200" s="441">
        <v>47.88</v>
      </c>
      <c r="L200" s="676">
        <f t="shared" si="130"/>
        <v>1524</v>
      </c>
      <c r="M200" s="710">
        <f t="shared" si="116"/>
        <v>20446</v>
      </c>
      <c r="N200" s="134">
        <v>506862</v>
      </c>
      <c r="O200" s="36">
        <v>21457</v>
      </c>
      <c r="P200" s="147">
        <v>975758</v>
      </c>
      <c r="Q200" s="148">
        <v>40379</v>
      </c>
      <c r="R200" s="707">
        <f t="shared" si="117"/>
        <v>41903</v>
      </c>
      <c r="S200" s="35">
        <v>14107</v>
      </c>
      <c r="T200" s="489">
        <v>11915</v>
      </c>
      <c r="U200" s="36">
        <v>504</v>
      </c>
      <c r="V200" s="157">
        <v>706</v>
      </c>
      <c r="W200" s="33">
        <v>41382</v>
      </c>
      <c r="X200" s="30">
        <v>0</v>
      </c>
      <c r="Y200" s="36">
        <v>42333</v>
      </c>
      <c r="Z200" s="37"/>
      <c r="AA200" s="37" t="s">
        <v>484</v>
      </c>
      <c r="AB200" s="161" t="s">
        <v>2018</v>
      </c>
      <c r="AC200" s="98">
        <v>0</v>
      </c>
      <c r="AD200" s="165" t="s">
        <v>1954</v>
      </c>
      <c r="AE200" s="38">
        <v>61</v>
      </c>
      <c r="AF200" s="167">
        <v>204</v>
      </c>
      <c r="AG200" s="165">
        <v>60.1</v>
      </c>
      <c r="AH200" s="452">
        <v>15.6</v>
      </c>
      <c r="AI200" s="126">
        <v>0</v>
      </c>
      <c r="AJ200" s="127">
        <v>0</v>
      </c>
      <c r="AK200" s="555">
        <v>184</v>
      </c>
      <c r="AL200" s="30" t="s">
        <v>2110</v>
      </c>
      <c r="AM200" s="40"/>
      <c r="AN200" s="570">
        <v>17</v>
      </c>
      <c r="AO200" s="178">
        <v>18.600000000000001</v>
      </c>
      <c r="AP200" s="409" t="s">
        <v>2152</v>
      </c>
      <c r="AQ200" s="157">
        <v>34.549999999999997</v>
      </c>
      <c r="AR200" s="41">
        <v>50</v>
      </c>
      <c r="AS200" s="1060">
        <v>18</v>
      </c>
      <c r="AW200" s="675">
        <f t="shared" si="131"/>
        <v>506451.61290322582</v>
      </c>
      <c r="AX200" s="186"/>
      <c r="AY200" s="186">
        <f t="shared" si="126"/>
        <v>483709</v>
      </c>
      <c r="AZ200" s="186">
        <f t="shared" si="139"/>
        <v>-22742.612903225818</v>
      </c>
      <c r="BA200" s="193">
        <f t="shared" si="140"/>
        <v>0.955094203821656</v>
      </c>
      <c r="BB200" s="720">
        <f>SUM($AY$6:AY200)/SUM($AW$6:AW200)</f>
        <v>1.0117456646794678</v>
      </c>
      <c r="BC200" s="675">
        <f t="shared" si="132"/>
        <v>490322.58064516127</v>
      </c>
      <c r="BD200" s="186">
        <f t="shared" si="127"/>
        <v>468896</v>
      </c>
      <c r="BE200" s="186">
        <f t="shared" si="137"/>
        <v>-21426.580645161273</v>
      </c>
      <c r="BF200" s="193">
        <f t="shared" si="123"/>
        <v>0.95630105263157894</v>
      </c>
      <c r="BG200" s="675">
        <f t="shared" si="133"/>
        <v>17096.774193548386</v>
      </c>
      <c r="BH200" s="186">
        <f t="shared" si="134"/>
        <v>14813</v>
      </c>
      <c r="BI200" s="186">
        <f t="shared" si="124"/>
        <v>-2283.7741935483864</v>
      </c>
      <c r="BJ200" s="193">
        <f t="shared" si="125"/>
        <v>0.86642075471698121</v>
      </c>
      <c r="BK200" s="675">
        <f t="shared" si="135"/>
        <v>36.451612903225808</v>
      </c>
      <c r="BL200" s="677"/>
      <c r="BM200" s="677">
        <f t="shared" si="128"/>
        <v>47.88</v>
      </c>
      <c r="BN200" s="677">
        <f t="shared" si="138"/>
        <v>11.428387096774195</v>
      </c>
      <c r="BO200" s="193">
        <f t="shared" si="136"/>
        <v>1.3135221238938053</v>
      </c>
      <c r="BP200" s="730">
        <f>SUM($BM$6:BM200)/SUM($BK$6:BK200)</f>
        <v>1.2611439950213528</v>
      </c>
    </row>
    <row r="201" spans="1:68" s="41" customFormat="1" ht="21.75" hidden="1" customHeight="1" outlineLevel="1">
      <c r="A201" s="120">
        <v>44386</v>
      </c>
      <c r="B201" s="1000">
        <v>487426</v>
      </c>
      <c r="C201" s="126">
        <v>505727</v>
      </c>
      <c r="D201" s="1003">
        <v>47.54</v>
      </c>
      <c r="E201" s="704">
        <f t="shared" si="129"/>
        <v>1513</v>
      </c>
      <c r="F201" s="155">
        <v>525928</v>
      </c>
      <c r="G201" s="30">
        <v>22283</v>
      </c>
      <c r="H201" s="821">
        <v>0</v>
      </c>
      <c r="I201" s="35">
        <v>472113</v>
      </c>
      <c r="J201" s="34">
        <v>19089</v>
      </c>
      <c r="K201" s="440">
        <v>47.54</v>
      </c>
      <c r="L201" s="676">
        <f t="shared" si="130"/>
        <v>1513</v>
      </c>
      <c r="M201" s="710">
        <f t="shared" si="116"/>
        <v>20602</v>
      </c>
      <c r="N201" s="134">
        <v>511766</v>
      </c>
      <c r="O201" s="36">
        <v>21683</v>
      </c>
      <c r="P201" s="147">
        <v>983879</v>
      </c>
      <c r="Q201" s="148">
        <v>40772</v>
      </c>
      <c r="R201" s="707">
        <f t="shared" si="117"/>
        <v>42285</v>
      </c>
      <c r="S201" s="35">
        <v>14601</v>
      </c>
      <c r="T201" s="489">
        <v>11535</v>
      </c>
      <c r="U201" s="36">
        <v>489</v>
      </c>
      <c r="V201" s="157">
        <v>712</v>
      </c>
      <c r="W201" s="33">
        <v>41440</v>
      </c>
      <c r="X201" s="30">
        <v>0</v>
      </c>
      <c r="Y201" s="36">
        <v>42369</v>
      </c>
      <c r="Z201" s="37"/>
      <c r="AA201" s="37" t="s">
        <v>484</v>
      </c>
      <c r="AB201" s="161" t="s">
        <v>2018</v>
      </c>
      <c r="AC201" s="98">
        <v>0</v>
      </c>
      <c r="AD201" s="165" t="s">
        <v>2019</v>
      </c>
      <c r="AE201" s="38">
        <v>63</v>
      </c>
      <c r="AF201" s="167">
        <v>205</v>
      </c>
      <c r="AG201" s="165">
        <v>60.6</v>
      </c>
      <c r="AH201" s="452">
        <v>15.7</v>
      </c>
      <c r="AI201" s="126">
        <v>0</v>
      </c>
      <c r="AJ201" s="127">
        <v>0</v>
      </c>
      <c r="AK201" s="555">
        <v>184</v>
      </c>
      <c r="AL201" s="30" t="s">
        <v>2110</v>
      </c>
      <c r="AM201" s="40"/>
      <c r="AN201" s="570">
        <v>17.2</v>
      </c>
      <c r="AO201" s="178">
        <v>18.100000000000001</v>
      </c>
      <c r="AP201" s="409" t="s">
        <v>2154</v>
      </c>
      <c r="AQ201" s="157">
        <v>34.200000000000003</v>
      </c>
      <c r="AR201" s="41">
        <v>50</v>
      </c>
      <c r="AS201" s="1060">
        <v>18</v>
      </c>
      <c r="AW201" s="675">
        <f t="shared" si="131"/>
        <v>506451.61290322582</v>
      </c>
      <c r="AX201" s="186"/>
      <c r="AY201" s="186">
        <f t="shared" si="126"/>
        <v>487426</v>
      </c>
      <c r="AZ201" s="186">
        <f t="shared" si="139"/>
        <v>-19025.612903225818</v>
      </c>
      <c r="BA201" s="193">
        <f t="shared" si="140"/>
        <v>0.96243350318471332</v>
      </c>
      <c r="BB201" s="720">
        <f>SUM($AY$6:AY201)/SUM($AW$6:AW201)</f>
        <v>1.0115885458357083</v>
      </c>
      <c r="BC201" s="675">
        <f t="shared" si="132"/>
        <v>490322.58064516127</v>
      </c>
      <c r="BD201" s="186">
        <f t="shared" si="127"/>
        <v>472113</v>
      </c>
      <c r="BE201" s="186">
        <f t="shared" si="137"/>
        <v>-18209.580645161273</v>
      </c>
      <c r="BF201" s="193">
        <f t="shared" si="123"/>
        <v>0.96286203947368421</v>
      </c>
      <c r="BG201" s="675">
        <f t="shared" si="133"/>
        <v>17096.774193548386</v>
      </c>
      <c r="BH201" s="186">
        <f t="shared" si="134"/>
        <v>15313</v>
      </c>
      <c r="BI201" s="186">
        <f t="shared" si="124"/>
        <v>-1783.7741935483864</v>
      </c>
      <c r="BJ201" s="193">
        <f t="shared" si="125"/>
        <v>0.89566603773584907</v>
      </c>
      <c r="BK201" s="675">
        <f t="shared" si="135"/>
        <v>36.451612903225808</v>
      </c>
      <c r="BL201" s="677"/>
      <c r="BM201" s="677">
        <f t="shared" si="128"/>
        <v>47.54</v>
      </c>
      <c r="BN201" s="677">
        <f t="shared" si="138"/>
        <v>11.088387096774191</v>
      </c>
      <c r="BO201" s="193">
        <f t="shared" si="136"/>
        <v>1.3041946902654866</v>
      </c>
      <c r="BP201" s="730">
        <f>SUM($BM$6:BM201)/SUM($BK$6:BK201)</f>
        <v>1.2612645882965381</v>
      </c>
    </row>
    <row r="202" spans="1:68" s="41" customFormat="1" ht="21.75" hidden="1" customHeight="1" outlineLevel="1">
      <c r="A202" s="120">
        <v>44387</v>
      </c>
      <c r="B202" s="1000">
        <v>490443</v>
      </c>
      <c r="C202" s="126">
        <v>509983</v>
      </c>
      <c r="D202" s="1003">
        <v>47.36</v>
      </c>
      <c r="E202" s="704">
        <f t="shared" si="129"/>
        <v>1507</v>
      </c>
      <c r="F202" s="155">
        <v>555351</v>
      </c>
      <c r="G202" s="30">
        <v>23488</v>
      </c>
      <c r="H202" s="821">
        <v>0</v>
      </c>
      <c r="I202" s="35">
        <v>474943</v>
      </c>
      <c r="J202" s="34">
        <v>19283</v>
      </c>
      <c r="K202" s="440">
        <v>47.36</v>
      </c>
      <c r="L202" s="676">
        <f t="shared" si="130"/>
        <v>1507</v>
      </c>
      <c r="M202" s="710">
        <f t="shared" si="116"/>
        <v>20790</v>
      </c>
      <c r="N202" s="134">
        <v>540668</v>
      </c>
      <c r="O202" s="36">
        <v>22867</v>
      </c>
      <c r="P202" s="147">
        <v>1015611</v>
      </c>
      <c r="Q202" s="148">
        <v>42150</v>
      </c>
      <c r="R202" s="707">
        <f t="shared" si="117"/>
        <v>43657</v>
      </c>
      <c r="S202" s="35">
        <v>14803</v>
      </c>
      <c r="T202" s="489">
        <v>11910</v>
      </c>
      <c r="U202" s="36">
        <v>504</v>
      </c>
      <c r="V202" s="157">
        <v>697</v>
      </c>
      <c r="W202" s="33">
        <v>41502</v>
      </c>
      <c r="X202" s="30">
        <v>0</v>
      </c>
      <c r="Y202" s="36">
        <v>42294</v>
      </c>
      <c r="Z202" s="37"/>
      <c r="AA202" s="37" t="s">
        <v>484</v>
      </c>
      <c r="AB202" s="161" t="s">
        <v>2018</v>
      </c>
      <c r="AC202" s="98">
        <v>0</v>
      </c>
      <c r="AD202" s="165" t="s">
        <v>2019</v>
      </c>
      <c r="AE202" s="38">
        <v>63</v>
      </c>
      <c r="AF202" s="167">
        <v>204</v>
      </c>
      <c r="AG202" s="165">
        <v>62.6</v>
      </c>
      <c r="AH202" s="452">
        <v>16.2</v>
      </c>
      <c r="AI202" s="126">
        <v>0</v>
      </c>
      <c r="AJ202" s="127">
        <v>0</v>
      </c>
      <c r="AK202" s="555">
        <v>184</v>
      </c>
      <c r="AL202" s="30" t="s">
        <v>2110</v>
      </c>
      <c r="AM202" s="40"/>
      <c r="AN202" s="570">
        <v>18.2</v>
      </c>
      <c r="AO202" s="178">
        <v>18.7</v>
      </c>
      <c r="AP202" s="409" t="s">
        <v>2155</v>
      </c>
      <c r="AQ202" s="157">
        <v>33.729999999999997</v>
      </c>
      <c r="AR202" s="41">
        <v>50</v>
      </c>
      <c r="AS202" s="1060">
        <v>18</v>
      </c>
      <c r="AW202" s="675">
        <f t="shared" si="131"/>
        <v>506451.61290322582</v>
      </c>
      <c r="AX202" s="186"/>
      <c r="AY202" s="186">
        <f t="shared" si="126"/>
        <v>490443</v>
      </c>
      <c r="AZ202" s="186">
        <f t="shared" si="139"/>
        <v>-16008.612903225818</v>
      </c>
      <c r="BA202" s="193">
        <f t="shared" si="140"/>
        <v>0.96839063694267513</v>
      </c>
      <c r="BB202" s="720">
        <f>SUM($AY$6:AY202)/SUM($AW$6:AW202)</f>
        <v>1.0114513454266534</v>
      </c>
      <c r="BC202" s="675">
        <f t="shared" si="132"/>
        <v>490322.58064516127</v>
      </c>
      <c r="BD202" s="186">
        <f t="shared" si="127"/>
        <v>474943</v>
      </c>
      <c r="BE202" s="186">
        <f t="shared" si="137"/>
        <v>-15379.580645161273</v>
      </c>
      <c r="BF202" s="193">
        <f t="shared" si="123"/>
        <v>0.96863375000000007</v>
      </c>
      <c r="BG202" s="675">
        <f t="shared" si="133"/>
        <v>17096.774193548386</v>
      </c>
      <c r="BH202" s="186">
        <f t="shared" si="134"/>
        <v>15500</v>
      </c>
      <c r="BI202" s="186">
        <f t="shared" si="124"/>
        <v>-1596.7741935483864</v>
      </c>
      <c r="BJ202" s="193">
        <f t="shared" si="125"/>
        <v>0.90660377358490574</v>
      </c>
      <c r="BK202" s="675">
        <f t="shared" si="135"/>
        <v>36.451612903225808</v>
      </c>
      <c r="BL202" s="677"/>
      <c r="BM202" s="677">
        <f t="shared" si="128"/>
        <v>47.36</v>
      </c>
      <c r="BN202" s="677">
        <f t="shared" si="138"/>
        <v>10.908387096774192</v>
      </c>
      <c r="BO202" s="193">
        <f t="shared" si="136"/>
        <v>1.2992566371681415</v>
      </c>
      <c r="BP202" s="730">
        <f>SUM($BM$6:BM202)/SUM($BK$6:BK202)</f>
        <v>1.2613707140519086</v>
      </c>
    </row>
    <row r="203" spans="1:68" s="41" customFormat="1" ht="21.75" hidden="1" customHeight="1" outlineLevel="1">
      <c r="A203" s="120">
        <v>44388</v>
      </c>
      <c r="B203" s="1000">
        <v>490009</v>
      </c>
      <c r="C203" s="126">
        <v>509240</v>
      </c>
      <c r="D203" s="1003">
        <v>46.91</v>
      </c>
      <c r="E203" s="704">
        <f t="shared" si="129"/>
        <v>1493</v>
      </c>
      <c r="F203" s="155">
        <v>567939</v>
      </c>
      <c r="G203" s="30">
        <v>23980</v>
      </c>
      <c r="H203" s="821">
        <v>0</v>
      </c>
      <c r="I203" s="35">
        <v>474483</v>
      </c>
      <c r="J203" s="34">
        <v>19246</v>
      </c>
      <c r="K203" s="440">
        <v>46.91</v>
      </c>
      <c r="L203" s="676">
        <f t="shared" si="130"/>
        <v>1493</v>
      </c>
      <c r="M203" s="710">
        <f t="shared" si="116"/>
        <v>20739</v>
      </c>
      <c r="N203" s="134">
        <v>553135</v>
      </c>
      <c r="O203" s="36">
        <v>23355</v>
      </c>
      <c r="P203" s="147">
        <v>1027618</v>
      </c>
      <c r="Q203" s="148">
        <v>42601</v>
      </c>
      <c r="R203" s="707">
        <f t="shared" si="117"/>
        <v>44094</v>
      </c>
      <c r="S203" s="35">
        <v>14826</v>
      </c>
      <c r="T203" s="489">
        <v>11952</v>
      </c>
      <c r="U203" s="36">
        <v>505</v>
      </c>
      <c r="V203" s="157">
        <v>700</v>
      </c>
      <c r="W203" s="33">
        <v>41456</v>
      </c>
      <c r="X203" s="30">
        <v>0</v>
      </c>
      <c r="Y203" s="36">
        <v>42223</v>
      </c>
      <c r="Z203" s="37"/>
      <c r="AA203" s="37" t="s">
        <v>484</v>
      </c>
      <c r="AB203" s="161" t="s">
        <v>2018</v>
      </c>
      <c r="AC203" s="98">
        <v>0</v>
      </c>
      <c r="AD203" s="165" t="s">
        <v>2029</v>
      </c>
      <c r="AE203" s="38">
        <v>63</v>
      </c>
      <c r="AF203" s="167">
        <v>204</v>
      </c>
      <c r="AG203" s="165">
        <v>63.33</v>
      </c>
      <c r="AH203" s="452">
        <v>16.399999999999999</v>
      </c>
      <c r="AI203" s="126">
        <v>0</v>
      </c>
      <c r="AJ203" s="127">
        <v>0</v>
      </c>
      <c r="AK203" s="555">
        <v>185</v>
      </c>
      <c r="AL203" s="30" t="s">
        <v>2110</v>
      </c>
      <c r="AM203" s="40"/>
      <c r="AN203" s="570">
        <v>18.5</v>
      </c>
      <c r="AO203" s="178">
        <v>18.7</v>
      </c>
      <c r="AP203" s="409" t="s">
        <v>2156</v>
      </c>
      <c r="AQ203" s="157">
        <v>33.44</v>
      </c>
      <c r="AR203" s="41">
        <v>50</v>
      </c>
      <c r="AS203" s="1060">
        <v>18</v>
      </c>
      <c r="AW203" s="675">
        <f t="shared" si="131"/>
        <v>506451.61290322582</v>
      </c>
      <c r="AX203" s="186"/>
      <c r="AY203" s="186">
        <f t="shared" si="126"/>
        <v>490009</v>
      </c>
      <c r="AZ203" s="186">
        <f t="shared" si="139"/>
        <v>-16442.612903225818</v>
      </c>
      <c r="BA203" s="193">
        <f t="shared" si="140"/>
        <v>0.9675336942675159</v>
      </c>
      <c r="BB203" s="720">
        <f>SUM($AY$6:AY203)/SUM($AW$6:AW203)</f>
        <v>1.0113123006705467</v>
      </c>
      <c r="BC203" s="675">
        <f t="shared" si="132"/>
        <v>490322.58064516127</v>
      </c>
      <c r="BD203" s="186">
        <f t="shared" si="127"/>
        <v>474483</v>
      </c>
      <c r="BE203" s="186">
        <f t="shared" si="137"/>
        <v>-15839.580645161273</v>
      </c>
      <c r="BF203" s="193">
        <f t="shared" si="123"/>
        <v>0.96769559210526324</v>
      </c>
      <c r="BG203" s="675">
        <f t="shared" si="133"/>
        <v>17096.774193548386</v>
      </c>
      <c r="BH203" s="186">
        <f t="shared" si="134"/>
        <v>15526</v>
      </c>
      <c r="BI203" s="186">
        <f t="shared" si="124"/>
        <v>-1570.7741935483864</v>
      </c>
      <c r="BJ203" s="193">
        <f t="shared" si="125"/>
        <v>0.90812452830188684</v>
      </c>
      <c r="BK203" s="675">
        <f t="shared" si="135"/>
        <v>36.451612903225808</v>
      </c>
      <c r="BL203" s="677"/>
      <c r="BM203" s="677">
        <f t="shared" si="128"/>
        <v>46.91</v>
      </c>
      <c r="BN203" s="677">
        <f t="shared" si="138"/>
        <v>10.458387096774189</v>
      </c>
      <c r="BO203" s="193">
        <f t="shared" si="136"/>
        <v>1.2869115044247785</v>
      </c>
      <c r="BP203" s="730">
        <f>SUM($BM$6:BM203)/SUM($BK$6:BK203)</f>
        <v>1.2614418601290531</v>
      </c>
    </row>
    <row r="204" spans="1:68" s="41" customFormat="1" ht="21.75" hidden="1" customHeight="1" outlineLevel="1">
      <c r="A204" s="120">
        <v>44389</v>
      </c>
      <c r="B204" s="1000">
        <v>490099</v>
      </c>
      <c r="C204" s="126">
        <v>509629</v>
      </c>
      <c r="D204" s="1003">
        <v>46.52</v>
      </c>
      <c r="E204" s="704">
        <f t="shared" si="129"/>
        <v>1480</v>
      </c>
      <c r="F204" s="155">
        <v>556449</v>
      </c>
      <c r="G204" s="30">
        <v>23482</v>
      </c>
      <c r="H204" s="821">
        <v>0</v>
      </c>
      <c r="I204" s="35">
        <v>474797</v>
      </c>
      <c r="J204" s="34">
        <v>19243</v>
      </c>
      <c r="K204" s="440">
        <v>46.52</v>
      </c>
      <c r="L204" s="676">
        <f t="shared" si="130"/>
        <v>1480</v>
      </c>
      <c r="M204" s="710">
        <f t="shared" si="116"/>
        <v>20723</v>
      </c>
      <c r="N204" s="134">
        <v>541635</v>
      </c>
      <c r="O204" s="36">
        <v>22857</v>
      </c>
      <c r="P204" s="147">
        <v>1016432</v>
      </c>
      <c r="Q204" s="148">
        <v>42100</v>
      </c>
      <c r="R204" s="707">
        <f t="shared" si="117"/>
        <v>43580</v>
      </c>
      <c r="S204" s="35">
        <v>14652</v>
      </c>
      <c r="T204" s="489">
        <v>12040</v>
      </c>
      <c r="U204" s="36">
        <v>508</v>
      </c>
      <c r="V204" s="157">
        <v>650</v>
      </c>
      <c r="W204" s="33">
        <v>41419</v>
      </c>
      <c r="X204" s="30">
        <v>0</v>
      </c>
      <c r="Y204" s="36">
        <v>42200</v>
      </c>
      <c r="Z204" s="37"/>
      <c r="AA204" s="37" t="s">
        <v>484</v>
      </c>
      <c r="AB204" s="161" t="s">
        <v>2018</v>
      </c>
      <c r="AC204" s="98">
        <v>0</v>
      </c>
      <c r="AD204" s="165" t="s">
        <v>1996</v>
      </c>
      <c r="AE204" s="38">
        <v>63</v>
      </c>
      <c r="AF204" s="167">
        <v>204</v>
      </c>
      <c r="AG204" s="165">
        <v>62.6</v>
      </c>
      <c r="AH204" s="452">
        <v>16.3</v>
      </c>
      <c r="AI204" s="126">
        <v>0</v>
      </c>
      <c r="AJ204" s="127">
        <v>0</v>
      </c>
      <c r="AK204" s="555">
        <v>185</v>
      </c>
      <c r="AL204" s="30" t="s">
        <v>2110</v>
      </c>
      <c r="AM204" s="40"/>
      <c r="AN204" s="570">
        <v>18</v>
      </c>
      <c r="AO204" s="178">
        <v>18.7</v>
      </c>
      <c r="AP204" s="409" t="s">
        <v>2157</v>
      </c>
      <c r="AQ204" s="157">
        <v>32.57</v>
      </c>
      <c r="AR204" s="41">
        <v>50</v>
      </c>
      <c r="AS204" s="1060">
        <v>18</v>
      </c>
      <c r="AW204" s="675">
        <f t="shared" si="131"/>
        <v>506451.61290322582</v>
      </c>
      <c r="AX204" s="186"/>
      <c r="AY204" s="186">
        <f t="shared" si="126"/>
        <v>490099</v>
      </c>
      <c r="AZ204" s="186">
        <f t="shared" si="139"/>
        <v>-16352.612903225818</v>
      </c>
      <c r="BA204" s="193">
        <f t="shared" si="140"/>
        <v>0.96771140127388533</v>
      </c>
      <c r="BB204" s="720">
        <f>SUM($AY$6:AY204)/SUM($AW$6:AW204)</f>
        <v>1.0111746944271212</v>
      </c>
      <c r="BC204" s="675">
        <f t="shared" si="132"/>
        <v>490322.58064516127</v>
      </c>
      <c r="BD204" s="186">
        <f t="shared" si="127"/>
        <v>474797</v>
      </c>
      <c r="BE204" s="186">
        <f t="shared" si="137"/>
        <v>-15525.580645161273</v>
      </c>
      <c r="BF204" s="193">
        <f t="shared" si="123"/>
        <v>0.96833598684210531</v>
      </c>
      <c r="BG204" s="675">
        <f t="shared" si="133"/>
        <v>17096.774193548386</v>
      </c>
      <c r="BH204" s="186">
        <f t="shared" si="134"/>
        <v>15302</v>
      </c>
      <c r="BI204" s="186">
        <f t="shared" si="124"/>
        <v>-1794.7741935483864</v>
      </c>
      <c r="BJ204" s="193">
        <f t="shared" si="125"/>
        <v>0.895022641509434</v>
      </c>
      <c r="BK204" s="675">
        <f t="shared" si="135"/>
        <v>36.451612903225808</v>
      </c>
      <c r="BL204" s="677"/>
      <c r="BM204" s="677">
        <f t="shared" si="128"/>
        <v>46.52</v>
      </c>
      <c r="BN204" s="677">
        <f t="shared" si="138"/>
        <v>10.068387096774195</v>
      </c>
      <c r="BO204" s="193">
        <f t="shared" si="136"/>
        <v>1.2762123893805311</v>
      </c>
      <c r="BP204" s="730">
        <f>SUM($BM$6:BM204)/SUM($BK$6:BK204)</f>
        <v>1.2614828904203645</v>
      </c>
    </row>
    <row r="205" spans="1:68" s="41" customFormat="1" ht="21.75" hidden="1" customHeight="1" outlineLevel="1">
      <c r="A205" s="120">
        <v>44390</v>
      </c>
      <c r="B205" s="1000">
        <v>490310</v>
      </c>
      <c r="C205" s="126">
        <v>508735</v>
      </c>
      <c r="D205" s="1003">
        <v>46.09</v>
      </c>
      <c r="E205" s="704">
        <f t="shared" si="129"/>
        <v>1467</v>
      </c>
      <c r="F205" s="155">
        <v>561912</v>
      </c>
      <c r="G205" s="30">
        <v>23725</v>
      </c>
      <c r="H205" s="821">
        <v>0</v>
      </c>
      <c r="I205" s="35">
        <v>475396</v>
      </c>
      <c r="J205" s="34">
        <v>19321</v>
      </c>
      <c r="K205" s="440">
        <v>46.09</v>
      </c>
      <c r="L205" s="676">
        <f t="shared" si="130"/>
        <v>1467</v>
      </c>
      <c r="M205" s="710">
        <f t="shared" si="116"/>
        <v>20788</v>
      </c>
      <c r="N205" s="134">
        <v>546658</v>
      </c>
      <c r="O205" s="36">
        <v>23081</v>
      </c>
      <c r="P205" s="147">
        <v>1022054</v>
      </c>
      <c r="Q205" s="148">
        <v>42402</v>
      </c>
      <c r="R205" s="707">
        <f t="shared" si="117"/>
        <v>43869</v>
      </c>
      <c r="S205" s="35">
        <v>14266</v>
      </c>
      <c r="T205" s="489">
        <v>12433</v>
      </c>
      <c r="U205" s="36">
        <v>525</v>
      </c>
      <c r="V205" s="157">
        <v>648</v>
      </c>
      <c r="W205" s="33">
        <v>41487</v>
      </c>
      <c r="X205" s="30">
        <v>0</v>
      </c>
      <c r="Y205" s="36">
        <v>42222</v>
      </c>
      <c r="Z205" s="37"/>
      <c r="AA205" s="37" t="s">
        <v>484</v>
      </c>
      <c r="AB205" s="161" t="s">
        <v>2018</v>
      </c>
      <c r="AC205" s="98">
        <v>0</v>
      </c>
      <c r="AD205" s="165" t="s">
        <v>1928</v>
      </c>
      <c r="AE205" s="38">
        <v>63</v>
      </c>
      <c r="AF205" s="167">
        <v>204</v>
      </c>
      <c r="AG205" s="165">
        <v>63</v>
      </c>
      <c r="AH205" s="452">
        <v>16.399999999999999</v>
      </c>
      <c r="AI205" s="126">
        <v>0</v>
      </c>
      <c r="AJ205" s="127">
        <v>0</v>
      </c>
      <c r="AK205" s="555">
        <v>185</v>
      </c>
      <c r="AL205" s="30" t="s">
        <v>2110</v>
      </c>
      <c r="AM205" s="40"/>
      <c r="AN205" s="570">
        <v>18.2</v>
      </c>
      <c r="AO205" s="178">
        <v>18.600000000000001</v>
      </c>
      <c r="AP205" s="409" t="s">
        <v>2158</v>
      </c>
      <c r="AQ205" s="157">
        <v>31.9</v>
      </c>
      <c r="AR205" s="41">
        <v>50</v>
      </c>
      <c r="AS205" s="1060">
        <v>18</v>
      </c>
      <c r="AW205" s="675">
        <f t="shared" si="131"/>
        <v>506451.61290322582</v>
      </c>
      <c r="AX205" s="186"/>
      <c r="AY205" s="186">
        <f t="shared" si="126"/>
        <v>490310</v>
      </c>
      <c r="AZ205" s="186">
        <f t="shared" si="139"/>
        <v>-16141.612903225818</v>
      </c>
      <c r="BA205" s="193">
        <f t="shared" si="140"/>
        <v>0.96812802547770693</v>
      </c>
      <c r="BB205" s="720">
        <f>SUM($AY$6:AY205)/SUM($AW$6:AW205)</f>
        <v>1.0110392647795046</v>
      </c>
      <c r="BC205" s="675">
        <f t="shared" si="132"/>
        <v>490322.58064516127</v>
      </c>
      <c r="BD205" s="186">
        <f t="shared" si="127"/>
        <v>475396</v>
      </c>
      <c r="BE205" s="186">
        <f t="shared" si="137"/>
        <v>-14926.580645161273</v>
      </c>
      <c r="BF205" s="193">
        <f t="shared" si="123"/>
        <v>0.96955763157894737</v>
      </c>
      <c r="BG205" s="675">
        <f t="shared" si="133"/>
        <v>17096.774193548386</v>
      </c>
      <c r="BH205" s="186">
        <f t="shared" si="134"/>
        <v>14914</v>
      </c>
      <c r="BI205" s="186">
        <f t="shared" si="124"/>
        <v>-2182.7741935483864</v>
      </c>
      <c r="BJ205" s="193">
        <f t="shared" si="125"/>
        <v>0.87232830188679245</v>
      </c>
      <c r="BK205" s="675">
        <f t="shared" si="135"/>
        <v>36.451612903225808</v>
      </c>
      <c r="BL205" s="677"/>
      <c r="BM205" s="677">
        <f t="shared" si="128"/>
        <v>46.09</v>
      </c>
      <c r="BN205" s="677">
        <f t="shared" si="138"/>
        <v>9.6383870967741956</v>
      </c>
      <c r="BO205" s="193">
        <f t="shared" si="136"/>
        <v>1.26441592920354</v>
      </c>
      <c r="BP205" s="730">
        <f>SUM($BM$6:BM205)/SUM($BK$6:BK205)</f>
        <v>1.2614910153875807</v>
      </c>
    </row>
    <row r="206" spans="1:68" s="41" customFormat="1" ht="21.75" hidden="1" customHeight="1" outlineLevel="1">
      <c r="A206" s="120">
        <v>44391</v>
      </c>
      <c r="B206" s="1000">
        <v>489792</v>
      </c>
      <c r="C206" s="126">
        <v>508057</v>
      </c>
      <c r="D206" s="1003">
        <v>46.96</v>
      </c>
      <c r="E206" s="704">
        <f t="shared" si="129"/>
        <v>1494</v>
      </c>
      <c r="F206" s="155">
        <v>565193</v>
      </c>
      <c r="G206" s="30">
        <v>23887</v>
      </c>
      <c r="H206" s="821">
        <v>0</v>
      </c>
      <c r="I206" s="35">
        <v>474087</v>
      </c>
      <c r="J206" s="34">
        <v>19261</v>
      </c>
      <c r="K206" s="440">
        <v>46.96</v>
      </c>
      <c r="L206" s="676">
        <f t="shared" si="130"/>
        <v>1494</v>
      </c>
      <c r="M206" s="710">
        <f t="shared" si="116"/>
        <v>20755</v>
      </c>
      <c r="N206" s="134">
        <v>550552</v>
      </c>
      <c r="O206" s="36">
        <v>23268</v>
      </c>
      <c r="P206" s="147">
        <v>1024639</v>
      </c>
      <c r="Q206" s="148">
        <v>42529</v>
      </c>
      <c r="R206" s="707">
        <f t="shared" si="117"/>
        <v>44023</v>
      </c>
      <c r="S206" s="35">
        <v>14999</v>
      </c>
      <c r="T206" s="489">
        <v>11833</v>
      </c>
      <c r="U206" s="36">
        <v>500</v>
      </c>
      <c r="V206" s="157">
        <v>706</v>
      </c>
      <c r="W206" s="33">
        <v>41506</v>
      </c>
      <c r="X206" s="30">
        <v>0</v>
      </c>
      <c r="Y206" s="36">
        <v>42263</v>
      </c>
      <c r="Z206" s="37"/>
      <c r="AA206" s="37" t="s">
        <v>484</v>
      </c>
      <c r="AB206" s="161" t="s">
        <v>2018</v>
      </c>
      <c r="AC206" s="98">
        <v>0</v>
      </c>
      <c r="AD206" s="165" t="s">
        <v>1862</v>
      </c>
      <c r="AE206" s="38">
        <v>63</v>
      </c>
      <c r="AF206" s="167">
        <v>204</v>
      </c>
      <c r="AG206" s="165">
        <v>63.1</v>
      </c>
      <c r="AH206" s="452">
        <v>16.399999999999999</v>
      </c>
      <c r="AI206" s="126">
        <v>0</v>
      </c>
      <c r="AJ206" s="127">
        <v>0</v>
      </c>
      <c r="AK206" s="555">
        <v>185</v>
      </c>
      <c r="AL206" s="30" t="s">
        <v>2110</v>
      </c>
      <c r="AM206" s="40"/>
      <c r="AN206" s="570">
        <v>18</v>
      </c>
      <c r="AO206" s="178">
        <v>18.5</v>
      </c>
      <c r="AP206" s="409" t="s">
        <v>2159</v>
      </c>
      <c r="AQ206" s="157">
        <v>31.57</v>
      </c>
      <c r="AR206" s="41">
        <v>50</v>
      </c>
      <c r="AS206" s="1060">
        <v>18</v>
      </c>
      <c r="AW206" s="675">
        <f t="shared" si="131"/>
        <v>506451.61290322582</v>
      </c>
      <c r="AX206" s="186"/>
      <c r="AY206" s="186">
        <f t="shared" si="126"/>
        <v>489792</v>
      </c>
      <c r="AZ206" s="186">
        <f t="shared" si="139"/>
        <v>-16659.612903225818</v>
      </c>
      <c r="BA206" s="193">
        <f t="shared" si="140"/>
        <v>0.96710522292993628</v>
      </c>
      <c r="BB206" s="720">
        <f>SUM($AY$6:AY206)/SUM($AW$6:AW206)</f>
        <v>1.0109014768535034</v>
      </c>
      <c r="BC206" s="675">
        <f t="shared" si="132"/>
        <v>490322.58064516127</v>
      </c>
      <c r="BD206" s="186">
        <f t="shared" si="127"/>
        <v>474087</v>
      </c>
      <c r="BE206" s="186">
        <f t="shared" si="137"/>
        <v>-16235.580645161273</v>
      </c>
      <c r="BF206" s="193">
        <f t="shared" si="123"/>
        <v>0.96688796052631587</v>
      </c>
      <c r="BG206" s="675">
        <f t="shared" si="133"/>
        <v>17096.774193548386</v>
      </c>
      <c r="BH206" s="186">
        <f t="shared" si="134"/>
        <v>15705</v>
      </c>
      <c r="BI206" s="186">
        <f t="shared" si="124"/>
        <v>-1391.7741935483864</v>
      </c>
      <c r="BJ206" s="193">
        <f t="shared" si="125"/>
        <v>0.91859433962264159</v>
      </c>
      <c r="BK206" s="675">
        <f t="shared" si="135"/>
        <v>36.451612903225808</v>
      </c>
      <c r="BL206" s="677"/>
      <c r="BM206" s="677">
        <f t="shared" si="128"/>
        <v>46.96</v>
      </c>
      <c r="BN206" s="677">
        <f t="shared" si="138"/>
        <v>10.508387096774193</v>
      </c>
      <c r="BO206" s="193">
        <f t="shared" si="136"/>
        <v>1.288283185840708</v>
      </c>
      <c r="BP206" s="730">
        <f>SUM($BM$6:BM206)/SUM($BK$6:BK206)</f>
        <v>1.2615650287799138</v>
      </c>
    </row>
    <row r="207" spans="1:68" s="41" customFormat="1" ht="21.75" hidden="1" customHeight="1" outlineLevel="1">
      <c r="A207" s="120">
        <v>44392</v>
      </c>
      <c r="B207" s="1000">
        <v>488691</v>
      </c>
      <c r="C207" s="126">
        <v>507691</v>
      </c>
      <c r="D207" s="1003">
        <v>46.09</v>
      </c>
      <c r="E207" s="704">
        <f t="shared" si="129"/>
        <v>1467</v>
      </c>
      <c r="F207" s="155">
        <v>522655</v>
      </c>
      <c r="G207" s="30">
        <v>22130</v>
      </c>
      <c r="H207" s="821">
        <v>0</v>
      </c>
      <c r="I207" s="35">
        <v>473148</v>
      </c>
      <c r="J207" s="34">
        <v>19176</v>
      </c>
      <c r="K207" s="440">
        <v>46.09</v>
      </c>
      <c r="L207" s="676">
        <f t="shared" si="130"/>
        <v>1467</v>
      </c>
      <c r="M207" s="710">
        <f t="shared" si="116"/>
        <v>20643</v>
      </c>
      <c r="N207" s="134">
        <v>508408</v>
      </c>
      <c r="O207" s="36">
        <v>21527</v>
      </c>
      <c r="P207" s="147">
        <v>981556</v>
      </c>
      <c r="Q207" s="148">
        <v>40703</v>
      </c>
      <c r="R207" s="707">
        <f t="shared" si="117"/>
        <v>42170</v>
      </c>
      <c r="S207" s="35">
        <v>14840</v>
      </c>
      <c r="T207" s="489">
        <v>11618</v>
      </c>
      <c r="U207" s="36">
        <v>492</v>
      </c>
      <c r="V207" s="157">
        <v>703</v>
      </c>
      <c r="W207" s="33">
        <v>41468</v>
      </c>
      <c r="X207" s="30">
        <v>0</v>
      </c>
      <c r="Y207" s="36">
        <v>42342</v>
      </c>
      <c r="Z207" s="37"/>
      <c r="AA207" s="37" t="s">
        <v>484</v>
      </c>
      <c r="AB207" s="161" t="s">
        <v>2018</v>
      </c>
      <c r="AC207" s="98">
        <v>0</v>
      </c>
      <c r="AD207" s="165" t="s">
        <v>1986</v>
      </c>
      <c r="AE207" s="38">
        <v>63</v>
      </c>
      <c r="AF207" s="167">
        <v>204</v>
      </c>
      <c r="AG207" s="165">
        <v>60.5</v>
      </c>
      <c r="AH207" s="452">
        <v>15.7</v>
      </c>
      <c r="AI207" s="126">
        <v>0</v>
      </c>
      <c r="AJ207" s="127">
        <v>0</v>
      </c>
      <c r="AK207" s="555">
        <v>177</v>
      </c>
      <c r="AL207" s="30" t="s">
        <v>2110</v>
      </c>
      <c r="AM207" s="40"/>
      <c r="AN207" s="570">
        <v>17.7</v>
      </c>
      <c r="AO207" s="178">
        <v>18.399999999999999</v>
      </c>
      <c r="AP207" s="409" t="s">
        <v>2160</v>
      </c>
      <c r="AQ207" s="157">
        <v>32.5</v>
      </c>
      <c r="AR207" s="41">
        <v>49</v>
      </c>
      <c r="AS207" s="1060">
        <v>17</v>
      </c>
      <c r="AW207" s="675">
        <f t="shared" si="131"/>
        <v>506451.61290322582</v>
      </c>
      <c r="AX207" s="186"/>
      <c r="AY207" s="186">
        <f t="shared" si="126"/>
        <v>488691</v>
      </c>
      <c r="AZ207" s="186">
        <f t="shared" si="139"/>
        <v>-17760.612903225818</v>
      </c>
      <c r="BA207" s="193">
        <f t="shared" si="140"/>
        <v>0.96493127388535027</v>
      </c>
      <c r="BB207" s="720">
        <f>SUM($AY$6:AY207)/SUM($AW$6:AW207)</f>
        <v>1.0107577537778543</v>
      </c>
      <c r="BC207" s="675">
        <f t="shared" si="132"/>
        <v>490322.58064516127</v>
      </c>
      <c r="BD207" s="186">
        <f t="shared" si="127"/>
        <v>473148</v>
      </c>
      <c r="BE207" s="186">
        <f t="shared" si="137"/>
        <v>-17174.580645161273</v>
      </c>
      <c r="BF207" s="193">
        <f t="shared" si="123"/>
        <v>0.96497289473684211</v>
      </c>
      <c r="BG207" s="675">
        <f t="shared" si="133"/>
        <v>17096.774193548386</v>
      </c>
      <c r="BH207" s="186">
        <f t="shared" si="134"/>
        <v>15543</v>
      </c>
      <c r="BI207" s="186">
        <f t="shared" si="124"/>
        <v>-1553.7741935483864</v>
      </c>
      <c r="BJ207" s="193">
        <f t="shared" si="125"/>
        <v>0.90911886792452834</v>
      </c>
      <c r="BK207" s="675">
        <f t="shared" si="135"/>
        <v>36.451612903225808</v>
      </c>
      <c r="BL207" s="677"/>
      <c r="BM207" s="677">
        <f t="shared" si="128"/>
        <v>46.09</v>
      </c>
      <c r="BN207" s="677">
        <f t="shared" si="138"/>
        <v>9.6383870967741956</v>
      </c>
      <c r="BO207" s="193">
        <f t="shared" si="136"/>
        <v>1.26441592920354</v>
      </c>
      <c r="BP207" s="730">
        <f>SUM($BM$6:BM207)/SUM($BK$6:BK207)</f>
        <v>1.2615728826981618</v>
      </c>
    </row>
    <row r="208" spans="1:68" s="41" customFormat="1" ht="21.75" hidden="1" customHeight="1" outlineLevel="1">
      <c r="A208" s="120">
        <v>44393</v>
      </c>
      <c r="B208" s="1000">
        <v>488836</v>
      </c>
      <c r="C208" s="126">
        <v>506908</v>
      </c>
      <c r="D208" s="1003">
        <v>46.76</v>
      </c>
      <c r="E208" s="704">
        <f t="shared" si="129"/>
        <v>1488</v>
      </c>
      <c r="F208" s="155">
        <v>567459</v>
      </c>
      <c r="G208" s="30">
        <v>23995</v>
      </c>
      <c r="H208" s="821">
        <v>0</v>
      </c>
      <c r="I208" s="35">
        <v>473595</v>
      </c>
      <c r="J208" s="34">
        <v>19174</v>
      </c>
      <c r="K208" s="440">
        <v>46.76</v>
      </c>
      <c r="L208" s="676">
        <f t="shared" si="130"/>
        <v>1488</v>
      </c>
      <c r="M208" s="710">
        <f t="shared" si="116"/>
        <v>20662</v>
      </c>
      <c r="N208" s="134">
        <v>552631</v>
      </c>
      <c r="O208" s="36">
        <v>23368</v>
      </c>
      <c r="P208" s="147">
        <v>1026226</v>
      </c>
      <c r="Q208" s="148">
        <v>42542</v>
      </c>
      <c r="R208" s="707">
        <f t="shared" si="117"/>
        <v>44030</v>
      </c>
      <c r="S208" s="35">
        <v>14501</v>
      </c>
      <c r="T208" s="489">
        <v>11985</v>
      </c>
      <c r="U208" s="36">
        <v>507</v>
      </c>
      <c r="V208" s="157">
        <v>740</v>
      </c>
      <c r="W208" s="33">
        <v>41455</v>
      </c>
      <c r="X208" s="30">
        <v>0</v>
      </c>
      <c r="Y208" s="36">
        <v>42285</v>
      </c>
      <c r="Z208" s="37"/>
      <c r="AA208" s="37" t="s">
        <v>484</v>
      </c>
      <c r="AB208" s="161" t="s">
        <v>2018</v>
      </c>
      <c r="AC208" s="98">
        <v>0</v>
      </c>
      <c r="AD208" s="165" t="s">
        <v>2162</v>
      </c>
      <c r="AE208" s="38">
        <v>63</v>
      </c>
      <c r="AF208" s="167">
        <v>204</v>
      </c>
      <c r="AG208" s="165">
        <v>63.2</v>
      </c>
      <c r="AH208" s="452">
        <v>16.399999999999999</v>
      </c>
      <c r="AI208" s="126">
        <v>0</v>
      </c>
      <c r="AJ208" s="127">
        <v>0</v>
      </c>
      <c r="AK208" s="555">
        <v>177</v>
      </c>
      <c r="AL208" s="30" t="s">
        <v>2110</v>
      </c>
      <c r="AM208" s="40"/>
      <c r="AN208" s="570">
        <v>17.7</v>
      </c>
      <c r="AO208" s="178">
        <v>18.600000000000001</v>
      </c>
      <c r="AP208" s="409" t="s">
        <v>2163</v>
      </c>
      <c r="AQ208" s="157">
        <v>31.71</v>
      </c>
      <c r="AR208" s="41">
        <v>49</v>
      </c>
      <c r="AS208" s="1060">
        <v>17</v>
      </c>
      <c r="AW208" s="675">
        <f t="shared" si="131"/>
        <v>506451.61290322582</v>
      </c>
      <c r="AX208" s="186"/>
      <c r="AY208" s="186">
        <f t="shared" si="126"/>
        <v>488836</v>
      </c>
      <c r="AZ208" s="186">
        <f t="shared" si="139"/>
        <v>-17615.612903225818</v>
      </c>
      <c r="BA208" s="193">
        <f t="shared" si="140"/>
        <v>0.96521757961783439</v>
      </c>
      <c r="BB208" s="720">
        <f>SUM($AY$6:AY208)/SUM($AW$6:AW208)</f>
        <v>1.0106158189122418</v>
      </c>
      <c r="BC208" s="675">
        <f t="shared" si="132"/>
        <v>490322.58064516127</v>
      </c>
      <c r="BD208" s="186">
        <f t="shared" si="127"/>
        <v>473595</v>
      </c>
      <c r="BE208" s="186">
        <f t="shared" si="137"/>
        <v>-16727.580645161273</v>
      </c>
      <c r="BF208" s="193">
        <f t="shared" si="123"/>
        <v>0.96588453947368424</v>
      </c>
      <c r="BG208" s="675">
        <f t="shared" si="133"/>
        <v>17096.774193548386</v>
      </c>
      <c r="BH208" s="186">
        <f t="shared" si="134"/>
        <v>15241</v>
      </c>
      <c r="BI208" s="186">
        <f t="shared" si="124"/>
        <v>-1855.7741935483864</v>
      </c>
      <c r="BJ208" s="193">
        <f t="shared" si="125"/>
        <v>0.8914547169811321</v>
      </c>
      <c r="BK208" s="675">
        <f t="shared" si="135"/>
        <v>36.451612903225808</v>
      </c>
      <c r="BL208" s="677"/>
      <c r="BM208" s="677">
        <f t="shared" si="128"/>
        <v>46.76</v>
      </c>
      <c r="BN208" s="677">
        <f t="shared" si="138"/>
        <v>10.30838709677419</v>
      </c>
      <c r="BO208" s="193">
        <f t="shared" si="136"/>
        <v>1.282796460176991</v>
      </c>
      <c r="BP208" s="730">
        <f>SUM($BM$6:BM208)/SUM($BK$6:BK208)</f>
        <v>1.2616311906961615</v>
      </c>
    </row>
    <row r="209" spans="1:68" s="41" customFormat="1" ht="21.75" hidden="1" customHeight="1" outlineLevel="1">
      <c r="A209" s="120">
        <v>44394</v>
      </c>
      <c r="B209" s="1000">
        <v>489157</v>
      </c>
      <c r="C209" s="126">
        <v>506994</v>
      </c>
      <c r="D209" s="1003">
        <v>46.79</v>
      </c>
      <c r="E209" s="704">
        <f t="shared" si="129"/>
        <v>1489</v>
      </c>
      <c r="F209" s="155">
        <v>566271</v>
      </c>
      <c r="G209" s="30">
        <v>23933</v>
      </c>
      <c r="H209" s="821">
        <v>0</v>
      </c>
      <c r="I209" s="35">
        <v>473862</v>
      </c>
      <c r="J209" s="34">
        <v>19257</v>
      </c>
      <c r="K209" s="440">
        <v>46.79</v>
      </c>
      <c r="L209" s="676">
        <f t="shared" si="130"/>
        <v>1489</v>
      </c>
      <c r="M209" s="710">
        <f t="shared" si="116"/>
        <v>20746</v>
      </c>
      <c r="N209" s="134">
        <v>551415</v>
      </c>
      <c r="O209" s="36">
        <v>23305</v>
      </c>
      <c r="P209" s="147">
        <v>1025277</v>
      </c>
      <c r="Q209" s="148">
        <v>42562</v>
      </c>
      <c r="R209" s="707">
        <f t="shared" si="117"/>
        <v>44051</v>
      </c>
      <c r="S209" s="35">
        <v>14682</v>
      </c>
      <c r="T209" s="489">
        <v>12017</v>
      </c>
      <c r="U209" s="36">
        <v>508</v>
      </c>
      <c r="V209" s="157">
        <v>613</v>
      </c>
      <c r="W209" s="33">
        <v>41513</v>
      </c>
      <c r="X209" s="30">
        <v>0</v>
      </c>
      <c r="Y209" s="36">
        <v>42264</v>
      </c>
      <c r="Z209" s="37"/>
      <c r="AA209" s="37" t="s">
        <v>484</v>
      </c>
      <c r="AB209" s="161" t="s">
        <v>2018</v>
      </c>
      <c r="AC209" s="98">
        <v>0</v>
      </c>
      <c r="AD209" s="165" t="s">
        <v>2008</v>
      </c>
      <c r="AE209" s="38">
        <v>63</v>
      </c>
      <c r="AF209" s="167">
        <v>204</v>
      </c>
      <c r="AG209" s="165">
        <v>63.2</v>
      </c>
      <c r="AH209" s="452">
        <v>16.399999999999999</v>
      </c>
      <c r="AI209" s="126">
        <v>0</v>
      </c>
      <c r="AJ209" s="127">
        <v>0</v>
      </c>
      <c r="AK209" s="555">
        <v>178</v>
      </c>
      <c r="AL209" s="30" t="s">
        <v>2110</v>
      </c>
      <c r="AM209" s="40"/>
      <c r="AN209" s="570">
        <v>18.2</v>
      </c>
      <c r="AO209" s="178">
        <v>18.5</v>
      </c>
      <c r="AP209" s="409" t="s">
        <v>2165</v>
      </c>
      <c r="AQ209" s="157">
        <v>30.64</v>
      </c>
      <c r="AR209" s="41">
        <v>49</v>
      </c>
      <c r="AS209" s="1060">
        <v>17</v>
      </c>
      <c r="AW209" s="675">
        <f t="shared" si="131"/>
        <v>506451.61290322582</v>
      </c>
      <c r="AX209" s="186"/>
      <c r="AY209" s="186">
        <f t="shared" si="126"/>
        <v>489157</v>
      </c>
      <c r="AZ209" s="186">
        <f t="shared" si="139"/>
        <v>-17294.612903225818</v>
      </c>
      <c r="BA209" s="193">
        <f t="shared" si="140"/>
        <v>0.96585140127388536</v>
      </c>
      <c r="BB209" s="720">
        <f>SUM($AY$6:AY209)/SUM($AW$6:AW209)</f>
        <v>1.0104767353248765</v>
      </c>
      <c r="BC209" s="675">
        <f t="shared" si="132"/>
        <v>490322.58064516127</v>
      </c>
      <c r="BD209" s="186">
        <f t="shared" si="127"/>
        <v>473862</v>
      </c>
      <c r="BE209" s="186">
        <f t="shared" si="137"/>
        <v>-16460.580645161273</v>
      </c>
      <c r="BF209" s="193">
        <f t="shared" si="123"/>
        <v>0.9664290789473684</v>
      </c>
      <c r="BG209" s="675">
        <f t="shared" si="133"/>
        <v>17096.774193548386</v>
      </c>
      <c r="BH209" s="186">
        <f t="shared" si="134"/>
        <v>15295</v>
      </c>
      <c r="BI209" s="186">
        <f t="shared" si="124"/>
        <v>-1801.7741935483864</v>
      </c>
      <c r="BJ209" s="193">
        <f t="shared" si="125"/>
        <v>0.89461320754716989</v>
      </c>
      <c r="BK209" s="675">
        <f t="shared" si="135"/>
        <v>36.451612903225808</v>
      </c>
      <c r="BL209" s="677"/>
      <c r="BM209" s="677">
        <f t="shared" si="128"/>
        <v>46.79</v>
      </c>
      <c r="BN209" s="677">
        <f t="shared" si="138"/>
        <v>10.338387096774191</v>
      </c>
      <c r="BO209" s="193">
        <f t="shared" si="136"/>
        <v>1.2836194690265486</v>
      </c>
      <c r="BP209" s="730">
        <f>SUM($BM$6:BM209)/SUM($BK$6:BK209)</f>
        <v>1.2616914340655896</v>
      </c>
    </row>
    <row r="210" spans="1:68" s="41" customFormat="1" ht="21.75" hidden="1" customHeight="1" outlineLevel="1">
      <c r="A210" s="120">
        <v>44395</v>
      </c>
      <c r="B210" s="1000">
        <v>487818</v>
      </c>
      <c r="C210" s="126">
        <v>506233</v>
      </c>
      <c r="D210" s="1003">
        <v>46.7</v>
      </c>
      <c r="E210" s="704">
        <f t="shared" si="129"/>
        <v>1486</v>
      </c>
      <c r="F210" s="155">
        <v>540402</v>
      </c>
      <c r="G210" s="30">
        <v>22818</v>
      </c>
      <c r="H210" s="821">
        <v>0</v>
      </c>
      <c r="I210" s="35">
        <v>472338</v>
      </c>
      <c r="J210" s="34">
        <v>19134</v>
      </c>
      <c r="K210" s="440">
        <v>46.7</v>
      </c>
      <c r="L210" s="676">
        <f t="shared" si="130"/>
        <v>1486</v>
      </c>
      <c r="M210" s="710">
        <f t="shared" si="116"/>
        <v>20620</v>
      </c>
      <c r="N210" s="134">
        <v>525744</v>
      </c>
      <c r="O210" s="36">
        <v>22199</v>
      </c>
      <c r="P210" s="147">
        <v>998082</v>
      </c>
      <c r="Q210" s="148">
        <v>41333</v>
      </c>
      <c r="R210" s="707">
        <f t="shared" si="117"/>
        <v>42819</v>
      </c>
      <c r="S210" s="35">
        <v>14828</v>
      </c>
      <c r="T210" s="489">
        <v>11962</v>
      </c>
      <c r="U210" s="36">
        <v>505</v>
      </c>
      <c r="V210" s="157">
        <v>652</v>
      </c>
      <c r="W210" s="33">
        <v>41412</v>
      </c>
      <c r="X210" s="30">
        <v>0</v>
      </c>
      <c r="Y210" s="36">
        <v>42224</v>
      </c>
      <c r="Z210" s="37"/>
      <c r="AA210" s="37" t="s">
        <v>484</v>
      </c>
      <c r="AB210" s="161" t="s">
        <v>2018</v>
      </c>
      <c r="AC210" s="98">
        <v>0</v>
      </c>
      <c r="AD210" s="165" t="s">
        <v>2142</v>
      </c>
      <c r="AE210" s="38">
        <v>63</v>
      </c>
      <c r="AF210" s="167">
        <v>204</v>
      </c>
      <c r="AG210" s="165">
        <v>61.5</v>
      </c>
      <c r="AH210" s="452">
        <v>16</v>
      </c>
      <c r="AI210" s="126">
        <v>0</v>
      </c>
      <c r="AJ210" s="127">
        <v>0</v>
      </c>
      <c r="AK210" s="555">
        <v>177</v>
      </c>
      <c r="AL210" s="30" t="s">
        <v>2110</v>
      </c>
      <c r="AM210" s="40"/>
      <c r="AN210" s="570">
        <v>18.3</v>
      </c>
      <c r="AO210" s="178">
        <v>18.399999999999999</v>
      </c>
      <c r="AP210" s="409" t="s">
        <v>2166</v>
      </c>
      <c r="AQ210" s="157">
        <v>29.6</v>
      </c>
      <c r="AR210" s="41">
        <v>52</v>
      </c>
      <c r="AS210" s="1060">
        <v>18</v>
      </c>
      <c r="AW210" s="675">
        <f t="shared" si="131"/>
        <v>506451.61290322582</v>
      </c>
      <c r="AX210" s="186"/>
      <c r="AY210" s="186">
        <f t="shared" si="126"/>
        <v>487818</v>
      </c>
      <c r="AZ210" s="186">
        <f t="shared" si="139"/>
        <v>-18633.612903225818</v>
      </c>
      <c r="BA210" s="193">
        <f t="shared" si="140"/>
        <v>0.9632075159235669</v>
      </c>
      <c r="BB210" s="720">
        <f>SUM($AY$6:AY210)/SUM($AW$6:AW210)</f>
        <v>1.0103303241892891</v>
      </c>
      <c r="BC210" s="675">
        <f t="shared" si="132"/>
        <v>490322.58064516127</v>
      </c>
      <c r="BD210" s="186">
        <f t="shared" si="127"/>
        <v>472338</v>
      </c>
      <c r="BE210" s="186">
        <f t="shared" si="137"/>
        <v>-17984.580645161273</v>
      </c>
      <c r="BF210" s="193">
        <f t="shared" si="123"/>
        <v>0.96332092105263156</v>
      </c>
      <c r="BG210" s="675">
        <f t="shared" si="133"/>
        <v>17096.774193548386</v>
      </c>
      <c r="BH210" s="186">
        <f t="shared" si="134"/>
        <v>15480</v>
      </c>
      <c r="BI210" s="186">
        <f t="shared" si="124"/>
        <v>-1616.7741935483864</v>
      </c>
      <c r="BJ210" s="193">
        <f t="shared" si="125"/>
        <v>0.90543396226415096</v>
      </c>
      <c r="BK210" s="675">
        <f t="shared" si="135"/>
        <v>36.451612903225808</v>
      </c>
      <c r="BL210" s="677"/>
      <c r="BM210" s="677">
        <f t="shared" si="128"/>
        <v>46.7</v>
      </c>
      <c r="BN210" s="677">
        <f t="shared" si="138"/>
        <v>10.248387096774195</v>
      </c>
      <c r="BO210" s="193">
        <f t="shared" si="136"/>
        <v>1.2811504424778761</v>
      </c>
      <c r="BP210" s="730">
        <f>SUM($BM$6:BM210)/SUM($BK$6:BK210)</f>
        <v>1.2617446020851262</v>
      </c>
    </row>
    <row r="211" spans="1:68" s="41" customFormat="1" ht="21.75" hidden="1" customHeight="1" outlineLevel="1">
      <c r="A211" s="120">
        <v>44396</v>
      </c>
      <c r="B211" s="1000">
        <v>487522</v>
      </c>
      <c r="C211" s="126">
        <v>505801</v>
      </c>
      <c r="D211" s="1003">
        <v>46.24</v>
      </c>
      <c r="E211" s="704">
        <f t="shared" si="129"/>
        <v>1471</v>
      </c>
      <c r="F211" s="155">
        <v>526522</v>
      </c>
      <c r="G211" s="30">
        <v>22242</v>
      </c>
      <c r="H211" s="821">
        <v>0</v>
      </c>
      <c r="I211" s="35">
        <v>472429</v>
      </c>
      <c r="J211" s="34">
        <v>19185</v>
      </c>
      <c r="K211" s="440">
        <v>46.24</v>
      </c>
      <c r="L211" s="676">
        <f t="shared" si="130"/>
        <v>1471</v>
      </c>
      <c r="M211" s="710">
        <f t="shared" si="116"/>
        <v>20656</v>
      </c>
      <c r="N211" s="134">
        <v>511706</v>
      </c>
      <c r="O211" s="36">
        <v>21616</v>
      </c>
      <c r="P211" s="147">
        <v>984135</v>
      </c>
      <c r="Q211" s="148">
        <v>40801</v>
      </c>
      <c r="R211" s="707">
        <f t="shared" si="117"/>
        <v>42272</v>
      </c>
      <c r="S211" s="35">
        <v>14465</v>
      </c>
      <c r="T211" s="489">
        <v>12182</v>
      </c>
      <c r="U211" s="36">
        <v>515</v>
      </c>
      <c r="V211" s="157">
        <v>628</v>
      </c>
      <c r="W211" s="33">
        <v>41459</v>
      </c>
      <c r="X211" s="30">
        <v>0</v>
      </c>
      <c r="Y211" s="36">
        <v>42243</v>
      </c>
      <c r="Z211" s="37"/>
      <c r="AA211" s="37" t="s">
        <v>484</v>
      </c>
      <c r="AB211" s="161" t="s">
        <v>2018</v>
      </c>
      <c r="AC211" s="98">
        <v>0</v>
      </c>
      <c r="AD211" s="165" t="s">
        <v>1877</v>
      </c>
      <c r="AE211" s="38">
        <v>63</v>
      </c>
      <c r="AF211" s="167">
        <v>204</v>
      </c>
      <c r="AG211" s="165">
        <v>60.7</v>
      </c>
      <c r="AH211" s="452">
        <v>15.7</v>
      </c>
      <c r="AI211" s="126">
        <v>0</v>
      </c>
      <c r="AJ211" s="127">
        <v>0</v>
      </c>
      <c r="AK211" s="555">
        <v>177</v>
      </c>
      <c r="AL211" s="30" t="s">
        <v>2110</v>
      </c>
      <c r="AM211" s="40"/>
      <c r="AN211" s="570">
        <v>18.2</v>
      </c>
      <c r="AO211" s="178">
        <v>18.600000000000001</v>
      </c>
      <c r="AP211" s="409" t="s">
        <v>2167</v>
      </c>
      <c r="AQ211" s="157">
        <v>29.6</v>
      </c>
      <c r="AR211" s="41">
        <v>52</v>
      </c>
      <c r="AS211" s="1060">
        <v>18</v>
      </c>
      <c r="AW211" s="675">
        <f t="shared" si="131"/>
        <v>506451.61290322582</v>
      </c>
      <c r="AX211" s="186"/>
      <c r="AY211" s="186">
        <f t="shared" si="126"/>
        <v>487522</v>
      </c>
      <c r="AZ211" s="186">
        <f t="shared" si="139"/>
        <v>-18929.612903225818</v>
      </c>
      <c r="BA211" s="193">
        <f t="shared" si="140"/>
        <v>0.96262305732484077</v>
      </c>
      <c r="BB211" s="720">
        <f>SUM($AY$6:AY211)/SUM($AW$6:AW211)</f>
        <v>1.0101830125319664</v>
      </c>
      <c r="BC211" s="675">
        <f t="shared" si="132"/>
        <v>490322.58064516127</v>
      </c>
      <c r="BD211" s="186">
        <f t="shared" si="127"/>
        <v>472429</v>
      </c>
      <c r="BE211" s="186">
        <f t="shared" si="137"/>
        <v>-17893.580645161273</v>
      </c>
      <c r="BF211" s="193">
        <f t="shared" si="123"/>
        <v>0.96350651315789482</v>
      </c>
      <c r="BG211" s="675">
        <f t="shared" si="133"/>
        <v>17096.774193548386</v>
      </c>
      <c r="BH211" s="186">
        <f t="shared" si="134"/>
        <v>15093</v>
      </c>
      <c r="BI211" s="186">
        <f t="shared" si="124"/>
        <v>-2003.7741935483864</v>
      </c>
      <c r="BJ211" s="193">
        <f t="shared" si="125"/>
        <v>0.8827981132075472</v>
      </c>
      <c r="BK211" s="675">
        <f t="shared" si="135"/>
        <v>36.451612903225808</v>
      </c>
      <c r="BL211" s="677"/>
      <c r="BM211" s="677">
        <f t="shared" si="128"/>
        <v>46.24</v>
      </c>
      <c r="BN211" s="677">
        <f t="shared" si="138"/>
        <v>9.7883870967741942</v>
      </c>
      <c r="BO211" s="193">
        <f t="shared" si="136"/>
        <v>1.2685309734513275</v>
      </c>
      <c r="BP211" s="730">
        <f>SUM($BM$6:BM211)/SUM($BK$6:BK211)</f>
        <v>1.2617630940215148</v>
      </c>
    </row>
    <row r="212" spans="1:68" s="41" customFormat="1" ht="21.75" hidden="1" customHeight="1" outlineLevel="1">
      <c r="A212" s="120">
        <v>44397</v>
      </c>
      <c r="B212" s="1000">
        <v>486616</v>
      </c>
      <c r="C212" s="126">
        <v>505064</v>
      </c>
      <c r="D212" s="1003">
        <v>46.84</v>
      </c>
      <c r="E212" s="704">
        <f t="shared" si="129"/>
        <v>1490</v>
      </c>
      <c r="F212" s="155">
        <v>518361</v>
      </c>
      <c r="G212" s="30">
        <v>21911</v>
      </c>
      <c r="H212" s="821">
        <v>0</v>
      </c>
      <c r="I212" s="35">
        <v>471377</v>
      </c>
      <c r="J212" s="34">
        <v>19074</v>
      </c>
      <c r="K212" s="440">
        <v>46.84</v>
      </c>
      <c r="L212" s="676">
        <f t="shared" si="130"/>
        <v>1490</v>
      </c>
      <c r="M212" s="710">
        <f t="shared" si="116"/>
        <v>20564</v>
      </c>
      <c r="N212" s="134">
        <v>503762</v>
      </c>
      <c r="O212" s="36">
        <v>21294</v>
      </c>
      <c r="P212" s="147">
        <v>975139</v>
      </c>
      <c r="Q212" s="148">
        <v>40368</v>
      </c>
      <c r="R212" s="707">
        <f t="shared" si="117"/>
        <v>41858</v>
      </c>
      <c r="S212" s="35">
        <v>14547</v>
      </c>
      <c r="T212" s="489">
        <v>11990</v>
      </c>
      <c r="U212" s="36">
        <v>507</v>
      </c>
      <c r="V212" s="157">
        <v>692</v>
      </c>
      <c r="W212" s="33">
        <v>41397</v>
      </c>
      <c r="X212" s="30">
        <v>0</v>
      </c>
      <c r="Y212" s="36">
        <v>42270</v>
      </c>
      <c r="Z212" s="37"/>
      <c r="AA212" s="37" t="s">
        <v>484</v>
      </c>
      <c r="AB212" s="161" t="s">
        <v>2018</v>
      </c>
      <c r="AC212" s="98">
        <v>0</v>
      </c>
      <c r="AD212" s="165" t="s">
        <v>1862</v>
      </c>
      <c r="AE212" s="38">
        <v>63</v>
      </c>
      <c r="AF212" s="167">
        <v>204</v>
      </c>
      <c r="AG212" s="165">
        <v>60.1</v>
      </c>
      <c r="AH212" s="452">
        <v>15.6</v>
      </c>
      <c r="AI212" s="126">
        <v>0</v>
      </c>
      <c r="AJ212" s="127">
        <v>0</v>
      </c>
      <c r="AK212" s="555">
        <v>177</v>
      </c>
      <c r="AL212" s="30" t="s">
        <v>2110</v>
      </c>
      <c r="AM212" s="40"/>
      <c r="AN212" s="570">
        <v>18.399999999999999</v>
      </c>
      <c r="AO212" s="178">
        <v>18.899999999999999</v>
      </c>
      <c r="AP212" s="409" t="s">
        <v>2168</v>
      </c>
      <c r="AQ212" s="157">
        <v>29.6</v>
      </c>
      <c r="AR212" s="41">
        <v>52</v>
      </c>
      <c r="AS212" s="1060">
        <v>18</v>
      </c>
      <c r="AW212" s="675">
        <f t="shared" si="131"/>
        <v>506451.61290322582</v>
      </c>
      <c r="AX212" s="186"/>
      <c r="AY212" s="186">
        <f t="shared" si="126"/>
        <v>486616</v>
      </c>
      <c r="AZ212" s="186">
        <f t="shared" si="139"/>
        <v>-19835.612903225818</v>
      </c>
      <c r="BA212" s="193">
        <f t="shared" si="140"/>
        <v>0.96083414012738855</v>
      </c>
      <c r="BB212" s="720">
        <f>SUM($AY$6:AY212)/SUM($AW$6:AW212)</f>
        <v>1.0100311009614233</v>
      </c>
      <c r="BC212" s="675">
        <f t="shared" si="132"/>
        <v>490322.58064516127</v>
      </c>
      <c r="BD212" s="186">
        <f t="shared" si="127"/>
        <v>471377</v>
      </c>
      <c r="BE212" s="186">
        <f t="shared" si="137"/>
        <v>-18945.580645161273</v>
      </c>
      <c r="BF212" s="193">
        <f t="shared" si="123"/>
        <v>0.96136098684210525</v>
      </c>
      <c r="BG212" s="675">
        <f t="shared" si="133"/>
        <v>17096.774193548386</v>
      </c>
      <c r="BH212" s="186">
        <f t="shared" si="134"/>
        <v>15239</v>
      </c>
      <c r="BI212" s="186">
        <f t="shared" si="124"/>
        <v>-1857.7741935483864</v>
      </c>
      <c r="BJ212" s="193">
        <f t="shared" si="125"/>
        <v>0.89133773584905662</v>
      </c>
      <c r="BK212" s="675">
        <f t="shared" si="135"/>
        <v>36.451612903225808</v>
      </c>
      <c r="BL212" s="677"/>
      <c r="BM212" s="677">
        <f t="shared" si="128"/>
        <v>46.84</v>
      </c>
      <c r="BN212" s="677">
        <f t="shared" si="138"/>
        <v>10.388387096774196</v>
      </c>
      <c r="BO212" s="193">
        <f t="shared" si="136"/>
        <v>1.284991150442478</v>
      </c>
      <c r="BP212" s="730">
        <f>SUM($BM$6:BM212)/SUM($BK$6:BK212)</f>
        <v>1.2618262153103148</v>
      </c>
    </row>
    <row r="213" spans="1:68" s="41" customFormat="1" ht="21.75" hidden="1" customHeight="1" outlineLevel="1">
      <c r="A213" s="120">
        <v>44398</v>
      </c>
      <c r="B213" s="1000">
        <v>486637</v>
      </c>
      <c r="C213" s="126">
        <v>505332</v>
      </c>
      <c r="D213" s="1003">
        <v>46.51</v>
      </c>
      <c r="E213" s="704">
        <f t="shared" si="129"/>
        <v>1480</v>
      </c>
      <c r="F213" s="155">
        <v>523191</v>
      </c>
      <c r="G213" s="30">
        <v>22103</v>
      </c>
      <c r="H213" s="821">
        <v>0</v>
      </c>
      <c r="I213" s="35">
        <v>471228</v>
      </c>
      <c r="J213" s="34">
        <v>19098</v>
      </c>
      <c r="K213" s="440">
        <v>46.51</v>
      </c>
      <c r="L213" s="676">
        <f t="shared" si="130"/>
        <v>1480</v>
      </c>
      <c r="M213" s="710">
        <f t="shared" si="116"/>
        <v>20578</v>
      </c>
      <c r="N213" s="134">
        <v>508675</v>
      </c>
      <c r="O213" s="36">
        <v>21490</v>
      </c>
      <c r="P213" s="147">
        <v>979903</v>
      </c>
      <c r="Q213" s="148">
        <v>40588</v>
      </c>
      <c r="R213" s="707">
        <f t="shared" si="117"/>
        <v>42068</v>
      </c>
      <c r="S213" s="35">
        <v>14696</v>
      </c>
      <c r="T213" s="489">
        <v>11885</v>
      </c>
      <c r="U213" s="36">
        <v>502</v>
      </c>
      <c r="V213" s="157">
        <v>713</v>
      </c>
      <c r="W213" s="33">
        <v>41420</v>
      </c>
      <c r="X213" s="30">
        <v>0</v>
      </c>
      <c r="Y213" s="36">
        <v>42247</v>
      </c>
      <c r="Z213" s="37"/>
      <c r="AA213" s="37" t="s">
        <v>484</v>
      </c>
      <c r="AB213" s="161" t="s">
        <v>2018</v>
      </c>
      <c r="AC213" s="98">
        <v>0</v>
      </c>
      <c r="AD213" s="165" t="s">
        <v>1996</v>
      </c>
      <c r="AE213" s="38">
        <v>63</v>
      </c>
      <c r="AF213" s="167">
        <v>204</v>
      </c>
      <c r="AG213" s="165">
        <v>60.4</v>
      </c>
      <c r="AH213" s="452">
        <v>15.7</v>
      </c>
      <c r="AI213" s="126">
        <v>0</v>
      </c>
      <c r="AJ213" s="127">
        <v>0</v>
      </c>
      <c r="AK213" s="555">
        <v>179</v>
      </c>
      <c r="AL213" s="30" t="s">
        <v>2110</v>
      </c>
      <c r="AM213" s="40"/>
      <c r="AN213" s="570">
        <v>18.2</v>
      </c>
      <c r="AO213" s="178">
        <v>18.8</v>
      </c>
      <c r="AP213" s="409" t="s">
        <v>2170</v>
      </c>
      <c r="AQ213" s="157">
        <v>29.6</v>
      </c>
      <c r="AR213" s="41">
        <v>52</v>
      </c>
      <c r="AS213" s="1060">
        <v>18</v>
      </c>
      <c r="AW213" s="675">
        <f t="shared" si="131"/>
        <v>506451.61290322582</v>
      </c>
      <c r="AX213" s="186"/>
      <c r="AY213" s="835">
        <f t="shared" si="126"/>
        <v>486637</v>
      </c>
      <c r="AZ213" s="186">
        <f t="shared" si="139"/>
        <v>-19814.612903225818</v>
      </c>
      <c r="BA213" s="193">
        <f t="shared" si="140"/>
        <v>0.96087560509554137</v>
      </c>
      <c r="BB213" s="720">
        <f>SUM($AY$6:AY213)/SUM($AW$6:AW213)</f>
        <v>1.0098802490358949</v>
      </c>
      <c r="BC213" s="675">
        <f t="shared" si="132"/>
        <v>490322.58064516127</v>
      </c>
      <c r="BD213" s="835">
        <f t="shared" si="127"/>
        <v>471228</v>
      </c>
      <c r="BE213" s="186">
        <f t="shared" si="137"/>
        <v>-19094.580645161273</v>
      </c>
      <c r="BF213" s="193">
        <f t="shared" si="123"/>
        <v>0.96105710526315791</v>
      </c>
      <c r="BG213" s="675">
        <f t="shared" si="133"/>
        <v>17096.774193548386</v>
      </c>
      <c r="BH213" s="835">
        <f t="shared" si="134"/>
        <v>15409</v>
      </c>
      <c r="BI213" s="186">
        <f t="shared" si="124"/>
        <v>-1687.7741935483864</v>
      </c>
      <c r="BJ213" s="193">
        <f t="shared" si="125"/>
        <v>0.90128113207547178</v>
      </c>
      <c r="BK213" s="675">
        <f t="shared" si="135"/>
        <v>36.451612903225808</v>
      </c>
      <c r="BL213" s="677"/>
      <c r="BM213" s="835">
        <f t="shared" si="128"/>
        <v>46.51</v>
      </c>
      <c r="BN213" s="677">
        <f t="shared" si="138"/>
        <v>10.05838709677419</v>
      </c>
      <c r="BO213" s="193">
        <f t="shared" si="136"/>
        <v>1.275938053097345</v>
      </c>
      <c r="BP213" s="730">
        <f>SUM($BM$6:BM213)/SUM($BK$6:BK213)</f>
        <v>1.2618644597219779</v>
      </c>
    </row>
    <row r="214" spans="1:68" s="41" customFormat="1" ht="21.75" hidden="1" customHeight="1" outlineLevel="1">
      <c r="A214" s="120">
        <v>44399</v>
      </c>
      <c r="B214" s="1000">
        <v>357433</v>
      </c>
      <c r="C214" s="126">
        <v>352041</v>
      </c>
      <c r="D214" s="1003">
        <v>31.77</v>
      </c>
      <c r="E214" s="704">
        <f t="shared" si="129"/>
        <v>1011</v>
      </c>
      <c r="F214" s="155">
        <v>342945</v>
      </c>
      <c r="G214" s="30">
        <v>14488</v>
      </c>
      <c r="H214" s="821">
        <v>0</v>
      </c>
      <c r="I214" s="35">
        <v>333893</v>
      </c>
      <c r="J214" s="34">
        <v>13669</v>
      </c>
      <c r="K214" s="440">
        <v>31.77</v>
      </c>
      <c r="L214" s="676">
        <f t="shared" si="130"/>
        <v>1011</v>
      </c>
      <c r="M214" s="710">
        <f t="shared" si="116"/>
        <v>14680</v>
      </c>
      <c r="N214" s="134">
        <v>331369</v>
      </c>
      <c r="O214" s="36">
        <v>13999</v>
      </c>
      <c r="P214" s="147">
        <v>665262</v>
      </c>
      <c r="Q214" s="148">
        <v>27668</v>
      </c>
      <c r="R214" s="707">
        <f t="shared" si="117"/>
        <v>28679</v>
      </c>
      <c r="S214" s="35">
        <v>14821</v>
      </c>
      <c r="T214" s="489">
        <v>9173</v>
      </c>
      <c r="U214" s="36">
        <v>388</v>
      </c>
      <c r="V214" s="157">
        <v>8719</v>
      </c>
      <c r="W214" s="33">
        <v>41590</v>
      </c>
      <c r="X214" s="30">
        <v>0</v>
      </c>
      <c r="Y214" s="36">
        <v>42246</v>
      </c>
      <c r="Z214" s="37"/>
      <c r="AA214" s="37" t="s">
        <v>1126</v>
      </c>
      <c r="AB214" s="161" t="s">
        <v>2018</v>
      </c>
      <c r="AC214" s="98">
        <v>0</v>
      </c>
      <c r="AD214" s="165" t="s">
        <v>1996</v>
      </c>
      <c r="AE214" s="38">
        <v>63</v>
      </c>
      <c r="AF214" s="167">
        <v>204</v>
      </c>
      <c r="AG214" s="165">
        <v>41.9</v>
      </c>
      <c r="AH214" s="452">
        <v>10.6</v>
      </c>
      <c r="AI214" s="126">
        <v>0</v>
      </c>
      <c r="AJ214" s="127">
        <v>0</v>
      </c>
      <c r="AK214" s="555">
        <v>102</v>
      </c>
      <c r="AL214" s="30" t="s">
        <v>2110</v>
      </c>
      <c r="AM214" s="40"/>
      <c r="AN214" s="570">
        <v>16.100000000000001</v>
      </c>
      <c r="AO214" s="178">
        <v>19.5</v>
      </c>
      <c r="AP214" s="409" t="s">
        <v>2174</v>
      </c>
      <c r="AQ214" s="157">
        <v>29.6</v>
      </c>
      <c r="AR214" s="41">
        <v>52</v>
      </c>
      <c r="AS214" s="1060">
        <v>18</v>
      </c>
      <c r="AW214" s="675">
        <f t="shared" si="131"/>
        <v>506451.61290322582</v>
      </c>
      <c r="AX214" s="186"/>
      <c r="AY214" s="835">
        <f t="shared" si="126"/>
        <v>357433</v>
      </c>
      <c r="AZ214" s="186">
        <f t="shared" si="139"/>
        <v>-149018.61290322582</v>
      </c>
      <c r="BA214" s="193">
        <f t="shared" si="140"/>
        <v>0.70575942675159231</v>
      </c>
      <c r="BB214" s="720">
        <f>SUM($AY$6:AY214)/SUM($AW$6:AW214)</f>
        <v>1.0089497965953909</v>
      </c>
      <c r="BC214" s="675">
        <f t="shared" si="132"/>
        <v>490322.58064516127</v>
      </c>
      <c r="BD214" s="835">
        <f t="shared" si="127"/>
        <v>333893</v>
      </c>
      <c r="BE214" s="186">
        <f t="shared" si="137"/>
        <v>-156429.58064516127</v>
      </c>
      <c r="BF214" s="193">
        <f t="shared" si="123"/>
        <v>0.6809659868421053</v>
      </c>
      <c r="BG214" s="675">
        <f t="shared" si="133"/>
        <v>17096.774193548386</v>
      </c>
      <c r="BH214" s="835">
        <f t="shared" si="134"/>
        <v>23540</v>
      </c>
      <c r="BI214" s="186">
        <f t="shared" si="124"/>
        <v>6443.2258064516136</v>
      </c>
      <c r="BJ214" s="193">
        <f t="shared" si="125"/>
        <v>1.376867924528302</v>
      </c>
      <c r="BK214" s="675">
        <f t="shared" si="135"/>
        <v>36.451612903225808</v>
      </c>
      <c r="BL214" s="677"/>
      <c r="BM214" s="835">
        <f t="shared" si="128"/>
        <v>31.77</v>
      </c>
      <c r="BN214" s="677">
        <f t="shared" si="138"/>
        <v>-4.6816129032258083</v>
      </c>
      <c r="BO214" s="193">
        <f t="shared" si="136"/>
        <v>0.87156637168141593</v>
      </c>
      <c r="BP214" s="730">
        <f>SUM($BM$6:BM214)/SUM($BK$6:BK214)</f>
        <v>1.2608095739240885</v>
      </c>
    </row>
    <row r="215" spans="1:68" s="41" customFormat="1" ht="21.75" hidden="1" customHeight="1" outlineLevel="1">
      <c r="A215" s="120">
        <v>44400</v>
      </c>
      <c r="B215" s="1000">
        <v>75685</v>
      </c>
      <c r="C215" s="126">
        <v>28564</v>
      </c>
      <c r="D215" s="1003">
        <v>0</v>
      </c>
      <c r="E215" s="704">
        <f t="shared" si="129"/>
        <v>0</v>
      </c>
      <c r="F215" s="155">
        <v>0</v>
      </c>
      <c r="G215" s="30">
        <v>0</v>
      </c>
      <c r="H215" s="821">
        <v>0</v>
      </c>
      <c r="I215" s="35">
        <v>0</v>
      </c>
      <c r="J215" s="34">
        <v>0</v>
      </c>
      <c r="K215" s="440">
        <v>0</v>
      </c>
      <c r="L215" s="676">
        <f t="shared" si="130"/>
        <v>0</v>
      </c>
      <c r="M215" s="710">
        <f t="shared" si="116"/>
        <v>0</v>
      </c>
      <c r="N215" s="134">
        <v>0</v>
      </c>
      <c r="O215" s="36">
        <v>0</v>
      </c>
      <c r="P215" s="147">
        <v>0</v>
      </c>
      <c r="Q215" s="148">
        <v>0</v>
      </c>
      <c r="R215" s="707">
        <f t="shared" si="117"/>
        <v>0</v>
      </c>
      <c r="S215" s="35">
        <v>12685</v>
      </c>
      <c r="T215" s="489">
        <v>0</v>
      </c>
      <c r="U215" s="36">
        <v>0</v>
      </c>
      <c r="V215" s="157">
        <v>63000</v>
      </c>
      <c r="W215" s="33">
        <v>0</v>
      </c>
      <c r="X215" s="30">
        <v>0</v>
      </c>
      <c r="Y215" s="36">
        <v>0</v>
      </c>
      <c r="Z215" s="37"/>
      <c r="AA215" s="37" t="s">
        <v>484</v>
      </c>
      <c r="AB215" s="161" t="s">
        <v>2018</v>
      </c>
      <c r="AC215" s="98">
        <v>0</v>
      </c>
      <c r="AD215" s="165">
        <v>0</v>
      </c>
      <c r="AE215" s="38">
        <v>63</v>
      </c>
      <c r="AF215" s="167">
        <v>204</v>
      </c>
      <c r="AG215" s="165">
        <v>100</v>
      </c>
      <c r="AH215" s="452">
        <v>0</v>
      </c>
      <c r="AI215" s="126">
        <v>0</v>
      </c>
      <c r="AJ215" s="127">
        <v>0</v>
      </c>
      <c r="AK215" s="555">
        <v>92</v>
      </c>
      <c r="AL215" s="30" t="s">
        <v>2110</v>
      </c>
      <c r="AM215" s="40"/>
      <c r="AN215" s="570" t="s">
        <v>82</v>
      </c>
      <c r="AO215" s="178" t="s">
        <v>82</v>
      </c>
      <c r="AP215" s="409" t="s">
        <v>82</v>
      </c>
      <c r="AQ215" s="157">
        <v>29.6</v>
      </c>
      <c r="AR215" s="41">
        <v>52</v>
      </c>
      <c r="AS215" s="1060">
        <v>18</v>
      </c>
      <c r="AW215" s="675">
        <f t="shared" si="131"/>
        <v>506451.61290322582</v>
      </c>
      <c r="AX215" s="186"/>
      <c r="AY215" s="186">
        <f t="shared" si="126"/>
        <v>75685</v>
      </c>
      <c r="AZ215" s="186">
        <f t="shared" si="139"/>
        <v>-430766.61290322582</v>
      </c>
      <c r="BA215" s="193">
        <f t="shared" si="140"/>
        <v>0.14944171974522294</v>
      </c>
      <c r="BB215" s="720">
        <f>SUM($AY$6:AY215)/SUM($AW$6:AW215)</f>
        <v>1.0063281672038742</v>
      </c>
      <c r="BC215" s="675">
        <f t="shared" si="132"/>
        <v>490322.58064516127</v>
      </c>
      <c r="BD215" s="186">
        <f t="shared" si="127"/>
        <v>0</v>
      </c>
      <c r="BE215" s="186">
        <f t="shared" si="137"/>
        <v>-490322.58064516127</v>
      </c>
      <c r="BF215" s="193">
        <f t="shared" si="123"/>
        <v>0</v>
      </c>
      <c r="BG215" s="675">
        <f t="shared" si="133"/>
        <v>17096.774193548386</v>
      </c>
      <c r="BH215" s="186">
        <f t="shared" si="134"/>
        <v>75685</v>
      </c>
      <c r="BI215" s="186">
        <f t="shared" si="124"/>
        <v>58588.225806451614</v>
      </c>
      <c r="BJ215" s="193">
        <f t="shared" si="125"/>
        <v>4.4268584905660378</v>
      </c>
      <c r="BK215" s="675">
        <f t="shared" si="135"/>
        <v>36.451612903225808</v>
      </c>
      <c r="BL215" s="677"/>
      <c r="BM215" s="677">
        <f t="shared" si="128"/>
        <v>0</v>
      </c>
      <c r="BN215" s="677">
        <f t="shared" si="138"/>
        <v>-36.451612903225808</v>
      </c>
      <c r="BO215" s="193">
        <f t="shared" si="136"/>
        <v>0</v>
      </c>
      <c r="BP215" s="730">
        <f>SUM($BM$6:BM215)/SUM($BK$6:BK215)</f>
        <v>1.2574110815085833</v>
      </c>
    </row>
    <row r="216" spans="1:68" s="41" customFormat="1" ht="21.75" hidden="1" customHeight="1" outlineLevel="1">
      <c r="A216" s="120">
        <v>44401</v>
      </c>
      <c r="B216" s="1000">
        <v>67576</v>
      </c>
      <c r="C216" s="126">
        <v>41895</v>
      </c>
      <c r="D216" s="1003">
        <v>2.89</v>
      </c>
      <c r="E216" s="704">
        <f t="shared" si="129"/>
        <v>92</v>
      </c>
      <c r="F216" s="155">
        <v>59884</v>
      </c>
      <c r="G216" s="30">
        <v>2548</v>
      </c>
      <c r="H216" s="821">
        <v>0</v>
      </c>
      <c r="I216" s="35">
        <v>23616</v>
      </c>
      <c r="J216" s="34">
        <v>970</v>
      </c>
      <c r="K216" s="440">
        <v>2.89</v>
      </c>
      <c r="L216" s="676">
        <f t="shared" si="130"/>
        <v>92</v>
      </c>
      <c r="M216" s="710">
        <f t="shared" si="116"/>
        <v>1062</v>
      </c>
      <c r="N216" s="134">
        <v>50107</v>
      </c>
      <c r="O216" s="36">
        <v>2132</v>
      </c>
      <c r="P216" s="147">
        <v>73723</v>
      </c>
      <c r="Q216" s="148">
        <v>3102</v>
      </c>
      <c r="R216" s="707">
        <f t="shared" si="117"/>
        <v>3194</v>
      </c>
      <c r="S216" s="35">
        <v>12060</v>
      </c>
      <c r="T216" s="489">
        <v>9474</v>
      </c>
      <c r="U216" s="36">
        <v>403</v>
      </c>
      <c r="V216" s="157">
        <v>31900</v>
      </c>
      <c r="W216" s="33">
        <v>42076</v>
      </c>
      <c r="X216" s="30">
        <v>0</v>
      </c>
      <c r="Y216" s="36">
        <v>42549</v>
      </c>
      <c r="Z216" s="37"/>
      <c r="AA216" s="37" t="s">
        <v>484</v>
      </c>
      <c r="AB216" s="161" t="s">
        <v>2018</v>
      </c>
      <c r="AC216" s="98">
        <v>0</v>
      </c>
      <c r="AD216" s="165" t="s">
        <v>2179</v>
      </c>
      <c r="AE216" s="38">
        <v>63</v>
      </c>
      <c r="AF216" s="167">
        <v>204</v>
      </c>
      <c r="AG216" s="165">
        <v>100</v>
      </c>
      <c r="AH216" s="452">
        <v>1.2</v>
      </c>
      <c r="AI216" s="126">
        <v>0</v>
      </c>
      <c r="AJ216" s="127">
        <v>0</v>
      </c>
      <c r="AK216" s="555">
        <v>140</v>
      </c>
      <c r="AL216" s="30" t="s">
        <v>2110</v>
      </c>
      <c r="AM216" s="40"/>
      <c r="AN216" s="570">
        <v>17.399999999999999</v>
      </c>
      <c r="AO216" s="178">
        <v>18.2</v>
      </c>
      <c r="AP216" s="409" t="s">
        <v>485</v>
      </c>
      <c r="AQ216" s="157">
        <v>29.6</v>
      </c>
      <c r="AR216" s="41">
        <v>52</v>
      </c>
      <c r="AS216" s="1060">
        <v>18</v>
      </c>
      <c r="AW216" s="675">
        <f t="shared" si="131"/>
        <v>506451.61290322582</v>
      </c>
      <c r="AX216" s="186"/>
      <c r="AY216" s="186">
        <f t="shared" si="126"/>
        <v>67576</v>
      </c>
      <c r="AZ216" s="186">
        <f t="shared" si="139"/>
        <v>-438875.61290322582</v>
      </c>
      <c r="BA216" s="193">
        <f t="shared" si="140"/>
        <v>0.13343031847133757</v>
      </c>
      <c r="BB216" s="720">
        <f>SUM($AY$6:AY216)/SUM($AW$6:AW216)</f>
        <v>1.0036737932280546</v>
      </c>
      <c r="BC216" s="675">
        <f t="shared" si="132"/>
        <v>490322.58064516127</v>
      </c>
      <c r="BD216" s="186">
        <f t="shared" si="127"/>
        <v>23616</v>
      </c>
      <c r="BE216" s="186">
        <f t="shared" si="137"/>
        <v>-466706.58064516127</v>
      </c>
      <c r="BF216" s="193">
        <f t="shared" si="123"/>
        <v>4.8164210526315789E-2</v>
      </c>
      <c r="BG216" s="675">
        <f t="shared" si="133"/>
        <v>17096.774193548386</v>
      </c>
      <c r="BH216" s="186">
        <f t="shared" si="134"/>
        <v>43960</v>
      </c>
      <c r="BI216" s="186">
        <f t="shared" si="124"/>
        <v>26863.225806451614</v>
      </c>
      <c r="BJ216" s="193">
        <f t="shared" si="125"/>
        <v>2.5712452830188681</v>
      </c>
      <c r="BK216" s="675">
        <f t="shared" si="135"/>
        <v>36.451612903225808</v>
      </c>
      <c r="BL216" s="677"/>
      <c r="BM216" s="677">
        <f t="shared" si="128"/>
        <v>2.89</v>
      </c>
      <c r="BN216" s="677">
        <f t="shared" si="138"/>
        <v>-33.561612903225807</v>
      </c>
      <c r="BO216" s="193">
        <f t="shared" si="136"/>
        <v>7.9283185840707968E-2</v>
      </c>
      <c r="BP216" s="730">
        <f>SUM($BM$6:BM216)/SUM($BK$6:BK216)</f>
        <v>1.2542439930960601</v>
      </c>
    </row>
    <row r="217" spans="1:68" s="41" customFormat="1" ht="21.75" hidden="1" customHeight="1" outlineLevel="1">
      <c r="A217" s="120">
        <v>44402</v>
      </c>
      <c r="B217" s="1000">
        <v>437330</v>
      </c>
      <c r="C217" s="126">
        <v>452313</v>
      </c>
      <c r="D217" s="1003">
        <v>59.14</v>
      </c>
      <c r="E217" s="704">
        <f t="shared" si="129"/>
        <v>1882</v>
      </c>
      <c r="F217" s="155">
        <v>378025</v>
      </c>
      <c r="G217" s="30">
        <v>16091</v>
      </c>
      <c r="H217" s="821">
        <v>0</v>
      </c>
      <c r="I217" s="35">
        <v>422819</v>
      </c>
      <c r="J217" s="34">
        <v>17113</v>
      </c>
      <c r="K217" s="440">
        <v>59.14</v>
      </c>
      <c r="L217" s="676">
        <f t="shared" si="130"/>
        <v>1882</v>
      </c>
      <c r="M217" s="710">
        <f t="shared" si="116"/>
        <v>18995</v>
      </c>
      <c r="N217" s="134">
        <v>365808</v>
      </c>
      <c r="O217" s="36">
        <v>15571</v>
      </c>
      <c r="P217" s="147">
        <v>788627</v>
      </c>
      <c r="Q217" s="148">
        <v>32684</v>
      </c>
      <c r="R217" s="707">
        <f t="shared" si="117"/>
        <v>34566</v>
      </c>
      <c r="S217" s="35">
        <v>13819</v>
      </c>
      <c r="T217" s="489">
        <v>10329</v>
      </c>
      <c r="U217" s="36">
        <v>440</v>
      </c>
      <c r="V217" s="157">
        <v>692</v>
      </c>
      <c r="W217" s="33">
        <v>41444</v>
      </c>
      <c r="X217" s="30">
        <v>0</v>
      </c>
      <c r="Y217" s="36">
        <v>42566</v>
      </c>
      <c r="Z217" s="37"/>
      <c r="AA217" s="37" t="s">
        <v>484</v>
      </c>
      <c r="AB217" s="161" t="s">
        <v>2018</v>
      </c>
      <c r="AC217" s="98">
        <v>0</v>
      </c>
      <c r="AD217" s="165" t="s">
        <v>2180</v>
      </c>
      <c r="AE217" s="38">
        <v>63</v>
      </c>
      <c r="AF217" s="167">
        <v>204</v>
      </c>
      <c r="AG217" s="165">
        <v>54.7</v>
      </c>
      <c r="AH217" s="452">
        <v>12.6</v>
      </c>
      <c r="AI217" s="126">
        <v>0</v>
      </c>
      <c r="AJ217" s="127">
        <v>0</v>
      </c>
      <c r="AK217" s="555">
        <v>132</v>
      </c>
      <c r="AL217" s="30" t="s">
        <v>2110</v>
      </c>
      <c r="AM217" s="40"/>
      <c r="AN217" s="570">
        <v>18.100000000000001</v>
      </c>
      <c r="AO217" s="178">
        <v>19</v>
      </c>
      <c r="AP217" s="409" t="s">
        <v>2184</v>
      </c>
      <c r="AQ217" s="157">
        <v>29.95</v>
      </c>
      <c r="AR217" s="41">
        <v>56</v>
      </c>
      <c r="AS217" s="1060">
        <v>20</v>
      </c>
      <c r="AW217" s="675">
        <f t="shared" si="131"/>
        <v>506451.61290322582</v>
      </c>
      <c r="AX217" s="186"/>
      <c r="AY217" s="186">
        <f t="shared" si="126"/>
        <v>437330</v>
      </c>
      <c r="AZ217" s="186">
        <f t="shared" si="139"/>
        <v>-69121.612903225818</v>
      </c>
      <c r="BA217" s="193">
        <f t="shared" si="140"/>
        <v>0.86351783439490448</v>
      </c>
      <c r="BB217" s="720">
        <f>SUM($AY$6:AY217)/SUM($AW$6:AW217)</f>
        <v>1.0032488884422133</v>
      </c>
      <c r="BC217" s="675">
        <f t="shared" si="132"/>
        <v>490322.58064516127</v>
      </c>
      <c r="BD217" s="186">
        <f t="shared" si="127"/>
        <v>422819</v>
      </c>
      <c r="BE217" s="186">
        <f t="shared" si="137"/>
        <v>-67503.580645161273</v>
      </c>
      <c r="BF217" s="193">
        <f t="shared" si="123"/>
        <v>0.86232822368421058</v>
      </c>
      <c r="BG217" s="675">
        <f t="shared" si="133"/>
        <v>17096.774193548386</v>
      </c>
      <c r="BH217" s="186">
        <f t="shared" si="134"/>
        <v>14511</v>
      </c>
      <c r="BI217" s="186">
        <f t="shared" si="124"/>
        <v>-2585.7741935483864</v>
      </c>
      <c r="BJ217" s="193">
        <f t="shared" si="125"/>
        <v>0.84875660377358497</v>
      </c>
      <c r="BK217" s="675">
        <f t="shared" si="135"/>
        <v>36.451612903225808</v>
      </c>
      <c r="BL217" s="677"/>
      <c r="BM217" s="677">
        <f t="shared" si="128"/>
        <v>59.14</v>
      </c>
      <c r="BN217" s="677">
        <f t="shared" si="138"/>
        <v>22.688387096774193</v>
      </c>
      <c r="BO217" s="193">
        <f t="shared" si="136"/>
        <v>1.6224247787610619</v>
      </c>
      <c r="BP217" s="730">
        <f>SUM($BM$6:BM217)/SUM($BK$6:BK217)</f>
        <v>1.2552310971773502</v>
      </c>
    </row>
    <row r="218" spans="1:68" s="41" customFormat="1" ht="21.75" hidden="1" customHeight="1" outlineLevel="1">
      <c r="A218" s="120">
        <v>44403</v>
      </c>
      <c r="B218" s="1000">
        <v>473892</v>
      </c>
      <c r="C218" s="126">
        <v>489989</v>
      </c>
      <c r="D218" s="1003">
        <v>49.37</v>
      </c>
      <c r="E218" s="704">
        <f t="shared" si="129"/>
        <v>1571</v>
      </c>
      <c r="F218" s="155">
        <v>512511</v>
      </c>
      <c r="G218" s="30">
        <v>21693</v>
      </c>
      <c r="H218" s="821">
        <v>0</v>
      </c>
      <c r="I218" s="35">
        <v>458847</v>
      </c>
      <c r="J218" s="34">
        <v>18542</v>
      </c>
      <c r="K218" s="440">
        <v>49.37</v>
      </c>
      <c r="L218" s="676">
        <f t="shared" si="130"/>
        <v>1571</v>
      </c>
      <c r="M218" s="710">
        <f t="shared" si="116"/>
        <v>20113</v>
      </c>
      <c r="N218" s="134">
        <v>498571</v>
      </c>
      <c r="O218" s="36">
        <v>21103</v>
      </c>
      <c r="P218" s="147">
        <v>957418</v>
      </c>
      <c r="Q218" s="148">
        <v>39645</v>
      </c>
      <c r="R218" s="707">
        <f t="shared" si="117"/>
        <v>41216</v>
      </c>
      <c r="S218" s="35">
        <v>14378</v>
      </c>
      <c r="T218" s="489">
        <v>11381</v>
      </c>
      <c r="U218" s="36">
        <v>482</v>
      </c>
      <c r="V218" s="157">
        <v>667</v>
      </c>
      <c r="W218" s="33">
        <v>41408</v>
      </c>
      <c r="X218" s="30">
        <v>0</v>
      </c>
      <c r="Y218" s="36">
        <v>42327</v>
      </c>
      <c r="Z218" s="37"/>
      <c r="AA218" s="37" t="s">
        <v>484</v>
      </c>
      <c r="AB218" s="161" t="s">
        <v>2018</v>
      </c>
      <c r="AC218" s="98">
        <v>0</v>
      </c>
      <c r="AD218" s="165" t="s">
        <v>2186</v>
      </c>
      <c r="AE218" s="38">
        <v>63</v>
      </c>
      <c r="AF218" s="167">
        <v>204</v>
      </c>
      <c r="AG218" s="165">
        <v>58.9</v>
      </c>
      <c r="AH218" s="452">
        <v>15.3</v>
      </c>
      <c r="AI218" s="126">
        <v>0</v>
      </c>
      <c r="AJ218" s="127">
        <v>0</v>
      </c>
      <c r="AK218" s="555">
        <v>157</v>
      </c>
      <c r="AL218" s="30" t="s">
        <v>2110</v>
      </c>
      <c r="AM218" s="40"/>
      <c r="AN218" s="570">
        <v>18.600000000000001</v>
      </c>
      <c r="AO218" s="178">
        <v>18.8</v>
      </c>
      <c r="AP218" s="409" t="s">
        <v>2188</v>
      </c>
      <c r="AQ218" s="157">
        <v>29.95</v>
      </c>
      <c r="AR218" s="41">
        <v>56</v>
      </c>
      <c r="AS218" s="1060">
        <v>20</v>
      </c>
      <c r="AW218" s="675">
        <f t="shared" si="131"/>
        <v>506451.61290322582</v>
      </c>
      <c r="AX218" s="186"/>
      <c r="AY218" s="186">
        <f t="shared" si="126"/>
        <v>473892</v>
      </c>
      <c r="AZ218" s="186">
        <f t="shared" si="139"/>
        <v>-32559.612903225818</v>
      </c>
      <c r="BA218" s="193">
        <f t="shared" si="140"/>
        <v>0.93571031847133757</v>
      </c>
      <c r="BB218" s="720">
        <f>SUM($AY$6:AY218)/SUM($AW$6:AW218)</f>
        <v>1.0030447535345826</v>
      </c>
      <c r="BC218" s="675">
        <f t="shared" si="132"/>
        <v>490322.58064516127</v>
      </c>
      <c r="BD218" s="186">
        <f t="shared" si="127"/>
        <v>458847</v>
      </c>
      <c r="BE218" s="186">
        <f t="shared" si="137"/>
        <v>-31475.580645161273</v>
      </c>
      <c r="BF218" s="193">
        <f t="shared" si="123"/>
        <v>0.93580638157894735</v>
      </c>
      <c r="BG218" s="675">
        <f t="shared" si="133"/>
        <v>17096.774193548386</v>
      </c>
      <c r="BH218" s="186">
        <f t="shared" si="134"/>
        <v>15045</v>
      </c>
      <c r="BI218" s="186">
        <f t="shared" si="124"/>
        <v>-2051.7741935483864</v>
      </c>
      <c r="BJ218" s="193">
        <f t="shared" si="125"/>
        <v>0.87999056603773584</v>
      </c>
      <c r="BK218" s="675">
        <f t="shared" si="135"/>
        <v>36.451612903225808</v>
      </c>
      <c r="BL218" s="677"/>
      <c r="BM218" s="677">
        <f t="shared" si="128"/>
        <v>49.37</v>
      </c>
      <c r="BN218" s="677">
        <f t="shared" si="138"/>
        <v>12.91838709677419</v>
      </c>
      <c r="BO218" s="193">
        <f t="shared" si="136"/>
        <v>1.3543982300884954</v>
      </c>
      <c r="BP218" s="730">
        <f>SUM($BM$6:BM218)/SUM($BK$6:BK218)</f>
        <v>1.2554962564296721</v>
      </c>
    </row>
    <row r="219" spans="1:68" s="41" customFormat="1" ht="21.75" hidden="1" customHeight="1" outlineLevel="1">
      <c r="A219" s="120">
        <v>44404</v>
      </c>
      <c r="B219" s="1000">
        <v>483868</v>
      </c>
      <c r="C219" s="126">
        <v>501356</v>
      </c>
      <c r="D219" s="1003">
        <v>48.42</v>
      </c>
      <c r="E219" s="704">
        <f t="shared" si="129"/>
        <v>1541</v>
      </c>
      <c r="F219" s="155">
        <v>463264</v>
      </c>
      <c r="G219" s="30">
        <v>19666</v>
      </c>
      <c r="H219" s="821">
        <v>0</v>
      </c>
      <c r="I219" s="35">
        <v>468430</v>
      </c>
      <c r="J219" s="34">
        <v>18939</v>
      </c>
      <c r="K219" s="440">
        <v>48.42</v>
      </c>
      <c r="L219" s="676">
        <f t="shared" si="130"/>
        <v>1541</v>
      </c>
      <c r="M219" s="710">
        <f t="shared" si="116"/>
        <v>20480</v>
      </c>
      <c r="N219" s="134">
        <v>450048</v>
      </c>
      <c r="O219" s="36">
        <v>19105</v>
      </c>
      <c r="P219" s="147">
        <v>918478</v>
      </c>
      <c r="Q219" s="148">
        <v>38044</v>
      </c>
      <c r="R219" s="707">
        <f t="shared" si="117"/>
        <v>39585</v>
      </c>
      <c r="S219" s="35">
        <v>14709</v>
      </c>
      <c r="T219" s="489">
        <v>10896</v>
      </c>
      <c r="U219" s="36">
        <v>463</v>
      </c>
      <c r="V219" s="157">
        <v>729</v>
      </c>
      <c r="W219" s="33">
        <v>41421</v>
      </c>
      <c r="X219" s="30">
        <v>0</v>
      </c>
      <c r="Y219" s="36">
        <v>42451</v>
      </c>
      <c r="Z219" s="37"/>
      <c r="AA219" s="37" t="s">
        <v>484</v>
      </c>
      <c r="AB219" s="161" t="s">
        <v>2018</v>
      </c>
      <c r="AC219" s="98">
        <v>0</v>
      </c>
      <c r="AD219" s="165" t="s">
        <v>2191</v>
      </c>
      <c r="AE219" s="38">
        <v>63</v>
      </c>
      <c r="AF219" s="167">
        <v>204</v>
      </c>
      <c r="AG219" s="165">
        <v>56.7</v>
      </c>
      <c r="AH219" s="452">
        <v>14.7</v>
      </c>
      <c r="AI219" s="126">
        <v>0</v>
      </c>
      <c r="AJ219" s="127">
        <v>0</v>
      </c>
      <c r="AK219" s="555">
        <v>170</v>
      </c>
      <c r="AL219" s="30" t="s">
        <v>2110</v>
      </c>
      <c r="AM219" s="40"/>
      <c r="AN219" s="570">
        <v>17.8</v>
      </c>
      <c r="AO219" s="178">
        <v>18.3</v>
      </c>
      <c r="AP219" s="409" t="s">
        <v>2192</v>
      </c>
      <c r="AQ219" s="157">
        <v>33.93</v>
      </c>
      <c r="AR219" s="41">
        <v>56</v>
      </c>
      <c r="AS219" s="1060">
        <v>20</v>
      </c>
      <c r="AW219" s="675">
        <f t="shared" si="131"/>
        <v>506451.61290322582</v>
      </c>
      <c r="AX219" s="186"/>
      <c r="AY219" s="186">
        <f t="shared" si="126"/>
        <v>483868</v>
      </c>
      <c r="AZ219" s="186">
        <f t="shared" si="139"/>
        <v>-22583.612903225818</v>
      </c>
      <c r="BA219" s="193">
        <f t="shared" si="140"/>
        <v>0.95540815286624203</v>
      </c>
      <c r="BB219" s="720">
        <f>SUM($AY$6:AY219)/SUM($AW$6:AW219)</f>
        <v>1.0029012060766724</v>
      </c>
      <c r="BC219" s="675">
        <f t="shared" si="132"/>
        <v>490322.58064516127</v>
      </c>
      <c r="BD219" s="186">
        <f t="shared" si="127"/>
        <v>468430</v>
      </c>
      <c r="BE219" s="186">
        <f t="shared" si="137"/>
        <v>-21892.580645161273</v>
      </c>
      <c r="BF219" s="193">
        <f t="shared" si="123"/>
        <v>0.95535065789473683</v>
      </c>
      <c r="BG219" s="675">
        <f t="shared" si="133"/>
        <v>17096.774193548386</v>
      </c>
      <c r="BH219" s="186">
        <f t="shared" si="134"/>
        <v>15438</v>
      </c>
      <c r="BI219" s="186">
        <f t="shared" si="124"/>
        <v>-1658.7741935483864</v>
      </c>
      <c r="BJ219" s="193">
        <f t="shared" si="125"/>
        <v>0.90297735849056604</v>
      </c>
      <c r="BK219" s="675">
        <f t="shared" si="135"/>
        <v>36.451612903225808</v>
      </c>
      <c r="BL219" s="677"/>
      <c r="BM219" s="677">
        <f t="shared" si="128"/>
        <v>48.42</v>
      </c>
      <c r="BN219" s="677">
        <f t="shared" si="138"/>
        <v>11.968387096774194</v>
      </c>
      <c r="BO219" s="193">
        <f t="shared" si="136"/>
        <v>1.3283362831858407</v>
      </c>
      <c r="BP219" s="730">
        <f>SUM($BM$6:BM219)/SUM($BK$6:BK219)</f>
        <v>1.2556905012430375</v>
      </c>
    </row>
    <row r="220" spans="1:68" s="41" customFormat="1" ht="21.75" hidden="1" customHeight="1" outlineLevel="1">
      <c r="A220" s="120">
        <v>44405</v>
      </c>
      <c r="B220" s="1000">
        <v>485609</v>
      </c>
      <c r="C220" s="126">
        <v>504289</v>
      </c>
      <c r="D220" s="1003">
        <v>46.89</v>
      </c>
      <c r="E220" s="704">
        <f t="shared" si="129"/>
        <v>1492</v>
      </c>
      <c r="F220" s="155">
        <v>480528</v>
      </c>
      <c r="G220" s="30">
        <v>20385</v>
      </c>
      <c r="H220" s="821">
        <v>0</v>
      </c>
      <c r="I220" s="35">
        <v>469876</v>
      </c>
      <c r="J220" s="34">
        <v>19069</v>
      </c>
      <c r="K220" s="440">
        <v>46.89</v>
      </c>
      <c r="L220" s="676">
        <f t="shared" si="130"/>
        <v>1492</v>
      </c>
      <c r="M220" s="710">
        <f t="shared" si="116"/>
        <v>20561</v>
      </c>
      <c r="N220" s="134">
        <v>466833</v>
      </c>
      <c r="O220" s="36">
        <v>19804</v>
      </c>
      <c r="P220" s="147">
        <v>936709</v>
      </c>
      <c r="Q220" s="148">
        <v>38873</v>
      </c>
      <c r="R220" s="707">
        <f t="shared" si="117"/>
        <v>40365</v>
      </c>
      <c r="S220" s="35">
        <v>14998</v>
      </c>
      <c r="T220" s="489">
        <v>11287</v>
      </c>
      <c r="U220" s="36">
        <v>479</v>
      </c>
      <c r="V220" s="157">
        <v>735</v>
      </c>
      <c r="W220" s="33">
        <v>41500</v>
      </c>
      <c r="X220" s="30">
        <v>0</v>
      </c>
      <c r="Y220" s="36">
        <v>42422</v>
      </c>
      <c r="Z220" s="37"/>
      <c r="AA220" s="37" t="s">
        <v>484</v>
      </c>
      <c r="AB220" s="161" t="s">
        <v>2018</v>
      </c>
      <c r="AC220" s="98">
        <v>0</v>
      </c>
      <c r="AD220" s="165" t="s">
        <v>2193</v>
      </c>
      <c r="AE220" s="38">
        <v>63</v>
      </c>
      <c r="AF220" s="167">
        <v>204</v>
      </c>
      <c r="AG220" s="165">
        <v>57.8</v>
      </c>
      <c r="AH220" s="452">
        <v>15</v>
      </c>
      <c r="AI220" s="126">
        <v>0</v>
      </c>
      <c r="AJ220" s="127">
        <v>0</v>
      </c>
      <c r="AK220" s="555">
        <v>174</v>
      </c>
      <c r="AL220" s="30" t="s">
        <v>2110</v>
      </c>
      <c r="AM220" s="40"/>
      <c r="AN220" s="570">
        <v>18.3</v>
      </c>
      <c r="AO220" s="178">
        <v>18.5</v>
      </c>
      <c r="AP220" s="409" t="s">
        <v>2194</v>
      </c>
      <c r="AQ220" s="157">
        <v>33.93</v>
      </c>
      <c r="AR220" s="41">
        <v>56</v>
      </c>
      <c r="AS220" s="1060">
        <v>20</v>
      </c>
      <c r="AW220" s="675">
        <f t="shared" si="131"/>
        <v>506451.61290322582</v>
      </c>
      <c r="AX220" s="186"/>
      <c r="AY220" s="186">
        <f t="shared" si="126"/>
        <v>485609</v>
      </c>
      <c r="AZ220" s="186">
        <f t="shared" si="139"/>
        <v>-20842.612903225818</v>
      </c>
      <c r="BA220" s="193">
        <f t="shared" si="140"/>
        <v>0.95884579617834398</v>
      </c>
      <c r="BB220" s="720">
        <f>SUM($AY$6:AY220)/SUM($AW$6:AW220)</f>
        <v>1.0027688489713451</v>
      </c>
      <c r="BC220" s="675">
        <f t="shared" si="132"/>
        <v>490322.58064516127</v>
      </c>
      <c r="BD220" s="186">
        <f t="shared" si="127"/>
        <v>469876</v>
      </c>
      <c r="BE220" s="186">
        <f t="shared" si="137"/>
        <v>-20446.580645161273</v>
      </c>
      <c r="BF220" s="193">
        <f t="shared" si="123"/>
        <v>0.95829973684210534</v>
      </c>
      <c r="BG220" s="675">
        <f t="shared" si="133"/>
        <v>17096.774193548386</v>
      </c>
      <c r="BH220" s="186">
        <f t="shared" si="134"/>
        <v>15733</v>
      </c>
      <c r="BI220" s="186">
        <f t="shared" si="124"/>
        <v>-1363.7741935483864</v>
      </c>
      <c r="BJ220" s="193">
        <f t="shared" si="125"/>
        <v>0.92023207547169816</v>
      </c>
      <c r="BK220" s="675">
        <f t="shared" si="135"/>
        <v>36.451612903225808</v>
      </c>
      <c r="BL220" s="677"/>
      <c r="BM220" s="677">
        <f t="shared" si="128"/>
        <v>46.89</v>
      </c>
      <c r="BN220" s="677">
        <f t="shared" si="138"/>
        <v>10.438387096774193</v>
      </c>
      <c r="BO220" s="193">
        <f t="shared" si="136"/>
        <v>1.2863628318584071</v>
      </c>
      <c r="BP220" s="730">
        <f>SUM($BM$6:BM220)/SUM($BK$6:BK220)</f>
        <v>1.2557720785766346</v>
      </c>
    </row>
    <row r="221" spans="1:68" s="41" customFormat="1" ht="21.75" hidden="1" customHeight="1" outlineLevel="1">
      <c r="A221" s="120">
        <v>44406</v>
      </c>
      <c r="B221" s="1000">
        <v>484715</v>
      </c>
      <c r="C221" s="126">
        <v>503194</v>
      </c>
      <c r="D221" s="1003">
        <v>47.46</v>
      </c>
      <c r="E221" s="704">
        <f t="shared" si="129"/>
        <v>1510</v>
      </c>
      <c r="F221" s="155">
        <v>503608</v>
      </c>
      <c r="G221" s="30">
        <v>21350</v>
      </c>
      <c r="H221" s="821">
        <v>0</v>
      </c>
      <c r="I221" s="35">
        <v>469175</v>
      </c>
      <c r="J221" s="34">
        <v>18991</v>
      </c>
      <c r="K221" s="440">
        <v>47.46</v>
      </c>
      <c r="L221" s="676">
        <f t="shared" si="130"/>
        <v>1510</v>
      </c>
      <c r="M221" s="710">
        <f t="shared" si="116"/>
        <v>20501</v>
      </c>
      <c r="N221" s="134">
        <v>489716</v>
      </c>
      <c r="O221" s="36">
        <v>20761</v>
      </c>
      <c r="P221" s="147">
        <v>958891</v>
      </c>
      <c r="Q221" s="148">
        <v>39752</v>
      </c>
      <c r="R221" s="707">
        <f t="shared" si="117"/>
        <v>41262</v>
      </c>
      <c r="S221" s="35">
        <v>14818</v>
      </c>
      <c r="T221" s="489">
        <v>11364</v>
      </c>
      <c r="U221" s="36">
        <v>482</v>
      </c>
      <c r="V221" s="157">
        <v>722</v>
      </c>
      <c r="W221" s="33">
        <v>41456</v>
      </c>
      <c r="X221" s="30">
        <v>0</v>
      </c>
      <c r="Y221" s="36">
        <v>42394</v>
      </c>
      <c r="Z221" s="37"/>
      <c r="AA221" s="37" t="s">
        <v>484</v>
      </c>
      <c r="AB221" s="161" t="s">
        <v>2018</v>
      </c>
      <c r="AC221" s="98">
        <v>0</v>
      </c>
      <c r="AD221" s="165" t="s">
        <v>2197</v>
      </c>
      <c r="AE221" s="38">
        <v>63</v>
      </c>
      <c r="AF221" s="167">
        <v>204</v>
      </c>
      <c r="AG221" s="165">
        <v>59.2</v>
      </c>
      <c r="AH221" s="452">
        <v>15.3</v>
      </c>
      <c r="AI221" s="126">
        <v>0</v>
      </c>
      <c r="AJ221" s="127">
        <v>0</v>
      </c>
      <c r="AK221" s="555">
        <v>174</v>
      </c>
      <c r="AL221" s="30" t="s">
        <v>2110</v>
      </c>
      <c r="AM221" s="40"/>
      <c r="AN221" s="570">
        <v>18.399999999999999</v>
      </c>
      <c r="AO221" s="178">
        <v>18.600000000000001</v>
      </c>
      <c r="AP221" s="409" t="s">
        <v>2154</v>
      </c>
      <c r="AQ221" s="157">
        <v>33.93</v>
      </c>
      <c r="AR221" s="41">
        <v>56</v>
      </c>
      <c r="AS221" s="1060">
        <v>20</v>
      </c>
      <c r="AW221" s="675">
        <f t="shared" si="131"/>
        <v>506451.61290322582</v>
      </c>
      <c r="AX221" s="186"/>
      <c r="AY221" s="186">
        <f t="shared" si="126"/>
        <v>484715</v>
      </c>
      <c r="AZ221" s="186">
        <f t="shared" si="139"/>
        <v>-21736.612903225818</v>
      </c>
      <c r="BA221" s="193">
        <f t="shared" si="140"/>
        <v>0.95708057324840767</v>
      </c>
      <c r="BB221" s="720">
        <f>SUM($AY$6:AY221)/SUM($AW$6:AW221)</f>
        <v>1.0026319973417621</v>
      </c>
      <c r="BC221" s="675">
        <f t="shared" si="132"/>
        <v>490322.58064516127</v>
      </c>
      <c r="BD221" s="186">
        <f t="shared" si="127"/>
        <v>469175</v>
      </c>
      <c r="BE221" s="186">
        <f t="shared" si="137"/>
        <v>-21147.580645161273</v>
      </c>
      <c r="BF221" s="193">
        <f t="shared" si="123"/>
        <v>0.95687006578947376</v>
      </c>
      <c r="BG221" s="675">
        <f t="shared" si="133"/>
        <v>17096.774193548386</v>
      </c>
      <c r="BH221" s="186">
        <f t="shared" si="134"/>
        <v>15540</v>
      </c>
      <c r="BI221" s="186">
        <f t="shared" si="124"/>
        <v>-1556.7741935483864</v>
      </c>
      <c r="BJ221" s="193">
        <f t="shared" si="125"/>
        <v>0.90894339622641518</v>
      </c>
      <c r="BK221" s="675">
        <f t="shared" si="135"/>
        <v>36.451612903225808</v>
      </c>
      <c r="BL221" s="677"/>
      <c r="BM221" s="677">
        <f t="shared" si="128"/>
        <v>47.46</v>
      </c>
      <c r="BN221" s="677">
        <f t="shared" si="138"/>
        <v>11.008387096774193</v>
      </c>
      <c r="BO221" s="193">
        <f t="shared" si="136"/>
        <v>1.302</v>
      </c>
      <c r="BP221" s="730">
        <f>SUM($BM$6:BM221)/SUM($BK$6:BK221)</f>
        <v>1.2558947020355369</v>
      </c>
    </row>
    <row r="222" spans="1:68" s="41" customFormat="1" ht="21.75" hidden="1" customHeight="1" outlineLevel="1">
      <c r="A222" s="120">
        <v>44407</v>
      </c>
      <c r="B222" s="1000">
        <v>484018</v>
      </c>
      <c r="C222" s="126">
        <v>502316</v>
      </c>
      <c r="D222" s="1003">
        <v>46.36</v>
      </c>
      <c r="E222" s="704">
        <f t="shared" si="129"/>
        <v>1475</v>
      </c>
      <c r="F222" s="155">
        <v>512331</v>
      </c>
      <c r="G222" s="30">
        <v>21717</v>
      </c>
      <c r="H222" s="821">
        <v>0</v>
      </c>
      <c r="I222" s="35">
        <v>468332</v>
      </c>
      <c r="J222" s="34">
        <v>18981</v>
      </c>
      <c r="K222" s="440">
        <v>46.36</v>
      </c>
      <c r="L222" s="676">
        <f t="shared" si="130"/>
        <v>1475</v>
      </c>
      <c r="M222" s="710">
        <f t="shared" si="116"/>
        <v>20456</v>
      </c>
      <c r="N222" s="134">
        <v>498408</v>
      </c>
      <c r="O222" s="36">
        <v>21127</v>
      </c>
      <c r="P222" s="147">
        <v>966740</v>
      </c>
      <c r="Q222" s="148">
        <v>40108</v>
      </c>
      <c r="R222" s="707">
        <f t="shared" si="117"/>
        <v>41583</v>
      </c>
      <c r="S222" s="35">
        <v>14945</v>
      </c>
      <c r="T222" s="489">
        <v>11359</v>
      </c>
      <c r="U222" s="36">
        <v>481</v>
      </c>
      <c r="V222" s="157">
        <v>741</v>
      </c>
      <c r="W222" s="33">
        <v>41488</v>
      </c>
      <c r="X222" s="30">
        <v>0</v>
      </c>
      <c r="Y222" s="36">
        <v>42389</v>
      </c>
      <c r="Z222" s="37"/>
      <c r="AA222" s="37" t="s">
        <v>484</v>
      </c>
      <c r="AB222" s="161" t="s">
        <v>2018</v>
      </c>
      <c r="AC222" s="98">
        <v>0</v>
      </c>
      <c r="AD222" s="165" t="s">
        <v>2198</v>
      </c>
      <c r="AE222" s="38">
        <v>63</v>
      </c>
      <c r="AF222" s="167">
        <v>204</v>
      </c>
      <c r="AG222" s="165">
        <v>59.6</v>
      </c>
      <c r="AH222" s="452">
        <v>15.5</v>
      </c>
      <c r="AI222" s="126">
        <v>9</v>
      </c>
      <c r="AJ222" s="127">
        <v>0</v>
      </c>
      <c r="AK222" s="555">
        <v>173</v>
      </c>
      <c r="AL222" s="30" t="s">
        <v>2110</v>
      </c>
      <c r="AM222" s="40"/>
      <c r="AN222" s="570">
        <v>18.399999999999999</v>
      </c>
      <c r="AO222" s="178">
        <v>18.600000000000001</v>
      </c>
      <c r="AP222" s="409" t="s">
        <v>2199</v>
      </c>
      <c r="AQ222" s="157">
        <v>32.85</v>
      </c>
      <c r="AR222" s="41">
        <v>56</v>
      </c>
      <c r="AS222" s="1060">
        <v>20</v>
      </c>
      <c r="AW222" s="675">
        <f t="shared" si="131"/>
        <v>506451.61290322582</v>
      </c>
      <c r="AX222" s="186"/>
      <c r="AY222" s="186">
        <f t="shared" si="126"/>
        <v>484018</v>
      </c>
      <c r="AZ222" s="186">
        <f t="shared" si="139"/>
        <v>-22433.612903225818</v>
      </c>
      <c r="BA222" s="193">
        <f t="shared" si="140"/>
        <v>0.95570433121019105</v>
      </c>
      <c r="BB222" s="720">
        <f>SUM($AY$6:AY222)/SUM($AW$6:AW222)</f>
        <v>1.0024918531031388</v>
      </c>
      <c r="BC222" s="675">
        <f t="shared" si="132"/>
        <v>490322.58064516127</v>
      </c>
      <c r="BD222" s="186">
        <f t="shared" si="127"/>
        <v>468332</v>
      </c>
      <c r="BE222" s="186">
        <f t="shared" si="137"/>
        <v>-21990.580645161273</v>
      </c>
      <c r="BF222" s="193">
        <f t="shared" si="123"/>
        <v>0.95515078947368426</v>
      </c>
      <c r="BG222" s="675">
        <f t="shared" si="133"/>
        <v>17096.774193548386</v>
      </c>
      <c r="BH222" s="186">
        <f t="shared" si="134"/>
        <v>15686</v>
      </c>
      <c r="BI222" s="186">
        <f t="shared" si="124"/>
        <v>-1410.7741935483864</v>
      </c>
      <c r="BJ222" s="193">
        <f t="shared" si="125"/>
        <v>0.9174830188679246</v>
      </c>
      <c r="BK222" s="675">
        <f t="shared" si="135"/>
        <v>36.451612903225808</v>
      </c>
      <c r="BL222" s="677"/>
      <c r="BM222" s="677">
        <f t="shared" si="128"/>
        <v>46.36</v>
      </c>
      <c r="BN222" s="677">
        <f t="shared" si="138"/>
        <v>9.9083870967741916</v>
      </c>
      <c r="BO222" s="193">
        <f t="shared" si="136"/>
        <v>1.2718230088495575</v>
      </c>
      <c r="BP222" s="730">
        <f>SUM($BM$6:BM222)/SUM($BK$6:BK222)</f>
        <v>1.2559368414339185</v>
      </c>
    </row>
    <row r="223" spans="1:68" s="41" customFormat="1" ht="21.75" hidden="1" customHeight="1" outlineLevel="1">
      <c r="A223" s="120">
        <v>44408</v>
      </c>
      <c r="B223" s="1000">
        <v>483923.43800000002</v>
      </c>
      <c r="C223" s="126">
        <v>501499</v>
      </c>
      <c r="D223" s="1003">
        <v>46.295999999999999</v>
      </c>
      <c r="E223" s="704">
        <f t="shared" si="129"/>
        <v>1473</v>
      </c>
      <c r="F223" s="155">
        <v>509738</v>
      </c>
      <c r="G223" s="30">
        <v>21666</v>
      </c>
      <c r="H223" s="821">
        <v>0</v>
      </c>
      <c r="I223" s="35">
        <v>468312</v>
      </c>
      <c r="J223" s="34">
        <v>18994</v>
      </c>
      <c r="K223" s="440">
        <v>46.28</v>
      </c>
      <c r="L223" s="676">
        <f t="shared" si="130"/>
        <v>1473</v>
      </c>
      <c r="M223" s="710">
        <f t="shared" si="116"/>
        <v>20467</v>
      </c>
      <c r="N223" s="134">
        <v>495906</v>
      </c>
      <c r="O223" s="36">
        <v>21078</v>
      </c>
      <c r="P223" s="147">
        <v>964218</v>
      </c>
      <c r="Q223" s="148">
        <v>40072</v>
      </c>
      <c r="R223" s="707">
        <f t="shared" si="117"/>
        <v>41545</v>
      </c>
      <c r="S223" s="35">
        <v>14822</v>
      </c>
      <c r="T223" s="489">
        <v>11296</v>
      </c>
      <c r="U223" s="36">
        <v>480</v>
      </c>
      <c r="V223" s="157">
        <v>781</v>
      </c>
      <c r="W223" s="33">
        <v>41559</v>
      </c>
      <c r="X223" s="30">
        <v>0</v>
      </c>
      <c r="Y223" s="36">
        <v>42504</v>
      </c>
      <c r="Z223" s="37"/>
      <c r="AA223" s="37" t="s">
        <v>484</v>
      </c>
      <c r="AB223" s="161" t="s">
        <v>2018</v>
      </c>
      <c r="AC223" s="98">
        <v>0</v>
      </c>
      <c r="AD223" s="165" t="s">
        <v>2200</v>
      </c>
      <c r="AE223" s="38">
        <v>63</v>
      </c>
      <c r="AF223" s="167">
        <v>204</v>
      </c>
      <c r="AG223" s="165">
        <v>59.5</v>
      </c>
      <c r="AH223" s="452">
        <v>15.4</v>
      </c>
      <c r="AI223" s="126">
        <v>0</v>
      </c>
      <c r="AJ223" s="127">
        <v>0</v>
      </c>
      <c r="AK223" s="555">
        <v>173</v>
      </c>
      <c r="AL223" s="30" t="s">
        <v>2110</v>
      </c>
      <c r="AM223" s="40"/>
      <c r="AN223" s="570">
        <v>17.899999999999999</v>
      </c>
      <c r="AO223" s="178">
        <v>18.600000000000001</v>
      </c>
      <c r="AP223" s="409" t="s">
        <v>2201</v>
      </c>
      <c r="AQ223" s="157">
        <v>32.85</v>
      </c>
      <c r="AR223" s="41">
        <v>56</v>
      </c>
      <c r="AS223" s="1060">
        <v>20</v>
      </c>
      <c r="AW223" s="675">
        <f t="shared" si="131"/>
        <v>506451.61290322582</v>
      </c>
      <c r="AX223" s="186"/>
      <c r="AY223" s="186">
        <f t="shared" si="126"/>
        <v>483923.43800000002</v>
      </c>
      <c r="AZ223" s="186">
        <f t="shared" si="139"/>
        <v>-22528.174903225794</v>
      </c>
      <c r="BA223" s="193">
        <f t="shared" si="140"/>
        <v>0.95551761643312105</v>
      </c>
      <c r="BB223" s="720">
        <f>SUM($AY$6:AY223)/SUM($AW$6:AW223)</f>
        <v>1.0023519874798763</v>
      </c>
      <c r="BC223" s="675">
        <f t="shared" si="132"/>
        <v>490322.58064516127</v>
      </c>
      <c r="BD223" s="186">
        <f t="shared" si="127"/>
        <v>468312</v>
      </c>
      <c r="BE223" s="186">
        <f t="shared" si="137"/>
        <v>-22010.580645161273</v>
      </c>
      <c r="BF223" s="193">
        <f t="shared" si="123"/>
        <v>0.95511000000000001</v>
      </c>
      <c r="BG223" s="675">
        <f t="shared" si="133"/>
        <v>17096.774193548386</v>
      </c>
      <c r="BH223" s="186">
        <f t="shared" si="134"/>
        <v>15603</v>
      </c>
      <c r="BI223" s="186">
        <f t="shared" si="124"/>
        <v>-1493.7741935483864</v>
      </c>
      <c r="BJ223" s="193">
        <f t="shared" si="125"/>
        <v>0.91262830188679245</v>
      </c>
      <c r="BK223" s="675">
        <f t="shared" si="135"/>
        <v>36.451612903225808</v>
      </c>
      <c r="BL223" s="677"/>
      <c r="BM223" s="677">
        <f t="shared" si="128"/>
        <v>46.295999999999999</v>
      </c>
      <c r="BN223" s="677">
        <f t="shared" si="138"/>
        <v>9.8443870967741915</v>
      </c>
      <c r="BO223" s="193">
        <f t="shared" si="136"/>
        <v>1.270067256637168</v>
      </c>
      <c r="BP223" s="730">
        <f>SUM($BM$6:BM223)/SUM($BK$6:BK223)</f>
        <v>1.255974125751941</v>
      </c>
    </row>
    <row r="224" spans="1:68" s="52" customFormat="1" ht="24.75" customHeight="1" collapsed="1">
      <c r="A224" s="121" t="str">
        <f>"SUM T7"</f>
        <v>SUM T7</v>
      </c>
      <c r="B224" s="920">
        <f t="shared" ref="B224:V224" si="141">SUM(B193:B223)</f>
        <v>14062556.437999999</v>
      </c>
      <c r="C224" s="43">
        <f t="shared" si="141"/>
        <v>14487524</v>
      </c>
      <c r="D224" s="1004">
        <f t="shared" si="141"/>
        <v>1371.1760000000004</v>
      </c>
      <c r="E224" s="450">
        <f>SUM(E193:E223)</f>
        <v>43631</v>
      </c>
      <c r="F224" s="46">
        <f t="shared" si="141"/>
        <v>14906818</v>
      </c>
      <c r="G224" s="43">
        <f t="shared" si="141"/>
        <v>630864</v>
      </c>
      <c r="H224" s="823">
        <f t="shared" si="141"/>
        <v>0</v>
      </c>
      <c r="I224" s="48">
        <f t="shared" si="141"/>
        <v>13491547</v>
      </c>
      <c r="J224" s="47">
        <f t="shared" si="141"/>
        <v>546496</v>
      </c>
      <c r="K224" s="460">
        <f t="shared" si="141"/>
        <v>1371.1600000000003</v>
      </c>
      <c r="L224" s="49">
        <f t="shared" si="141"/>
        <v>43631</v>
      </c>
      <c r="M224" s="50">
        <f t="shared" si="141"/>
        <v>590127</v>
      </c>
      <c r="N224" s="51">
        <f t="shared" si="141"/>
        <v>14485575</v>
      </c>
      <c r="O224" s="49">
        <f t="shared" si="141"/>
        <v>613034</v>
      </c>
      <c r="P224" s="149">
        <f t="shared" si="141"/>
        <v>27977122</v>
      </c>
      <c r="Q224" s="150">
        <f t="shared" si="141"/>
        <v>1159530</v>
      </c>
      <c r="R224" s="143">
        <f t="shared" si="141"/>
        <v>1203161</v>
      </c>
      <c r="S224" s="48">
        <f t="shared" si="141"/>
        <v>447698</v>
      </c>
      <c r="T224" s="48">
        <f t="shared" si="141"/>
        <v>346019</v>
      </c>
      <c r="U224" s="49">
        <f t="shared" si="141"/>
        <v>14648</v>
      </c>
      <c r="V224" s="45">
        <f t="shared" si="141"/>
        <v>123303</v>
      </c>
      <c r="W224" s="46" t="s">
        <v>82</v>
      </c>
      <c r="X224" s="43">
        <f t="shared" ref="X224:AL224" si="142">SUM(X193:X223)</f>
        <v>0</v>
      </c>
      <c r="Y224" s="49" t="s">
        <v>82</v>
      </c>
      <c r="Z224" s="50">
        <f t="shared" si="142"/>
        <v>0</v>
      </c>
      <c r="AA224" s="50">
        <f>SUM(AA193:AA223)</f>
        <v>0</v>
      </c>
      <c r="AB224" s="163">
        <f t="shared" si="142"/>
        <v>0</v>
      </c>
      <c r="AC224" s="99">
        <f t="shared" si="142"/>
        <v>0</v>
      </c>
      <c r="AD224" s="51">
        <f t="shared" si="142"/>
        <v>0</v>
      </c>
      <c r="AE224" s="43">
        <f>SUM(AE193:AE223)</f>
        <v>1913</v>
      </c>
      <c r="AF224" s="49" t="s">
        <v>82</v>
      </c>
      <c r="AG224" s="840">
        <f t="shared" si="142"/>
        <v>1927.2300000000005</v>
      </c>
      <c r="AH224" s="454">
        <f t="shared" si="142"/>
        <v>447.40000000000003</v>
      </c>
      <c r="AI224" s="43">
        <f t="shared" si="142"/>
        <v>18</v>
      </c>
      <c r="AJ224" s="49">
        <f t="shared" si="142"/>
        <v>0</v>
      </c>
      <c r="AK224" s="523">
        <f t="shared" si="142"/>
        <v>5298</v>
      </c>
      <c r="AL224" s="43">
        <f t="shared" si="142"/>
        <v>0</v>
      </c>
      <c r="AM224" s="50"/>
      <c r="AN224" s="576">
        <f>SUM(AN193:AN223)</f>
        <v>534.29999999999995</v>
      </c>
      <c r="AO224" s="47">
        <f>SUM(AO193:AO223)</f>
        <v>559</v>
      </c>
      <c r="AP224" s="413"/>
      <c r="AQ224" s="45">
        <f>SUM(AQ193:AQ223)</f>
        <v>1017.5300000000001</v>
      </c>
      <c r="AS224" s="1061"/>
      <c r="AW224" s="198">
        <v>15700000</v>
      </c>
      <c r="AX224" s="477"/>
      <c r="AY224" s="477">
        <f>SUM(AY193:AY223)</f>
        <v>14062556.437999999</v>
      </c>
      <c r="AZ224" s="190">
        <f t="shared" si="139"/>
        <v>-1637443.5620000008</v>
      </c>
      <c r="BA224" s="195">
        <f t="shared" si="140"/>
        <v>0.89570423171974511</v>
      </c>
      <c r="BB224" s="723"/>
      <c r="BC224" s="198">
        <v>15200000</v>
      </c>
      <c r="BD224" s="477">
        <f>SUM(BD193:BD223)</f>
        <v>13491547</v>
      </c>
      <c r="BE224" s="190">
        <f>I224-BC224</f>
        <v>-1708453</v>
      </c>
      <c r="BF224" s="195">
        <f t="shared" ref="BF224:BF255" si="143">I224/BC224</f>
        <v>0.88760177631578951</v>
      </c>
      <c r="BG224" s="198">
        <v>530000</v>
      </c>
      <c r="BH224" s="477">
        <f>SUM(BH193:BH223)</f>
        <v>571001</v>
      </c>
      <c r="BI224" s="190">
        <f>S224+V224-BG224</f>
        <v>41001</v>
      </c>
      <c r="BJ224" s="195">
        <f>(S224+V224)/BG224</f>
        <v>1.0773603773584906</v>
      </c>
      <c r="BK224" s="678">
        <v>1130</v>
      </c>
      <c r="BL224" s="685"/>
      <c r="BM224" s="685">
        <f>SUM(BM193:BM223)</f>
        <v>1371.1760000000004</v>
      </c>
      <c r="BN224" s="686">
        <f>BM224-BK224</f>
        <v>241.17600000000039</v>
      </c>
      <c r="BO224" s="680">
        <f>BM224/BK224</f>
        <v>1.2134300884955755</v>
      </c>
      <c r="BP224" s="680"/>
    </row>
    <row r="225" spans="1:68" s="41" customFormat="1" ht="21.75" customHeight="1" outlineLevel="1" collapsed="1">
      <c r="A225" s="120">
        <v>44409</v>
      </c>
      <c r="B225" s="1000">
        <v>483158</v>
      </c>
      <c r="C225" s="126">
        <v>501159</v>
      </c>
      <c r="D225" s="1003">
        <v>46.27</v>
      </c>
      <c r="E225" s="706" t="s">
        <v>82</v>
      </c>
      <c r="F225" s="155">
        <v>500970</v>
      </c>
      <c r="G225" s="30">
        <v>21296</v>
      </c>
      <c r="H225" s="31">
        <v>0</v>
      </c>
      <c r="I225" s="35">
        <v>467522</v>
      </c>
      <c r="J225" s="34">
        <v>18954</v>
      </c>
      <c r="K225" s="440">
        <v>46.27</v>
      </c>
      <c r="L225" s="706">
        <v>0</v>
      </c>
      <c r="M225" s="710">
        <v>0</v>
      </c>
      <c r="N225" s="134">
        <v>487109</v>
      </c>
      <c r="O225" s="36">
        <v>20707</v>
      </c>
      <c r="P225" s="147">
        <v>954631</v>
      </c>
      <c r="Q225" s="148">
        <v>39661</v>
      </c>
      <c r="R225" s="707">
        <v>0</v>
      </c>
      <c r="S225" s="35">
        <v>14887</v>
      </c>
      <c r="T225" s="489">
        <v>11360</v>
      </c>
      <c r="U225" s="36">
        <v>483</v>
      </c>
      <c r="V225" s="157">
        <v>749</v>
      </c>
      <c r="W225" s="33">
        <v>41546</v>
      </c>
      <c r="X225" s="30">
        <v>0</v>
      </c>
      <c r="Y225" s="36">
        <v>42510</v>
      </c>
      <c r="Z225" s="37"/>
      <c r="AA225" s="37" t="s">
        <v>484</v>
      </c>
      <c r="AB225" s="161" t="s">
        <v>2018</v>
      </c>
      <c r="AC225" s="98">
        <v>0</v>
      </c>
      <c r="AD225" s="165" t="s">
        <v>2204</v>
      </c>
      <c r="AE225" s="38">
        <v>63</v>
      </c>
      <c r="AF225" s="167">
        <v>204</v>
      </c>
      <c r="AG225" s="165">
        <v>58.9</v>
      </c>
      <c r="AH225" s="452">
        <v>15.3</v>
      </c>
      <c r="AI225" s="126">
        <v>0</v>
      </c>
      <c r="AJ225" s="127">
        <v>0</v>
      </c>
      <c r="AK225" s="555">
        <v>173</v>
      </c>
      <c r="AL225" s="30" t="s">
        <v>2110</v>
      </c>
      <c r="AM225" s="40"/>
      <c r="AN225" s="570">
        <v>18.100000000000001</v>
      </c>
      <c r="AO225" s="178">
        <v>18.5</v>
      </c>
      <c r="AP225" s="409" t="s">
        <v>2203</v>
      </c>
      <c r="AQ225" s="157">
        <v>32.85</v>
      </c>
      <c r="AR225" s="41">
        <v>56</v>
      </c>
      <c r="AS225" s="1060">
        <v>20</v>
      </c>
      <c r="AW225" s="179">
        <f>$AW$256/31</f>
        <v>461290.32258064515</v>
      </c>
      <c r="AX225" s="186"/>
      <c r="AY225" s="186">
        <f t="shared" ref="AY225:AY255" si="144">B225</f>
        <v>483158</v>
      </c>
      <c r="AZ225" s="186">
        <f t="shared" si="139"/>
        <v>21867.677419354848</v>
      </c>
      <c r="BA225" s="193">
        <f t="shared" si="140"/>
        <v>1.0474054545454545</v>
      </c>
      <c r="BB225" s="720">
        <f>SUM($AY$225:AY225)/SUM($AW$225:AW225)</f>
        <v>1.0474054545454545</v>
      </c>
      <c r="BC225" s="675">
        <f>$BC$256/31</f>
        <v>445161.29032258067</v>
      </c>
      <c r="BD225" s="186">
        <f t="shared" ref="BD225:BD255" si="145">I225</f>
        <v>467522</v>
      </c>
      <c r="BE225" s="186">
        <f>I225-BC225</f>
        <v>22360.709677419334</v>
      </c>
      <c r="BF225" s="193">
        <f t="shared" si="143"/>
        <v>1.0502305797101448</v>
      </c>
      <c r="BG225" s="675">
        <f>$BG$256/31</f>
        <v>17096.774193548386</v>
      </c>
      <c r="BH225" s="186">
        <f>S225+V225</f>
        <v>15636</v>
      </c>
      <c r="BI225" s="186">
        <f t="shared" ref="BI225:BI255" si="146">S225+V225-BG225</f>
        <v>-1460.7741935483864</v>
      </c>
      <c r="BJ225" s="193">
        <f t="shared" ref="BJ225:BJ255" si="147">(S225+V225)/BG225</f>
        <v>0.91455849056603777</v>
      </c>
      <c r="BK225" s="675">
        <f>$BK$256/31</f>
        <v>31.93548387096774</v>
      </c>
      <c r="BL225" s="677"/>
      <c r="BM225" s="677">
        <f t="shared" ref="BM225:BM255" si="148">D225</f>
        <v>46.27</v>
      </c>
      <c r="BN225" s="677">
        <f>BM225-BK225</f>
        <v>14.334516129032263</v>
      </c>
      <c r="BO225" s="193">
        <f>BM225/BK225</f>
        <v>1.4488585858585861</v>
      </c>
      <c r="BP225" s="730">
        <f>SUM($BM$225:BM225)/SUM($BK$225:BK225)</f>
        <v>1.4488585858585861</v>
      </c>
    </row>
    <row r="226" spans="1:68" s="41" customFormat="1" ht="21.75" customHeight="1" outlineLevel="1">
      <c r="A226" s="120">
        <v>44410</v>
      </c>
      <c r="B226" s="1000">
        <v>482785</v>
      </c>
      <c r="C226" s="126">
        <v>500553</v>
      </c>
      <c r="D226" s="1003">
        <v>45.4</v>
      </c>
      <c r="E226" s="706" t="s">
        <v>82</v>
      </c>
      <c r="F226" s="155">
        <v>484775</v>
      </c>
      <c r="G226" s="30">
        <v>20601</v>
      </c>
      <c r="H226" s="31">
        <v>0</v>
      </c>
      <c r="I226" s="35">
        <v>466946</v>
      </c>
      <c r="J226" s="34">
        <v>19012</v>
      </c>
      <c r="K226" s="440">
        <v>45.4</v>
      </c>
      <c r="L226" s="706">
        <v>0</v>
      </c>
      <c r="M226" s="710">
        <v>0</v>
      </c>
      <c r="N226" s="134">
        <v>471221</v>
      </c>
      <c r="O226" s="36">
        <v>20025</v>
      </c>
      <c r="P226" s="147">
        <v>938167</v>
      </c>
      <c r="Q226" s="148">
        <v>39037</v>
      </c>
      <c r="R226" s="707">
        <v>0</v>
      </c>
      <c r="S226" s="35">
        <v>15143</v>
      </c>
      <c r="T226" s="489">
        <v>11126</v>
      </c>
      <c r="U226" s="36">
        <v>473</v>
      </c>
      <c r="V226" s="157">
        <v>696</v>
      </c>
      <c r="W226" s="33">
        <v>41610</v>
      </c>
      <c r="X226" s="30">
        <v>0</v>
      </c>
      <c r="Y226" s="36">
        <v>42496</v>
      </c>
      <c r="Z226" s="37"/>
      <c r="AA226" s="37" t="s">
        <v>484</v>
      </c>
      <c r="AB226" s="161" t="s">
        <v>2018</v>
      </c>
      <c r="AC226" s="98">
        <v>0</v>
      </c>
      <c r="AD226" s="165" t="s">
        <v>2205</v>
      </c>
      <c r="AE226" s="38">
        <v>63</v>
      </c>
      <c r="AF226" s="167">
        <v>204</v>
      </c>
      <c r="AG226" s="165">
        <v>57.9</v>
      </c>
      <c r="AH226" s="452">
        <v>15</v>
      </c>
      <c r="AI226" s="126">
        <v>0</v>
      </c>
      <c r="AJ226" s="127">
        <v>0</v>
      </c>
      <c r="AK226" s="555">
        <v>174</v>
      </c>
      <c r="AL226" s="30" t="s">
        <v>2110</v>
      </c>
      <c r="AM226" s="40"/>
      <c r="AN226" s="570">
        <v>18.2</v>
      </c>
      <c r="AO226" s="178">
        <v>18.399999999999999</v>
      </c>
      <c r="AP226" s="409" t="s">
        <v>2206</v>
      </c>
      <c r="AQ226" s="157">
        <v>32.85</v>
      </c>
      <c r="AR226" s="41">
        <v>56</v>
      </c>
      <c r="AS226" s="1060">
        <v>20</v>
      </c>
      <c r="AW226" s="179">
        <f t="shared" ref="AW226:AW255" si="149">$AW$256/31</f>
        <v>461290.32258064515</v>
      </c>
      <c r="AX226" s="186"/>
      <c r="AY226" s="186">
        <f t="shared" si="144"/>
        <v>482785</v>
      </c>
      <c r="AZ226" s="186">
        <f t="shared" si="139"/>
        <v>21494.677419354848</v>
      </c>
      <c r="BA226" s="193">
        <f t="shared" si="140"/>
        <v>1.0465968531468532</v>
      </c>
      <c r="BB226" s="720">
        <f>SUM($AY$225:AY226)/SUM($AW$225:AW226)</f>
        <v>1.0470011538461539</v>
      </c>
      <c r="BC226" s="675">
        <f t="shared" ref="BC226:BC255" si="150">$BC$256/31</f>
        <v>445161.29032258067</v>
      </c>
      <c r="BD226" s="186">
        <f t="shared" si="145"/>
        <v>466946</v>
      </c>
      <c r="BE226" s="186">
        <f>I226-BC226</f>
        <v>21784.709677419334</v>
      </c>
      <c r="BF226" s="193">
        <f t="shared" si="143"/>
        <v>1.0489366666666666</v>
      </c>
      <c r="BG226" s="675">
        <f t="shared" ref="BG226:BG255" si="151">$BG$256/31</f>
        <v>17096.774193548386</v>
      </c>
      <c r="BH226" s="186">
        <f t="shared" ref="BH226:BH255" si="152">S226+V226</f>
        <v>15839</v>
      </c>
      <c r="BI226" s="186">
        <f t="shared" si="146"/>
        <v>-1257.7741935483864</v>
      </c>
      <c r="BJ226" s="193">
        <f t="shared" si="147"/>
        <v>0.92643207547169815</v>
      </c>
      <c r="BK226" s="675">
        <f t="shared" ref="BK226:BK255" si="153">$BK$256/31</f>
        <v>31.93548387096774</v>
      </c>
      <c r="BL226" s="677"/>
      <c r="BM226" s="677">
        <f t="shared" si="148"/>
        <v>45.4</v>
      </c>
      <c r="BN226" s="677">
        <f>BM226-BK226</f>
        <v>13.464516129032258</v>
      </c>
      <c r="BO226" s="193">
        <f t="shared" ref="BO226:BO255" si="154">BM226/BK226</f>
        <v>1.4216161616161616</v>
      </c>
      <c r="BP226" s="730">
        <f>SUM($BM$225:BM226)/SUM($BK$225:BK226)</f>
        <v>1.4352373737373738</v>
      </c>
    </row>
    <row r="227" spans="1:68" s="41" customFormat="1" ht="21.75" customHeight="1" outlineLevel="1">
      <c r="A227" s="120">
        <v>44411</v>
      </c>
      <c r="B227" s="1000">
        <v>481677</v>
      </c>
      <c r="C227" s="126">
        <v>500186</v>
      </c>
      <c r="D227" s="1003">
        <v>45.24</v>
      </c>
      <c r="E227" s="706" t="s">
        <v>82</v>
      </c>
      <c r="F227" s="155">
        <v>495509</v>
      </c>
      <c r="G227" s="30">
        <v>21062</v>
      </c>
      <c r="H227" s="31">
        <v>0</v>
      </c>
      <c r="I227" s="35">
        <v>465798</v>
      </c>
      <c r="J227" s="34">
        <v>18942</v>
      </c>
      <c r="K227" s="440">
        <v>45.24</v>
      </c>
      <c r="L227" s="706">
        <v>0</v>
      </c>
      <c r="M227" s="710">
        <v>0</v>
      </c>
      <c r="N227" s="134">
        <v>481932</v>
      </c>
      <c r="O227" s="36">
        <v>20485</v>
      </c>
      <c r="P227" s="147">
        <v>947730</v>
      </c>
      <c r="Q227" s="148">
        <v>39427</v>
      </c>
      <c r="R227" s="707">
        <v>0</v>
      </c>
      <c r="S227" s="35">
        <v>15182</v>
      </c>
      <c r="T227" s="489">
        <v>11106</v>
      </c>
      <c r="U227" s="36">
        <v>472</v>
      </c>
      <c r="V227" s="157">
        <v>697</v>
      </c>
      <c r="W227" s="33">
        <v>41602</v>
      </c>
      <c r="X227" s="30">
        <v>0</v>
      </c>
      <c r="Y227" s="36">
        <v>42506</v>
      </c>
      <c r="Z227" s="37"/>
      <c r="AA227" s="37" t="s">
        <v>484</v>
      </c>
      <c r="AB227" s="161" t="s">
        <v>2018</v>
      </c>
      <c r="AC227" s="98">
        <v>0</v>
      </c>
      <c r="AD227" s="165" t="s">
        <v>2205</v>
      </c>
      <c r="AE227" s="38">
        <v>63</v>
      </c>
      <c r="AF227" s="167">
        <v>204</v>
      </c>
      <c r="AG227" s="165">
        <v>58.5</v>
      </c>
      <c r="AH227" s="452">
        <v>15.2</v>
      </c>
      <c r="AI227" s="126">
        <v>0</v>
      </c>
      <c r="AJ227" s="127">
        <v>0</v>
      </c>
      <c r="AK227" s="555">
        <v>173</v>
      </c>
      <c r="AL227" s="30" t="s">
        <v>2110</v>
      </c>
      <c r="AM227" s="40"/>
      <c r="AN227" s="570">
        <v>18.100000000000001</v>
      </c>
      <c r="AO227" s="178">
        <v>18.8</v>
      </c>
      <c r="AP227" s="409" t="s">
        <v>2207</v>
      </c>
      <c r="AQ227" s="157">
        <v>31.56</v>
      </c>
      <c r="AR227" s="41">
        <v>56</v>
      </c>
      <c r="AS227" s="1060">
        <v>20</v>
      </c>
      <c r="AW227" s="179">
        <f t="shared" si="149"/>
        <v>461290.32258064515</v>
      </c>
      <c r="AX227" s="186"/>
      <c r="AY227" s="186">
        <f t="shared" si="144"/>
        <v>481677</v>
      </c>
      <c r="AZ227" s="186">
        <f t="shared" si="139"/>
        <v>20386.677419354848</v>
      </c>
      <c r="BA227" s="193">
        <f t="shared" si="140"/>
        <v>1.0441948951048952</v>
      </c>
      <c r="BB227" s="720">
        <f>SUM($AY$225:AY227)/SUM($AW$225:AW227)</f>
        <v>1.0460657342657342</v>
      </c>
      <c r="BC227" s="675">
        <f t="shared" si="150"/>
        <v>445161.29032258067</v>
      </c>
      <c r="BD227" s="186">
        <f t="shared" si="145"/>
        <v>465798</v>
      </c>
      <c r="BE227" s="186">
        <f t="shared" ref="BE227:BE255" si="155">I227-BC227</f>
        <v>20636.709677419334</v>
      </c>
      <c r="BF227" s="193">
        <f t="shared" si="143"/>
        <v>1.0463578260869564</v>
      </c>
      <c r="BG227" s="675">
        <f t="shared" si="151"/>
        <v>17096.774193548386</v>
      </c>
      <c r="BH227" s="186">
        <f t="shared" si="152"/>
        <v>15879</v>
      </c>
      <c r="BI227" s="186">
        <f t="shared" si="146"/>
        <v>-1217.7741935483864</v>
      </c>
      <c r="BJ227" s="193">
        <f t="shared" si="147"/>
        <v>0.92877169811320759</v>
      </c>
      <c r="BK227" s="675">
        <f t="shared" si="153"/>
        <v>31.93548387096774</v>
      </c>
      <c r="BL227" s="677"/>
      <c r="BM227" s="677">
        <f t="shared" si="148"/>
        <v>45.24</v>
      </c>
      <c r="BN227" s="677">
        <f t="shared" ref="BN227:BN255" si="156">BM227-BK227</f>
        <v>13.304516129032262</v>
      </c>
      <c r="BO227" s="193">
        <f t="shared" si="154"/>
        <v>1.4166060606060606</v>
      </c>
      <c r="BP227" s="730">
        <f>SUM($BM$225:BM227)/SUM($BK$225:BK227)</f>
        <v>1.4290269360269361</v>
      </c>
    </row>
    <row r="228" spans="1:68" s="41" customFormat="1" ht="21.75" customHeight="1" outlineLevel="1">
      <c r="A228" s="120">
        <v>44412</v>
      </c>
      <c r="B228" s="1000">
        <v>484926</v>
      </c>
      <c r="C228" s="126">
        <v>503247</v>
      </c>
      <c r="D228" s="1003">
        <v>45.39</v>
      </c>
      <c r="E228" s="706" t="s">
        <v>82</v>
      </c>
      <c r="F228" s="155">
        <v>495714</v>
      </c>
      <c r="G228" s="30">
        <v>21049</v>
      </c>
      <c r="H228" s="31">
        <v>0</v>
      </c>
      <c r="I228" s="35">
        <v>469053</v>
      </c>
      <c r="J228" s="34">
        <v>19082</v>
      </c>
      <c r="K228" s="440">
        <v>45.39</v>
      </c>
      <c r="L228" s="706">
        <v>0</v>
      </c>
      <c r="M228" s="710">
        <v>0</v>
      </c>
      <c r="N228" s="134">
        <v>482007</v>
      </c>
      <c r="O228" s="36">
        <v>20467</v>
      </c>
      <c r="P228" s="147">
        <v>951060</v>
      </c>
      <c r="Q228" s="148">
        <v>39549</v>
      </c>
      <c r="R228" s="707">
        <v>0</v>
      </c>
      <c r="S228" s="35">
        <v>15203</v>
      </c>
      <c r="T228" s="489">
        <v>11235</v>
      </c>
      <c r="U228" s="36">
        <v>477</v>
      </c>
      <c r="V228" s="157">
        <v>670</v>
      </c>
      <c r="W228" s="33">
        <v>41584</v>
      </c>
      <c r="X228" s="30">
        <v>0</v>
      </c>
      <c r="Y228" s="36">
        <v>42462</v>
      </c>
      <c r="Z228" s="37"/>
      <c r="AA228" s="37" t="s">
        <v>484</v>
      </c>
      <c r="AB228" s="161" t="s">
        <v>2018</v>
      </c>
      <c r="AC228" s="98">
        <v>0</v>
      </c>
      <c r="AD228" s="165" t="s">
        <v>2208</v>
      </c>
      <c r="AE228" s="38">
        <v>63</v>
      </c>
      <c r="AF228" s="167">
        <v>204</v>
      </c>
      <c r="AG228" s="165">
        <v>58.7</v>
      </c>
      <c r="AH228" s="452">
        <v>15.2</v>
      </c>
      <c r="AI228" s="126">
        <v>0</v>
      </c>
      <c r="AJ228" s="127">
        <v>0</v>
      </c>
      <c r="AK228" s="555">
        <v>178</v>
      </c>
      <c r="AL228" s="30" t="s">
        <v>2110</v>
      </c>
      <c r="AM228" s="40"/>
      <c r="AN228" s="570">
        <v>18.100000000000001</v>
      </c>
      <c r="AO228" s="178">
        <v>18.3</v>
      </c>
      <c r="AP228" s="409" t="s">
        <v>2209</v>
      </c>
      <c r="AQ228" s="157">
        <v>31.56</v>
      </c>
      <c r="AR228" s="41">
        <v>56</v>
      </c>
      <c r="AS228" s="1060">
        <v>20</v>
      </c>
      <c r="AW228" s="179">
        <f t="shared" si="149"/>
        <v>461290.32258064515</v>
      </c>
      <c r="AX228" s="186"/>
      <c r="AY228" s="186">
        <f t="shared" si="144"/>
        <v>484926</v>
      </c>
      <c r="AZ228" s="186">
        <f t="shared" si="139"/>
        <v>23635.677419354848</v>
      </c>
      <c r="BA228" s="193">
        <f t="shared" si="140"/>
        <v>1.0512381818181817</v>
      </c>
      <c r="BB228" s="720">
        <f>SUM($AY$225:AY228)/SUM($AW$225:AW228)</f>
        <v>1.0473588461538461</v>
      </c>
      <c r="BC228" s="675">
        <f t="shared" si="150"/>
        <v>445161.29032258067</v>
      </c>
      <c r="BD228" s="186">
        <f t="shared" si="145"/>
        <v>469053</v>
      </c>
      <c r="BE228" s="186">
        <f t="shared" si="155"/>
        <v>23891.709677419334</v>
      </c>
      <c r="BF228" s="193">
        <f t="shared" si="143"/>
        <v>1.0536697826086956</v>
      </c>
      <c r="BG228" s="675">
        <f t="shared" si="151"/>
        <v>17096.774193548386</v>
      </c>
      <c r="BH228" s="186">
        <f t="shared" si="152"/>
        <v>15873</v>
      </c>
      <c r="BI228" s="186">
        <f t="shared" si="146"/>
        <v>-1223.7741935483864</v>
      </c>
      <c r="BJ228" s="193">
        <f t="shared" si="147"/>
        <v>0.92842075471698116</v>
      </c>
      <c r="BK228" s="675">
        <f t="shared" si="153"/>
        <v>31.93548387096774</v>
      </c>
      <c r="BL228" s="677"/>
      <c r="BM228" s="677">
        <f t="shared" si="148"/>
        <v>45.39</v>
      </c>
      <c r="BN228" s="677">
        <f t="shared" si="156"/>
        <v>13.45451612903226</v>
      </c>
      <c r="BO228" s="193">
        <f t="shared" si="154"/>
        <v>1.4213030303030303</v>
      </c>
      <c r="BP228" s="730">
        <f>SUM($BM$225:BM228)/SUM($BK$225:BK228)</f>
        <v>1.4270959595959598</v>
      </c>
    </row>
    <row r="229" spans="1:68" s="41" customFormat="1" ht="21.75" customHeight="1" outlineLevel="1">
      <c r="A229" s="120">
        <v>44413</v>
      </c>
      <c r="B229" s="1000">
        <v>441439</v>
      </c>
      <c r="C229" s="126">
        <v>503247</v>
      </c>
      <c r="D229" s="1003">
        <v>43.57</v>
      </c>
      <c r="E229" s="706" t="s">
        <v>82</v>
      </c>
      <c r="F229" s="155">
        <v>506781</v>
      </c>
      <c r="G229" s="30">
        <v>21502</v>
      </c>
      <c r="H229" s="31">
        <v>0</v>
      </c>
      <c r="I229" s="35">
        <v>424100</v>
      </c>
      <c r="J229" s="34">
        <v>17222</v>
      </c>
      <c r="K229" s="440">
        <v>43.57</v>
      </c>
      <c r="L229" s="706">
        <v>0</v>
      </c>
      <c r="M229" s="710">
        <v>0</v>
      </c>
      <c r="N229" s="134">
        <v>492800</v>
      </c>
      <c r="O229" s="36">
        <v>20909</v>
      </c>
      <c r="P229" s="147">
        <v>916900</v>
      </c>
      <c r="Q229" s="148">
        <v>38131</v>
      </c>
      <c r="R229" s="707">
        <v>0</v>
      </c>
      <c r="S229" s="35">
        <v>15072</v>
      </c>
      <c r="T229" s="489">
        <v>10763</v>
      </c>
      <c r="U229" s="36">
        <v>457</v>
      </c>
      <c r="V229" s="157">
        <v>2267</v>
      </c>
      <c r="W229" s="33">
        <v>41587</v>
      </c>
      <c r="X229" s="30">
        <v>0</v>
      </c>
      <c r="Y229" s="36">
        <v>42429</v>
      </c>
      <c r="Z229" s="37"/>
      <c r="AA229" s="37" t="s">
        <v>1413</v>
      </c>
      <c r="AB229" s="161" t="s">
        <v>2018</v>
      </c>
      <c r="AC229" s="98">
        <v>0</v>
      </c>
      <c r="AD229" s="165" t="s">
        <v>2093</v>
      </c>
      <c r="AE229" s="38">
        <v>62</v>
      </c>
      <c r="AF229" s="167">
        <v>204</v>
      </c>
      <c r="AG229" s="165">
        <v>58.7</v>
      </c>
      <c r="AH229" s="452">
        <v>15.2</v>
      </c>
      <c r="AI229" s="126">
        <v>0</v>
      </c>
      <c r="AJ229" s="127">
        <v>0</v>
      </c>
      <c r="AK229" s="555">
        <v>158</v>
      </c>
      <c r="AL229" s="30" t="s">
        <v>2110</v>
      </c>
      <c r="AM229" s="40"/>
      <c r="AN229" s="570">
        <v>17.899999999999999</v>
      </c>
      <c r="AO229" s="178">
        <v>18.399999999999999</v>
      </c>
      <c r="AP229" s="409" t="s">
        <v>2213</v>
      </c>
      <c r="AQ229" s="157">
        <v>28.92</v>
      </c>
      <c r="AR229" s="41">
        <v>63</v>
      </c>
      <c r="AS229" s="1060">
        <v>22</v>
      </c>
      <c r="AW229" s="179">
        <f t="shared" si="149"/>
        <v>461290.32258064515</v>
      </c>
      <c r="AX229" s="186"/>
      <c r="AY229" s="186">
        <f t="shared" si="144"/>
        <v>441439</v>
      </c>
      <c r="AZ229" s="186">
        <f t="shared" si="139"/>
        <v>-19851.322580645152</v>
      </c>
      <c r="BA229" s="193">
        <f t="shared" si="140"/>
        <v>0.95696566433566432</v>
      </c>
      <c r="BB229" s="720">
        <f>SUM($AY$225:AY229)/SUM($AW$225:AW229)</f>
        <v>1.0292802097902098</v>
      </c>
      <c r="BC229" s="675">
        <f t="shared" si="150"/>
        <v>445161.29032258067</v>
      </c>
      <c r="BD229" s="186">
        <f t="shared" si="145"/>
        <v>424100</v>
      </c>
      <c r="BE229" s="186">
        <f t="shared" si="155"/>
        <v>-21061.290322580666</v>
      </c>
      <c r="BF229" s="193">
        <f t="shared" si="143"/>
        <v>0.95268840579710146</v>
      </c>
      <c r="BG229" s="675">
        <f t="shared" si="151"/>
        <v>17096.774193548386</v>
      </c>
      <c r="BH229" s="186">
        <f t="shared" si="152"/>
        <v>17339</v>
      </c>
      <c r="BI229" s="186">
        <f t="shared" si="146"/>
        <v>242.22580645161361</v>
      </c>
      <c r="BJ229" s="193">
        <f t="shared" si="147"/>
        <v>1.014167924528302</v>
      </c>
      <c r="BK229" s="675">
        <f t="shared" si="153"/>
        <v>31.93548387096774</v>
      </c>
      <c r="BL229" s="677"/>
      <c r="BM229" s="677">
        <f t="shared" si="148"/>
        <v>43.57</v>
      </c>
      <c r="BN229" s="677">
        <f t="shared" si="156"/>
        <v>11.63451612903226</v>
      </c>
      <c r="BO229" s="193">
        <f t="shared" si="154"/>
        <v>1.3643131313131314</v>
      </c>
      <c r="BP229" s="730">
        <f>SUM($BM$225:BM229)/SUM($BK$225:BK229)</f>
        <v>1.4145393939393942</v>
      </c>
    </row>
    <row r="230" spans="1:68" s="41" customFormat="1" ht="21.75" customHeight="1" outlineLevel="1">
      <c r="A230" s="120">
        <v>44414</v>
      </c>
      <c r="B230" s="1000">
        <v>462262</v>
      </c>
      <c r="C230" s="126">
        <v>476418</v>
      </c>
      <c r="D230" s="1003">
        <v>42.75</v>
      </c>
      <c r="E230" s="706" t="s">
        <v>82</v>
      </c>
      <c r="F230" s="155">
        <v>527610</v>
      </c>
      <c r="G230" s="30">
        <v>22434</v>
      </c>
      <c r="H230" s="31">
        <v>0</v>
      </c>
      <c r="I230" s="35">
        <v>446082</v>
      </c>
      <c r="J230" s="34">
        <v>18110</v>
      </c>
      <c r="K230" s="441">
        <v>42.75</v>
      </c>
      <c r="L230" s="706">
        <v>0</v>
      </c>
      <c r="M230" s="710">
        <v>0</v>
      </c>
      <c r="N230" s="134">
        <v>513946</v>
      </c>
      <c r="O230" s="36">
        <v>21853</v>
      </c>
      <c r="P230" s="147">
        <v>960028</v>
      </c>
      <c r="Q230" s="148">
        <v>39963</v>
      </c>
      <c r="R230" s="707">
        <v>0</v>
      </c>
      <c r="S230" s="35">
        <v>15152</v>
      </c>
      <c r="T230" s="489">
        <v>11020</v>
      </c>
      <c r="U230" s="36">
        <v>469</v>
      </c>
      <c r="V230" s="157">
        <v>1028</v>
      </c>
      <c r="W230" s="33">
        <v>41627</v>
      </c>
      <c r="X230" s="30">
        <v>0</v>
      </c>
      <c r="Y230" s="36">
        <v>42520</v>
      </c>
      <c r="Z230" s="37"/>
      <c r="AA230" s="37" t="s">
        <v>484</v>
      </c>
      <c r="AB230" s="161" t="s">
        <v>2018</v>
      </c>
      <c r="AC230" s="98">
        <v>0</v>
      </c>
      <c r="AD230" s="165" t="s">
        <v>2218</v>
      </c>
      <c r="AE230" s="38">
        <v>62</v>
      </c>
      <c r="AF230" s="167">
        <v>205</v>
      </c>
      <c r="AG230" s="165">
        <v>59.2</v>
      </c>
      <c r="AH230" s="452">
        <v>15.4</v>
      </c>
      <c r="AI230" s="126">
        <v>0</v>
      </c>
      <c r="AJ230" s="127">
        <v>0</v>
      </c>
      <c r="AK230" s="555">
        <v>158</v>
      </c>
      <c r="AL230" s="30" t="s">
        <v>2110</v>
      </c>
      <c r="AM230" s="40"/>
      <c r="AN230" s="570">
        <v>18</v>
      </c>
      <c r="AO230" s="178">
        <v>18.3</v>
      </c>
      <c r="AP230" s="409" t="s">
        <v>2217</v>
      </c>
      <c r="AQ230" s="157">
        <v>28.83</v>
      </c>
      <c r="AR230" s="41">
        <v>63</v>
      </c>
      <c r="AS230" s="1060">
        <v>22</v>
      </c>
      <c r="AW230" s="179">
        <f t="shared" si="149"/>
        <v>461290.32258064515</v>
      </c>
      <c r="AX230" s="186"/>
      <c r="AY230" s="186">
        <f t="shared" si="144"/>
        <v>462262</v>
      </c>
      <c r="AZ230" s="186">
        <f t="shared" si="139"/>
        <v>971.6774193548481</v>
      </c>
      <c r="BA230" s="193">
        <f t="shared" si="140"/>
        <v>1.0021064335664336</v>
      </c>
      <c r="BB230" s="720">
        <f>SUM($AY$225:AY230)/SUM($AW$225:AW230)</f>
        <v>1.024751247086247</v>
      </c>
      <c r="BC230" s="675">
        <f t="shared" si="150"/>
        <v>445161.29032258067</v>
      </c>
      <c r="BD230" s="186">
        <f t="shared" si="145"/>
        <v>446082</v>
      </c>
      <c r="BE230" s="186">
        <f t="shared" si="155"/>
        <v>920.70967741933418</v>
      </c>
      <c r="BF230" s="193">
        <f t="shared" si="143"/>
        <v>1.0020682608695652</v>
      </c>
      <c r="BG230" s="675">
        <f t="shared" si="151"/>
        <v>17096.774193548386</v>
      </c>
      <c r="BH230" s="186">
        <f t="shared" si="152"/>
        <v>16180</v>
      </c>
      <c r="BI230" s="186">
        <f t="shared" si="146"/>
        <v>-916.77419354838639</v>
      </c>
      <c r="BJ230" s="193">
        <f t="shared" si="147"/>
        <v>0.94637735849056603</v>
      </c>
      <c r="BK230" s="675">
        <f t="shared" si="153"/>
        <v>31.93548387096774</v>
      </c>
      <c r="BL230" s="677"/>
      <c r="BM230" s="677">
        <f t="shared" si="148"/>
        <v>42.75</v>
      </c>
      <c r="BN230" s="677">
        <f t="shared" si="156"/>
        <v>10.81451612903226</v>
      </c>
      <c r="BO230" s="193">
        <f t="shared" si="154"/>
        <v>1.3386363636363636</v>
      </c>
      <c r="BP230" s="730">
        <f>SUM($BM$225:BM230)/SUM($BK$225:BK230)</f>
        <v>1.401888888888889</v>
      </c>
    </row>
    <row r="231" spans="1:68" s="41" customFormat="1" ht="21.75" customHeight="1" outlineLevel="1">
      <c r="A231" s="120">
        <v>44415</v>
      </c>
      <c r="B231" s="1000">
        <v>479886</v>
      </c>
      <c r="C231" s="126">
        <v>497475</v>
      </c>
      <c r="D231" s="1003">
        <v>45.08</v>
      </c>
      <c r="E231" s="706" t="s">
        <v>82</v>
      </c>
      <c r="F231" s="155">
        <v>490933</v>
      </c>
      <c r="G231" s="30">
        <v>20885</v>
      </c>
      <c r="H231" s="31">
        <v>0</v>
      </c>
      <c r="I231" s="35">
        <v>463674</v>
      </c>
      <c r="J231" s="34">
        <v>18888</v>
      </c>
      <c r="K231" s="440">
        <v>45.08</v>
      </c>
      <c r="L231" s="706">
        <v>0</v>
      </c>
      <c r="M231" s="710">
        <v>0</v>
      </c>
      <c r="N231" s="134">
        <v>477422</v>
      </c>
      <c r="O231" s="36">
        <v>20310</v>
      </c>
      <c r="P231" s="147">
        <v>941096</v>
      </c>
      <c r="Q231" s="148">
        <v>39198</v>
      </c>
      <c r="R231" s="707">
        <v>0</v>
      </c>
      <c r="S231" s="35">
        <v>15448</v>
      </c>
      <c r="T231" s="489">
        <v>11064</v>
      </c>
      <c r="U231" s="36">
        <v>471</v>
      </c>
      <c r="V231" s="157">
        <v>764</v>
      </c>
      <c r="W231" s="33">
        <v>41651</v>
      </c>
      <c r="X231" s="30">
        <v>0</v>
      </c>
      <c r="Y231" s="36">
        <v>42541</v>
      </c>
      <c r="Z231" s="37"/>
      <c r="AA231" s="37" t="s">
        <v>484</v>
      </c>
      <c r="AB231" s="161">
        <v>0</v>
      </c>
      <c r="AC231" s="98" t="s">
        <v>2222</v>
      </c>
      <c r="AD231" s="165" t="s">
        <v>2142</v>
      </c>
      <c r="AE231" s="38">
        <v>62</v>
      </c>
      <c r="AF231" s="167">
        <v>204</v>
      </c>
      <c r="AG231" s="165">
        <v>58.1</v>
      </c>
      <c r="AH231" s="452">
        <v>15.1</v>
      </c>
      <c r="AI231" s="126">
        <v>0</v>
      </c>
      <c r="AJ231" s="127">
        <v>0</v>
      </c>
      <c r="AK231" s="555">
        <v>186</v>
      </c>
      <c r="AL231" s="30" t="s">
        <v>2110</v>
      </c>
      <c r="AM231" s="40"/>
      <c r="AN231" s="570">
        <v>18.100000000000001</v>
      </c>
      <c r="AO231" s="178">
        <v>18.3</v>
      </c>
      <c r="AP231" s="409" t="s">
        <v>2154</v>
      </c>
      <c r="AQ231" s="157">
        <v>27.95</v>
      </c>
      <c r="AR231" s="41">
        <v>63</v>
      </c>
      <c r="AS231" s="1060">
        <v>22</v>
      </c>
      <c r="AW231" s="179">
        <f t="shared" si="149"/>
        <v>461290.32258064515</v>
      </c>
      <c r="AX231" s="186"/>
      <c r="AY231" s="186">
        <f t="shared" si="144"/>
        <v>479886</v>
      </c>
      <c r="AZ231" s="186">
        <f t="shared" si="139"/>
        <v>18595.677419354848</v>
      </c>
      <c r="BA231" s="193">
        <f t="shared" si="140"/>
        <v>1.0403123076923078</v>
      </c>
      <c r="BB231" s="720">
        <f>SUM($AY$225:AY231)/SUM($AW$225:AW231)</f>
        <v>1.0269742557442556</v>
      </c>
      <c r="BC231" s="675">
        <f t="shared" si="150"/>
        <v>445161.29032258067</v>
      </c>
      <c r="BD231" s="186">
        <f t="shared" si="145"/>
        <v>463674</v>
      </c>
      <c r="BE231" s="186">
        <f t="shared" si="155"/>
        <v>18512.709677419334</v>
      </c>
      <c r="BF231" s="193">
        <f t="shared" si="143"/>
        <v>1.0415865217391305</v>
      </c>
      <c r="BG231" s="675">
        <f t="shared" si="151"/>
        <v>17096.774193548386</v>
      </c>
      <c r="BH231" s="186">
        <f t="shared" si="152"/>
        <v>16212</v>
      </c>
      <c r="BI231" s="186">
        <f t="shared" si="146"/>
        <v>-884.77419354838639</v>
      </c>
      <c r="BJ231" s="193">
        <f t="shared" si="147"/>
        <v>0.94824905660377368</v>
      </c>
      <c r="BK231" s="675">
        <f t="shared" si="153"/>
        <v>31.93548387096774</v>
      </c>
      <c r="BL231" s="677"/>
      <c r="BM231" s="677">
        <f t="shared" si="148"/>
        <v>45.08</v>
      </c>
      <c r="BN231" s="677">
        <f t="shared" si="156"/>
        <v>13.144516129032258</v>
      </c>
      <c r="BO231" s="193">
        <f t="shared" si="154"/>
        <v>1.4115959595959595</v>
      </c>
      <c r="BP231" s="730">
        <f>SUM($BM$225:BM231)/SUM($BK$225:BK231)</f>
        <v>1.4032756132756132</v>
      </c>
    </row>
    <row r="232" spans="1:68" s="41" customFormat="1" ht="21.75" customHeight="1" outlineLevel="1">
      <c r="A232" s="120">
        <v>44416</v>
      </c>
      <c r="B232" s="1000">
        <v>480109</v>
      </c>
      <c r="C232" s="126">
        <v>498304</v>
      </c>
      <c r="D232" s="1003">
        <v>44.28</v>
      </c>
      <c r="E232" s="706" t="s">
        <v>82</v>
      </c>
      <c r="F232" s="155">
        <v>481118</v>
      </c>
      <c r="G232" s="30">
        <v>20498</v>
      </c>
      <c r="H232" s="31">
        <v>0</v>
      </c>
      <c r="I232" s="35">
        <v>464231</v>
      </c>
      <c r="J232" s="34">
        <v>18879</v>
      </c>
      <c r="K232" s="440">
        <v>44.28</v>
      </c>
      <c r="L232" s="706">
        <v>0</v>
      </c>
      <c r="M232" s="710">
        <v>0</v>
      </c>
      <c r="N232" s="134">
        <v>467715</v>
      </c>
      <c r="O232" s="36">
        <v>19927</v>
      </c>
      <c r="P232" s="147">
        <v>931946</v>
      </c>
      <c r="Q232" s="148">
        <v>38806</v>
      </c>
      <c r="R232" s="707">
        <v>0</v>
      </c>
      <c r="S232" s="35">
        <v>15080</v>
      </c>
      <c r="T232" s="489">
        <v>11012</v>
      </c>
      <c r="U232" s="36">
        <v>469</v>
      </c>
      <c r="V232" s="157">
        <v>798</v>
      </c>
      <c r="W232" s="33">
        <v>41640</v>
      </c>
      <c r="X232" s="30">
        <v>0</v>
      </c>
      <c r="Y232" s="36">
        <v>42605</v>
      </c>
      <c r="Z232" s="37"/>
      <c r="AA232" s="37" t="s">
        <v>484</v>
      </c>
      <c r="AB232" s="161">
        <v>0</v>
      </c>
      <c r="AC232" s="98" t="s">
        <v>2222</v>
      </c>
      <c r="AD232" s="165" t="s">
        <v>1947</v>
      </c>
      <c r="AE232" s="38">
        <v>62</v>
      </c>
      <c r="AF232" s="167">
        <v>204</v>
      </c>
      <c r="AG232" s="165">
        <v>57.5</v>
      </c>
      <c r="AH232" s="452">
        <v>14.9</v>
      </c>
      <c r="AI232" s="126">
        <v>0</v>
      </c>
      <c r="AJ232" s="127">
        <v>0</v>
      </c>
      <c r="AK232" s="555">
        <v>186</v>
      </c>
      <c r="AL232" s="30" t="s">
        <v>2110</v>
      </c>
      <c r="AM232" s="40"/>
      <c r="AN232" s="570">
        <v>18.100000000000001</v>
      </c>
      <c r="AO232" s="178">
        <v>18.3</v>
      </c>
      <c r="AP232" s="409" t="s">
        <v>2224</v>
      </c>
      <c r="AQ232" s="157">
        <v>27.95</v>
      </c>
      <c r="AR232" s="41">
        <v>59</v>
      </c>
      <c r="AS232" s="1060">
        <v>21</v>
      </c>
      <c r="AW232" s="179">
        <f t="shared" si="149"/>
        <v>461290.32258064515</v>
      </c>
      <c r="AX232" s="186"/>
      <c r="AY232" s="186">
        <f t="shared" si="144"/>
        <v>480109</v>
      </c>
      <c r="AZ232" s="186">
        <f t="shared" si="139"/>
        <v>18818.677419354848</v>
      </c>
      <c r="BA232" s="193">
        <f t="shared" si="140"/>
        <v>1.0407957342657344</v>
      </c>
      <c r="BB232" s="720">
        <f>SUM($AY$225:AY232)/SUM($AW$225:AW232)</f>
        <v>1.0287019405594404</v>
      </c>
      <c r="BC232" s="675">
        <f t="shared" si="150"/>
        <v>445161.29032258067</v>
      </c>
      <c r="BD232" s="186">
        <f t="shared" si="145"/>
        <v>464231</v>
      </c>
      <c r="BE232" s="186">
        <f t="shared" si="155"/>
        <v>19069.709677419334</v>
      </c>
      <c r="BF232" s="193">
        <f t="shared" si="143"/>
        <v>1.0428377536231883</v>
      </c>
      <c r="BG232" s="675">
        <f t="shared" si="151"/>
        <v>17096.774193548386</v>
      </c>
      <c r="BH232" s="186">
        <f t="shared" si="152"/>
        <v>15878</v>
      </c>
      <c r="BI232" s="186">
        <f t="shared" si="146"/>
        <v>-1218.7741935483864</v>
      </c>
      <c r="BJ232" s="193">
        <f t="shared" si="147"/>
        <v>0.92871320754716979</v>
      </c>
      <c r="BK232" s="675">
        <f t="shared" si="153"/>
        <v>31.93548387096774</v>
      </c>
      <c r="BL232" s="677"/>
      <c r="BM232" s="677">
        <f t="shared" si="148"/>
        <v>44.28</v>
      </c>
      <c r="BN232" s="677">
        <f t="shared" si="156"/>
        <v>12.344516129032261</v>
      </c>
      <c r="BO232" s="193">
        <f t="shared" si="154"/>
        <v>1.3865454545454547</v>
      </c>
      <c r="BP232" s="730">
        <f>SUM($BM$225:BM232)/SUM($BK$225:BK232)</f>
        <v>1.4011843434343436</v>
      </c>
    </row>
    <row r="233" spans="1:68" s="41" customFormat="1" ht="21.75" customHeight="1" outlineLevel="1">
      <c r="A233" s="120">
        <v>44417</v>
      </c>
      <c r="B233" s="1000">
        <v>421989</v>
      </c>
      <c r="C233" s="126">
        <v>434652</v>
      </c>
      <c r="D233" s="1003">
        <v>39.770000000000003</v>
      </c>
      <c r="E233" s="706" t="s">
        <v>82</v>
      </c>
      <c r="F233" s="155">
        <v>478299</v>
      </c>
      <c r="G233" s="30">
        <v>20380</v>
      </c>
      <c r="H233" s="31">
        <v>0</v>
      </c>
      <c r="I233" s="35">
        <v>406765</v>
      </c>
      <c r="J233" s="34">
        <v>16611</v>
      </c>
      <c r="K233" s="440">
        <v>39.770000000000003</v>
      </c>
      <c r="L233" s="706">
        <v>0</v>
      </c>
      <c r="M233" s="710">
        <v>0</v>
      </c>
      <c r="N233" s="134">
        <v>464949</v>
      </c>
      <c r="O233" s="36">
        <v>19811</v>
      </c>
      <c r="P233" s="147">
        <v>871714</v>
      </c>
      <c r="Q233" s="148">
        <v>36422</v>
      </c>
      <c r="R233" s="707">
        <v>0</v>
      </c>
      <c r="S233" s="35">
        <v>14406</v>
      </c>
      <c r="T233" s="489">
        <v>10956</v>
      </c>
      <c r="U233" s="36">
        <v>467</v>
      </c>
      <c r="V233" s="157">
        <v>818</v>
      </c>
      <c r="W233" s="33">
        <v>41782</v>
      </c>
      <c r="X233" s="30">
        <v>0</v>
      </c>
      <c r="Y233" s="36">
        <v>42609</v>
      </c>
      <c r="Z233" s="37"/>
      <c r="AA233" s="37" t="s">
        <v>484</v>
      </c>
      <c r="AB233" s="161">
        <v>0</v>
      </c>
      <c r="AC233" s="98" t="s">
        <v>2222</v>
      </c>
      <c r="AD233" s="165" t="s">
        <v>2227</v>
      </c>
      <c r="AE233" s="38">
        <v>52</v>
      </c>
      <c r="AF233" s="167">
        <v>204</v>
      </c>
      <c r="AG233" s="165">
        <v>53.9</v>
      </c>
      <c r="AH233" s="452">
        <v>13.9</v>
      </c>
      <c r="AI233" s="126">
        <v>0</v>
      </c>
      <c r="AJ233" s="127">
        <v>0</v>
      </c>
      <c r="AK233" s="555">
        <v>186</v>
      </c>
      <c r="AL233" s="30" t="s">
        <v>2110</v>
      </c>
      <c r="AM233" s="40"/>
      <c r="AN233" s="570">
        <v>17.7</v>
      </c>
      <c r="AO233" s="178">
        <v>18.2</v>
      </c>
      <c r="AP233" s="409" t="s">
        <v>2226</v>
      </c>
      <c r="AQ233" s="157">
        <v>26.81</v>
      </c>
      <c r="AR233" s="41">
        <v>59</v>
      </c>
      <c r="AS233" s="1060">
        <v>21</v>
      </c>
      <c r="AW233" s="179">
        <f t="shared" si="149"/>
        <v>461290.32258064515</v>
      </c>
      <c r="AX233" s="186"/>
      <c r="AY233" s="186">
        <f t="shared" si="144"/>
        <v>421989</v>
      </c>
      <c r="AZ233" s="186">
        <f t="shared" si="139"/>
        <v>-39301.322580645152</v>
      </c>
      <c r="BA233" s="193">
        <f t="shared" si="140"/>
        <v>0.91480132867132868</v>
      </c>
      <c r="BB233" s="720">
        <f>SUM($AY$225:AY233)/SUM($AW$225:AW233)</f>
        <v>1.016046317016317</v>
      </c>
      <c r="BC233" s="675">
        <f t="shared" si="150"/>
        <v>445161.29032258067</v>
      </c>
      <c r="BD233" s="186">
        <f t="shared" si="145"/>
        <v>406765</v>
      </c>
      <c r="BE233" s="186">
        <f t="shared" si="155"/>
        <v>-38396.290322580666</v>
      </c>
      <c r="BF233" s="193">
        <f t="shared" si="143"/>
        <v>0.91374746376811589</v>
      </c>
      <c r="BG233" s="675">
        <f t="shared" si="151"/>
        <v>17096.774193548386</v>
      </c>
      <c r="BH233" s="186">
        <f t="shared" si="152"/>
        <v>15224</v>
      </c>
      <c r="BI233" s="186">
        <f t="shared" si="146"/>
        <v>-1872.7741935483864</v>
      </c>
      <c r="BJ233" s="193">
        <f t="shared" si="147"/>
        <v>0.8904603773584906</v>
      </c>
      <c r="BK233" s="675">
        <f t="shared" si="153"/>
        <v>31.93548387096774</v>
      </c>
      <c r="BL233" s="677"/>
      <c r="BM233" s="677">
        <f t="shared" si="148"/>
        <v>39.770000000000003</v>
      </c>
      <c r="BN233" s="677">
        <f t="shared" si="156"/>
        <v>7.8345161290322629</v>
      </c>
      <c r="BO233" s="193">
        <f t="shared" si="154"/>
        <v>1.2453232323232324</v>
      </c>
      <c r="BP233" s="730">
        <f>SUM($BM$225:BM233)/SUM($BK$225:BK233)</f>
        <v>1.3838664421997757</v>
      </c>
    </row>
    <row r="234" spans="1:68" s="41" customFormat="1" ht="21.75" customHeight="1" outlineLevel="1">
      <c r="A234" s="120">
        <v>44418</v>
      </c>
      <c r="B234" s="1000">
        <v>357693</v>
      </c>
      <c r="C234" s="126">
        <v>365225</v>
      </c>
      <c r="D234" s="1003">
        <v>38.72</v>
      </c>
      <c r="E234" s="706" t="s">
        <v>82</v>
      </c>
      <c r="F234" s="155">
        <v>467045</v>
      </c>
      <c r="G234" s="30">
        <v>19899</v>
      </c>
      <c r="H234" s="31">
        <v>0</v>
      </c>
      <c r="I234" s="35">
        <v>342939</v>
      </c>
      <c r="J234" s="34">
        <v>13962</v>
      </c>
      <c r="K234" s="440">
        <v>38.72</v>
      </c>
      <c r="L234" s="706">
        <v>0</v>
      </c>
      <c r="M234" s="710">
        <v>0</v>
      </c>
      <c r="N234" s="134">
        <v>453950</v>
      </c>
      <c r="O234" s="36">
        <v>19341</v>
      </c>
      <c r="P234" s="147">
        <v>796889</v>
      </c>
      <c r="Q234" s="148">
        <v>33303</v>
      </c>
      <c r="R234" s="707">
        <v>0</v>
      </c>
      <c r="S234" s="35">
        <v>13664</v>
      </c>
      <c r="T234" s="489">
        <v>10784</v>
      </c>
      <c r="U234" s="36">
        <v>459</v>
      </c>
      <c r="V234" s="157">
        <v>1090</v>
      </c>
      <c r="W234" s="33">
        <v>41791</v>
      </c>
      <c r="X234" s="30">
        <v>0</v>
      </c>
      <c r="Y234" s="36">
        <v>42606</v>
      </c>
      <c r="Z234" s="37"/>
      <c r="AA234" s="37" t="s">
        <v>484</v>
      </c>
      <c r="AB234" s="161">
        <v>0</v>
      </c>
      <c r="AC234" s="98" t="s">
        <v>2222</v>
      </c>
      <c r="AD234" s="165" t="s">
        <v>2099</v>
      </c>
      <c r="AE234" s="38">
        <v>39</v>
      </c>
      <c r="AF234" s="167">
        <v>204</v>
      </c>
      <c r="AG234" s="165">
        <v>49.3</v>
      </c>
      <c r="AH234" s="452">
        <v>12.8</v>
      </c>
      <c r="AI234" s="126">
        <v>0</v>
      </c>
      <c r="AJ234" s="127">
        <v>0</v>
      </c>
      <c r="AK234" s="555">
        <v>65</v>
      </c>
      <c r="AL234" s="30" t="s">
        <v>2110</v>
      </c>
      <c r="AM234" s="40"/>
      <c r="AN234" s="570">
        <v>17.3</v>
      </c>
      <c r="AO234" s="178">
        <v>18.100000000000001</v>
      </c>
      <c r="AP234" s="409" t="s">
        <v>2232</v>
      </c>
      <c r="AQ234" s="157">
        <v>25.13</v>
      </c>
      <c r="AR234" s="41">
        <v>59</v>
      </c>
      <c r="AS234" s="1060">
        <v>21</v>
      </c>
      <c r="AW234" s="179">
        <f t="shared" si="149"/>
        <v>461290.32258064515</v>
      </c>
      <c r="AX234" s="186"/>
      <c r="AY234" s="186">
        <f t="shared" si="144"/>
        <v>357693</v>
      </c>
      <c r="AZ234" s="186">
        <f t="shared" si="139"/>
        <v>-103597.32258064515</v>
      </c>
      <c r="BA234" s="193">
        <f t="shared" si="140"/>
        <v>0.77541839160839166</v>
      </c>
      <c r="BB234" s="720">
        <f>SUM($AY$225:AY234)/SUM($AW$225:AW234)</f>
        <v>0.99198352447552429</v>
      </c>
      <c r="BC234" s="675">
        <f t="shared" si="150"/>
        <v>445161.29032258067</v>
      </c>
      <c r="BD234" s="186">
        <f t="shared" si="145"/>
        <v>342939</v>
      </c>
      <c r="BE234" s="186">
        <f t="shared" si="155"/>
        <v>-102222.29032258067</v>
      </c>
      <c r="BF234" s="193">
        <f t="shared" si="143"/>
        <v>0.77037021739130429</v>
      </c>
      <c r="BG234" s="675">
        <f t="shared" si="151"/>
        <v>17096.774193548386</v>
      </c>
      <c r="BH234" s="186">
        <f t="shared" si="152"/>
        <v>14754</v>
      </c>
      <c r="BI234" s="186">
        <f t="shared" si="146"/>
        <v>-2342.7741935483864</v>
      </c>
      <c r="BJ234" s="193">
        <f t="shared" si="147"/>
        <v>0.86296981132075479</v>
      </c>
      <c r="BK234" s="675">
        <f t="shared" si="153"/>
        <v>31.93548387096774</v>
      </c>
      <c r="BL234" s="677"/>
      <c r="BM234" s="677">
        <f t="shared" si="148"/>
        <v>38.72</v>
      </c>
      <c r="BN234" s="677">
        <f t="shared" si="156"/>
        <v>6.7845161290322586</v>
      </c>
      <c r="BO234" s="193">
        <f t="shared" si="154"/>
        <v>1.2124444444444444</v>
      </c>
      <c r="BP234" s="730">
        <f>SUM($BM$225:BM234)/SUM($BK$225:BK234)</f>
        <v>1.3667242424242427</v>
      </c>
    </row>
    <row r="235" spans="1:68" s="41" customFormat="1" ht="21.75" customHeight="1" outlineLevel="1">
      <c r="A235" s="1201">
        <v>44419</v>
      </c>
      <c r="B235" s="1000">
        <v>395129</v>
      </c>
      <c r="C235" s="126">
        <v>386964</v>
      </c>
      <c r="D235" s="1003">
        <v>38.78</v>
      </c>
      <c r="E235" s="706" t="s">
        <v>82</v>
      </c>
      <c r="F235" s="155">
        <v>512956</v>
      </c>
      <c r="G235" s="30">
        <v>21776</v>
      </c>
      <c r="H235" s="31">
        <v>0</v>
      </c>
      <c r="I235" s="35">
        <v>363047</v>
      </c>
      <c r="J235" s="34">
        <v>14733</v>
      </c>
      <c r="K235" s="440">
        <v>38.78</v>
      </c>
      <c r="L235" s="706">
        <v>0</v>
      </c>
      <c r="M235" s="710">
        <v>0</v>
      </c>
      <c r="N235" s="134">
        <v>499128</v>
      </c>
      <c r="O235" s="36">
        <v>21189</v>
      </c>
      <c r="P235" s="147">
        <v>862175</v>
      </c>
      <c r="Q235" s="148">
        <v>35922</v>
      </c>
      <c r="R235" s="707">
        <v>0</v>
      </c>
      <c r="S235" s="35">
        <v>13244</v>
      </c>
      <c r="T235" s="489">
        <v>11249</v>
      </c>
      <c r="U235" s="36">
        <v>478</v>
      </c>
      <c r="V235" s="157">
        <v>18838</v>
      </c>
      <c r="W235" s="33">
        <v>41664</v>
      </c>
      <c r="X235" s="30">
        <v>0</v>
      </c>
      <c r="Y235" s="36">
        <v>42452</v>
      </c>
      <c r="Z235" s="37"/>
      <c r="AA235" s="37" t="s">
        <v>484</v>
      </c>
      <c r="AB235" s="161">
        <v>0</v>
      </c>
      <c r="AC235" s="98" t="s">
        <v>2222</v>
      </c>
      <c r="AD235" s="165" t="s">
        <v>2234</v>
      </c>
      <c r="AE235" s="38">
        <v>39</v>
      </c>
      <c r="AF235" s="167">
        <v>204</v>
      </c>
      <c r="AG235" s="165">
        <v>54.3</v>
      </c>
      <c r="AH235" s="452">
        <v>13.8</v>
      </c>
      <c r="AI235" s="126">
        <v>0</v>
      </c>
      <c r="AJ235" s="127">
        <v>0</v>
      </c>
      <c r="AK235" s="555">
        <v>64</v>
      </c>
      <c r="AL235" s="30" t="s">
        <v>2110</v>
      </c>
      <c r="AM235" s="40"/>
      <c r="AN235" s="570">
        <v>17.100000000000001</v>
      </c>
      <c r="AO235" s="178">
        <v>17.5</v>
      </c>
      <c r="AP235" s="409" t="s">
        <v>2232</v>
      </c>
      <c r="AQ235" s="157">
        <v>25.81</v>
      </c>
      <c r="AR235" s="41">
        <v>59</v>
      </c>
      <c r="AS235" s="1060">
        <v>21</v>
      </c>
      <c r="AW235" s="179">
        <f t="shared" si="149"/>
        <v>461290.32258064515</v>
      </c>
      <c r="AX235" s="186"/>
      <c r="AY235" s="186">
        <f t="shared" si="144"/>
        <v>395129</v>
      </c>
      <c r="AZ235" s="186">
        <f t="shared" si="139"/>
        <v>-66161.322580645152</v>
      </c>
      <c r="BA235" s="193">
        <f t="shared" si="140"/>
        <v>0.85657335664335665</v>
      </c>
      <c r="BB235" s="720">
        <f>SUM($AY$225:AY235)/SUM($AW$225:AW235)</f>
        <v>0.97967350921805463</v>
      </c>
      <c r="BC235" s="675">
        <f t="shared" si="150"/>
        <v>445161.29032258067</v>
      </c>
      <c r="BD235" s="1202">
        <f t="shared" si="145"/>
        <v>363047</v>
      </c>
      <c r="BE235" s="186">
        <f t="shared" si="155"/>
        <v>-82114.290322580666</v>
      </c>
      <c r="BF235" s="193">
        <f t="shared" si="143"/>
        <v>0.81554036231884053</v>
      </c>
      <c r="BG235" s="675">
        <f t="shared" si="151"/>
        <v>17096.774193548386</v>
      </c>
      <c r="BH235" s="186">
        <f t="shared" si="152"/>
        <v>32082</v>
      </c>
      <c r="BI235" s="186">
        <f t="shared" si="146"/>
        <v>14985.225806451614</v>
      </c>
      <c r="BJ235" s="193">
        <f t="shared" si="147"/>
        <v>1.8764943396226417</v>
      </c>
      <c r="BK235" s="675">
        <f t="shared" si="153"/>
        <v>31.93548387096774</v>
      </c>
      <c r="BL235" s="677"/>
      <c r="BM235" s="1200">
        <f t="shared" si="148"/>
        <v>38.78</v>
      </c>
      <c r="BN235" s="677">
        <f t="shared" si="156"/>
        <v>6.8445161290322609</v>
      </c>
      <c r="BO235" s="193">
        <f t="shared" si="154"/>
        <v>1.2143232323232325</v>
      </c>
      <c r="BP235" s="730">
        <f>SUM($BM$225:BM235)/SUM($BK$225:BK235)</f>
        <v>1.3528696051423326</v>
      </c>
    </row>
    <row r="236" spans="1:68" s="41" customFormat="1" ht="21.75" customHeight="1" outlineLevel="1">
      <c r="A236" s="120">
        <v>44420</v>
      </c>
      <c r="B236" s="1000"/>
      <c r="C236" s="126"/>
      <c r="D236" s="1003"/>
      <c r="E236" s="706"/>
      <c r="F236" s="155"/>
      <c r="G236" s="30"/>
      <c r="H236" s="31"/>
      <c r="I236" s="35"/>
      <c r="J236" s="34"/>
      <c r="K236" s="440"/>
      <c r="L236" s="706"/>
      <c r="M236" s="710"/>
      <c r="N236" s="134"/>
      <c r="O236" s="36"/>
      <c r="P236" s="147"/>
      <c r="Q236" s="148"/>
      <c r="R236" s="707"/>
      <c r="S236" s="35"/>
      <c r="T236" s="489"/>
      <c r="U236" s="36"/>
      <c r="V236" s="157"/>
      <c r="W236" s="33"/>
      <c r="X236" s="30"/>
      <c r="Y236" s="36"/>
      <c r="Z236" s="37"/>
      <c r="AA236" s="37"/>
      <c r="AB236" s="161"/>
      <c r="AC236" s="98"/>
      <c r="AD236" s="165"/>
      <c r="AE236" s="38"/>
      <c r="AF236" s="167"/>
      <c r="AG236" s="165"/>
      <c r="AH236" s="452"/>
      <c r="AI236" s="126"/>
      <c r="AJ236" s="127"/>
      <c r="AK236" s="555"/>
      <c r="AL236" s="30"/>
      <c r="AM236" s="40"/>
      <c r="AN236" s="570"/>
      <c r="AO236" s="178"/>
      <c r="AP236" s="409"/>
      <c r="AQ236" s="157"/>
      <c r="AS236" s="1060"/>
      <c r="AW236" s="179">
        <f t="shared" si="149"/>
        <v>461290.32258064515</v>
      </c>
      <c r="AX236" s="186"/>
      <c r="AY236" s="186">
        <f t="shared" si="144"/>
        <v>0</v>
      </c>
      <c r="AZ236" s="186">
        <f t="shared" si="139"/>
        <v>-461290.32258064515</v>
      </c>
      <c r="BA236" s="193">
        <f t="shared" si="140"/>
        <v>0</v>
      </c>
      <c r="BB236" s="720">
        <f>SUM($AY$225:AY236)/SUM($AW$225:AW236)</f>
        <v>0.89803405011655013</v>
      </c>
      <c r="BC236" s="675">
        <f t="shared" si="150"/>
        <v>445161.29032258067</v>
      </c>
      <c r="BD236" s="186">
        <f t="shared" si="145"/>
        <v>0</v>
      </c>
      <c r="BE236" s="186">
        <f t="shared" si="155"/>
        <v>-445161.29032258067</v>
      </c>
      <c r="BF236" s="193">
        <f t="shared" si="143"/>
        <v>0</v>
      </c>
      <c r="BG236" s="675">
        <f t="shared" si="151"/>
        <v>17096.774193548386</v>
      </c>
      <c r="BH236" s="186">
        <f t="shared" si="152"/>
        <v>0</v>
      </c>
      <c r="BI236" s="186">
        <f t="shared" si="146"/>
        <v>-17096.774193548386</v>
      </c>
      <c r="BJ236" s="193">
        <f t="shared" si="147"/>
        <v>0</v>
      </c>
      <c r="BK236" s="675">
        <f t="shared" si="153"/>
        <v>31.93548387096774</v>
      </c>
      <c r="BL236" s="677"/>
      <c r="BM236" s="677">
        <f t="shared" si="148"/>
        <v>0</v>
      </c>
      <c r="BN236" s="677">
        <f t="shared" si="156"/>
        <v>-31.93548387096774</v>
      </c>
      <c r="BO236" s="193">
        <f t="shared" si="154"/>
        <v>0</v>
      </c>
      <c r="BP236" s="730">
        <f>SUM($BM$225:BM236)/SUM($BK$225:BK236)</f>
        <v>1.2401304713804715</v>
      </c>
    </row>
    <row r="237" spans="1:68" s="41" customFormat="1" ht="21.75" customHeight="1" outlineLevel="1">
      <c r="A237" s="120">
        <v>44421</v>
      </c>
      <c r="B237" s="1000"/>
      <c r="C237" s="126"/>
      <c r="D237" s="1003"/>
      <c r="E237" s="706"/>
      <c r="F237" s="155"/>
      <c r="G237" s="30"/>
      <c r="H237" s="31"/>
      <c r="I237" s="35"/>
      <c r="J237" s="34"/>
      <c r="K237" s="440"/>
      <c r="L237" s="706"/>
      <c r="M237" s="710"/>
      <c r="N237" s="134"/>
      <c r="O237" s="36"/>
      <c r="P237" s="147"/>
      <c r="Q237" s="148"/>
      <c r="R237" s="707"/>
      <c r="S237" s="35"/>
      <c r="T237" s="489"/>
      <c r="U237" s="36"/>
      <c r="V237" s="157"/>
      <c r="W237" s="33"/>
      <c r="X237" s="30"/>
      <c r="Y237" s="36"/>
      <c r="Z237" s="37"/>
      <c r="AA237" s="37"/>
      <c r="AB237" s="161"/>
      <c r="AC237" s="98"/>
      <c r="AD237" s="165"/>
      <c r="AE237" s="38"/>
      <c r="AF237" s="167"/>
      <c r="AG237" s="165"/>
      <c r="AH237" s="452"/>
      <c r="AI237" s="126"/>
      <c r="AJ237" s="127"/>
      <c r="AK237" s="555"/>
      <c r="AL237" s="30"/>
      <c r="AM237" s="40"/>
      <c r="AN237" s="570"/>
      <c r="AO237" s="178"/>
      <c r="AP237" s="409"/>
      <c r="AQ237" s="157"/>
      <c r="AS237" s="1060"/>
      <c r="AW237" s="179">
        <f t="shared" si="149"/>
        <v>461290.32258064515</v>
      </c>
      <c r="AX237" s="186"/>
      <c r="AY237" s="186">
        <f t="shared" si="144"/>
        <v>0</v>
      </c>
      <c r="AZ237" s="186">
        <f t="shared" si="139"/>
        <v>-461290.32258064515</v>
      </c>
      <c r="BA237" s="193">
        <f t="shared" si="140"/>
        <v>0</v>
      </c>
      <c r="BB237" s="720">
        <f>SUM($AY$225:AY237)/SUM($AW$225:AW237)</f>
        <v>0.82895450779989244</v>
      </c>
      <c r="BC237" s="675">
        <f t="shared" si="150"/>
        <v>445161.29032258067</v>
      </c>
      <c r="BD237" s="186">
        <f t="shared" si="145"/>
        <v>0</v>
      </c>
      <c r="BE237" s="186">
        <f t="shared" si="155"/>
        <v>-445161.29032258067</v>
      </c>
      <c r="BF237" s="193">
        <f t="shared" si="143"/>
        <v>0</v>
      </c>
      <c r="BG237" s="675">
        <f t="shared" si="151"/>
        <v>17096.774193548386</v>
      </c>
      <c r="BH237" s="186">
        <f t="shared" si="152"/>
        <v>0</v>
      </c>
      <c r="BI237" s="186">
        <f t="shared" si="146"/>
        <v>-17096.774193548386</v>
      </c>
      <c r="BJ237" s="193">
        <f t="shared" si="147"/>
        <v>0</v>
      </c>
      <c r="BK237" s="675">
        <f t="shared" si="153"/>
        <v>31.93548387096774</v>
      </c>
      <c r="BL237" s="677"/>
      <c r="BM237" s="677">
        <f t="shared" si="148"/>
        <v>0</v>
      </c>
      <c r="BN237" s="677">
        <f t="shared" si="156"/>
        <v>-31.93548387096774</v>
      </c>
      <c r="BO237" s="193">
        <f t="shared" si="154"/>
        <v>0</v>
      </c>
      <c r="BP237" s="730">
        <f>SUM($BM$225:BM237)/SUM($BK$225:BK237)</f>
        <v>1.1447358197358197</v>
      </c>
    </row>
    <row r="238" spans="1:68" s="41" customFormat="1" ht="21.75" customHeight="1" outlineLevel="1">
      <c r="A238" s="120">
        <v>44422</v>
      </c>
      <c r="B238" s="1000"/>
      <c r="C238" s="126"/>
      <c r="D238" s="1003"/>
      <c r="E238" s="706"/>
      <c r="F238" s="155"/>
      <c r="G238" s="30"/>
      <c r="H238" s="31"/>
      <c r="I238" s="35"/>
      <c r="J238" s="34"/>
      <c r="K238" s="440"/>
      <c r="L238" s="706"/>
      <c r="M238" s="710"/>
      <c r="N238" s="134"/>
      <c r="O238" s="36"/>
      <c r="P238" s="147"/>
      <c r="Q238" s="148"/>
      <c r="R238" s="707"/>
      <c r="S238" s="35"/>
      <c r="T238" s="489"/>
      <c r="U238" s="36"/>
      <c r="V238" s="157"/>
      <c r="W238" s="33"/>
      <c r="X238" s="30"/>
      <c r="Y238" s="36"/>
      <c r="Z238" s="37"/>
      <c r="AA238" s="37"/>
      <c r="AB238" s="161"/>
      <c r="AC238" s="98"/>
      <c r="AD238" s="165"/>
      <c r="AE238" s="38"/>
      <c r="AF238" s="167"/>
      <c r="AG238" s="165"/>
      <c r="AH238" s="452"/>
      <c r="AI238" s="126"/>
      <c r="AJ238" s="127"/>
      <c r="AK238" s="555"/>
      <c r="AL238" s="30"/>
      <c r="AM238" s="40"/>
      <c r="AN238" s="570"/>
      <c r="AO238" s="178"/>
      <c r="AP238" s="409"/>
      <c r="AQ238" s="157"/>
      <c r="AS238" s="1060"/>
      <c r="AW238" s="179">
        <f t="shared" si="149"/>
        <v>461290.32258064515</v>
      </c>
      <c r="AX238" s="186"/>
      <c r="AY238" s="186">
        <f t="shared" si="144"/>
        <v>0</v>
      </c>
      <c r="AZ238" s="186">
        <f t="shared" si="139"/>
        <v>-461290.32258064515</v>
      </c>
      <c r="BA238" s="193">
        <f t="shared" si="140"/>
        <v>0</v>
      </c>
      <c r="BB238" s="720">
        <f>SUM($AY$225:AY238)/SUM($AW$225:AW238)</f>
        <v>0.76974347152847156</v>
      </c>
      <c r="BC238" s="675">
        <f t="shared" si="150"/>
        <v>445161.29032258067</v>
      </c>
      <c r="BD238" s="186">
        <f t="shared" si="145"/>
        <v>0</v>
      </c>
      <c r="BE238" s="186">
        <f t="shared" si="155"/>
        <v>-445161.29032258067</v>
      </c>
      <c r="BF238" s="193">
        <f t="shared" si="143"/>
        <v>0</v>
      </c>
      <c r="BG238" s="675">
        <f t="shared" si="151"/>
        <v>17096.774193548386</v>
      </c>
      <c r="BH238" s="186">
        <f t="shared" si="152"/>
        <v>0</v>
      </c>
      <c r="BI238" s="186">
        <f t="shared" si="146"/>
        <v>-17096.774193548386</v>
      </c>
      <c r="BJ238" s="193">
        <f t="shared" si="147"/>
        <v>0</v>
      </c>
      <c r="BK238" s="675">
        <f t="shared" si="153"/>
        <v>31.93548387096774</v>
      </c>
      <c r="BL238" s="677"/>
      <c r="BM238" s="677">
        <f t="shared" si="148"/>
        <v>0</v>
      </c>
      <c r="BN238" s="677">
        <f t="shared" si="156"/>
        <v>-31.93548387096774</v>
      </c>
      <c r="BO238" s="193">
        <f t="shared" si="154"/>
        <v>0</v>
      </c>
      <c r="BP238" s="730">
        <f>SUM($BM$225:BM238)/SUM($BK$225:BK238)</f>
        <v>1.0629689754689755</v>
      </c>
    </row>
    <row r="239" spans="1:68" s="41" customFormat="1" ht="21.75" customHeight="1" outlineLevel="1">
      <c r="A239" s="120">
        <v>44423</v>
      </c>
      <c r="B239" s="1000"/>
      <c r="C239" s="126"/>
      <c r="D239" s="1003"/>
      <c r="E239" s="706"/>
      <c r="F239" s="155"/>
      <c r="G239" s="30"/>
      <c r="H239" s="31"/>
      <c r="I239" s="35"/>
      <c r="J239" s="34"/>
      <c r="K239" s="440"/>
      <c r="L239" s="706"/>
      <c r="M239" s="710"/>
      <c r="N239" s="134"/>
      <c r="O239" s="36"/>
      <c r="P239" s="147"/>
      <c r="Q239" s="148"/>
      <c r="R239" s="707"/>
      <c r="S239" s="35"/>
      <c r="T239" s="489"/>
      <c r="U239" s="36"/>
      <c r="V239" s="157"/>
      <c r="W239" s="33"/>
      <c r="X239" s="30"/>
      <c r="Y239" s="36"/>
      <c r="Z239" s="37"/>
      <c r="AA239" s="37"/>
      <c r="AB239" s="161"/>
      <c r="AC239" s="98"/>
      <c r="AD239" s="165"/>
      <c r="AE239" s="38"/>
      <c r="AF239" s="167"/>
      <c r="AG239" s="165"/>
      <c r="AH239" s="452"/>
      <c r="AI239" s="126"/>
      <c r="AJ239" s="127"/>
      <c r="AK239" s="555"/>
      <c r="AL239" s="30"/>
      <c r="AM239" s="40"/>
      <c r="AN239" s="570"/>
      <c r="AO239" s="178"/>
      <c r="AP239" s="409"/>
      <c r="AQ239" s="157"/>
      <c r="AS239" s="1060"/>
      <c r="AW239" s="179">
        <f t="shared" si="149"/>
        <v>461290.32258064515</v>
      </c>
      <c r="AX239" s="186"/>
      <c r="AY239" s="186">
        <f t="shared" si="144"/>
        <v>0</v>
      </c>
      <c r="AZ239" s="186">
        <f t="shared" si="139"/>
        <v>-461290.32258064515</v>
      </c>
      <c r="BA239" s="193">
        <f t="shared" si="140"/>
        <v>0</v>
      </c>
      <c r="BB239" s="720">
        <f>SUM($AY$225:AY239)/SUM($AW$225:AW239)</f>
        <v>0.71842724009324022</v>
      </c>
      <c r="BC239" s="675">
        <f t="shared" si="150"/>
        <v>445161.29032258067</v>
      </c>
      <c r="BD239" s="186">
        <f t="shared" si="145"/>
        <v>0</v>
      </c>
      <c r="BE239" s="186">
        <f t="shared" si="155"/>
        <v>-445161.29032258067</v>
      </c>
      <c r="BF239" s="193">
        <f t="shared" si="143"/>
        <v>0</v>
      </c>
      <c r="BG239" s="675">
        <f t="shared" si="151"/>
        <v>17096.774193548386</v>
      </c>
      <c r="BH239" s="186">
        <f t="shared" si="152"/>
        <v>0</v>
      </c>
      <c r="BI239" s="186">
        <f t="shared" si="146"/>
        <v>-17096.774193548386</v>
      </c>
      <c r="BJ239" s="193">
        <f t="shared" si="147"/>
        <v>0</v>
      </c>
      <c r="BK239" s="675">
        <f t="shared" si="153"/>
        <v>31.93548387096774</v>
      </c>
      <c r="BL239" s="677"/>
      <c r="BM239" s="677">
        <f t="shared" si="148"/>
        <v>0</v>
      </c>
      <c r="BN239" s="677">
        <f t="shared" si="156"/>
        <v>-31.93548387096774</v>
      </c>
      <c r="BO239" s="193">
        <f t="shared" si="154"/>
        <v>0</v>
      </c>
      <c r="BP239" s="730">
        <f>SUM($BM$225:BM239)/SUM($BK$225:BK239)</f>
        <v>0.99210437710437716</v>
      </c>
    </row>
    <row r="240" spans="1:68" s="41" customFormat="1" ht="21.75" customHeight="1" outlineLevel="1">
      <c r="A240" s="120">
        <v>44424</v>
      </c>
      <c r="B240" s="1000"/>
      <c r="C240" s="126"/>
      <c r="D240" s="1003"/>
      <c r="E240" s="706"/>
      <c r="F240" s="155"/>
      <c r="G240" s="30"/>
      <c r="H240" s="31"/>
      <c r="I240" s="35"/>
      <c r="J240" s="34"/>
      <c r="K240" s="440"/>
      <c r="L240" s="706"/>
      <c r="M240" s="710"/>
      <c r="N240" s="134"/>
      <c r="O240" s="36"/>
      <c r="P240" s="147"/>
      <c r="Q240" s="148"/>
      <c r="R240" s="707"/>
      <c r="S240" s="35"/>
      <c r="T240" s="489"/>
      <c r="U240" s="36"/>
      <c r="V240" s="157"/>
      <c r="W240" s="33"/>
      <c r="X240" s="30"/>
      <c r="Y240" s="36"/>
      <c r="Z240" s="37"/>
      <c r="AA240" s="37"/>
      <c r="AB240" s="161"/>
      <c r="AC240" s="98"/>
      <c r="AD240" s="165"/>
      <c r="AE240" s="38"/>
      <c r="AF240" s="167"/>
      <c r="AG240" s="165"/>
      <c r="AH240" s="452"/>
      <c r="AI240" s="126"/>
      <c r="AJ240" s="127"/>
      <c r="AK240" s="555"/>
      <c r="AL240" s="30"/>
      <c r="AM240" s="40"/>
      <c r="AN240" s="570"/>
      <c r="AO240" s="178"/>
      <c r="AP240" s="409"/>
      <c r="AQ240" s="157"/>
      <c r="AS240" s="1060"/>
      <c r="AW240" s="179">
        <f t="shared" si="149"/>
        <v>461290.32258064515</v>
      </c>
      <c r="AX240" s="186"/>
      <c r="AY240" s="186">
        <f t="shared" si="144"/>
        <v>0</v>
      </c>
      <c r="AZ240" s="186">
        <f t="shared" si="139"/>
        <v>-461290.32258064515</v>
      </c>
      <c r="BA240" s="193">
        <f t="shared" si="140"/>
        <v>0</v>
      </c>
      <c r="BB240" s="720">
        <f>SUM($AY$225:AY240)/SUM($AW$225:AW240)</f>
        <v>0.67352553758741274</v>
      </c>
      <c r="BC240" s="675">
        <f t="shared" si="150"/>
        <v>445161.29032258067</v>
      </c>
      <c r="BD240" s="186">
        <f t="shared" si="145"/>
        <v>0</v>
      </c>
      <c r="BE240" s="186">
        <f t="shared" si="155"/>
        <v>-445161.29032258067</v>
      </c>
      <c r="BF240" s="193">
        <f t="shared" si="143"/>
        <v>0</v>
      </c>
      <c r="BG240" s="675">
        <f t="shared" si="151"/>
        <v>17096.774193548386</v>
      </c>
      <c r="BH240" s="186">
        <f t="shared" si="152"/>
        <v>0</v>
      </c>
      <c r="BI240" s="186">
        <f t="shared" si="146"/>
        <v>-17096.774193548386</v>
      </c>
      <c r="BJ240" s="193">
        <f t="shared" si="147"/>
        <v>0</v>
      </c>
      <c r="BK240" s="675">
        <f t="shared" si="153"/>
        <v>31.93548387096774</v>
      </c>
      <c r="BL240" s="677"/>
      <c r="BM240" s="677">
        <f t="shared" si="148"/>
        <v>0</v>
      </c>
      <c r="BN240" s="677">
        <f t="shared" si="156"/>
        <v>-31.93548387096774</v>
      </c>
      <c r="BO240" s="193">
        <f t="shared" si="154"/>
        <v>0</v>
      </c>
      <c r="BP240" s="730">
        <f>SUM($BM$225:BM240)/SUM($BK$225:BK240)</f>
        <v>0.93009785353535357</v>
      </c>
    </row>
    <row r="241" spans="1:68" s="41" customFormat="1" ht="21.75" customHeight="1" outlineLevel="1">
      <c r="A241" s="120">
        <v>44425</v>
      </c>
      <c r="B241" s="1000"/>
      <c r="C241" s="126"/>
      <c r="D241" s="1003"/>
      <c r="E241" s="706"/>
      <c r="F241" s="155"/>
      <c r="G241" s="30"/>
      <c r="H241" s="31"/>
      <c r="I241" s="35"/>
      <c r="J241" s="34"/>
      <c r="K241" s="440"/>
      <c r="L241" s="706"/>
      <c r="M241" s="710"/>
      <c r="N241" s="134"/>
      <c r="O241" s="36"/>
      <c r="P241" s="147"/>
      <c r="Q241" s="148"/>
      <c r="R241" s="707"/>
      <c r="S241" s="35"/>
      <c r="T241" s="489"/>
      <c r="U241" s="36"/>
      <c r="V241" s="157"/>
      <c r="W241" s="33"/>
      <c r="X241" s="30"/>
      <c r="Y241" s="36"/>
      <c r="Z241" s="37"/>
      <c r="AA241" s="37"/>
      <c r="AB241" s="161"/>
      <c r="AC241" s="98"/>
      <c r="AD241" s="165"/>
      <c r="AE241" s="38"/>
      <c r="AF241" s="167"/>
      <c r="AG241" s="165"/>
      <c r="AH241" s="452"/>
      <c r="AI241" s="126"/>
      <c r="AJ241" s="127"/>
      <c r="AK241" s="555"/>
      <c r="AL241" s="30"/>
      <c r="AM241" s="40"/>
      <c r="AN241" s="570"/>
      <c r="AO241" s="178"/>
      <c r="AP241" s="409"/>
      <c r="AQ241" s="157"/>
      <c r="AS241" s="1060"/>
      <c r="AW241" s="179">
        <f t="shared" si="149"/>
        <v>461290.32258064515</v>
      </c>
      <c r="AX241" s="186"/>
      <c r="AY241" s="186">
        <f t="shared" si="144"/>
        <v>0</v>
      </c>
      <c r="AZ241" s="186">
        <f t="shared" si="139"/>
        <v>-461290.32258064515</v>
      </c>
      <c r="BA241" s="193">
        <f t="shared" si="140"/>
        <v>0</v>
      </c>
      <c r="BB241" s="720">
        <f>SUM($AY$225:AY241)/SUM($AW$225:AW241)</f>
        <v>0.63390638831756485</v>
      </c>
      <c r="BC241" s="675">
        <f t="shared" si="150"/>
        <v>445161.29032258067</v>
      </c>
      <c r="BD241" s="186">
        <f t="shared" si="145"/>
        <v>0</v>
      </c>
      <c r="BE241" s="186">
        <f t="shared" si="155"/>
        <v>-445161.29032258067</v>
      </c>
      <c r="BF241" s="193">
        <f t="shared" si="143"/>
        <v>0</v>
      </c>
      <c r="BG241" s="675">
        <f t="shared" si="151"/>
        <v>17096.774193548386</v>
      </c>
      <c r="BH241" s="186">
        <f t="shared" si="152"/>
        <v>0</v>
      </c>
      <c r="BI241" s="186">
        <f t="shared" si="146"/>
        <v>-17096.774193548386</v>
      </c>
      <c r="BJ241" s="193">
        <f t="shared" si="147"/>
        <v>0</v>
      </c>
      <c r="BK241" s="675">
        <f t="shared" si="153"/>
        <v>31.93548387096774</v>
      </c>
      <c r="BL241" s="677"/>
      <c r="BM241" s="677">
        <f t="shared" si="148"/>
        <v>0</v>
      </c>
      <c r="BN241" s="677">
        <f t="shared" si="156"/>
        <v>-31.93548387096774</v>
      </c>
      <c r="BO241" s="193">
        <f t="shared" si="154"/>
        <v>0</v>
      </c>
      <c r="BP241" s="730">
        <f>SUM($BM$225:BM241)/SUM($BK$225:BK241)</f>
        <v>0.87538621509209746</v>
      </c>
    </row>
    <row r="242" spans="1:68" s="41" customFormat="1" ht="21.75" customHeight="1" outlineLevel="1">
      <c r="A242" s="120">
        <v>44426</v>
      </c>
      <c r="B242" s="1000"/>
      <c r="C242" s="126"/>
      <c r="D242" s="1003"/>
      <c r="E242" s="706"/>
      <c r="F242" s="155"/>
      <c r="G242" s="30"/>
      <c r="H242" s="31"/>
      <c r="I242" s="35"/>
      <c r="J242" s="34"/>
      <c r="K242" s="440"/>
      <c r="L242" s="706"/>
      <c r="M242" s="710"/>
      <c r="N242" s="134"/>
      <c r="O242" s="36"/>
      <c r="P242" s="147"/>
      <c r="Q242" s="148"/>
      <c r="R242" s="707"/>
      <c r="S242" s="35"/>
      <c r="T242" s="489"/>
      <c r="U242" s="36"/>
      <c r="V242" s="157"/>
      <c r="W242" s="33"/>
      <c r="X242" s="30"/>
      <c r="Y242" s="36"/>
      <c r="Z242" s="37"/>
      <c r="AA242" s="37"/>
      <c r="AB242" s="161"/>
      <c r="AC242" s="98"/>
      <c r="AD242" s="165"/>
      <c r="AE242" s="38"/>
      <c r="AF242" s="167"/>
      <c r="AG242" s="165"/>
      <c r="AH242" s="452"/>
      <c r="AI242" s="126"/>
      <c r="AJ242" s="127"/>
      <c r="AK242" s="555"/>
      <c r="AL242" s="30"/>
      <c r="AM242" s="40"/>
      <c r="AN242" s="570"/>
      <c r="AO242" s="178"/>
      <c r="AP242" s="409"/>
      <c r="AQ242" s="157"/>
      <c r="AS242" s="1060"/>
      <c r="AW242" s="179">
        <f t="shared" si="149"/>
        <v>461290.32258064515</v>
      </c>
      <c r="AX242" s="186"/>
      <c r="AY242" s="186">
        <f t="shared" si="144"/>
        <v>0</v>
      </c>
      <c r="AZ242" s="186">
        <f t="shared" si="139"/>
        <v>-461290.32258064515</v>
      </c>
      <c r="BA242" s="193">
        <f t="shared" si="140"/>
        <v>0</v>
      </c>
      <c r="BB242" s="720">
        <f>SUM($AY$225:AY242)/SUM($AW$225:AW242)</f>
        <v>0.5986893667443669</v>
      </c>
      <c r="BC242" s="675">
        <f t="shared" si="150"/>
        <v>445161.29032258067</v>
      </c>
      <c r="BD242" s="186">
        <f t="shared" si="145"/>
        <v>0</v>
      </c>
      <c r="BE242" s="186">
        <f t="shared" si="155"/>
        <v>-445161.29032258067</v>
      </c>
      <c r="BF242" s="193">
        <f t="shared" si="143"/>
        <v>0</v>
      </c>
      <c r="BG242" s="675">
        <f t="shared" si="151"/>
        <v>17096.774193548386</v>
      </c>
      <c r="BH242" s="186">
        <f t="shared" si="152"/>
        <v>0</v>
      </c>
      <c r="BI242" s="186">
        <f t="shared" si="146"/>
        <v>-17096.774193548386</v>
      </c>
      <c r="BJ242" s="193">
        <f t="shared" si="147"/>
        <v>0</v>
      </c>
      <c r="BK242" s="675">
        <f t="shared" si="153"/>
        <v>31.93548387096774</v>
      </c>
      <c r="BL242" s="677"/>
      <c r="BM242" s="677">
        <f t="shared" si="148"/>
        <v>0</v>
      </c>
      <c r="BN242" s="677">
        <f t="shared" si="156"/>
        <v>-31.93548387096774</v>
      </c>
      <c r="BO242" s="193">
        <f t="shared" si="154"/>
        <v>0</v>
      </c>
      <c r="BP242" s="730">
        <f>SUM($BM$225:BM242)/SUM($BK$225:BK242)</f>
        <v>0.826753647586981</v>
      </c>
    </row>
    <row r="243" spans="1:68" s="41" customFormat="1" ht="21.75" customHeight="1" outlineLevel="1">
      <c r="A243" s="120">
        <v>44427</v>
      </c>
      <c r="B243" s="1000"/>
      <c r="C243" s="126"/>
      <c r="D243" s="1003"/>
      <c r="E243" s="706"/>
      <c r="F243" s="155"/>
      <c r="G243" s="30"/>
      <c r="H243" s="31"/>
      <c r="I243" s="35"/>
      <c r="J243" s="34"/>
      <c r="K243" s="440"/>
      <c r="L243" s="706"/>
      <c r="M243" s="710"/>
      <c r="N243" s="134"/>
      <c r="O243" s="36"/>
      <c r="P243" s="147"/>
      <c r="Q243" s="148"/>
      <c r="R243" s="707"/>
      <c r="S243" s="35"/>
      <c r="T243" s="489"/>
      <c r="U243" s="36"/>
      <c r="V243" s="157"/>
      <c r="W243" s="33"/>
      <c r="X243" s="30"/>
      <c r="Y243" s="36"/>
      <c r="Z243" s="37"/>
      <c r="AA243" s="37"/>
      <c r="AB243" s="161"/>
      <c r="AC243" s="98"/>
      <c r="AD243" s="165"/>
      <c r="AE243" s="38"/>
      <c r="AF243" s="167"/>
      <c r="AG243" s="165"/>
      <c r="AH243" s="452"/>
      <c r="AI243" s="126"/>
      <c r="AJ243" s="127"/>
      <c r="AK243" s="555"/>
      <c r="AL243" s="30"/>
      <c r="AM243" s="40"/>
      <c r="AN243" s="570"/>
      <c r="AO243" s="178"/>
      <c r="AP243" s="409"/>
      <c r="AQ243" s="157"/>
      <c r="AS243" s="1060"/>
      <c r="AW243" s="179">
        <f t="shared" si="149"/>
        <v>461290.32258064515</v>
      </c>
      <c r="AX243" s="186"/>
      <c r="AY243" s="186">
        <f t="shared" si="144"/>
        <v>0</v>
      </c>
      <c r="AZ243" s="186">
        <f t="shared" si="139"/>
        <v>-461290.32258064515</v>
      </c>
      <c r="BA243" s="193">
        <f t="shared" si="140"/>
        <v>0</v>
      </c>
      <c r="BB243" s="720">
        <f>SUM($AY$225:AY243)/SUM($AW$225:AW243)</f>
        <v>0.56717940007361067</v>
      </c>
      <c r="BC243" s="675">
        <f t="shared" si="150"/>
        <v>445161.29032258067</v>
      </c>
      <c r="BD243" s="186">
        <f t="shared" si="145"/>
        <v>0</v>
      </c>
      <c r="BE243" s="186">
        <f t="shared" si="155"/>
        <v>-445161.29032258067</v>
      </c>
      <c r="BF243" s="193">
        <f t="shared" si="143"/>
        <v>0</v>
      </c>
      <c r="BG243" s="675">
        <f t="shared" si="151"/>
        <v>17096.774193548386</v>
      </c>
      <c r="BH243" s="186">
        <f t="shared" si="152"/>
        <v>0</v>
      </c>
      <c r="BI243" s="186">
        <f t="shared" si="146"/>
        <v>-17096.774193548386</v>
      </c>
      <c r="BJ243" s="193">
        <f t="shared" si="147"/>
        <v>0</v>
      </c>
      <c r="BK243" s="675">
        <f t="shared" si="153"/>
        <v>31.93548387096774</v>
      </c>
      <c r="BL243" s="677"/>
      <c r="BM243" s="677">
        <f t="shared" si="148"/>
        <v>0</v>
      </c>
      <c r="BN243" s="677">
        <f t="shared" si="156"/>
        <v>-31.93548387096774</v>
      </c>
      <c r="BO243" s="193">
        <f t="shared" si="154"/>
        <v>0</v>
      </c>
      <c r="BP243" s="730">
        <f>SUM($BM$225:BM243)/SUM($BK$225:BK243)</f>
        <v>0.78324029771398207</v>
      </c>
    </row>
    <row r="244" spans="1:68" s="41" customFormat="1" ht="21.75" customHeight="1" outlineLevel="1">
      <c r="A244" s="120">
        <v>44428</v>
      </c>
      <c r="B244" s="1000"/>
      <c r="C244" s="126"/>
      <c r="D244" s="1003"/>
      <c r="E244" s="706"/>
      <c r="F244" s="155"/>
      <c r="G244" s="30"/>
      <c r="H244" s="31"/>
      <c r="I244" s="35"/>
      <c r="J244" s="34"/>
      <c r="K244" s="440"/>
      <c r="L244" s="706"/>
      <c r="M244" s="710"/>
      <c r="N244" s="134"/>
      <c r="O244" s="36"/>
      <c r="P244" s="147"/>
      <c r="Q244" s="148"/>
      <c r="R244" s="707"/>
      <c r="S244" s="35"/>
      <c r="T244" s="489"/>
      <c r="U244" s="36"/>
      <c r="V244" s="157"/>
      <c r="W244" s="33"/>
      <c r="X244" s="30"/>
      <c r="Y244" s="36"/>
      <c r="Z244" s="37"/>
      <c r="AA244" s="37"/>
      <c r="AB244" s="161"/>
      <c r="AC244" s="98"/>
      <c r="AD244" s="165"/>
      <c r="AE244" s="38"/>
      <c r="AF244" s="167"/>
      <c r="AG244" s="165"/>
      <c r="AH244" s="452"/>
      <c r="AI244" s="126"/>
      <c r="AJ244" s="127"/>
      <c r="AK244" s="555"/>
      <c r="AL244" s="30"/>
      <c r="AM244" s="40"/>
      <c r="AN244" s="570"/>
      <c r="AO244" s="178"/>
      <c r="AP244" s="409"/>
      <c r="AQ244" s="157"/>
      <c r="AS244" s="1060"/>
      <c r="AW244" s="179">
        <f t="shared" si="149"/>
        <v>461290.32258064515</v>
      </c>
      <c r="AX244" s="186"/>
      <c r="AY244" s="186">
        <f t="shared" si="144"/>
        <v>0</v>
      </c>
      <c r="AZ244" s="187">
        <f t="shared" si="139"/>
        <v>-461290.32258064515</v>
      </c>
      <c r="BA244" s="193">
        <f t="shared" si="140"/>
        <v>0</v>
      </c>
      <c r="BB244" s="720">
        <f>SUM($AY$225:AY244)/SUM($AW$225:AW244)</f>
        <v>0.53882043006993019</v>
      </c>
      <c r="BC244" s="675">
        <f t="shared" si="150"/>
        <v>445161.29032258067</v>
      </c>
      <c r="BD244" s="186">
        <f t="shared" si="145"/>
        <v>0</v>
      </c>
      <c r="BE244" s="186">
        <f t="shared" si="155"/>
        <v>-445161.29032258067</v>
      </c>
      <c r="BF244" s="193">
        <f t="shared" si="143"/>
        <v>0</v>
      </c>
      <c r="BG244" s="675">
        <f t="shared" si="151"/>
        <v>17096.774193548386</v>
      </c>
      <c r="BH244" s="186">
        <f t="shared" si="152"/>
        <v>0</v>
      </c>
      <c r="BI244" s="186">
        <f t="shared" si="146"/>
        <v>-17096.774193548386</v>
      </c>
      <c r="BJ244" s="193">
        <f t="shared" si="147"/>
        <v>0</v>
      </c>
      <c r="BK244" s="675">
        <f t="shared" si="153"/>
        <v>31.93548387096774</v>
      </c>
      <c r="BL244" s="677"/>
      <c r="BM244" s="677">
        <f t="shared" si="148"/>
        <v>0</v>
      </c>
      <c r="BN244" s="677">
        <f t="shared" si="156"/>
        <v>-31.93548387096774</v>
      </c>
      <c r="BO244" s="193">
        <f t="shared" si="154"/>
        <v>0</v>
      </c>
      <c r="BP244" s="730">
        <f>SUM($BM$225:BM244)/SUM($BK$225:BK244)</f>
        <v>0.74407828282828303</v>
      </c>
    </row>
    <row r="245" spans="1:68" s="41" customFormat="1" ht="21.75" customHeight="1" outlineLevel="1">
      <c r="A245" s="120">
        <v>44429</v>
      </c>
      <c r="B245" s="1000"/>
      <c r="C245" s="126"/>
      <c r="D245" s="1003"/>
      <c r="E245" s="706"/>
      <c r="F245" s="155"/>
      <c r="G245" s="30"/>
      <c r="H245" s="31"/>
      <c r="I245" s="35"/>
      <c r="J245" s="34"/>
      <c r="K245" s="440"/>
      <c r="L245" s="706"/>
      <c r="M245" s="710"/>
      <c r="N245" s="134"/>
      <c r="O245" s="36"/>
      <c r="P245" s="147"/>
      <c r="Q245" s="148"/>
      <c r="R245" s="707"/>
      <c r="S245" s="35"/>
      <c r="T245" s="489"/>
      <c r="U245" s="36"/>
      <c r="V245" s="157"/>
      <c r="W245" s="33"/>
      <c r="X245" s="30"/>
      <c r="Y245" s="36"/>
      <c r="Z245" s="37"/>
      <c r="AA245" s="37"/>
      <c r="AB245" s="161"/>
      <c r="AC245" s="98"/>
      <c r="AD245" s="165"/>
      <c r="AE245" s="38"/>
      <c r="AF245" s="167"/>
      <c r="AG245" s="165"/>
      <c r="AH245" s="452"/>
      <c r="AI245" s="126"/>
      <c r="AJ245" s="127"/>
      <c r="AK245" s="555"/>
      <c r="AL245" s="30"/>
      <c r="AM245" s="40"/>
      <c r="AN245" s="570"/>
      <c r="AO245" s="178"/>
      <c r="AP245" s="409"/>
      <c r="AQ245" s="157"/>
      <c r="AS245" s="1060"/>
      <c r="AW245" s="179">
        <f t="shared" si="149"/>
        <v>461290.32258064515</v>
      </c>
      <c r="AX245" s="186"/>
      <c r="AY245" s="186">
        <f t="shared" si="144"/>
        <v>0</v>
      </c>
      <c r="AZ245" s="186">
        <f t="shared" si="139"/>
        <v>-461290.32258064515</v>
      </c>
      <c r="BA245" s="193">
        <f t="shared" si="140"/>
        <v>0</v>
      </c>
      <c r="BB245" s="720">
        <f>SUM($AY$225:AY245)/SUM($AW$225:AW245)</f>
        <v>0.51316231435231452</v>
      </c>
      <c r="BC245" s="675">
        <f t="shared" si="150"/>
        <v>445161.29032258067</v>
      </c>
      <c r="BD245" s="186">
        <f t="shared" si="145"/>
        <v>0</v>
      </c>
      <c r="BE245" s="186">
        <f t="shared" si="155"/>
        <v>-445161.29032258067</v>
      </c>
      <c r="BF245" s="193">
        <f t="shared" si="143"/>
        <v>0</v>
      </c>
      <c r="BG245" s="675">
        <f t="shared" si="151"/>
        <v>17096.774193548386</v>
      </c>
      <c r="BH245" s="186">
        <f t="shared" si="152"/>
        <v>0</v>
      </c>
      <c r="BI245" s="186">
        <f t="shared" si="146"/>
        <v>-17096.774193548386</v>
      </c>
      <c r="BJ245" s="193">
        <f t="shared" si="147"/>
        <v>0</v>
      </c>
      <c r="BK245" s="675">
        <f t="shared" si="153"/>
        <v>31.93548387096774</v>
      </c>
      <c r="BL245" s="677"/>
      <c r="BM245" s="677">
        <f t="shared" si="148"/>
        <v>0</v>
      </c>
      <c r="BN245" s="677">
        <f t="shared" si="156"/>
        <v>-31.93548387096774</v>
      </c>
      <c r="BO245" s="193">
        <f t="shared" si="154"/>
        <v>0</v>
      </c>
      <c r="BP245" s="730">
        <f>SUM($BM$225:BM245)/SUM($BK$225:BK245)</f>
        <v>0.70864598364598386</v>
      </c>
    </row>
    <row r="246" spans="1:68" s="41" customFormat="1" ht="21.75" customHeight="1" outlineLevel="1">
      <c r="A246" s="120">
        <v>44430</v>
      </c>
      <c r="B246" s="1000"/>
      <c r="C246" s="126"/>
      <c r="D246" s="1003"/>
      <c r="E246" s="706"/>
      <c r="F246" s="155"/>
      <c r="G246" s="30"/>
      <c r="H246" s="31"/>
      <c r="I246" s="35"/>
      <c r="J246" s="34"/>
      <c r="K246" s="440"/>
      <c r="L246" s="706"/>
      <c r="M246" s="710"/>
      <c r="N246" s="134"/>
      <c r="O246" s="36"/>
      <c r="P246" s="147"/>
      <c r="Q246" s="148"/>
      <c r="R246" s="707"/>
      <c r="S246" s="35"/>
      <c r="T246" s="489"/>
      <c r="U246" s="36"/>
      <c r="V246" s="157"/>
      <c r="W246" s="33"/>
      <c r="X246" s="30"/>
      <c r="Y246" s="36"/>
      <c r="Z246" s="37"/>
      <c r="AA246" s="37"/>
      <c r="AB246" s="161"/>
      <c r="AC246" s="98"/>
      <c r="AD246" s="165"/>
      <c r="AE246" s="38"/>
      <c r="AF246" s="167"/>
      <c r="AG246" s="165"/>
      <c r="AH246" s="452"/>
      <c r="AI246" s="126"/>
      <c r="AJ246" s="127"/>
      <c r="AK246" s="555"/>
      <c r="AL246" s="30"/>
      <c r="AM246" s="40"/>
      <c r="AN246" s="570"/>
      <c r="AO246" s="178"/>
      <c r="AP246" s="409"/>
      <c r="AQ246" s="157"/>
      <c r="AS246" s="1060"/>
      <c r="AW246" s="179">
        <f t="shared" si="149"/>
        <v>461290.32258064515</v>
      </c>
      <c r="AX246" s="186"/>
      <c r="AY246" s="186">
        <f t="shared" si="144"/>
        <v>0</v>
      </c>
      <c r="AZ246" s="186">
        <f t="shared" si="139"/>
        <v>-461290.32258064515</v>
      </c>
      <c r="BA246" s="193">
        <f t="shared" si="140"/>
        <v>0</v>
      </c>
      <c r="BB246" s="720">
        <f>SUM($AY$225:AY246)/SUM($AW$225:AW246)</f>
        <v>0.48983675460902748</v>
      </c>
      <c r="BC246" s="675">
        <f t="shared" si="150"/>
        <v>445161.29032258067</v>
      </c>
      <c r="BD246" s="186">
        <f t="shared" si="145"/>
        <v>0</v>
      </c>
      <c r="BE246" s="186">
        <f t="shared" si="155"/>
        <v>-445161.29032258067</v>
      </c>
      <c r="BF246" s="193">
        <f t="shared" si="143"/>
        <v>0</v>
      </c>
      <c r="BG246" s="675">
        <f t="shared" si="151"/>
        <v>17096.774193548386</v>
      </c>
      <c r="BH246" s="186">
        <f t="shared" si="152"/>
        <v>0</v>
      </c>
      <c r="BI246" s="186">
        <f t="shared" si="146"/>
        <v>-17096.774193548386</v>
      </c>
      <c r="BJ246" s="193">
        <f t="shared" si="147"/>
        <v>0</v>
      </c>
      <c r="BK246" s="675">
        <f t="shared" si="153"/>
        <v>31.93548387096774</v>
      </c>
      <c r="BL246" s="677"/>
      <c r="BM246" s="677">
        <f t="shared" si="148"/>
        <v>0</v>
      </c>
      <c r="BN246" s="677">
        <f t="shared" si="156"/>
        <v>-31.93548387096774</v>
      </c>
      <c r="BO246" s="193">
        <f t="shared" si="154"/>
        <v>0</v>
      </c>
      <c r="BP246" s="730">
        <f>SUM($BM$225:BM246)/SUM($BK$225:BK246)</f>
        <v>0.6764348025711665</v>
      </c>
    </row>
    <row r="247" spans="1:68" s="41" customFormat="1" ht="21.75" customHeight="1" outlineLevel="1">
      <c r="A247" s="120">
        <v>44431</v>
      </c>
      <c r="B247" s="1000"/>
      <c r="C247" s="126"/>
      <c r="D247" s="1003"/>
      <c r="E247" s="706"/>
      <c r="F247" s="155"/>
      <c r="G247" s="30"/>
      <c r="H247" s="31"/>
      <c r="I247" s="35"/>
      <c r="J247" s="34"/>
      <c r="K247" s="440"/>
      <c r="L247" s="706"/>
      <c r="M247" s="710"/>
      <c r="N247" s="134"/>
      <c r="O247" s="36"/>
      <c r="P247" s="147"/>
      <c r="Q247" s="148"/>
      <c r="R247" s="707"/>
      <c r="S247" s="35"/>
      <c r="T247" s="489"/>
      <c r="U247" s="36"/>
      <c r="V247" s="157"/>
      <c r="W247" s="33"/>
      <c r="X247" s="30"/>
      <c r="Y247" s="36"/>
      <c r="Z247" s="37"/>
      <c r="AA247" s="37"/>
      <c r="AB247" s="161"/>
      <c r="AC247" s="98"/>
      <c r="AD247" s="165"/>
      <c r="AE247" s="38"/>
      <c r="AF247" s="167"/>
      <c r="AG247" s="165"/>
      <c r="AH247" s="452"/>
      <c r="AI247" s="126"/>
      <c r="AJ247" s="127"/>
      <c r="AK247" s="555"/>
      <c r="AL247" s="30"/>
      <c r="AM247" s="40"/>
      <c r="AN247" s="570"/>
      <c r="AO247" s="178"/>
      <c r="AP247" s="409"/>
      <c r="AQ247" s="157"/>
      <c r="AS247" s="1060"/>
      <c r="AW247" s="179">
        <f t="shared" si="149"/>
        <v>461290.32258064515</v>
      </c>
      <c r="AX247" s="186"/>
      <c r="AY247" s="186">
        <f t="shared" si="144"/>
        <v>0</v>
      </c>
      <c r="AZ247" s="186">
        <f t="shared" si="139"/>
        <v>-461290.32258064515</v>
      </c>
      <c r="BA247" s="193">
        <f t="shared" si="140"/>
        <v>0</v>
      </c>
      <c r="BB247" s="720">
        <f>SUM($AY$225:AY247)/SUM($AW$225:AW247)</f>
        <v>0.46853950440863501</v>
      </c>
      <c r="BC247" s="675">
        <f t="shared" si="150"/>
        <v>445161.29032258067</v>
      </c>
      <c r="BD247" s="186">
        <f t="shared" si="145"/>
        <v>0</v>
      </c>
      <c r="BE247" s="186">
        <f t="shared" si="155"/>
        <v>-445161.29032258067</v>
      </c>
      <c r="BF247" s="193">
        <f t="shared" si="143"/>
        <v>0</v>
      </c>
      <c r="BG247" s="675">
        <f t="shared" si="151"/>
        <v>17096.774193548386</v>
      </c>
      <c r="BH247" s="186">
        <f t="shared" si="152"/>
        <v>0</v>
      </c>
      <c r="BI247" s="186">
        <f t="shared" si="146"/>
        <v>-17096.774193548386</v>
      </c>
      <c r="BJ247" s="193">
        <f t="shared" si="147"/>
        <v>0</v>
      </c>
      <c r="BK247" s="675">
        <f t="shared" si="153"/>
        <v>31.93548387096774</v>
      </c>
      <c r="BL247" s="677"/>
      <c r="BM247" s="677">
        <f t="shared" si="148"/>
        <v>0</v>
      </c>
      <c r="BN247" s="677">
        <f t="shared" si="156"/>
        <v>-31.93548387096774</v>
      </c>
      <c r="BO247" s="193">
        <f t="shared" si="154"/>
        <v>0</v>
      </c>
      <c r="BP247" s="730">
        <f>SUM($BM$225:BM247)/SUM($BK$225:BK247)</f>
        <v>0.64702459376372456</v>
      </c>
    </row>
    <row r="248" spans="1:68" s="41" customFormat="1" ht="21.75" customHeight="1" outlineLevel="1">
      <c r="A248" s="120">
        <v>44432</v>
      </c>
      <c r="B248" s="1000"/>
      <c r="C248" s="126"/>
      <c r="D248" s="1003"/>
      <c r="E248" s="706"/>
      <c r="F248" s="155"/>
      <c r="G248" s="30"/>
      <c r="H248" s="31"/>
      <c r="I248" s="35"/>
      <c r="J248" s="34"/>
      <c r="K248" s="440"/>
      <c r="L248" s="706"/>
      <c r="M248" s="710"/>
      <c r="N248" s="134"/>
      <c r="O248" s="36"/>
      <c r="P248" s="147"/>
      <c r="Q248" s="148"/>
      <c r="R248" s="707"/>
      <c r="S248" s="35"/>
      <c r="T248" s="489"/>
      <c r="U248" s="36"/>
      <c r="V248" s="157"/>
      <c r="W248" s="33"/>
      <c r="X248" s="30"/>
      <c r="Y248" s="36"/>
      <c r="Z248" s="37"/>
      <c r="AA248" s="37"/>
      <c r="AB248" s="161"/>
      <c r="AC248" s="98"/>
      <c r="AD248" s="165"/>
      <c r="AE248" s="38"/>
      <c r="AF248" s="167"/>
      <c r="AG248" s="165"/>
      <c r="AH248" s="452"/>
      <c r="AI248" s="126"/>
      <c r="AJ248" s="127"/>
      <c r="AK248" s="555"/>
      <c r="AL248" s="30"/>
      <c r="AM248" s="40"/>
      <c r="AN248" s="570"/>
      <c r="AO248" s="178"/>
      <c r="AP248" s="409"/>
      <c r="AQ248" s="157"/>
      <c r="AS248" s="1060"/>
      <c r="AW248" s="179">
        <f t="shared" si="149"/>
        <v>461290.32258064515</v>
      </c>
      <c r="AX248" s="186"/>
      <c r="AY248" s="186">
        <f t="shared" si="144"/>
        <v>0</v>
      </c>
      <c r="AZ248" s="186">
        <f t="shared" si="139"/>
        <v>-461290.32258064515</v>
      </c>
      <c r="BA248" s="193">
        <f t="shared" si="140"/>
        <v>0</v>
      </c>
      <c r="BB248" s="720">
        <f>SUM($AY$225:AY248)/SUM($AW$225:AW248)</f>
        <v>0.44901702505827518</v>
      </c>
      <c r="BC248" s="675">
        <f t="shared" si="150"/>
        <v>445161.29032258067</v>
      </c>
      <c r="BD248" s="186">
        <f t="shared" si="145"/>
        <v>0</v>
      </c>
      <c r="BE248" s="186">
        <f t="shared" si="155"/>
        <v>-445161.29032258067</v>
      </c>
      <c r="BF248" s="193">
        <f t="shared" si="143"/>
        <v>0</v>
      </c>
      <c r="BG248" s="675">
        <f t="shared" si="151"/>
        <v>17096.774193548386</v>
      </c>
      <c r="BH248" s="186">
        <f t="shared" si="152"/>
        <v>0</v>
      </c>
      <c r="BI248" s="186">
        <f t="shared" si="146"/>
        <v>-17096.774193548386</v>
      </c>
      <c r="BJ248" s="193">
        <f t="shared" si="147"/>
        <v>0</v>
      </c>
      <c r="BK248" s="675">
        <f t="shared" si="153"/>
        <v>31.93548387096774</v>
      </c>
      <c r="BL248" s="677"/>
      <c r="BM248" s="677">
        <f t="shared" si="148"/>
        <v>0</v>
      </c>
      <c r="BN248" s="677">
        <f t="shared" si="156"/>
        <v>-31.93548387096774</v>
      </c>
      <c r="BO248" s="193">
        <f t="shared" si="154"/>
        <v>0</v>
      </c>
      <c r="BP248" s="730">
        <f>SUM($BM$225:BM248)/SUM($BK$225:BK248)</f>
        <v>0.62006523569023597</v>
      </c>
    </row>
    <row r="249" spans="1:68" s="41" customFormat="1" ht="21.75" customHeight="1" outlineLevel="1">
      <c r="A249" s="120">
        <v>44433</v>
      </c>
      <c r="B249" s="1000"/>
      <c r="C249" s="126"/>
      <c r="D249" s="1003"/>
      <c r="E249" s="706"/>
      <c r="F249" s="155"/>
      <c r="G249" s="30"/>
      <c r="H249" s="31"/>
      <c r="I249" s="35"/>
      <c r="J249" s="34"/>
      <c r="K249" s="440"/>
      <c r="L249" s="706"/>
      <c r="M249" s="710"/>
      <c r="N249" s="134"/>
      <c r="O249" s="36"/>
      <c r="P249" s="147"/>
      <c r="Q249" s="148"/>
      <c r="R249" s="707"/>
      <c r="S249" s="35"/>
      <c r="T249" s="489"/>
      <c r="U249" s="36"/>
      <c r="V249" s="157"/>
      <c r="W249" s="33"/>
      <c r="X249" s="30"/>
      <c r="Y249" s="36"/>
      <c r="Z249" s="37"/>
      <c r="AA249" s="37"/>
      <c r="AB249" s="161"/>
      <c r="AC249" s="98"/>
      <c r="AD249" s="165"/>
      <c r="AE249" s="38"/>
      <c r="AF249" s="167"/>
      <c r="AG249" s="165"/>
      <c r="AH249" s="452"/>
      <c r="AI249" s="126"/>
      <c r="AJ249" s="127"/>
      <c r="AK249" s="555"/>
      <c r="AL249" s="30"/>
      <c r="AM249" s="40"/>
      <c r="AN249" s="570"/>
      <c r="AO249" s="178"/>
      <c r="AP249" s="409"/>
      <c r="AQ249" s="157"/>
      <c r="AS249" s="1060"/>
      <c r="AW249" s="179">
        <f t="shared" si="149"/>
        <v>461290.32258064515</v>
      </c>
      <c r="AX249" s="186"/>
      <c r="AY249" s="186">
        <f t="shared" si="144"/>
        <v>0</v>
      </c>
      <c r="AZ249" s="186">
        <f t="shared" si="139"/>
        <v>-461290.32258064515</v>
      </c>
      <c r="BA249" s="193">
        <f t="shared" si="140"/>
        <v>0</v>
      </c>
      <c r="BB249" s="720">
        <f>SUM($AY$225:AY249)/SUM($AW$225:AW249)</f>
        <v>0.43105634405594417</v>
      </c>
      <c r="BC249" s="675">
        <f t="shared" si="150"/>
        <v>445161.29032258067</v>
      </c>
      <c r="BD249" s="186">
        <f t="shared" si="145"/>
        <v>0</v>
      </c>
      <c r="BE249" s="186">
        <f t="shared" si="155"/>
        <v>-445161.29032258067</v>
      </c>
      <c r="BF249" s="193">
        <f t="shared" si="143"/>
        <v>0</v>
      </c>
      <c r="BG249" s="675">
        <f t="shared" si="151"/>
        <v>17096.774193548386</v>
      </c>
      <c r="BH249" s="186">
        <f t="shared" si="152"/>
        <v>0</v>
      </c>
      <c r="BI249" s="186">
        <f t="shared" si="146"/>
        <v>-17096.774193548386</v>
      </c>
      <c r="BJ249" s="193">
        <f t="shared" si="147"/>
        <v>0</v>
      </c>
      <c r="BK249" s="675">
        <f t="shared" si="153"/>
        <v>31.93548387096774</v>
      </c>
      <c r="BL249" s="677"/>
      <c r="BM249" s="677">
        <f t="shared" si="148"/>
        <v>0</v>
      </c>
      <c r="BN249" s="677">
        <f t="shared" si="156"/>
        <v>-31.93548387096774</v>
      </c>
      <c r="BO249" s="193">
        <f t="shared" si="154"/>
        <v>0</v>
      </c>
      <c r="BP249" s="730">
        <f>SUM($BM$225:BM249)/SUM($BK$225:BK249)</f>
        <v>0.5952626262626266</v>
      </c>
    </row>
    <row r="250" spans="1:68" s="41" customFormat="1" ht="21.75" customHeight="1" outlineLevel="1">
      <c r="A250" s="120">
        <v>44434</v>
      </c>
      <c r="B250" s="1000"/>
      <c r="C250" s="126"/>
      <c r="D250" s="1003"/>
      <c r="E250" s="706"/>
      <c r="F250" s="155"/>
      <c r="G250" s="30"/>
      <c r="H250" s="31"/>
      <c r="I250" s="35"/>
      <c r="J250" s="34"/>
      <c r="K250" s="440"/>
      <c r="L250" s="706"/>
      <c r="M250" s="710"/>
      <c r="N250" s="134"/>
      <c r="O250" s="36"/>
      <c r="P250" s="147"/>
      <c r="Q250" s="148"/>
      <c r="R250" s="707"/>
      <c r="S250" s="35"/>
      <c r="T250" s="489"/>
      <c r="U250" s="36"/>
      <c r="V250" s="157"/>
      <c r="W250" s="33"/>
      <c r="X250" s="30"/>
      <c r="Y250" s="36"/>
      <c r="Z250" s="37"/>
      <c r="AA250" s="37"/>
      <c r="AB250" s="161"/>
      <c r="AC250" s="98"/>
      <c r="AD250" s="165"/>
      <c r="AE250" s="38"/>
      <c r="AF250" s="167"/>
      <c r="AG250" s="165"/>
      <c r="AH250" s="452"/>
      <c r="AI250" s="126"/>
      <c r="AJ250" s="127"/>
      <c r="AK250" s="555"/>
      <c r="AL250" s="30"/>
      <c r="AM250" s="40"/>
      <c r="AN250" s="570"/>
      <c r="AO250" s="178"/>
      <c r="AP250" s="409"/>
      <c r="AQ250" s="157"/>
      <c r="AS250" s="1060"/>
      <c r="AW250" s="179">
        <f t="shared" si="149"/>
        <v>461290.32258064515</v>
      </c>
      <c r="AX250" s="186"/>
      <c r="AY250" s="186">
        <f t="shared" si="144"/>
        <v>0</v>
      </c>
      <c r="AZ250" s="186">
        <f t="shared" si="139"/>
        <v>-461290.32258064515</v>
      </c>
      <c r="BA250" s="193">
        <f t="shared" si="140"/>
        <v>0</v>
      </c>
      <c r="BB250" s="720">
        <f>SUM($AY$225:AY250)/SUM($AW$225:AW250)</f>
        <v>0.41447725389994633</v>
      </c>
      <c r="BC250" s="675">
        <f t="shared" si="150"/>
        <v>445161.29032258067</v>
      </c>
      <c r="BD250" s="186">
        <f t="shared" si="145"/>
        <v>0</v>
      </c>
      <c r="BE250" s="186">
        <f t="shared" si="155"/>
        <v>-445161.29032258067</v>
      </c>
      <c r="BF250" s="193">
        <f t="shared" si="143"/>
        <v>0</v>
      </c>
      <c r="BG250" s="675">
        <f t="shared" si="151"/>
        <v>17096.774193548386</v>
      </c>
      <c r="BH250" s="186">
        <f t="shared" si="152"/>
        <v>0</v>
      </c>
      <c r="BI250" s="186">
        <f t="shared" si="146"/>
        <v>-17096.774193548386</v>
      </c>
      <c r="BJ250" s="193">
        <f t="shared" si="147"/>
        <v>0</v>
      </c>
      <c r="BK250" s="675">
        <f t="shared" si="153"/>
        <v>31.93548387096774</v>
      </c>
      <c r="BL250" s="677"/>
      <c r="BM250" s="677">
        <f t="shared" si="148"/>
        <v>0</v>
      </c>
      <c r="BN250" s="677">
        <f t="shared" si="156"/>
        <v>-31.93548387096774</v>
      </c>
      <c r="BO250" s="193">
        <f t="shared" si="154"/>
        <v>0</v>
      </c>
      <c r="BP250" s="730">
        <f>SUM($BM$225:BM250)/SUM($BK$225:BK250)</f>
        <v>0.5723679098679102</v>
      </c>
    </row>
    <row r="251" spans="1:68" s="41" customFormat="1" ht="21.75" customHeight="1" outlineLevel="1">
      <c r="A251" s="120">
        <v>44435</v>
      </c>
      <c r="B251" s="1000"/>
      <c r="C251" s="126"/>
      <c r="D251" s="1003"/>
      <c r="E251" s="706"/>
      <c r="F251" s="155"/>
      <c r="G251" s="30"/>
      <c r="H251" s="31"/>
      <c r="I251" s="35"/>
      <c r="J251" s="34"/>
      <c r="K251" s="440"/>
      <c r="L251" s="706"/>
      <c r="M251" s="710"/>
      <c r="N251" s="134"/>
      <c r="O251" s="36"/>
      <c r="P251" s="147"/>
      <c r="Q251" s="148"/>
      <c r="R251" s="707"/>
      <c r="S251" s="35"/>
      <c r="T251" s="489"/>
      <c r="U251" s="36"/>
      <c r="V251" s="157"/>
      <c r="W251" s="33"/>
      <c r="X251" s="30"/>
      <c r="Y251" s="36"/>
      <c r="Z251" s="37"/>
      <c r="AA251" s="37"/>
      <c r="AB251" s="161"/>
      <c r="AC251" s="98"/>
      <c r="AD251" s="165"/>
      <c r="AE251" s="38"/>
      <c r="AF251" s="167"/>
      <c r="AG251" s="165"/>
      <c r="AH251" s="452"/>
      <c r="AI251" s="126"/>
      <c r="AJ251" s="127"/>
      <c r="AK251" s="555"/>
      <c r="AL251" s="30"/>
      <c r="AM251" s="40"/>
      <c r="AN251" s="570"/>
      <c r="AO251" s="178"/>
      <c r="AP251" s="409"/>
      <c r="AQ251" s="157"/>
      <c r="AS251" s="1060"/>
      <c r="AW251" s="179">
        <f t="shared" si="149"/>
        <v>461290.32258064515</v>
      </c>
      <c r="AX251" s="186"/>
      <c r="AY251" s="186">
        <f t="shared" si="144"/>
        <v>0</v>
      </c>
      <c r="AZ251" s="186">
        <f t="shared" si="139"/>
        <v>-461290.32258064515</v>
      </c>
      <c r="BA251" s="193">
        <f t="shared" si="140"/>
        <v>0</v>
      </c>
      <c r="BB251" s="720">
        <f>SUM($AY$225:AY251)/SUM($AW$225:AW251)</f>
        <v>0.39912624449624462</v>
      </c>
      <c r="BC251" s="675">
        <f t="shared" si="150"/>
        <v>445161.29032258067</v>
      </c>
      <c r="BD251" s="186">
        <f t="shared" si="145"/>
        <v>0</v>
      </c>
      <c r="BE251" s="186">
        <f t="shared" si="155"/>
        <v>-445161.29032258067</v>
      </c>
      <c r="BF251" s="193">
        <f t="shared" si="143"/>
        <v>0</v>
      </c>
      <c r="BG251" s="675">
        <f t="shared" si="151"/>
        <v>17096.774193548386</v>
      </c>
      <c r="BH251" s="186">
        <f t="shared" si="152"/>
        <v>0</v>
      </c>
      <c r="BI251" s="186">
        <f t="shared" si="146"/>
        <v>-17096.774193548386</v>
      </c>
      <c r="BJ251" s="193">
        <f t="shared" si="147"/>
        <v>0</v>
      </c>
      <c r="BK251" s="675">
        <f t="shared" si="153"/>
        <v>31.93548387096774</v>
      </c>
      <c r="BL251" s="677"/>
      <c r="BM251" s="677">
        <f t="shared" si="148"/>
        <v>0</v>
      </c>
      <c r="BN251" s="677">
        <f t="shared" si="156"/>
        <v>-31.93548387096774</v>
      </c>
      <c r="BO251" s="193">
        <f t="shared" si="154"/>
        <v>0</v>
      </c>
      <c r="BP251" s="730">
        <f>SUM($BM$225:BM251)/SUM($BK$225:BK251)</f>
        <v>0.551169098391321</v>
      </c>
    </row>
    <row r="252" spans="1:68" s="41" customFormat="1" ht="21.75" customHeight="1" outlineLevel="1">
      <c r="A252" s="120">
        <v>44436</v>
      </c>
      <c r="B252" s="1000"/>
      <c r="C252" s="126"/>
      <c r="D252" s="1003"/>
      <c r="E252" s="706"/>
      <c r="F252" s="155"/>
      <c r="G252" s="30"/>
      <c r="H252" s="31"/>
      <c r="I252" s="35"/>
      <c r="J252" s="34"/>
      <c r="K252" s="440"/>
      <c r="L252" s="706"/>
      <c r="M252" s="710"/>
      <c r="N252" s="134"/>
      <c r="O252" s="36"/>
      <c r="P252" s="147"/>
      <c r="Q252" s="148"/>
      <c r="R252" s="707"/>
      <c r="S252" s="35"/>
      <c r="T252" s="489"/>
      <c r="U252" s="36"/>
      <c r="V252" s="157"/>
      <c r="W252" s="33"/>
      <c r="X252" s="30"/>
      <c r="Y252" s="36"/>
      <c r="Z252" s="37"/>
      <c r="AA252" s="37"/>
      <c r="AB252" s="161"/>
      <c r="AC252" s="98"/>
      <c r="AD252" s="165"/>
      <c r="AE252" s="38"/>
      <c r="AF252" s="167"/>
      <c r="AG252" s="165"/>
      <c r="AH252" s="452"/>
      <c r="AI252" s="126"/>
      <c r="AJ252" s="127"/>
      <c r="AK252" s="555"/>
      <c r="AL252" s="30"/>
      <c r="AM252" s="40"/>
      <c r="AN252" s="570"/>
      <c r="AO252" s="178"/>
      <c r="AP252" s="409"/>
      <c r="AQ252" s="157"/>
      <c r="AS252" s="1060"/>
      <c r="AW252" s="179">
        <f t="shared" si="149"/>
        <v>461290.32258064515</v>
      </c>
      <c r="AX252" s="186"/>
      <c r="AY252" s="186">
        <f t="shared" si="144"/>
        <v>0</v>
      </c>
      <c r="AZ252" s="186">
        <f t="shared" si="139"/>
        <v>-461290.32258064515</v>
      </c>
      <c r="BA252" s="193">
        <f t="shared" si="140"/>
        <v>0</v>
      </c>
      <c r="BB252" s="720">
        <f>SUM($AY$225:AY252)/SUM($AW$225:AW252)</f>
        <v>0.38487173576423589</v>
      </c>
      <c r="BC252" s="675">
        <f t="shared" si="150"/>
        <v>445161.29032258067</v>
      </c>
      <c r="BD252" s="186">
        <f t="shared" si="145"/>
        <v>0</v>
      </c>
      <c r="BE252" s="186">
        <f t="shared" si="155"/>
        <v>-445161.29032258067</v>
      </c>
      <c r="BF252" s="193">
        <f t="shared" si="143"/>
        <v>0</v>
      </c>
      <c r="BG252" s="675">
        <f t="shared" si="151"/>
        <v>17096.774193548386</v>
      </c>
      <c r="BH252" s="186">
        <f t="shared" si="152"/>
        <v>0</v>
      </c>
      <c r="BI252" s="186">
        <f t="shared" si="146"/>
        <v>-17096.774193548386</v>
      </c>
      <c r="BJ252" s="193">
        <f t="shared" si="147"/>
        <v>0</v>
      </c>
      <c r="BK252" s="675">
        <f t="shared" si="153"/>
        <v>31.93548387096774</v>
      </c>
      <c r="BL252" s="677"/>
      <c r="BM252" s="677">
        <f t="shared" si="148"/>
        <v>0</v>
      </c>
      <c r="BN252" s="677">
        <f t="shared" si="156"/>
        <v>-31.93548387096774</v>
      </c>
      <c r="BO252" s="193">
        <f t="shared" si="154"/>
        <v>0</v>
      </c>
      <c r="BP252" s="730">
        <f>SUM($BM$225:BM252)/SUM($BK$225:BK252)</f>
        <v>0.53148448773448809</v>
      </c>
    </row>
    <row r="253" spans="1:68" s="41" customFormat="1" ht="21.75" customHeight="1" outlineLevel="1">
      <c r="A253" s="120">
        <v>44437</v>
      </c>
      <c r="B253" s="1000"/>
      <c r="C253" s="126"/>
      <c r="D253" s="1003"/>
      <c r="E253" s="706"/>
      <c r="F253" s="155"/>
      <c r="G253" s="30"/>
      <c r="H253" s="31"/>
      <c r="I253" s="35"/>
      <c r="J253" s="34"/>
      <c r="K253" s="440"/>
      <c r="L253" s="706"/>
      <c r="M253" s="710"/>
      <c r="N253" s="134"/>
      <c r="O253" s="36"/>
      <c r="P253" s="147"/>
      <c r="Q253" s="148"/>
      <c r="R253" s="707"/>
      <c r="S253" s="35"/>
      <c r="T253" s="489"/>
      <c r="U253" s="36"/>
      <c r="V253" s="157"/>
      <c r="W253" s="33"/>
      <c r="X253" s="30"/>
      <c r="Y253" s="36"/>
      <c r="Z253" s="37"/>
      <c r="AA253" s="37"/>
      <c r="AB253" s="161"/>
      <c r="AC253" s="98"/>
      <c r="AD253" s="165"/>
      <c r="AE253" s="38"/>
      <c r="AF253" s="167"/>
      <c r="AG253" s="165"/>
      <c r="AH253" s="452"/>
      <c r="AI253" s="126"/>
      <c r="AJ253" s="127"/>
      <c r="AK253" s="555"/>
      <c r="AL253" s="30"/>
      <c r="AM253" s="40"/>
      <c r="AN253" s="570"/>
      <c r="AO253" s="178"/>
      <c r="AP253" s="409"/>
      <c r="AQ253" s="157"/>
      <c r="AS253" s="1060"/>
      <c r="AW253" s="179">
        <f t="shared" si="149"/>
        <v>461290.32258064515</v>
      </c>
      <c r="AX253" s="186"/>
      <c r="AY253" s="186">
        <f t="shared" si="144"/>
        <v>0</v>
      </c>
      <c r="AZ253" s="186">
        <f t="shared" si="139"/>
        <v>-461290.32258064515</v>
      </c>
      <c r="BA253" s="193">
        <f t="shared" si="140"/>
        <v>0</v>
      </c>
      <c r="BB253" s="720">
        <f>SUM($AY$225:AY253)/SUM($AW$225:AW253)</f>
        <v>0.37160029659995192</v>
      </c>
      <c r="BC253" s="675">
        <f t="shared" si="150"/>
        <v>445161.29032258067</v>
      </c>
      <c r="BD253" s="186">
        <f t="shared" si="145"/>
        <v>0</v>
      </c>
      <c r="BE253" s="186">
        <f t="shared" si="155"/>
        <v>-445161.29032258067</v>
      </c>
      <c r="BF253" s="193">
        <f t="shared" si="143"/>
        <v>0</v>
      </c>
      <c r="BG253" s="675">
        <f t="shared" si="151"/>
        <v>17096.774193548386</v>
      </c>
      <c r="BH253" s="186">
        <f t="shared" si="152"/>
        <v>0</v>
      </c>
      <c r="BI253" s="186">
        <f t="shared" si="146"/>
        <v>-17096.774193548386</v>
      </c>
      <c r="BJ253" s="193">
        <f t="shared" si="147"/>
        <v>0</v>
      </c>
      <c r="BK253" s="675">
        <f t="shared" si="153"/>
        <v>31.93548387096774</v>
      </c>
      <c r="BL253" s="677"/>
      <c r="BM253" s="677">
        <f t="shared" si="148"/>
        <v>0</v>
      </c>
      <c r="BN253" s="677">
        <f t="shared" si="156"/>
        <v>-31.93548387096774</v>
      </c>
      <c r="BO253" s="193">
        <f t="shared" si="154"/>
        <v>0</v>
      </c>
      <c r="BP253" s="730">
        <f>SUM($BM$225:BM253)/SUM($BK$225:BK253)</f>
        <v>0.51315743643329892</v>
      </c>
    </row>
    <row r="254" spans="1:68" s="41" customFormat="1" ht="21.75" customHeight="1" outlineLevel="1">
      <c r="A254" s="120">
        <v>44438</v>
      </c>
      <c r="B254" s="1000"/>
      <c r="C254" s="126"/>
      <c r="D254" s="1003"/>
      <c r="E254" s="706"/>
      <c r="F254" s="155"/>
      <c r="G254" s="30"/>
      <c r="H254" s="31"/>
      <c r="I254" s="35"/>
      <c r="J254" s="34"/>
      <c r="K254" s="440"/>
      <c r="L254" s="706"/>
      <c r="M254" s="710"/>
      <c r="N254" s="134"/>
      <c r="O254" s="36"/>
      <c r="P254" s="147"/>
      <c r="Q254" s="148"/>
      <c r="R254" s="707"/>
      <c r="S254" s="35"/>
      <c r="T254" s="489"/>
      <c r="U254" s="36"/>
      <c r="V254" s="157"/>
      <c r="W254" s="33"/>
      <c r="X254" s="30"/>
      <c r="Y254" s="36"/>
      <c r="Z254" s="37"/>
      <c r="AA254" s="37"/>
      <c r="AB254" s="161"/>
      <c r="AC254" s="98"/>
      <c r="AD254" s="165"/>
      <c r="AE254" s="38"/>
      <c r="AF254" s="167"/>
      <c r="AG254" s="165"/>
      <c r="AH254" s="452"/>
      <c r="AI254" s="126"/>
      <c r="AJ254" s="127"/>
      <c r="AK254" s="555"/>
      <c r="AL254" s="30"/>
      <c r="AM254" s="40"/>
      <c r="AN254" s="570"/>
      <c r="AO254" s="178"/>
      <c r="AP254" s="409"/>
      <c r="AQ254" s="157"/>
      <c r="AS254" s="1060"/>
      <c r="AW254" s="179">
        <f t="shared" si="149"/>
        <v>461290.32258064515</v>
      </c>
      <c r="AX254" s="186"/>
      <c r="AY254" s="186">
        <f t="shared" si="144"/>
        <v>0</v>
      </c>
      <c r="AZ254" s="186">
        <f t="shared" si="139"/>
        <v>-461290.32258064515</v>
      </c>
      <c r="BA254" s="193">
        <f t="shared" si="140"/>
        <v>0</v>
      </c>
      <c r="BB254" s="720">
        <f>SUM($AY$225:AY254)/SUM($AW$225:AW254)</f>
        <v>0.35921362004662016</v>
      </c>
      <c r="BC254" s="675">
        <f t="shared" si="150"/>
        <v>445161.29032258067</v>
      </c>
      <c r="BD254" s="186">
        <f t="shared" si="145"/>
        <v>0</v>
      </c>
      <c r="BE254" s="186">
        <f t="shared" si="155"/>
        <v>-445161.29032258067</v>
      </c>
      <c r="BF254" s="193">
        <f t="shared" si="143"/>
        <v>0</v>
      </c>
      <c r="BG254" s="675">
        <f t="shared" si="151"/>
        <v>17096.774193548386</v>
      </c>
      <c r="BH254" s="186">
        <f t="shared" si="152"/>
        <v>0</v>
      </c>
      <c r="BI254" s="186">
        <f t="shared" si="146"/>
        <v>-17096.774193548386</v>
      </c>
      <c r="BJ254" s="193">
        <f t="shared" si="147"/>
        <v>0</v>
      </c>
      <c r="BK254" s="675">
        <f t="shared" si="153"/>
        <v>31.93548387096774</v>
      </c>
      <c r="BL254" s="677"/>
      <c r="BM254" s="677">
        <f t="shared" si="148"/>
        <v>0</v>
      </c>
      <c r="BN254" s="677">
        <f t="shared" si="156"/>
        <v>-31.93548387096774</v>
      </c>
      <c r="BO254" s="193">
        <f t="shared" si="154"/>
        <v>0</v>
      </c>
      <c r="BP254" s="730">
        <f>SUM($BM$225:BM254)/SUM($BK$225:BK254)</f>
        <v>0.49605218855218891</v>
      </c>
    </row>
    <row r="255" spans="1:68" s="41" customFormat="1" ht="21.75" customHeight="1" outlineLevel="1">
      <c r="A255" s="120">
        <v>44439</v>
      </c>
      <c r="B255" s="1000"/>
      <c r="C255" s="126"/>
      <c r="D255" s="1003"/>
      <c r="E255" s="706"/>
      <c r="F255" s="155"/>
      <c r="G255" s="30"/>
      <c r="H255" s="31"/>
      <c r="I255" s="35"/>
      <c r="J255" s="34"/>
      <c r="K255" s="440"/>
      <c r="L255" s="706"/>
      <c r="M255" s="710"/>
      <c r="N255" s="134"/>
      <c r="O255" s="36"/>
      <c r="P255" s="147"/>
      <c r="Q255" s="148"/>
      <c r="R255" s="707"/>
      <c r="S255" s="35"/>
      <c r="T255" s="489"/>
      <c r="U255" s="36"/>
      <c r="V255" s="157"/>
      <c r="W255" s="33"/>
      <c r="X255" s="30"/>
      <c r="Y255" s="36"/>
      <c r="Z255" s="37"/>
      <c r="AA255" s="37"/>
      <c r="AB255" s="161"/>
      <c r="AC255" s="98"/>
      <c r="AD255" s="165"/>
      <c r="AE255" s="38"/>
      <c r="AF255" s="167"/>
      <c r="AG255" s="165"/>
      <c r="AH255" s="452"/>
      <c r="AI255" s="126"/>
      <c r="AJ255" s="127"/>
      <c r="AK255" s="555"/>
      <c r="AL255" s="30"/>
      <c r="AM255" s="40"/>
      <c r="AN255" s="570"/>
      <c r="AO255" s="178"/>
      <c r="AP255" s="409"/>
      <c r="AQ255" s="157"/>
      <c r="AS255" s="1060"/>
      <c r="AW255" s="179">
        <f t="shared" si="149"/>
        <v>461290.32258064515</v>
      </c>
      <c r="AX255" s="186"/>
      <c r="AY255" s="186">
        <f t="shared" si="144"/>
        <v>0</v>
      </c>
      <c r="AZ255" s="186">
        <f t="shared" si="139"/>
        <v>-461290.32258064515</v>
      </c>
      <c r="BA255" s="193">
        <f t="shared" si="140"/>
        <v>0</v>
      </c>
      <c r="BB255" s="720">
        <f>SUM($AY$225:AY255)/SUM($AW$225:AW255)</f>
        <v>0.34762608391608407</v>
      </c>
      <c r="BC255" s="675">
        <f t="shared" si="150"/>
        <v>445161.29032258067</v>
      </c>
      <c r="BD255" s="186">
        <f t="shared" si="145"/>
        <v>0</v>
      </c>
      <c r="BE255" s="186">
        <f t="shared" si="155"/>
        <v>-445161.29032258067</v>
      </c>
      <c r="BF255" s="193">
        <f t="shared" si="143"/>
        <v>0</v>
      </c>
      <c r="BG255" s="675">
        <f t="shared" si="151"/>
        <v>17096.774193548386</v>
      </c>
      <c r="BH255" s="186">
        <f t="shared" si="152"/>
        <v>0</v>
      </c>
      <c r="BI255" s="186">
        <f t="shared" si="146"/>
        <v>-17096.774193548386</v>
      </c>
      <c r="BJ255" s="193">
        <f t="shared" si="147"/>
        <v>0</v>
      </c>
      <c r="BK255" s="675">
        <f t="shared" si="153"/>
        <v>31.93548387096774</v>
      </c>
      <c r="BL255" s="677"/>
      <c r="BM255" s="677">
        <f t="shared" si="148"/>
        <v>0</v>
      </c>
      <c r="BN255" s="677">
        <f t="shared" si="156"/>
        <v>-31.93548387096774</v>
      </c>
      <c r="BO255" s="193">
        <f t="shared" si="154"/>
        <v>0</v>
      </c>
      <c r="BP255" s="730">
        <f>SUM($BM$225:BM255)/SUM($BK$225:BK255)</f>
        <v>0.48005050505050545</v>
      </c>
    </row>
    <row r="256" spans="1:68" s="52" customFormat="1" ht="22.5" customHeight="1">
      <c r="A256" s="122" t="str">
        <f>"SUM T8"</f>
        <v>SUM T8</v>
      </c>
      <c r="B256" s="1015">
        <f>SUM(B225:B255)</f>
        <v>4971053</v>
      </c>
      <c r="C256" s="54">
        <f t="shared" ref="C256:V256" si="157">SUM(C225:C255)</f>
        <v>5167430</v>
      </c>
      <c r="D256" s="1008">
        <f t="shared" si="157"/>
        <v>475.25</v>
      </c>
      <c r="E256" s="442">
        <f>SUM(E225:E255)</f>
        <v>0</v>
      </c>
      <c r="F256" s="57">
        <f t="shared" si="157"/>
        <v>5441710</v>
      </c>
      <c r="G256" s="54">
        <f t="shared" si="157"/>
        <v>231382</v>
      </c>
      <c r="H256" s="55">
        <f t="shared" si="157"/>
        <v>0</v>
      </c>
      <c r="I256" s="59">
        <f t="shared" si="157"/>
        <v>4780157</v>
      </c>
      <c r="J256" s="58">
        <f t="shared" si="157"/>
        <v>194395</v>
      </c>
      <c r="K256" s="443">
        <f t="shared" si="157"/>
        <v>475.25</v>
      </c>
      <c r="L256" s="773">
        <f t="shared" si="157"/>
        <v>0</v>
      </c>
      <c r="M256" s="61">
        <f t="shared" si="157"/>
        <v>0</v>
      </c>
      <c r="N256" s="62">
        <f t="shared" si="157"/>
        <v>5292179</v>
      </c>
      <c r="O256" s="60">
        <f t="shared" si="157"/>
        <v>225024</v>
      </c>
      <c r="P256" s="151">
        <f t="shared" si="157"/>
        <v>10072336</v>
      </c>
      <c r="Q256" s="152">
        <f t="shared" si="157"/>
        <v>419419</v>
      </c>
      <c r="R256" s="142">
        <f t="shared" si="157"/>
        <v>0</v>
      </c>
      <c r="S256" s="59">
        <f t="shared" si="157"/>
        <v>162481</v>
      </c>
      <c r="T256" s="59">
        <f t="shared" si="157"/>
        <v>121675</v>
      </c>
      <c r="U256" s="60">
        <f t="shared" si="157"/>
        <v>5175</v>
      </c>
      <c r="V256" s="56">
        <f t="shared" si="157"/>
        <v>28415</v>
      </c>
      <c r="W256" s="57" t="s">
        <v>82</v>
      </c>
      <c r="X256" s="54">
        <f t="shared" ref="X256:AL256" si="158">SUM(X225:X255)</f>
        <v>0</v>
      </c>
      <c r="Y256" s="60" t="s">
        <v>82</v>
      </c>
      <c r="Z256" s="61">
        <f t="shared" si="158"/>
        <v>0</v>
      </c>
      <c r="AA256" s="61">
        <f>SUM(AA225:AA255)</f>
        <v>0</v>
      </c>
      <c r="AB256" s="162">
        <f t="shared" si="158"/>
        <v>0</v>
      </c>
      <c r="AC256" s="100">
        <f t="shared" si="158"/>
        <v>0</v>
      </c>
      <c r="AD256" s="62">
        <f t="shared" si="158"/>
        <v>0</v>
      </c>
      <c r="AE256" s="54">
        <f>SUM(AE225:AE255)</f>
        <v>630</v>
      </c>
      <c r="AF256" s="60" t="s">
        <v>82</v>
      </c>
      <c r="AG256" s="62">
        <f t="shared" si="158"/>
        <v>624.99999999999989</v>
      </c>
      <c r="AH256" s="455">
        <f t="shared" si="158"/>
        <v>161.80000000000004</v>
      </c>
      <c r="AI256" s="54">
        <f t="shared" si="158"/>
        <v>0</v>
      </c>
      <c r="AJ256" s="60">
        <f t="shared" si="158"/>
        <v>0</v>
      </c>
      <c r="AK256" s="536">
        <f t="shared" si="158"/>
        <v>1701</v>
      </c>
      <c r="AL256" s="54">
        <f t="shared" si="158"/>
        <v>0</v>
      </c>
      <c r="AM256" s="61"/>
      <c r="AN256" s="574"/>
      <c r="AO256" s="58"/>
      <c r="AP256" s="411"/>
      <c r="AQ256" s="56"/>
      <c r="AS256" s="1061"/>
      <c r="AW256" s="199">
        <v>14300000</v>
      </c>
      <c r="AX256" s="478"/>
      <c r="AY256" s="478">
        <f>SUM(AY225:AY255)</f>
        <v>4971053</v>
      </c>
      <c r="AZ256" s="189">
        <f t="shared" si="139"/>
        <v>-9328947</v>
      </c>
      <c r="BA256" s="194">
        <f t="shared" si="140"/>
        <v>0.34762608391608391</v>
      </c>
      <c r="BB256" s="722"/>
      <c r="BC256" s="199">
        <v>13800000</v>
      </c>
      <c r="BD256" s="478">
        <f>SUM(BD225:BD255)</f>
        <v>4780157</v>
      </c>
      <c r="BE256" s="189">
        <f t="shared" ref="BE256:BE286" si="159">I256-BC256</f>
        <v>-9019843</v>
      </c>
      <c r="BF256" s="194">
        <f t="shared" ref="BF256:BF286" si="160">I256/BC256</f>
        <v>0.3463881884057971</v>
      </c>
      <c r="BG256" s="199">
        <v>530000</v>
      </c>
      <c r="BH256" s="478">
        <f>SUM(BH225:BH255)</f>
        <v>190896</v>
      </c>
      <c r="BI256" s="189">
        <f>S256+V256-BG256</f>
        <v>-339104</v>
      </c>
      <c r="BJ256" s="194">
        <f>(S256+V256)/BG256</f>
        <v>0.3601811320754717</v>
      </c>
      <c r="BK256" s="681">
        <v>990</v>
      </c>
      <c r="BL256" s="687"/>
      <c r="BM256" s="687">
        <f>SUM(BM225:BM255)</f>
        <v>475.25</v>
      </c>
      <c r="BN256" s="682">
        <f>BM256-BK256</f>
        <v>-514.75</v>
      </c>
      <c r="BO256" s="683">
        <f t="shared" ref="BO256:BO286" si="161">BM256/BK256</f>
        <v>0.48005050505050506</v>
      </c>
      <c r="BP256" s="683"/>
    </row>
    <row r="257" spans="1:68" s="41" customFormat="1" ht="21.75" hidden="1" customHeight="1" outlineLevel="1" collapsed="1">
      <c r="A257" s="120">
        <v>44440</v>
      </c>
      <c r="B257" s="1000"/>
      <c r="C257" s="126"/>
      <c r="D257" s="1003"/>
      <c r="E257" s="706"/>
      <c r="F257" s="155"/>
      <c r="G257" s="30"/>
      <c r="H257" s="31"/>
      <c r="I257" s="134"/>
      <c r="J257" s="36"/>
      <c r="K257" s="459"/>
      <c r="L257" s="706"/>
      <c r="M257" s="710"/>
      <c r="N257" s="134"/>
      <c r="O257" s="36"/>
      <c r="P257" s="147"/>
      <c r="Q257" s="148"/>
      <c r="R257" s="707"/>
      <c r="S257" s="35"/>
      <c r="T257" s="489"/>
      <c r="U257" s="36"/>
      <c r="V257" s="157"/>
      <c r="W257" s="33"/>
      <c r="X257" s="30"/>
      <c r="Y257" s="36"/>
      <c r="Z257" s="37"/>
      <c r="AA257" s="37"/>
      <c r="AB257" s="161"/>
      <c r="AC257" s="98"/>
      <c r="AD257" s="165"/>
      <c r="AE257" s="38"/>
      <c r="AF257" s="167"/>
      <c r="AG257" s="165"/>
      <c r="AH257" s="452"/>
      <c r="AI257" s="126"/>
      <c r="AJ257" s="127"/>
      <c r="AK257" s="555"/>
      <c r="AL257" s="30"/>
      <c r="AM257" s="40"/>
      <c r="AN257" s="570"/>
      <c r="AO257" s="178"/>
      <c r="AP257" s="409"/>
      <c r="AQ257" s="157"/>
      <c r="AS257" s="1060"/>
      <c r="AW257" s="1027">
        <f>$AW$287/30</f>
        <v>256666.66666666666</v>
      </c>
      <c r="AX257" s="186"/>
      <c r="AY257" s="186">
        <f t="shared" ref="AY257:AY286" si="162">B257</f>
        <v>0</v>
      </c>
      <c r="AZ257" s="186">
        <f t="shared" si="139"/>
        <v>-256666.66666666666</v>
      </c>
      <c r="BA257" s="193">
        <f t="shared" si="140"/>
        <v>0</v>
      </c>
      <c r="BB257" s="720">
        <v>0</v>
      </c>
      <c r="BC257" s="1027">
        <f>$BC$287/30</f>
        <v>246666.66666666666</v>
      </c>
      <c r="BD257" s="186">
        <f t="shared" ref="BD257:BD286" si="163">I257</f>
        <v>0</v>
      </c>
      <c r="BE257" s="186">
        <f t="shared" si="159"/>
        <v>-246666.66666666666</v>
      </c>
      <c r="BF257" s="193">
        <f t="shared" si="160"/>
        <v>0</v>
      </c>
      <c r="BG257" s="1026">
        <f>$BG$287/30</f>
        <v>8666.6666666666661</v>
      </c>
      <c r="BH257" s="186">
        <f t="shared" ref="BH257:BH286" si="164">S257+V257</f>
        <v>0</v>
      </c>
      <c r="BI257" s="186">
        <f t="shared" ref="BI257:BI286" si="165">S257+V257-BG257</f>
        <v>-8666.6666666666661</v>
      </c>
      <c r="BJ257" s="193">
        <f t="shared" ref="BJ257:BJ286" si="166">(S257+V257)/BG257</f>
        <v>0</v>
      </c>
      <c r="BK257" s="969">
        <f>$BK$287/30</f>
        <v>15.666666666666666</v>
      </c>
      <c r="BL257" s="677"/>
      <c r="BM257" s="677">
        <f t="shared" ref="BM257:BM286" si="167">D257</f>
        <v>0</v>
      </c>
      <c r="BN257" s="677">
        <f t="shared" ref="BN257:BN286" si="168">BM257-BK257</f>
        <v>-15.666666666666666</v>
      </c>
      <c r="BO257" s="193">
        <f t="shared" si="161"/>
        <v>0</v>
      </c>
      <c r="BP257" s="193">
        <f>SUM($BM$257:BM257)/SUM($BK$257:BK257)</f>
        <v>0</v>
      </c>
    </row>
    <row r="258" spans="1:68" s="41" customFormat="1" ht="21.75" hidden="1" customHeight="1" outlineLevel="1">
      <c r="A258" s="120">
        <v>44441</v>
      </c>
      <c r="B258" s="1000"/>
      <c r="C258" s="126"/>
      <c r="D258" s="1003"/>
      <c r="E258" s="706"/>
      <c r="F258" s="155"/>
      <c r="G258" s="30"/>
      <c r="H258" s="31"/>
      <c r="I258" s="35"/>
      <c r="J258" s="34"/>
      <c r="K258" s="440"/>
      <c r="L258" s="706"/>
      <c r="M258" s="710"/>
      <c r="N258" s="134"/>
      <c r="O258" s="36"/>
      <c r="P258" s="147"/>
      <c r="Q258" s="148"/>
      <c r="R258" s="707"/>
      <c r="S258" s="35"/>
      <c r="T258" s="489"/>
      <c r="U258" s="36"/>
      <c r="V258" s="157"/>
      <c r="W258" s="33"/>
      <c r="X258" s="30"/>
      <c r="Y258" s="36"/>
      <c r="Z258" s="37"/>
      <c r="AA258" s="37"/>
      <c r="AB258" s="161"/>
      <c r="AC258" s="98"/>
      <c r="AD258" s="165"/>
      <c r="AE258" s="38"/>
      <c r="AF258" s="167"/>
      <c r="AG258" s="165"/>
      <c r="AH258" s="452"/>
      <c r="AI258" s="126"/>
      <c r="AJ258" s="127"/>
      <c r="AK258" s="555"/>
      <c r="AL258" s="30"/>
      <c r="AM258" s="40"/>
      <c r="AN258" s="570"/>
      <c r="AO258" s="178"/>
      <c r="AP258" s="409"/>
      <c r="AQ258" s="157"/>
      <c r="AS258" s="1060"/>
      <c r="AW258" s="1027">
        <f t="shared" ref="AW258:AW286" si="169">$AW$287/30</f>
        <v>256666.66666666666</v>
      </c>
      <c r="AX258" s="186"/>
      <c r="AY258" s="186">
        <f t="shared" si="162"/>
        <v>0</v>
      </c>
      <c r="AZ258" s="186">
        <f t="shared" si="139"/>
        <v>-256666.66666666666</v>
      </c>
      <c r="BA258" s="193">
        <f t="shared" si="140"/>
        <v>0</v>
      </c>
      <c r="BB258" s="720">
        <f>SUM($AY$257:AY258)/SUM($AW$257:AW258)</f>
        <v>0</v>
      </c>
      <c r="BC258" s="1027">
        <f t="shared" ref="BC258:BC286" si="170">$BC$287/30</f>
        <v>246666.66666666666</v>
      </c>
      <c r="BD258" s="186">
        <f t="shared" si="163"/>
        <v>0</v>
      </c>
      <c r="BE258" s="186">
        <f t="shared" si="159"/>
        <v>-246666.66666666666</v>
      </c>
      <c r="BF258" s="193">
        <f t="shared" si="160"/>
        <v>0</v>
      </c>
      <c r="BG258" s="1026">
        <f t="shared" ref="BG258:BG286" si="171">$BG$287/30</f>
        <v>8666.6666666666661</v>
      </c>
      <c r="BH258" s="186">
        <f t="shared" si="164"/>
        <v>0</v>
      </c>
      <c r="BI258" s="186">
        <f t="shared" si="165"/>
        <v>-8666.6666666666661</v>
      </c>
      <c r="BJ258" s="193">
        <f t="shared" si="166"/>
        <v>0</v>
      </c>
      <c r="BK258" s="969">
        <f t="shared" ref="BK258:BK286" si="172">$BK$287/30</f>
        <v>15.666666666666666</v>
      </c>
      <c r="BL258" s="677"/>
      <c r="BM258" s="677">
        <f t="shared" si="167"/>
        <v>0</v>
      </c>
      <c r="BN258" s="677">
        <f t="shared" si="168"/>
        <v>-15.666666666666666</v>
      </c>
      <c r="BO258" s="193">
        <f t="shared" si="161"/>
        <v>0</v>
      </c>
      <c r="BP258" s="193">
        <f>SUM($BM$257:BM258)/SUM($BK$257:BK258)</f>
        <v>0</v>
      </c>
    </row>
    <row r="259" spans="1:68" s="41" customFormat="1" ht="21.75" hidden="1" customHeight="1" outlineLevel="1">
      <c r="A259" s="120">
        <v>44442</v>
      </c>
      <c r="B259" s="1000"/>
      <c r="C259" s="126"/>
      <c r="D259" s="1003"/>
      <c r="E259" s="706"/>
      <c r="F259" s="155"/>
      <c r="G259" s="30"/>
      <c r="H259" s="31"/>
      <c r="I259" s="35"/>
      <c r="J259" s="34"/>
      <c r="K259" s="440"/>
      <c r="L259" s="706"/>
      <c r="M259" s="710"/>
      <c r="N259" s="134"/>
      <c r="O259" s="36"/>
      <c r="P259" s="147"/>
      <c r="Q259" s="148"/>
      <c r="R259" s="707"/>
      <c r="S259" s="35"/>
      <c r="T259" s="489"/>
      <c r="U259" s="36"/>
      <c r="V259" s="157"/>
      <c r="W259" s="33"/>
      <c r="X259" s="30"/>
      <c r="Y259" s="36"/>
      <c r="Z259" s="37"/>
      <c r="AA259" s="37"/>
      <c r="AB259" s="161"/>
      <c r="AC259" s="98"/>
      <c r="AD259" s="165"/>
      <c r="AE259" s="38"/>
      <c r="AF259" s="167"/>
      <c r="AG259" s="165"/>
      <c r="AH259" s="452"/>
      <c r="AI259" s="126"/>
      <c r="AJ259" s="127"/>
      <c r="AK259" s="555"/>
      <c r="AL259" s="30"/>
      <c r="AM259" s="40"/>
      <c r="AN259" s="570"/>
      <c r="AO259" s="178"/>
      <c r="AP259" s="409"/>
      <c r="AQ259" s="157"/>
      <c r="AS259" s="1060"/>
      <c r="AW259" s="1027">
        <f t="shared" si="169"/>
        <v>256666.66666666666</v>
      </c>
      <c r="AX259" s="186"/>
      <c r="AY259" s="186">
        <f t="shared" si="162"/>
        <v>0</v>
      </c>
      <c r="AZ259" s="186">
        <f t="shared" si="139"/>
        <v>-256666.66666666666</v>
      </c>
      <c r="BA259" s="193">
        <f t="shared" si="140"/>
        <v>0</v>
      </c>
      <c r="BB259" s="720">
        <f>SUM($AY$257:AY259)/SUM($AW$257:AW259)</f>
        <v>0</v>
      </c>
      <c r="BC259" s="1027">
        <f t="shared" si="170"/>
        <v>246666.66666666666</v>
      </c>
      <c r="BD259" s="186">
        <f t="shared" si="163"/>
        <v>0</v>
      </c>
      <c r="BE259" s="186">
        <f t="shared" si="159"/>
        <v>-246666.66666666666</v>
      </c>
      <c r="BF259" s="193">
        <f t="shared" si="160"/>
        <v>0</v>
      </c>
      <c r="BG259" s="1026">
        <f t="shared" si="171"/>
        <v>8666.6666666666661</v>
      </c>
      <c r="BH259" s="186">
        <f t="shared" si="164"/>
        <v>0</v>
      </c>
      <c r="BI259" s="186">
        <f t="shared" si="165"/>
        <v>-8666.6666666666661</v>
      </c>
      <c r="BJ259" s="193">
        <f t="shared" si="166"/>
        <v>0</v>
      </c>
      <c r="BK259" s="969">
        <f t="shared" si="172"/>
        <v>15.666666666666666</v>
      </c>
      <c r="BL259" s="677"/>
      <c r="BM259" s="677">
        <f t="shared" si="167"/>
        <v>0</v>
      </c>
      <c r="BN259" s="677">
        <f t="shared" si="168"/>
        <v>-15.666666666666666</v>
      </c>
      <c r="BO259" s="193">
        <f t="shared" si="161"/>
        <v>0</v>
      </c>
      <c r="BP259" s="193">
        <f>SUM($BM$257:BM259)/SUM($BK$257:BK259)</f>
        <v>0</v>
      </c>
    </row>
    <row r="260" spans="1:68" s="41" customFormat="1" ht="21.75" hidden="1" customHeight="1" outlineLevel="1">
      <c r="A260" s="120">
        <v>44443</v>
      </c>
      <c r="B260" s="1000"/>
      <c r="C260" s="126"/>
      <c r="D260" s="1003"/>
      <c r="E260" s="706"/>
      <c r="F260" s="155"/>
      <c r="G260" s="30"/>
      <c r="H260" s="31"/>
      <c r="I260" s="35"/>
      <c r="J260" s="34"/>
      <c r="K260" s="440"/>
      <c r="L260" s="706"/>
      <c r="M260" s="710"/>
      <c r="N260" s="134"/>
      <c r="O260" s="36"/>
      <c r="P260" s="147"/>
      <c r="Q260" s="148"/>
      <c r="R260" s="707"/>
      <c r="S260" s="35"/>
      <c r="T260" s="489"/>
      <c r="U260" s="36"/>
      <c r="V260" s="157"/>
      <c r="W260" s="33"/>
      <c r="X260" s="30"/>
      <c r="Y260" s="36"/>
      <c r="Z260" s="37"/>
      <c r="AA260" s="37"/>
      <c r="AB260" s="161"/>
      <c r="AC260" s="98"/>
      <c r="AD260" s="165"/>
      <c r="AE260" s="38"/>
      <c r="AF260" s="167"/>
      <c r="AG260" s="165"/>
      <c r="AH260" s="452"/>
      <c r="AI260" s="126"/>
      <c r="AJ260" s="127"/>
      <c r="AK260" s="555"/>
      <c r="AL260" s="30"/>
      <c r="AM260" s="40"/>
      <c r="AN260" s="570"/>
      <c r="AO260" s="178"/>
      <c r="AP260" s="409"/>
      <c r="AQ260" s="157"/>
      <c r="AS260" s="1060"/>
      <c r="AW260" s="1027">
        <f t="shared" si="169"/>
        <v>256666.66666666666</v>
      </c>
      <c r="AX260" s="186"/>
      <c r="AY260" s="186">
        <f t="shared" si="162"/>
        <v>0</v>
      </c>
      <c r="AZ260" s="186">
        <f t="shared" si="139"/>
        <v>-256666.66666666666</v>
      </c>
      <c r="BA260" s="193">
        <f t="shared" si="140"/>
        <v>0</v>
      </c>
      <c r="BB260" s="720">
        <f>SUM($AY$257:AY260)/SUM($AW$257:AW260)</f>
        <v>0</v>
      </c>
      <c r="BC260" s="1027">
        <f t="shared" si="170"/>
        <v>246666.66666666666</v>
      </c>
      <c r="BD260" s="186">
        <f t="shared" si="163"/>
        <v>0</v>
      </c>
      <c r="BE260" s="186">
        <f t="shared" si="159"/>
        <v>-246666.66666666666</v>
      </c>
      <c r="BF260" s="193">
        <f t="shared" si="160"/>
        <v>0</v>
      </c>
      <c r="BG260" s="1026">
        <f t="shared" si="171"/>
        <v>8666.6666666666661</v>
      </c>
      <c r="BH260" s="186">
        <f t="shared" si="164"/>
        <v>0</v>
      </c>
      <c r="BI260" s="186">
        <f t="shared" si="165"/>
        <v>-8666.6666666666661</v>
      </c>
      <c r="BJ260" s="193">
        <f t="shared" si="166"/>
        <v>0</v>
      </c>
      <c r="BK260" s="969">
        <f t="shared" si="172"/>
        <v>15.666666666666666</v>
      </c>
      <c r="BL260" s="677"/>
      <c r="BM260" s="677">
        <f t="shared" si="167"/>
        <v>0</v>
      </c>
      <c r="BN260" s="677">
        <f t="shared" si="168"/>
        <v>-15.666666666666666</v>
      </c>
      <c r="BO260" s="193">
        <f t="shared" si="161"/>
        <v>0</v>
      </c>
      <c r="BP260" s="193">
        <f>SUM($BM$257:BM260)/SUM($BK$257:BK260)</f>
        <v>0</v>
      </c>
    </row>
    <row r="261" spans="1:68" s="41" customFormat="1" ht="21.75" hidden="1" customHeight="1" outlineLevel="1">
      <c r="A261" s="120">
        <v>44444</v>
      </c>
      <c r="B261" s="1000"/>
      <c r="C261" s="126"/>
      <c r="D261" s="1003"/>
      <c r="E261" s="706"/>
      <c r="F261" s="155"/>
      <c r="G261" s="30"/>
      <c r="H261" s="31"/>
      <c r="I261" s="35"/>
      <c r="J261" s="34"/>
      <c r="K261" s="440"/>
      <c r="L261" s="706"/>
      <c r="M261" s="710"/>
      <c r="N261" s="134"/>
      <c r="O261" s="36"/>
      <c r="P261" s="147"/>
      <c r="Q261" s="148"/>
      <c r="R261" s="707"/>
      <c r="S261" s="35"/>
      <c r="T261" s="489"/>
      <c r="U261" s="36"/>
      <c r="V261" s="157"/>
      <c r="W261" s="33"/>
      <c r="X261" s="30"/>
      <c r="Y261" s="36"/>
      <c r="Z261" s="37"/>
      <c r="AA261" s="37"/>
      <c r="AB261" s="161"/>
      <c r="AC261" s="98"/>
      <c r="AD261" s="165"/>
      <c r="AE261" s="38"/>
      <c r="AF261" s="167"/>
      <c r="AG261" s="165"/>
      <c r="AH261" s="452"/>
      <c r="AI261" s="126"/>
      <c r="AJ261" s="127"/>
      <c r="AK261" s="555"/>
      <c r="AL261" s="30"/>
      <c r="AM261" s="40"/>
      <c r="AN261" s="570"/>
      <c r="AO261" s="178"/>
      <c r="AP261" s="409"/>
      <c r="AQ261" s="157"/>
      <c r="AS261" s="1060"/>
      <c r="AW261" s="1027">
        <f t="shared" si="169"/>
        <v>256666.66666666666</v>
      </c>
      <c r="AX261" s="186"/>
      <c r="AY261" s="186">
        <f t="shared" si="162"/>
        <v>0</v>
      </c>
      <c r="AZ261" s="186">
        <f t="shared" ref="AZ261:AZ324" si="173">B261-AW261</f>
        <v>-256666.66666666666</v>
      </c>
      <c r="BA261" s="193">
        <f t="shared" ref="BA261:BA324" si="174">B261/AW261</f>
        <v>0</v>
      </c>
      <c r="BB261" s="720">
        <f>SUM($AY$257:AY261)/SUM($AW$257:AW261)</f>
        <v>0</v>
      </c>
      <c r="BC261" s="1027">
        <f t="shared" si="170"/>
        <v>246666.66666666666</v>
      </c>
      <c r="BD261" s="186">
        <f t="shared" si="163"/>
        <v>0</v>
      </c>
      <c r="BE261" s="186">
        <f t="shared" si="159"/>
        <v>-246666.66666666666</v>
      </c>
      <c r="BF261" s="193">
        <f t="shared" si="160"/>
        <v>0</v>
      </c>
      <c r="BG261" s="1026">
        <f t="shared" si="171"/>
        <v>8666.6666666666661</v>
      </c>
      <c r="BH261" s="186">
        <f t="shared" si="164"/>
        <v>0</v>
      </c>
      <c r="BI261" s="186">
        <f t="shared" si="165"/>
        <v>-8666.6666666666661</v>
      </c>
      <c r="BJ261" s="193">
        <f t="shared" si="166"/>
        <v>0</v>
      </c>
      <c r="BK261" s="969">
        <f t="shared" si="172"/>
        <v>15.666666666666666</v>
      </c>
      <c r="BL261" s="677"/>
      <c r="BM261" s="677">
        <f t="shared" si="167"/>
        <v>0</v>
      </c>
      <c r="BN261" s="677">
        <f t="shared" si="168"/>
        <v>-15.666666666666666</v>
      </c>
      <c r="BO261" s="193">
        <f t="shared" si="161"/>
        <v>0</v>
      </c>
      <c r="BP261" s="193">
        <f>SUM($BM$257:BM261)/SUM($BK$257:BK261)</f>
        <v>0</v>
      </c>
    </row>
    <row r="262" spans="1:68" s="41" customFormat="1" ht="21.75" hidden="1" customHeight="1" outlineLevel="1">
      <c r="A262" s="120">
        <v>44445</v>
      </c>
      <c r="B262" s="1000"/>
      <c r="C262" s="126"/>
      <c r="D262" s="1003"/>
      <c r="E262" s="706"/>
      <c r="F262" s="155"/>
      <c r="G262" s="30"/>
      <c r="H262" s="31"/>
      <c r="I262" s="35"/>
      <c r="J262" s="34"/>
      <c r="K262" s="440"/>
      <c r="L262" s="706"/>
      <c r="M262" s="710"/>
      <c r="N262" s="134"/>
      <c r="O262" s="36"/>
      <c r="P262" s="147"/>
      <c r="Q262" s="148"/>
      <c r="R262" s="707"/>
      <c r="S262" s="35"/>
      <c r="T262" s="489"/>
      <c r="U262" s="36"/>
      <c r="V262" s="157"/>
      <c r="W262" s="33"/>
      <c r="X262" s="30"/>
      <c r="Y262" s="36"/>
      <c r="Z262" s="37"/>
      <c r="AA262" s="37"/>
      <c r="AB262" s="161"/>
      <c r="AC262" s="98"/>
      <c r="AD262" s="165"/>
      <c r="AE262" s="38"/>
      <c r="AF262" s="167"/>
      <c r="AG262" s="165"/>
      <c r="AH262" s="452"/>
      <c r="AI262" s="126"/>
      <c r="AJ262" s="127"/>
      <c r="AK262" s="555"/>
      <c r="AL262" s="30"/>
      <c r="AM262" s="40"/>
      <c r="AN262" s="570"/>
      <c r="AO262" s="178"/>
      <c r="AP262" s="409"/>
      <c r="AQ262" s="157"/>
      <c r="AS262" s="1060"/>
      <c r="AW262" s="1027">
        <f t="shared" si="169"/>
        <v>256666.66666666666</v>
      </c>
      <c r="AX262" s="186"/>
      <c r="AY262" s="186">
        <f t="shared" si="162"/>
        <v>0</v>
      </c>
      <c r="AZ262" s="186">
        <f t="shared" si="173"/>
        <v>-256666.66666666666</v>
      </c>
      <c r="BA262" s="193">
        <f t="shared" si="174"/>
        <v>0</v>
      </c>
      <c r="BB262" s="720">
        <f>SUM($AY$257:AY262)/SUM($AW$257:AW262)</f>
        <v>0</v>
      </c>
      <c r="BC262" s="1027">
        <f t="shared" si="170"/>
        <v>246666.66666666666</v>
      </c>
      <c r="BD262" s="186">
        <f t="shared" si="163"/>
        <v>0</v>
      </c>
      <c r="BE262" s="186">
        <f t="shared" si="159"/>
        <v>-246666.66666666666</v>
      </c>
      <c r="BF262" s="193">
        <f t="shared" si="160"/>
        <v>0</v>
      </c>
      <c r="BG262" s="1026">
        <f t="shared" si="171"/>
        <v>8666.6666666666661</v>
      </c>
      <c r="BH262" s="186">
        <f t="shared" si="164"/>
        <v>0</v>
      </c>
      <c r="BI262" s="186">
        <f t="shared" si="165"/>
        <v>-8666.6666666666661</v>
      </c>
      <c r="BJ262" s="193">
        <f t="shared" si="166"/>
        <v>0</v>
      </c>
      <c r="BK262" s="969">
        <f t="shared" si="172"/>
        <v>15.666666666666666</v>
      </c>
      <c r="BL262" s="677"/>
      <c r="BM262" s="677">
        <f t="shared" si="167"/>
        <v>0</v>
      </c>
      <c r="BN262" s="677">
        <f t="shared" si="168"/>
        <v>-15.666666666666666</v>
      </c>
      <c r="BO262" s="193">
        <f t="shared" si="161"/>
        <v>0</v>
      </c>
      <c r="BP262" s="193">
        <f>SUM($BM$257:BM262)/SUM($BK$257:BK262)</f>
        <v>0</v>
      </c>
    </row>
    <row r="263" spans="1:68" s="41" customFormat="1" ht="21.75" hidden="1" customHeight="1" outlineLevel="1">
      <c r="A263" s="120">
        <v>44446</v>
      </c>
      <c r="B263" s="1000"/>
      <c r="C263" s="126"/>
      <c r="D263" s="1003"/>
      <c r="E263" s="706"/>
      <c r="F263" s="155"/>
      <c r="G263" s="30"/>
      <c r="H263" s="31"/>
      <c r="I263" s="35"/>
      <c r="J263" s="34"/>
      <c r="K263" s="440"/>
      <c r="L263" s="706"/>
      <c r="M263" s="710"/>
      <c r="N263" s="134"/>
      <c r="O263" s="36"/>
      <c r="P263" s="147"/>
      <c r="Q263" s="148"/>
      <c r="R263" s="707"/>
      <c r="S263" s="35"/>
      <c r="T263" s="489"/>
      <c r="U263" s="36"/>
      <c r="V263" s="157"/>
      <c r="W263" s="33"/>
      <c r="X263" s="30"/>
      <c r="Y263" s="36"/>
      <c r="Z263" s="37"/>
      <c r="AA263" s="37"/>
      <c r="AB263" s="161"/>
      <c r="AC263" s="98"/>
      <c r="AD263" s="165"/>
      <c r="AE263" s="38"/>
      <c r="AF263" s="167"/>
      <c r="AG263" s="165"/>
      <c r="AH263" s="452"/>
      <c r="AI263" s="126"/>
      <c r="AJ263" s="127"/>
      <c r="AK263" s="555"/>
      <c r="AL263" s="30"/>
      <c r="AM263" s="40"/>
      <c r="AN263" s="570"/>
      <c r="AO263" s="178"/>
      <c r="AP263" s="409"/>
      <c r="AQ263" s="157"/>
      <c r="AS263" s="1060"/>
      <c r="AW263" s="1027">
        <f t="shared" si="169"/>
        <v>256666.66666666666</v>
      </c>
      <c r="AX263" s="186"/>
      <c r="AY263" s="186">
        <f t="shared" si="162"/>
        <v>0</v>
      </c>
      <c r="AZ263" s="186">
        <f t="shared" si="173"/>
        <v>-256666.66666666666</v>
      </c>
      <c r="BA263" s="193">
        <f t="shared" si="174"/>
        <v>0</v>
      </c>
      <c r="BB263" s="720">
        <f>SUM($AY$257:AY263)/SUM($AW$257:AW263)</f>
        <v>0</v>
      </c>
      <c r="BC263" s="1027">
        <f t="shared" si="170"/>
        <v>246666.66666666666</v>
      </c>
      <c r="BD263" s="186">
        <f t="shared" si="163"/>
        <v>0</v>
      </c>
      <c r="BE263" s="186">
        <f t="shared" si="159"/>
        <v>-246666.66666666666</v>
      </c>
      <c r="BF263" s="193">
        <f t="shared" si="160"/>
        <v>0</v>
      </c>
      <c r="BG263" s="1026">
        <f t="shared" si="171"/>
        <v>8666.6666666666661</v>
      </c>
      <c r="BH263" s="186">
        <f t="shared" si="164"/>
        <v>0</v>
      </c>
      <c r="BI263" s="186">
        <f t="shared" si="165"/>
        <v>-8666.6666666666661</v>
      </c>
      <c r="BJ263" s="193">
        <f t="shared" si="166"/>
        <v>0</v>
      </c>
      <c r="BK263" s="969">
        <f t="shared" si="172"/>
        <v>15.666666666666666</v>
      </c>
      <c r="BL263" s="677"/>
      <c r="BM263" s="677">
        <f t="shared" si="167"/>
        <v>0</v>
      </c>
      <c r="BN263" s="677">
        <f t="shared" si="168"/>
        <v>-15.666666666666666</v>
      </c>
      <c r="BO263" s="193">
        <f t="shared" si="161"/>
        <v>0</v>
      </c>
      <c r="BP263" s="193">
        <f>SUM($BM$257:BM263)/SUM($BK$257:BK263)</f>
        <v>0</v>
      </c>
    </row>
    <row r="264" spans="1:68" s="41" customFormat="1" ht="21.75" hidden="1" customHeight="1" outlineLevel="1">
      <c r="A264" s="120">
        <v>44447</v>
      </c>
      <c r="B264" s="1000"/>
      <c r="C264" s="126"/>
      <c r="D264" s="1003"/>
      <c r="E264" s="706"/>
      <c r="F264" s="155"/>
      <c r="G264" s="30"/>
      <c r="H264" s="31"/>
      <c r="I264" s="35"/>
      <c r="J264" s="34"/>
      <c r="K264" s="440"/>
      <c r="L264" s="706"/>
      <c r="M264" s="710"/>
      <c r="N264" s="134"/>
      <c r="O264" s="36"/>
      <c r="P264" s="147"/>
      <c r="Q264" s="148"/>
      <c r="R264" s="707"/>
      <c r="S264" s="35"/>
      <c r="T264" s="489"/>
      <c r="U264" s="36"/>
      <c r="V264" s="157"/>
      <c r="W264" s="33"/>
      <c r="X264" s="30"/>
      <c r="Y264" s="36"/>
      <c r="Z264" s="37"/>
      <c r="AA264" s="37"/>
      <c r="AB264" s="161"/>
      <c r="AC264" s="98"/>
      <c r="AD264" s="165"/>
      <c r="AE264" s="38"/>
      <c r="AF264" s="167"/>
      <c r="AG264" s="165"/>
      <c r="AH264" s="452"/>
      <c r="AI264" s="126"/>
      <c r="AJ264" s="127"/>
      <c r="AK264" s="555"/>
      <c r="AL264" s="30"/>
      <c r="AM264" s="40"/>
      <c r="AN264" s="570"/>
      <c r="AO264" s="178"/>
      <c r="AP264" s="409"/>
      <c r="AQ264" s="157"/>
      <c r="AS264" s="1060"/>
      <c r="AW264" s="1027">
        <f t="shared" si="169"/>
        <v>256666.66666666666</v>
      </c>
      <c r="AX264" s="186"/>
      <c r="AY264" s="186">
        <f t="shared" si="162"/>
        <v>0</v>
      </c>
      <c r="AZ264" s="186">
        <f t="shared" si="173"/>
        <v>-256666.66666666666</v>
      </c>
      <c r="BA264" s="193">
        <f t="shared" si="174"/>
        <v>0</v>
      </c>
      <c r="BB264" s="720">
        <f>SUM($AY$257:AY264)/SUM($AW$257:AW264)</f>
        <v>0</v>
      </c>
      <c r="BC264" s="1027">
        <f t="shared" si="170"/>
        <v>246666.66666666666</v>
      </c>
      <c r="BD264" s="186">
        <f t="shared" si="163"/>
        <v>0</v>
      </c>
      <c r="BE264" s="186">
        <f t="shared" si="159"/>
        <v>-246666.66666666666</v>
      </c>
      <c r="BF264" s="193">
        <f t="shared" si="160"/>
        <v>0</v>
      </c>
      <c r="BG264" s="1026">
        <f t="shared" si="171"/>
        <v>8666.6666666666661</v>
      </c>
      <c r="BH264" s="186">
        <f t="shared" si="164"/>
        <v>0</v>
      </c>
      <c r="BI264" s="186">
        <f t="shared" si="165"/>
        <v>-8666.6666666666661</v>
      </c>
      <c r="BJ264" s="193">
        <f t="shared" si="166"/>
        <v>0</v>
      </c>
      <c r="BK264" s="969">
        <f t="shared" si="172"/>
        <v>15.666666666666666</v>
      </c>
      <c r="BL264" s="677"/>
      <c r="BM264" s="677">
        <f t="shared" si="167"/>
        <v>0</v>
      </c>
      <c r="BN264" s="677">
        <f t="shared" si="168"/>
        <v>-15.666666666666666</v>
      </c>
      <c r="BO264" s="193">
        <f t="shared" si="161"/>
        <v>0</v>
      </c>
      <c r="BP264" s="193">
        <f>SUM($BM$257:BM264)/SUM($BK$257:BK264)</f>
        <v>0</v>
      </c>
    </row>
    <row r="265" spans="1:68" s="41" customFormat="1" ht="21.75" hidden="1" customHeight="1" outlineLevel="1">
      <c r="A265" s="120">
        <v>44448</v>
      </c>
      <c r="B265" s="1000"/>
      <c r="C265" s="126"/>
      <c r="D265" s="1003"/>
      <c r="E265" s="706"/>
      <c r="F265" s="155"/>
      <c r="G265" s="30"/>
      <c r="H265" s="31"/>
      <c r="I265" s="35"/>
      <c r="J265" s="34"/>
      <c r="K265" s="440"/>
      <c r="L265" s="706"/>
      <c r="M265" s="710"/>
      <c r="N265" s="134"/>
      <c r="O265" s="36"/>
      <c r="P265" s="147"/>
      <c r="Q265" s="148"/>
      <c r="R265" s="707"/>
      <c r="S265" s="35"/>
      <c r="T265" s="489"/>
      <c r="U265" s="36"/>
      <c r="V265" s="157"/>
      <c r="W265" s="33"/>
      <c r="X265" s="30"/>
      <c r="Y265" s="36"/>
      <c r="Z265" s="37"/>
      <c r="AA265" s="37"/>
      <c r="AB265" s="161"/>
      <c r="AC265" s="98"/>
      <c r="AD265" s="165"/>
      <c r="AE265" s="38"/>
      <c r="AF265" s="167"/>
      <c r="AG265" s="165"/>
      <c r="AH265" s="452"/>
      <c r="AI265" s="126"/>
      <c r="AJ265" s="127"/>
      <c r="AK265" s="555"/>
      <c r="AL265" s="30"/>
      <c r="AM265" s="40"/>
      <c r="AN265" s="570"/>
      <c r="AO265" s="178"/>
      <c r="AP265" s="409"/>
      <c r="AQ265" s="157"/>
      <c r="AS265" s="1060"/>
      <c r="AW265" s="1027">
        <f t="shared" si="169"/>
        <v>256666.66666666666</v>
      </c>
      <c r="AX265" s="186"/>
      <c r="AY265" s="186">
        <f t="shared" si="162"/>
        <v>0</v>
      </c>
      <c r="AZ265" s="186">
        <f t="shared" si="173"/>
        <v>-256666.66666666666</v>
      </c>
      <c r="BA265" s="193">
        <f t="shared" si="174"/>
        <v>0</v>
      </c>
      <c r="BB265" s="720">
        <f>SUM($AY$257:AY265)/SUM($AW$257:AW265)</f>
        <v>0</v>
      </c>
      <c r="BC265" s="1027">
        <f t="shared" si="170"/>
        <v>246666.66666666666</v>
      </c>
      <c r="BD265" s="186">
        <f t="shared" si="163"/>
        <v>0</v>
      </c>
      <c r="BE265" s="186">
        <f t="shared" si="159"/>
        <v>-246666.66666666666</v>
      </c>
      <c r="BF265" s="193">
        <f t="shared" si="160"/>
        <v>0</v>
      </c>
      <c r="BG265" s="1026">
        <f t="shared" si="171"/>
        <v>8666.6666666666661</v>
      </c>
      <c r="BH265" s="186">
        <f t="shared" si="164"/>
        <v>0</v>
      </c>
      <c r="BI265" s="186">
        <f t="shared" si="165"/>
        <v>-8666.6666666666661</v>
      </c>
      <c r="BJ265" s="193">
        <f t="shared" si="166"/>
        <v>0</v>
      </c>
      <c r="BK265" s="969">
        <f t="shared" si="172"/>
        <v>15.666666666666666</v>
      </c>
      <c r="BL265" s="677"/>
      <c r="BM265" s="677">
        <f t="shared" si="167"/>
        <v>0</v>
      </c>
      <c r="BN265" s="677">
        <f t="shared" si="168"/>
        <v>-15.666666666666666</v>
      </c>
      <c r="BO265" s="193">
        <f t="shared" si="161"/>
        <v>0</v>
      </c>
      <c r="BP265" s="193">
        <f>SUM($BM$257:BM265)/SUM($BK$257:BK265)</f>
        <v>0</v>
      </c>
    </row>
    <row r="266" spans="1:68" s="41" customFormat="1" ht="21.75" hidden="1" customHeight="1" outlineLevel="1">
      <c r="A266" s="120">
        <v>44449</v>
      </c>
      <c r="B266" s="1000"/>
      <c r="C266" s="1107"/>
      <c r="D266" s="1003"/>
      <c r="E266" s="706"/>
      <c r="F266" s="155"/>
      <c r="G266" s="30"/>
      <c r="H266" s="31"/>
      <c r="I266" s="35"/>
      <c r="J266" s="34"/>
      <c r="K266" s="440"/>
      <c r="L266" s="706"/>
      <c r="M266" s="710"/>
      <c r="N266" s="134"/>
      <c r="O266" s="36"/>
      <c r="P266" s="147"/>
      <c r="Q266" s="148"/>
      <c r="R266" s="707"/>
      <c r="S266" s="35"/>
      <c r="T266" s="489"/>
      <c r="U266" s="36"/>
      <c r="V266" s="157"/>
      <c r="W266" s="33"/>
      <c r="X266" s="30"/>
      <c r="Y266" s="36"/>
      <c r="Z266" s="37"/>
      <c r="AA266" s="37"/>
      <c r="AB266" s="161"/>
      <c r="AC266" s="98"/>
      <c r="AD266" s="165"/>
      <c r="AE266" s="38"/>
      <c r="AF266" s="167"/>
      <c r="AG266" s="165"/>
      <c r="AH266" s="452"/>
      <c r="AI266" s="126"/>
      <c r="AJ266" s="127"/>
      <c r="AK266" s="555"/>
      <c r="AL266" s="30"/>
      <c r="AM266" s="40"/>
      <c r="AN266" s="570"/>
      <c r="AO266" s="178"/>
      <c r="AP266" s="409"/>
      <c r="AQ266" s="157"/>
      <c r="AS266" s="1060"/>
      <c r="AW266" s="1027">
        <f t="shared" si="169"/>
        <v>256666.66666666666</v>
      </c>
      <c r="AX266" s="186"/>
      <c r="AY266" s="186">
        <f t="shared" si="162"/>
        <v>0</v>
      </c>
      <c r="AZ266" s="186">
        <f t="shared" si="173"/>
        <v>-256666.66666666666</v>
      </c>
      <c r="BA266" s="193">
        <f t="shared" si="174"/>
        <v>0</v>
      </c>
      <c r="BB266" s="720">
        <f>SUM($AY$257:AY266)/SUM($AW$257:AW266)</f>
        <v>0</v>
      </c>
      <c r="BC266" s="1027">
        <f t="shared" si="170"/>
        <v>246666.66666666666</v>
      </c>
      <c r="BD266" s="186">
        <f t="shared" si="163"/>
        <v>0</v>
      </c>
      <c r="BE266" s="186">
        <f t="shared" si="159"/>
        <v>-246666.66666666666</v>
      </c>
      <c r="BF266" s="193">
        <f t="shared" si="160"/>
        <v>0</v>
      </c>
      <c r="BG266" s="1026">
        <f t="shared" si="171"/>
        <v>8666.6666666666661</v>
      </c>
      <c r="BH266" s="186">
        <f t="shared" si="164"/>
        <v>0</v>
      </c>
      <c r="BI266" s="186">
        <f t="shared" si="165"/>
        <v>-8666.6666666666661</v>
      </c>
      <c r="BJ266" s="193">
        <f t="shared" si="166"/>
        <v>0</v>
      </c>
      <c r="BK266" s="969">
        <f t="shared" si="172"/>
        <v>15.666666666666666</v>
      </c>
      <c r="BL266" s="677"/>
      <c r="BM266" s="677">
        <f t="shared" si="167"/>
        <v>0</v>
      </c>
      <c r="BN266" s="677">
        <f t="shared" si="168"/>
        <v>-15.666666666666666</v>
      </c>
      <c r="BO266" s="193">
        <f t="shared" si="161"/>
        <v>0</v>
      </c>
      <c r="BP266" s="193">
        <f>SUM($BM$257:BM266)/SUM($BK$257:BK266)</f>
        <v>0</v>
      </c>
    </row>
    <row r="267" spans="1:68" s="41" customFormat="1" ht="21.75" hidden="1" customHeight="1" outlineLevel="1">
      <c r="A267" s="120">
        <v>44450</v>
      </c>
      <c r="B267" s="1000"/>
      <c r="C267" s="126"/>
      <c r="D267" s="1003"/>
      <c r="E267" s="706"/>
      <c r="F267" s="155"/>
      <c r="G267" s="30"/>
      <c r="H267" s="31"/>
      <c r="I267" s="35"/>
      <c r="J267" s="34"/>
      <c r="K267" s="440"/>
      <c r="L267" s="706"/>
      <c r="M267" s="710"/>
      <c r="N267" s="134"/>
      <c r="O267" s="36"/>
      <c r="P267" s="147"/>
      <c r="Q267" s="148"/>
      <c r="R267" s="707"/>
      <c r="S267" s="35"/>
      <c r="T267" s="489"/>
      <c r="U267" s="36"/>
      <c r="V267" s="157"/>
      <c r="W267" s="33"/>
      <c r="X267" s="30"/>
      <c r="Y267" s="36"/>
      <c r="Z267" s="37"/>
      <c r="AA267" s="37"/>
      <c r="AB267" s="161"/>
      <c r="AC267" s="98"/>
      <c r="AD267" s="165"/>
      <c r="AE267" s="38"/>
      <c r="AF267" s="167"/>
      <c r="AG267" s="165"/>
      <c r="AH267" s="452"/>
      <c r="AI267" s="126"/>
      <c r="AJ267" s="127"/>
      <c r="AK267" s="555"/>
      <c r="AL267" s="30"/>
      <c r="AM267" s="40"/>
      <c r="AN267" s="570"/>
      <c r="AO267" s="178"/>
      <c r="AP267" s="409"/>
      <c r="AQ267" s="157"/>
      <c r="AS267" s="1060"/>
      <c r="AW267" s="1027">
        <f t="shared" si="169"/>
        <v>256666.66666666666</v>
      </c>
      <c r="AX267" s="186"/>
      <c r="AY267" s="186">
        <f t="shared" si="162"/>
        <v>0</v>
      </c>
      <c r="AZ267" s="186">
        <f t="shared" si="173"/>
        <v>-256666.66666666666</v>
      </c>
      <c r="BA267" s="193">
        <f t="shared" si="174"/>
        <v>0</v>
      </c>
      <c r="BB267" s="720">
        <f>SUM($AY$257:AY267)/SUM($AW$257:AW267)</f>
        <v>0</v>
      </c>
      <c r="BC267" s="1027">
        <f t="shared" si="170"/>
        <v>246666.66666666666</v>
      </c>
      <c r="BD267" s="186">
        <f t="shared" si="163"/>
        <v>0</v>
      </c>
      <c r="BE267" s="186">
        <f t="shared" si="159"/>
        <v>-246666.66666666666</v>
      </c>
      <c r="BF267" s="193">
        <f t="shared" si="160"/>
        <v>0</v>
      </c>
      <c r="BG267" s="1026">
        <f t="shared" si="171"/>
        <v>8666.6666666666661</v>
      </c>
      <c r="BH267" s="186">
        <f t="shared" si="164"/>
        <v>0</v>
      </c>
      <c r="BI267" s="186">
        <f t="shared" si="165"/>
        <v>-8666.6666666666661</v>
      </c>
      <c r="BJ267" s="193">
        <f t="shared" si="166"/>
        <v>0</v>
      </c>
      <c r="BK267" s="969">
        <f t="shared" si="172"/>
        <v>15.666666666666666</v>
      </c>
      <c r="BL267" s="677"/>
      <c r="BM267" s="677">
        <f t="shared" si="167"/>
        <v>0</v>
      </c>
      <c r="BN267" s="677">
        <f t="shared" si="168"/>
        <v>-15.666666666666666</v>
      </c>
      <c r="BO267" s="193">
        <f t="shared" si="161"/>
        <v>0</v>
      </c>
      <c r="BP267" s="193">
        <f>SUM($BM$257:BM267)/SUM($BK$257:BK267)</f>
        <v>0</v>
      </c>
    </row>
    <row r="268" spans="1:68" s="41" customFormat="1" ht="21.75" hidden="1" customHeight="1" outlineLevel="1">
      <c r="A268" s="120">
        <v>44451</v>
      </c>
      <c r="B268" s="1000"/>
      <c r="C268" s="126"/>
      <c r="D268" s="1003"/>
      <c r="E268" s="706"/>
      <c r="F268" s="155"/>
      <c r="G268" s="30"/>
      <c r="H268" s="31"/>
      <c r="I268" s="35"/>
      <c r="J268" s="34"/>
      <c r="K268" s="440"/>
      <c r="L268" s="706"/>
      <c r="M268" s="710"/>
      <c r="N268" s="134"/>
      <c r="O268" s="36"/>
      <c r="P268" s="147"/>
      <c r="Q268" s="148"/>
      <c r="R268" s="707"/>
      <c r="S268" s="35"/>
      <c r="T268" s="489"/>
      <c r="U268" s="36"/>
      <c r="V268" s="157"/>
      <c r="W268" s="33"/>
      <c r="X268" s="30"/>
      <c r="Y268" s="36"/>
      <c r="Z268" s="37"/>
      <c r="AA268" s="37"/>
      <c r="AB268" s="161"/>
      <c r="AC268" s="98"/>
      <c r="AD268" s="165"/>
      <c r="AE268" s="38"/>
      <c r="AF268" s="167"/>
      <c r="AG268" s="165"/>
      <c r="AH268" s="452"/>
      <c r="AI268" s="126"/>
      <c r="AJ268" s="127"/>
      <c r="AK268" s="555"/>
      <c r="AL268" s="30"/>
      <c r="AM268" s="40"/>
      <c r="AN268" s="570"/>
      <c r="AO268" s="178"/>
      <c r="AP268" s="409"/>
      <c r="AQ268" s="157"/>
      <c r="AS268" s="1060"/>
      <c r="AW268" s="1027">
        <f t="shared" si="169"/>
        <v>256666.66666666666</v>
      </c>
      <c r="AX268" s="186"/>
      <c r="AY268" s="186">
        <f t="shared" si="162"/>
        <v>0</v>
      </c>
      <c r="AZ268" s="186">
        <f t="shared" si="173"/>
        <v>-256666.66666666666</v>
      </c>
      <c r="BA268" s="193">
        <f t="shared" si="174"/>
        <v>0</v>
      </c>
      <c r="BB268" s="720">
        <f>SUM($AY$257:AY268)/SUM($AW$257:AW268)</f>
        <v>0</v>
      </c>
      <c r="BC268" s="1027">
        <f t="shared" si="170"/>
        <v>246666.66666666666</v>
      </c>
      <c r="BD268" s="186">
        <f t="shared" si="163"/>
        <v>0</v>
      </c>
      <c r="BE268" s="186">
        <f t="shared" si="159"/>
        <v>-246666.66666666666</v>
      </c>
      <c r="BF268" s="193">
        <f t="shared" si="160"/>
        <v>0</v>
      </c>
      <c r="BG268" s="1026">
        <f t="shared" si="171"/>
        <v>8666.6666666666661</v>
      </c>
      <c r="BH268" s="186">
        <f t="shared" si="164"/>
        <v>0</v>
      </c>
      <c r="BI268" s="186">
        <f t="shared" si="165"/>
        <v>-8666.6666666666661</v>
      </c>
      <c r="BJ268" s="193">
        <f t="shared" si="166"/>
        <v>0</v>
      </c>
      <c r="BK268" s="969">
        <f t="shared" si="172"/>
        <v>15.666666666666666</v>
      </c>
      <c r="BL268" s="677"/>
      <c r="BM268" s="677">
        <f t="shared" si="167"/>
        <v>0</v>
      </c>
      <c r="BN268" s="677">
        <f t="shared" si="168"/>
        <v>-15.666666666666666</v>
      </c>
      <c r="BO268" s="193">
        <f t="shared" si="161"/>
        <v>0</v>
      </c>
      <c r="BP268" s="193">
        <f>SUM($BM$257:BM268)/SUM($BK$257:BK268)</f>
        <v>0</v>
      </c>
    </row>
    <row r="269" spans="1:68" s="41" customFormat="1" ht="21.75" hidden="1" customHeight="1" outlineLevel="1">
      <c r="A269" s="120">
        <v>44452</v>
      </c>
      <c r="B269" s="1000"/>
      <c r="C269" s="126"/>
      <c r="D269" s="1003"/>
      <c r="E269" s="706"/>
      <c r="F269" s="155"/>
      <c r="G269" s="30"/>
      <c r="H269" s="31"/>
      <c r="I269" s="35"/>
      <c r="J269" s="34"/>
      <c r="K269" s="440"/>
      <c r="L269" s="706"/>
      <c r="M269" s="710"/>
      <c r="N269" s="134"/>
      <c r="O269" s="36"/>
      <c r="P269" s="147"/>
      <c r="Q269" s="148"/>
      <c r="R269" s="707"/>
      <c r="S269" s="35"/>
      <c r="T269" s="489"/>
      <c r="U269" s="36"/>
      <c r="V269" s="157"/>
      <c r="W269" s="33"/>
      <c r="X269" s="30"/>
      <c r="Y269" s="36"/>
      <c r="Z269" s="37"/>
      <c r="AA269" s="37"/>
      <c r="AB269" s="161"/>
      <c r="AC269" s="98"/>
      <c r="AD269" s="165"/>
      <c r="AE269" s="38"/>
      <c r="AF269" s="167"/>
      <c r="AG269" s="165"/>
      <c r="AH269" s="452"/>
      <c r="AI269" s="126"/>
      <c r="AJ269" s="127"/>
      <c r="AK269" s="555"/>
      <c r="AL269" s="30"/>
      <c r="AM269" s="40"/>
      <c r="AN269" s="570"/>
      <c r="AO269" s="178"/>
      <c r="AP269" s="409"/>
      <c r="AQ269" s="157"/>
      <c r="AS269" s="1060"/>
      <c r="AW269" s="1027">
        <f t="shared" si="169"/>
        <v>256666.66666666666</v>
      </c>
      <c r="AX269" s="186"/>
      <c r="AY269" s="186">
        <f t="shared" si="162"/>
        <v>0</v>
      </c>
      <c r="AZ269" s="186">
        <f t="shared" si="173"/>
        <v>-256666.66666666666</v>
      </c>
      <c r="BA269" s="193">
        <f t="shared" si="174"/>
        <v>0</v>
      </c>
      <c r="BB269" s="720">
        <f>SUM($AY$257:AY269)/SUM($AW$257:AW269)</f>
        <v>0</v>
      </c>
      <c r="BC269" s="1027">
        <f t="shared" si="170"/>
        <v>246666.66666666666</v>
      </c>
      <c r="BD269" s="186">
        <f t="shared" si="163"/>
        <v>0</v>
      </c>
      <c r="BE269" s="186">
        <f t="shared" si="159"/>
        <v>-246666.66666666666</v>
      </c>
      <c r="BF269" s="193">
        <f t="shared" si="160"/>
        <v>0</v>
      </c>
      <c r="BG269" s="1026">
        <f t="shared" si="171"/>
        <v>8666.6666666666661</v>
      </c>
      <c r="BH269" s="186">
        <f t="shared" si="164"/>
        <v>0</v>
      </c>
      <c r="BI269" s="186">
        <f t="shared" si="165"/>
        <v>-8666.6666666666661</v>
      </c>
      <c r="BJ269" s="193">
        <f t="shared" si="166"/>
        <v>0</v>
      </c>
      <c r="BK269" s="969">
        <f t="shared" si="172"/>
        <v>15.666666666666666</v>
      </c>
      <c r="BL269" s="677"/>
      <c r="BM269" s="677">
        <f t="shared" si="167"/>
        <v>0</v>
      </c>
      <c r="BN269" s="677">
        <f t="shared" si="168"/>
        <v>-15.666666666666666</v>
      </c>
      <c r="BO269" s="193">
        <f t="shared" si="161"/>
        <v>0</v>
      </c>
      <c r="BP269" s="193">
        <f>SUM($BM$257:BM269)/SUM($BK$257:BK269)</f>
        <v>0</v>
      </c>
    </row>
    <row r="270" spans="1:68" s="41" customFormat="1" ht="21.75" hidden="1" customHeight="1" outlineLevel="1">
      <c r="A270" s="120">
        <v>44453</v>
      </c>
      <c r="B270" s="1000"/>
      <c r="C270" s="126"/>
      <c r="D270" s="1003"/>
      <c r="E270" s="706"/>
      <c r="F270" s="155"/>
      <c r="G270" s="30"/>
      <c r="H270" s="31"/>
      <c r="I270" s="35"/>
      <c r="J270" s="34"/>
      <c r="K270" s="440"/>
      <c r="L270" s="706"/>
      <c r="M270" s="710"/>
      <c r="N270" s="134"/>
      <c r="O270" s="36"/>
      <c r="P270" s="147"/>
      <c r="Q270" s="148"/>
      <c r="R270" s="707"/>
      <c r="S270" s="35"/>
      <c r="T270" s="489"/>
      <c r="U270" s="36"/>
      <c r="V270" s="157"/>
      <c r="W270" s="33"/>
      <c r="X270" s="30"/>
      <c r="Y270" s="36"/>
      <c r="Z270" s="37"/>
      <c r="AA270" s="37"/>
      <c r="AB270" s="161"/>
      <c r="AC270" s="98"/>
      <c r="AD270" s="165"/>
      <c r="AE270" s="38"/>
      <c r="AF270" s="167"/>
      <c r="AG270" s="165"/>
      <c r="AH270" s="452"/>
      <c r="AI270" s="126"/>
      <c r="AJ270" s="127"/>
      <c r="AK270" s="555"/>
      <c r="AL270" s="30"/>
      <c r="AM270" s="40"/>
      <c r="AN270" s="570"/>
      <c r="AO270" s="178"/>
      <c r="AP270" s="409"/>
      <c r="AQ270" s="157"/>
      <c r="AS270" s="1060"/>
      <c r="AW270" s="1027">
        <f t="shared" si="169"/>
        <v>256666.66666666666</v>
      </c>
      <c r="AX270" s="186"/>
      <c r="AY270" s="186">
        <f t="shared" si="162"/>
        <v>0</v>
      </c>
      <c r="AZ270" s="186">
        <f t="shared" si="173"/>
        <v>-256666.66666666666</v>
      </c>
      <c r="BA270" s="193">
        <f t="shared" si="174"/>
        <v>0</v>
      </c>
      <c r="BB270" s="720">
        <f>SUM($AY$257:AY270)/SUM($AW$257:AW270)</f>
        <v>0</v>
      </c>
      <c r="BC270" s="1027">
        <f t="shared" si="170"/>
        <v>246666.66666666666</v>
      </c>
      <c r="BD270" s="186">
        <f t="shared" si="163"/>
        <v>0</v>
      </c>
      <c r="BE270" s="186">
        <f t="shared" si="159"/>
        <v>-246666.66666666666</v>
      </c>
      <c r="BF270" s="193">
        <f t="shared" si="160"/>
        <v>0</v>
      </c>
      <c r="BG270" s="1026">
        <f t="shared" si="171"/>
        <v>8666.6666666666661</v>
      </c>
      <c r="BH270" s="186">
        <f t="shared" si="164"/>
        <v>0</v>
      </c>
      <c r="BI270" s="186">
        <f t="shared" si="165"/>
        <v>-8666.6666666666661</v>
      </c>
      <c r="BJ270" s="193">
        <f t="shared" si="166"/>
        <v>0</v>
      </c>
      <c r="BK270" s="969">
        <f t="shared" si="172"/>
        <v>15.666666666666666</v>
      </c>
      <c r="BL270" s="677"/>
      <c r="BM270" s="677">
        <f t="shared" si="167"/>
        <v>0</v>
      </c>
      <c r="BN270" s="677">
        <f t="shared" si="168"/>
        <v>-15.666666666666666</v>
      </c>
      <c r="BO270" s="193">
        <f t="shared" si="161"/>
        <v>0</v>
      </c>
      <c r="BP270" s="193">
        <f>SUM($BM$257:BM270)/SUM($BK$257:BK270)</f>
        <v>0</v>
      </c>
    </row>
    <row r="271" spans="1:68" s="41" customFormat="1" ht="21.75" hidden="1" customHeight="1" outlineLevel="1">
      <c r="A271" s="120">
        <v>44454</v>
      </c>
      <c r="B271" s="1000"/>
      <c r="C271" s="126"/>
      <c r="D271" s="1003"/>
      <c r="E271" s="706"/>
      <c r="F271" s="155"/>
      <c r="G271" s="30"/>
      <c r="H271" s="31"/>
      <c r="I271" s="35"/>
      <c r="J271" s="34"/>
      <c r="K271" s="441"/>
      <c r="L271" s="706"/>
      <c r="M271" s="710"/>
      <c r="N271" s="134"/>
      <c r="O271" s="36"/>
      <c r="P271" s="147"/>
      <c r="Q271" s="148"/>
      <c r="R271" s="707"/>
      <c r="S271" s="35"/>
      <c r="T271" s="489"/>
      <c r="U271" s="36"/>
      <c r="V271" s="157"/>
      <c r="W271" s="33"/>
      <c r="X271" s="30"/>
      <c r="Y271" s="36"/>
      <c r="Z271" s="37"/>
      <c r="AA271" s="37"/>
      <c r="AB271" s="161"/>
      <c r="AC271" s="98"/>
      <c r="AD271" s="165"/>
      <c r="AE271" s="38"/>
      <c r="AF271" s="167"/>
      <c r="AG271" s="165"/>
      <c r="AH271" s="452"/>
      <c r="AI271" s="126"/>
      <c r="AJ271" s="127"/>
      <c r="AK271" s="555"/>
      <c r="AL271" s="30"/>
      <c r="AM271" s="40"/>
      <c r="AN271" s="570"/>
      <c r="AO271" s="178"/>
      <c r="AP271" s="409"/>
      <c r="AQ271" s="157"/>
      <c r="AS271" s="1060"/>
      <c r="AW271" s="1027">
        <f t="shared" si="169"/>
        <v>256666.66666666666</v>
      </c>
      <c r="AX271" s="186"/>
      <c r="AY271" s="186">
        <f t="shared" si="162"/>
        <v>0</v>
      </c>
      <c r="AZ271" s="186">
        <f t="shared" si="173"/>
        <v>-256666.66666666666</v>
      </c>
      <c r="BA271" s="193">
        <f t="shared" si="174"/>
        <v>0</v>
      </c>
      <c r="BB271" s="720">
        <f>SUM($AY$257:AY271)/SUM($AW$257:AW271)</f>
        <v>0</v>
      </c>
      <c r="BC271" s="1027">
        <f t="shared" si="170"/>
        <v>246666.66666666666</v>
      </c>
      <c r="BD271" s="186">
        <f t="shared" si="163"/>
        <v>0</v>
      </c>
      <c r="BE271" s="186">
        <f t="shared" si="159"/>
        <v>-246666.66666666666</v>
      </c>
      <c r="BF271" s="193">
        <f t="shared" si="160"/>
        <v>0</v>
      </c>
      <c r="BG271" s="1026">
        <f t="shared" si="171"/>
        <v>8666.6666666666661</v>
      </c>
      <c r="BH271" s="186">
        <f t="shared" si="164"/>
        <v>0</v>
      </c>
      <c r="BI271" s="186">
        <f t="shared" si="165"/>
        <v>-8666.6666666666661</v>
      </c>
      <c r="BJ271" s="193">
        <f t="shared" si="166"/>
        <v>0</v>
      </c>
      <c r="BK271" s="969">
        <f t="shared" si="172"/>
        <v>15.666666666666666</v>
      </c>
      <c r="BL271" s="677"/>
      <c r="BM271" s="677">
        <f t="shared" si="167"/>
        <v>0</v>
      </c>
      <c r="BN271" s="677">
        <f t="shared" si="168"/>
        <v>-15.666666666666666</v>
      </c>
      <c r="BO271" s="193">
        <f t="shared" si="161"/>
        <v>0</v>
      </c>
      <c r="BP271" s="193">
        <f>SUM($BM$257:BM271)/SUM($BK$257:BK271)</f>
        <v>0</v>
      </c>
    </row>
    <row r="272" spans="1:68" s="41" customFormat="1" ht="21.75" hidden="1" customHeight="1" outlineLevel="1">
      <c r="A272" s="120">
        <v>44455</v>
      </c>
      <c r="B272" s="1000"/>
      <c r="C272" s="126"/>
      <c r="D272" s="1003"/>
      <c r="E272" s="706"/>
      <c r="F272" s="155"/>
      <c r="G272" s="30"/>
      <c r="H272" s="31"/>
      <c r="I272" s="35"/>
      <c r="J272" s="34"/>
      <c r="K272" s="440"/>
      <c r="L272" s="706"/>
      <c r="M272" s="710"/>
      <c r="N272" s="134"/>
      <c r="O272" s="36"/>
      <c r="P272" s="147"/>
      <c r="Q272" s="148"/>
      <c r="R272" s="707"/>
      <c r="S272" s="35"/>
      <c r="T272" s="489"/>
      <c r="U272" s="36"/>
      <c r="V272" s="157"/>
      <c r="W272" s="33"/>
      <c r="X272" s="30"/>
      <c r="Y272" s="36"/>
      <c r="Z272" s="37"/>
      <c r="AA272" s="37"/>
      <c r="AB272" s="161"/>
      <c r="AC272" s="98"/>
      <c r="AD272" s="165"/>
      <c r="AE272" s="38"/>
      <c r="AF272" s="167"/>
      <c r="AG272" s="165"/>
      <c r="AH272" s="452"/>
      <c r="AI272" s="126"/>
      <c r="AJ272" s="127"/>
      <c r="AK272" s="555"/>
      <c r="AL272" s="30"/>
      <c r="AM272" s="40"/>
      <c r="AN272" s="570"/>
      <c r="AO272" s="178"/>
      <c r="AP272" s="409"/>
      <c r="AQ272" s="157"/>
      <c r="AS272" s="1060"/>
      <c r="AW272" s="1027">
        <f t="shared" si="169"/>
        <v>256666.66666666666</v>
      </c>
      <c r="AX272" s="186"/>
      <c r="AY272" s="186">
        <f t="shared" si="162"/>
        <v>0</v>
      </c>
      <c r="AZ272" s="186">
        <f t="shared" si="173"/>
        <v>-256666.66666666666</v>
      </c>
      <c r="BA272" s="193">
        <f t="shared" si="174"/>
        <v>0</v>
      </c>
      <c r="BB272" s="720">
        <f>SUM($AY$257:AY272)/SUM($AW$257:AW272)</f>
        <v>0</v>
      </c>
      <c r="BC272" s="1027">
        <f t="shared" si="170"/>
        <v>246666.66666666666</v>
      </c>
      <c r="BD272" s="186">
        <f t="shared" si="163"/>
        <v>0</v>
      </c>
      <c r="BE272" s="186">
        <f t="shared" si="159"/>
        <v>-246666.66666666666</v>
      </c>
      <c r="BF272" s="193">
        <f t="shared" si="160"/>
        <v>0</v>
      </c>
      <c r="BG272" s="1026">
        <f t="shared" si="171"/>
        <v>8666.6666666666661</v>
      </c>
      <c r="BH272" s="186">
        <f t="shared" si="164"/>
        <v>0</v>
      </c>
      <c r="BI272" s="186">
        <f t="shared" si="165"/>
        <v>-8666.6666666666661</v>
      </c>
      <c r="BJ272" s="193">
        <f t="shared" si="166"/>
        <v>0</v>
      </c>
      <c r="BK272" s="969">
        <f t="shared" si="172"/>
        <v>15.666666666666666</v>
      </c>
      <c r="BL272" s="677"/>
      <c r="BM272" s="677">
        <f t="shared" si="167"/>
        <v>0</v>
      </c>
      <c r="BN272" s="677">
        <f t="shared" si="168"/>
        <v>-15.666666666666666</v>
      </c>
      <c r="BO272" s="193">
        <f t="shared" si="161"/>
        <v>0</v>
      </c>
      <c r="BP272" s="193">
        <f>SUM($BM$257:BM272)/SUM($BK$257:BK272)</f>
        <v>0</v>
      </c>
    </row>
    <row r="273" spans="1:68" s="41" customFormat="1" ht="21.75" hidden="1" customHeight="1" outlineLevel="1">
      <c r="A273" s="120">
        <v>44456</v>
      </c>
      <c r="B273" s="1000"/>
      <c r="C273" s="126"/>
      <c r="D273" s="1003"/>
      <c r="E273" s="706"/>
      <c r="F273" s="155"/>
      <c r="G273" s="30"/>
      <c r="H273" s="31"/>
      <c r="I273" s="35"/>
      <c r="J273" s="34"/>
      <c r="K273" s="440"/>
      <c r="L273" s="706"/>
      <c r="M273" s="710"/>
      <c r="N273" s="134"/>
      <c r="O273" s="36"/>
      <c r="P273" s="147"/>
      <c r="Q273" s="148"/>
      <c r="R273" s="707"/>
      <c r="S273" s="35"/>
      <c r="T273" s="489"/>
      <c r="U273" s="36"/>
      <c r="V273" s="157"/>
      <c r="W273" s="33"/>
      <c r="X273" s="30"/>
      <c r="Y273" s="36"/>
      <c r="Z273" s="37"/>
      <c r="AA273" s="37"/>
      <c r="AB273" s="161"/>
      <c r="AC273" s="98"/>
      <c r="AD273" s="165"/>
      <c r="AE273" s="38"/>
      <c r="AF273" s="167"/>
      <c r="AG273" s="165"/>
      <c r="AH273" s="452"/>
      <c r="AI273" s="126"/>
      <c r="AJ273" s="127"/>
      <c r="AK273" s="555"/>
      <c r="AL273" s="30"/>
      <c r="AM273" s="40"/>
      <c r="AN273" s="570"/>
      <c r="AO273" s="178"/>
      <c r="AP273" s="409"/>
      <c r="AQ273" s="157"/>
      <c r="AS273" s="1060"/>
      <c r="AW273" s="1027">
        <f t="shared" si="169"/>
        <v>256666.66666666666</v>
      </c>
      <c r="AX273" s="186"/>
      <c r="AY273" s="186">
        <f t="shared" si="162"/>
        <v>0</v>
      </c>
      <c r="AZ273" s="186">
        <f t="shared" si="173"/>
        <v>-256666.66666666666</v>
      </c>
      <c r="BA273" s="193">
        <f t="shared" si="174"/>
        <v>0</v>
      </c>
      <c r="BB273" s="720">
        <f>SUM($AY$257:AY273)/SUM($AW$257:AW273)</f>
        <v>0</v>
      </c>
      <c r="BC273" s="1027">
        <f t="shared" si="170"/>
        <v>246666.66666666666</v>
      </c>
      <c r="BD273" s="186">
        <f t="shared" si="163"/>
        <v>0</v>
      </c>
      <c r="BE273" s="186">
        <f t="shared" si="159"/>
        <v>-246666.66666666666</v>
      </c>
      <c r="BF273" s="193">
        <f t="shared" si="160"/>
        <v>0</v>
      </c>
      <c r="BG273" s="1026">
        <f t="shared" si="171"/>
        <v>8666.6666666666661</v>
      </c>
      <c r="BH273" s="186">
        <f t="shared" si="164"/>
        <v>0</v>
      </c>
      <c r="BI273" s="186">
        <f t="shared" si="165"/>
        <v>-8666.6666666666661</v>
      </c>
      <c r="BJ273" s="193">
        <f t="shared" si="166"/>
        <v>0</v>
      </c>
      <c r="BK273" s="969">
        <f t="shared" si="172"/>
        <v>15.666666666666666</v>
      </c>
      <c r="BL273" s="677"/>
      <c r="BM273" s="677">
        <f t="shared" si="167"/>
        <v>0</v>
      </c>
      <c r="BN273" s="677">
        <f t="shared" si="168"/>
        <v>-15.666666666666666</v>
      </c>
      <c r="BO273" s="193">
        <f t="shared" si="161"/>
        <v>0</v>
      </c>
      <c r="BP273" s="193">
        <f>SUM($BM$257:BM273)/SUM($BK$257:BK273)</f>
        <v>0</v>
      </c>
    </row>
    <row r="274" spans="1:68" s="41" customFormat="1" ht="21.75" hidden="1" customHeight="1" outlineLevel="1">
      <c r="A274" s="120">
        <v>44457</v>
      </c>
      <c r="B274" s="1000"/>
      <c r="C274" s="126"/>
      <c r="D274" s="1003"/>
      <c r="E274" s="706"/>
      <c r="F274" s="155"/>
      <c r="G274" s="30"/>
      <c r="H274" s="31"/>
      <c r="I274" s="35"/>
      <c r="J274" s="34"/>
      <c r="K274" s="440"/>
      <c r="L274" s="706"/>
      <c r="M274" s="710"/>
      <c r="N274" s="134"/>
      <c r="O274" s="36"/>
      <c r="P274" s="147"/>
      <c r="Q274" s="148"/>
      <c r="R274" s="707"/>
      <c r="S274" s="35"/>
      <c r="T274" s="489"/>
      <c r="U274" s="36"/>
      <c r="V274" s="157"/>
      <c r="W274" s="33"/>
      <c r="X274" s="30"/>
      <c r="Y274" s="36"/>
      <c r="Z274" s="37"/>
      <c r="AA274" s="37"/>
      <c r="AB274" s="161"/>
      <c r="AC274" s="98"/>
      <c r="AD274" s="165"/>
      <c r="AE274" s="38"/>
      <c r="AF274" s="167"/>
      <c r="AG274" s="165"/>
      <c r="AH274" s="452"/>
      <c r="AI274" s="126"/>
      <c r="AJ274" s="127"/>
      <c r="AK274" s="555"/>
      <c r="AL274" s="30"/>
      <c r="AM274" s="40"/>
      <c r="AN274" s="570"/>
      <c r="AO274" s="178"/>
      <c r="AP274" s="409"/>
      <c r="AQ274" s="157"/>
      <c r="AS274" s="1060"/>
      <c r="AW274" s="1027">
        <f t="shared" si="169"/>
        <v>256666.66666666666</v>
      </c>
      <c r="AX274" s="186"/>
      <c r="AY274" s="186">
        <f t="shared" si="162"/>
        <v>0</v>
      </c>
      <c r="AZ274" s="186">
        <f t="shared" si="173"/>
        <v>-256666.66666666666</v>
      </c>
      <c r="BA274" s="193">
        <f t="shared" si="174"/>
        <v>0</v>
      </c>
      <c r="BB274" s="720">
        <f>SUM($AY$257:AY274)/SUM($AW$257:AW274)</f>
        <v>0</v>
      </c>
      <c r="BC274" s="1027">
        <f t="shared" si="170"/>
        <v>246666.66666666666</v>
      </c>
      <c r="BD274" s="186">
        <f t="shared" si="163"/>
        <v>0</v>
      </c>
      <c r="BE274" s="186">
        <f t="shared" si="159"/>
        <v>-246666.66666666666</v>
      </c>
      <c r="BF274" s="193">
        <f t="shared" si="160"/>
        <v>0</v>
      </c>
      <c r="BG274" s="1026">
        <f t="shared" si="171"/>
        <v>8666.6666666666661</v>
      </c>
      <c r="BH274" s="186">
        <f t="shared" si="164"/>
        <v>0</v>
      </c>
      <c r="BI274" s="186">
        <f t="shared" si="165"/>
        <v>-8666.6666666666661</v>
      </c>
      <c r="BJ274" s="193">
        <f t="shared" si="166"/>
        <v>0</v>
      </c>
      <c r="BK274" s="969">
        <f t="shared" si="172"/>
        <v>15.666666666666666</v>
      </c>
      <c r="BL274" s="677"/>
      <c r="BM274" s="677">
        <f t="shared" si="167"/>
        <v>0</v>
      </c>
      <c r="BN274" s="677">
        <f t="shared" si="168"/>
        <v>-15.666666666666666</v>
      </c>
      <c r="BO274" s="193">
        <f t="shared" si="161"/>
        <v>0</v>
      </c>
      <c r="BP274" s="193">
        <f>SUM($BM$257:BM274)/SUM($BK$257:BK274)</f>
        <v>0</v>
      </c>
    </row>
    <row r="275" spans="1:68" s="41" customFormat="1" ht="21.75" hidden="1" customHeight="1" outlineLevel="1">
      <c r="A275" s="120">
        <v>44458</v>
      </c>
      <c r="B275" s="1000"/>
      <c r="C275" s="126"/>
      <c r="D275" s="1003"/>
      <c r="E275" s="706"/>
      <c r="F275" s="155"/>
      <c r="G275" s="30"/>
      <c r="H275" s="31"/>
      <c r="I275" s="35"/>
      <c r="J275" s="34"/>
      <c r="K275" s="440"/>
      <c r="L275" s="706"/>
      <c r="M275" s="710"/>
      <c r="N275" s="134"/>
      <c r="O275" s="36"/>
      <c r="P275" s="147"/>
      <c r="Q275" s="148"/>
      <c r="R275" s="707"/>
      <c r="S275" s="35"/>
      <c r="T275" s="489"/>
      <c r="U275" s="36"/>
      <c r="V275" s="157"/>
      <c r="W275" s="33"/>
      <c r="X275" s="30"/>
      <c r="Y275" s="36"/>
      <c r="Z275" s="37"/>
      <c r="AA275" s="37"/>
      <c r="AB275" s="161"/>
      <c r="AC275" s="98"/>
      <c r="AD275" s="165"/>
      <c r="AE275" s="38"/>
      <c r="AF275" s="167"/>
      <c r="AG275" s="165"/>
      <c r="AH275" s="452"/>
      <c r="AI275" s="126"/>
      <c r="AJ275" s="127"/>
      <c r="AK275" s="555"/>
      <c r="AL275" s="30"/>
      <c r="AM275" s="40"/>
      <c r="AN275" s="570"/>
      <c r="AO275" s="178"/>
      <c r="AP275" s="409"/>
      <c r="AQ275" s="157"/>
      <c r="AS275" s="1060"/>
      <c r="AW275" s="1027">
        <f t="shared" si="169"/>
        <v>256666.66666666666</v>
      </c>
      <c r="AX275" s="186"/>
      <c r="AY275" s="186">
        <f t="shared" si="162"/>
        <v>0</v>
      </c>
      <c r="AZ275" s="186">
        <f t="shared" si="173"/>
        <v>-256666.66666666666</v>
      </c>
      <c r="BA275" s="193">
        <f t="shared" si="174"/>
        <v>0</v>
      </c>
      <c r="BB275" s="720">
        <f>SUM($AY$257:AY275)/SUM($AW$257:AW275)</f>
        <v>0</v>
      </c>
      <c r="BC275" s="1027">
        <f t="shared" si="170"/>
        <v>246666.66666666666</v>
      </c>
      <c r="BD275" s="186">
        <f t="shared" si="163"/>
        <v>0</v>
      </c>
      <c r="BE275" s="186">
        <f t="shared" si="159"/>
        <v>-246666.66666666666</v>
      </c>
      <c r="BF275" s="193">
        <f t="shared" si="160"/>
        <v>0</v>
      </c>
      <c r="BG275" s="1026">
        <f t="shared" si="171"/>
        <v>8666.6666666666661</v>
      </c>
      <c r="BH275" s="186">
        <f t="shared" si="164"/>
        <v>0</v>
      </c>
      <c r="BI275" s="186">
        <f t="shared" si="165"/>
        <v>-8666.6666666666661</v>
      </c>
      <c r="BJ275" s="193">
        <f t="shared" si="166"/>
        <v>0</v>
      </c>
      <c r="BK275" s="969">
        <f t="shared" si="172"/>
        <v>15.666666666666666</v>
      </c>
      <c r="BL275" s="677"/>
      <c r="BM275" s="677">
        <f t="shared" si="167"/>
        <v>0</v>
      </c>
      <c r="BN275" s="677">
        <f t="shared" si="168"/>
        <v>-15.666666666666666</v>
      </c>
      <c r="BO275" s="193">
        <f t="shared" si="161"/>
        <v>0</v>
      </c>
      <c r="BP275" s="193">
        <f>SUM($BM$257:BM275)/SUM($BK$257:BK275)</f>
        <v>0</v>
      </c>
    </row>
    <row r="276" spans="1:68" s="41" customFormat="1" ht="21.75" hidden="1" customHeight="1" outlineLevel="1">
      <c r="A276" s="120">
        <v>44459</v>
      </c>
      <c r="B276" s="1000"/>
      <c r="C276" s="126"/>
      <c r="D276" s="1003"/>
      <c r="E276" s="706"/>
      <c r="F276" s="155"/>
      <c r="G276" s="30"/>
      <c r="H276" s="31"/>
      <c r="I276" s="35"/>
      <c r="J276" s="34"/>
      <c r="K276" s="440"/>
      <c r="L276" s="706"/>
      <c r="M276" s="710"/>
      <c r="N276" s="134"/>
      <c r="O276" s="36"/>
      <c r="P276" s="147"/>
      <c r="Q276" s="148"/>
      <c r="R276" s="707"/>
      <c r="S276" s="35"/>
      <c r="T276" s="489"/>
      <c r="U276" s="36"/>
      <c r="V276" s="157"/>
      <c r="W276" s="33"/>
      <c r="X276" s="30"/>
      <c r="Y276" s="36"/>
      <c r="Z276" s="37"/>
      <c r="AA276" s="37"/>
      <c r="AB276" s="161"/>
      <c r="AC276" s="98"/>
      <c r="AD276" s="165"/>
      <c r="AE276" s="38"/>
      <c r="AF276" s="167"/>
      <c r="AG276" s="165"/>
      <c r="AH276" s="452"/>
      <c r="AI276" s="126"/>
      <c r="AJ276" s="127"/>
      <c r="AK276" s="555"/>
      <c r="AL276" s="30"/>
      <c r="AM276" s="40"/>
      <c r="AN276" s="570"/>
      <c r="AO276" s="178"/>
      <c r="AP276" s="409"/>
      <c r="AQ276" s="157"/>
      <c r="AS276" s="1060"/>
      <c r="AW276" s="1027">
        <f t="shared" si="169"/>
        <v>256666.66666666666</v>
      </c>
      <c r="AX276" s="186"/>
      <c r="AY276" s="186">
        <f t="shared" si="162"/>
        <v>0</v>
      </c>
      <c r="AZ276" s="186">
        <f t="shared" si="173"/>
        <v>-256666.66666666666</v>
      </c>
      <c r="BA276" s="193">
        <f t="shared" si="174"/>
        <v>0</v>
      </c>
      <c r="BB276" s="720">
        <f>SUM($AY$257:AY276)/SUM($AW$257:AW276)</f>
        <v>0</v>
      </c>
      <c r="BC276" s="1027">
        <f t="shared" si="170"/>
        <v>246666.66666666666</v>
      </c>
      <c r="BD276" s="186">
        <f t="shared" si="163"/>
        <v>0</v>
      </c>
      <c r="BE276" s="186">
        <f t="shared" si="159"/>
        <v>-246666.66666666666</v>
      </c>
      <c r="BF276" s="193">
        <f t="shared" si="160"/>
        <v>0</v>
      </c>
      <c r="BG276" s="1026">
        <f t="shared" si="171"/>
        <v>8666.6666666666661</v>
      </c>
      <c r="BH276" s="186">
        <f t="shared" si="164"/>
        <v>0</v>
      </c>
      <c r="BI276" s="186">
        <f t="shared" si="165"/>
        <v>-8666.6666666666661</v>
      </c>
      <c r="BJ276" s="193">
        <f t="shared" si="166"/>
        <v>0</v>
      </c>
      <c r="BK276" s="969">
        <f t="shared" si="172"/>
        <v>15.666666666666666</v>
      </c>
      <c r="BL276" s="677"/>
      <c r="BM276" s="677">
        <f t="shared" si="167"/>
        <v>0</v>
      </c>
      <c r="BN276" s="677">
        <f t="shared" si="168"/>
        <v>-15.666666666666666</v>
      </c>
      <c r="BO276" s="193">
        <f t="shared" si="161"/>
        <v>0</v>
      </c>
      <c r="BP276" s="193">
        <f>SUM($BM$257:BM276)/SUM($BK$257:BK276)</f>
        <v>0</v>
      </c>
    </row>
    <row r="277" spans="1:68" s="41" customFormat="1" ht="21.75" hidden="1" customHeight="1" outlineLevel="1">
      <c r="A277" s="120">
        <v>44460</v>
      </c>
      <c r="B277" s="1000"/>
      <c r="C277" s="126"/>
      <c r="D277" s="1003"/>
      <c r="E277" s="706"/>
      <c r="F277" s="155"/>
      <c r="G277" s="30"/>
      <c r="H277" s="31"/>
      <c r="I277" s="35"/>
      <c r="J277" s="34"/>
      <c r="K277" s="440"/>
      <c r="L277" s="706"/>
      <c r="M277" s="710"/>
      <c r="N277" s="134"/>
      <c r="O277" s="36"/>
      <c r="P277" s="147"/>
      <c r="Q277" s="148"/>
      <c r="R277" s="707"/>
      <c r="S277" s="35"/>
      <c r="T277" s="489"/>
      <c r="U277" s="36"/>
      <c r="V277" s="157"/>
      <c r="W277" s="33"/>
      <c r="X277" s="30"/>
      <c r="Y277" s="36"/>
      <c r="Z277" s="37"/>
      <c r="AA277" s="37"/>
      <c r="AB277" s="161"/>
      <c r="AC277" s="98"/>
      <c r="AD277" s="165"/>
      <c r="AE277" s="38"/>
      <c r="AF277" s="167"/>
      <c r="AG277" s="165"/>
      <c r="AH277" s="452"/>
      <c r="AI277" s="126"/>
      <c r="AJ277" s="127"/>
      <c r="AK277" s="555"/>
      <c r="AL277" s="30"/>
      <c r="AM277" s="40"/>
      <c r="AN277" s="570"/>
      <c r="AO277" s="178"/>
      <c r="AP277" s="409"/>
      <c r="AQ277" s="157"/>
      <c r="AS277" s="1060"/>
      <c r="AW277" s="1027">
        <f t="shared" si="169"/>
        <v>256666.66666666666</v>
      </c>
      <c r="AX277" s="186"/>
      <c r="AY277" s="186">
        <f t="shared" si="162"/>
        <v>0</v>
      </c>
      <c r="AZ277" s="186">
        <f t="shared" si="173"/>
        <v>-256666.66666666666</v>
      </c>
      <c r="BA277" s="193">
        <f t="shared" si="174"/>
        <v>0</v>
      </c>
      <c r="BB277" s="720">
        <f>SUM($AY$257:AY277)/SUM($AW$257:AW277)</f>
        <v>0</v>
      </c>
      <c r="BC277" s="1027">
        <f t="shared" si="170"/>
        <v>246666.66666666666</v>
      </c>
      <c r="BD277" s="186">
        <f t="shared" si="163"/>
        <v>0</v>
      </c>
      <c r="BE277" s="186">
        <f t="shared" si="159"/>
        <v>-246666.66666666666</v>
      </c>
      <c r="BF277" s="193">
        <f t="shared" si="160"/>
        <v>0</v>
      </c>
      <c r="BG277" s="1026">
        <f t="shared" si="171"/>
        <v>8666.6666666666661</v>
      </c>
      <c r="BH277" s="186">
        <f t="shared" si="164"/>
        <v>0</v>
      </c>
      <c r="BI277" s="186">
        <f t="shared" si="165"/>
        <v>-8666.6666666666661</v>
      </c>
      <c r="BJ277" s="193">
        <f t="shared" si="166"/>
        <v>0</v>
      </c>
      <c r="BK277" s="969">
        <f t="shared" si="172"/>
        <v>15.666666666666666</v>
      </c>
      <c r="BL277" s="677"/>
      <c r="BM277" s="677">
        <f t="shared" si="167"/>
        <v>0</v>
      </c>
      <c r="BN277" s="677">
        <f t="shared" si="168"/>
        <v>-15.666666666666666</v>
      </c>
      <c r="BO277" s="193">
        <f t="shared" si="161"/>
        <v>0</v>
      </c>
      <c r="BP277" s="193">
        <f>SUM($BM$257:BM277)/SUM($BK$257:BK277)</f>
        <v>0</v>
      </c>
    </row>
    <row r="278" spans="1:68" s="41" customFormat="1" ht="21.75" hidden="1" customHeight="1" outlineLevel="1">
      <c r="A278" s="120">
        <v>44461</v>
      </c>
      <c r="B278" s="1000"/>
      <c r="C278" s="126"/>
      <c r="D278" s="1003"/>
      <c r="E278" s="706"/>
      <c r="F278" s="155"/>
      <c r="G278" s="30"/>
      <c r="H278" s="31"/>
      <c r="I278" s="35"/>
      <c r="J278" s="34"/>
      <c r="K278" s="440"/>
      <c r="L278" s="706"/>
      <c r="M278" s="710"/>
      <c r="N278" s="134"/>
      <c r="O278" s="36"/>
      <c r="P278" s="147"/>
      <c r="Q278" s="148"/>
      <c r="R278" s="707"/>
      <c r="S278" s="35"/>
      <c r="T278" s="489"/>
      <c r="U278" s="36"/>
      <c r="V278" s="157"/>
      <c r="W278" s="33"/>
      <c r="X278" s="30"/>
      <c r="Y278" s="36"/>
      <c r="Z278" s="37"/>
      <c r="AA278" s="37"/>
      <c r="AB278" s="161"/>
      <c r="AC278" s="98"/>
      <c r="AD278" s="165"/>
      <c r="AE278" s="38"/>
      <c r="AF278" s="167"/>
      <c r="AG278" s="165"/>
      <c r="AH278" s="452"/>
      <c r="AI278" s="126"/>
      <c r="AJ278" s="127"/>
      <c r="AK278" s="555"/>
      <c r="AL278" s="30"/>
      <c r="AM278" s="40"/>
      <c r="AN278" s="570"/>
      <c r="AO278" s="178"/>
      <c r="AP278" s="409"/>
      <c r="AQ278" s="157"/>
      <c r="AS278" s="1060"/>
      <c r="AW278" s="1027">
        <f t="shared" si="169"/>
        <v>256666.66666666666</v>
      </c>
      <c r="AX278" s="186"/>
      <c r="AY278" s="186">
        <f t="shared" si="162"/>
        <v>0</v>
      </c>
      <c r="AZ278" s="186">
        <f t="shared" si="173"/>
        <v>-256666.66666666666</v>
      </c>
      <c r="BA278" s="193">
        <f t="shared" si="174"/>
        <v>0</v>
      </c>
      <c r="BB278" s="720">
        <f>SUM($AY$257:AY278)/SUM($AW$257:AW278)</f>
        <v>0</v>
      </c>
      <c r="BC278" s="1027">
        <f t="shared" si="170"/>
        <v>246666.66666666666</v>
      </c>
      <c r="BD278" s="186">
        <f t="shared" si="163"/>
        <v>0</v>
      </c>
      <c r="BE278" s="186">
        <f t="shared" si="159"/>
        <v>-246666.66666666666</v>
      </c>
      <c r="BF278" s="193">
        <f t="shared" si="160"/>
        <v>0</v>
      </c>
      <c r="BG278" s="1026">
        <f t="shared" si="171"/>
        <v>8666.6666666666661</v>
      </c>
      <c r="BH278" s="186">
        <f t="shared" si="164"/>
        <v>0</v>
      </c>
      <c r="BI278" s="186">
        <f t="shared" si="165"/>
        <v>-8666.6666666666661</v>
      </c>
      <c r="BJ278" s="193">
        <f t="shared" si="166"/>
        <v>0</v>
      </c>
      <c r="BK278" s="969">
        <f t="shared" si="172"/>
        <v>15.666666666666666</v>
      </c>
      <c r="BL278" s="677"/>
      <c r="BM278" s="677">
        <f t="shared" si="167"/>
        <v>0</v>
      </c>
      <c r="BN278" s="677">
        <f t="shared" si="168"/>
        <v>-15.666666666666666</v>
      </c>
      <c r="BO278" s="193">
        <f t="shared" si="161"/>
        <v>0</v>
      </c>
      <c r="BP278" s="193">
        <f>SUM($BM$257:BM278)/SUM($BK$257:BK278)</f>
        <v>0</v>
      </c>
    </row>
    <row r="279" spans="1:68" s="41" customFormat="1" ht="21.75" hidden="1" customHeight="1" outlineLevel="1">
      <c r="A279" s="120">
        <v>44462</v>
      </c>
      <c r="B279" s="1000"/>
      <c r="C279" s="126"/>
      <c r="D279" s="1003"/>
      <c r="E279" s="706"/>
      <c r="F279" s="155"/>
      <c r="G279" s="30"/>
      <c r="H279" s="31"/>
      <c r="I279" s="35"/>
      <c r="J279" s="34"/>
      <c r="K279" s="440"/>
      <c r="L279" s="706"/>
      <c r="M279" s="710"/>
      <c r="N279" s="134"/>
      <c r="O279" s="36"/>
      <c r="P279" s="147"/>
      <c r="Q279" s="148"/>
      <c r="R279" s="707"/>
      <c r="S279" s="35"/>
      <c r="T279" s="489"/>
      <c r="U279" s="36"/>
      <c r="V279" s="157"/>
      <c r="W279" s="33"/>
      <c r="X279" s="30"/>
      <c r="Y279" s="36"/>
      <c r="Z279" s="37"/>
      <c r="AA279" s="37"/>
      <c r="AB279" s="161"/>
      <c r="AC279" s="98"/>
      <c r="AD279" s="165"/>
      <c r="AE279" s="38"/>
      <c r="AF279" s="167"/>
      <c r="AG279" s="165"/>
      <c r="AH279" s="452"/>
      <c r="AI279" s="126"/>
      <c r="AJ279" s="127"/>
      <c r="AK279" s="555"/>
      <c r="AL279" s="30"/>
      <c r="AM279" s="40"/>
      <c r="AN279" s="570"/>
      <c r="AO279" s="178"/>
      <c r="AP279" s="409"/>
      <c r="AQ279" s="157"/>
      <c r="AS279" s="1060"/>
      <c r="AW279" s="1027">
        <f t="shared" si="169"/>
        <v>256666.66666666666</v>
      </c>
      <c r="AX279" s="186"/>
      <c r="AY279" s="186">
        <f t="shared" si="162"/>
        <v>0</v>
      </c>
      <c r="AZ279" s="186">
        <f t="shared" si="173"/>
        <v>-256666.66666666666</v>
      </c>
      <c r="BA279" s="193">
        <f t="shared" si="174"/>
        <v>0</v>
      </c>
      <c r="BB279" s="720">
        <f>SUM($AY$257:AY279)/SUM($AW$257:AW279)</f>
        <v>0</v>
      </c>
      <c r="BC279" s="1027">
        <f t="shared" si="170"/>
        <v>246666.66666666666</v>
      </c>
      <c r="BD279" s="186">
        <f t="shared" si="163"/>
        <v>0</v>
      </c>
      <c r="BE279" s="186">
        <f t="shared" si="159"/>
        <v>-246666.66666666666</v>
      </c>
      <c r="BF279" s="193">
        <f t="shared" si="160"/>
        <v>0</v>
      </c>
      <c r="BG279" s="1026">
        <f t="shared" si="171"/>
        <v>8666.6666666666661</v>
      </c>
      <c r="BH279" s="186">
        <f t="shared" si="164"/>
        <v>0</v>
      </c>
      <c r="BI279" s="186">
        <f t="shared" si="165"/>
        <v>-8666.6666666666661</v>
      </c>
      <c r="BJ279" s="193">
        <f t="shared" si="166"/>
        <v>0</v>
      </c>
      <c r="BK279" s="969">
        <f t="shared" si="172"/>
        <v>15.666666666666666</v>
      </c>
      <c r="BL279" s="677"/>
      <c r="BM279" s="677">
        <f t="shared" si="167"/>
        <v>0</v>
      </c>
      <c r="BN279" s="677">
        <f t="shared" si="168"/>
        <v>-15.666666666666666</v>
      </c>
      <c r="BO279" s="193">
        <f t="shared" si="161"/>
        <v>0</v>
      </c>
      <c r="BP279" s="193">
        <f>SUM($BM$257:BM279)/SUM($BK$257:BK279)</f>
        <v>0</v>
      </c>
    </row>
    <row r="280" spans="1:68" s="41" customFormat="1" ht="21.75" hidden="1" customHeight="1" outlineLevel="1">
      <c r="A280" s="120">
        <v>44463</v>
      </c>
      <c r="B280" s="1000"/>
      <c r="C280" s="126"/>
      <c r="D280" s="1003"/>
      <c r="E280" s="706"/>
      <c r="F280" s="155"/>
      <c r="G280" s="30"/>
      <c r="H280" s="31"/>
      <c r="I280" s="35"/>
      <c r="J280" s="34"/>
      <c r="K280" s="440"/>
      <c r="L280" s="706"/>
      <c r="M280" s="710"/>
      <c r="N280" s="134"/>
      <c r="O280" s="36"/>
      <c r="P280" s="147"/>
      <c r="Q280" s="148"/>
      <c r="R280" s="707"/>
      <c r="S280" s="35"/>
      <c r="T280" s="489"/>
      <c r="U280" s="36"/>
      <c r="V280" s="157"/>
      <c r="W280" s="33"/>
      <c r="X280" s="30"/>
      <c r="Y280" s="36"/>
      <c r="Z280" s="37"/>
      <c r="AA280" s="37"/>
      <c r="AB280" s="161"/>
      <c r="AC280" s="98"/>
      <c r="AD280" s="165"/>
      <c r="AE280" s="38"/>
      <c r="AF280" s="167"/>
      <c r="AG280" s="165"/>
      <c r="AH280" s="452"/>
      <c r="AI280" s="126"/>
      <c r="AJ280" s="127"/>
      <c r="AK280" s="555"/>
      <c r="AL280" s="30"/>
      <c r="AM280" s="40"/>
      <c r="AN280" s="570"/>
      <c r="AO280" s="178"/>
      <c r="AP280" s="409"/>
      <c r="AQ280" s="157"/>
      <c r="AS280" s="1060"/>
      <c r="AW280" s="1027">
        <f t="shared" si="169"/>
        <v>256666.66666666666</v>
      </c>
      <c r="AX280" s="186"/>
      <c r="AY280" s="186">
        <f t="shared" si="162"/>
        <v>0</v>
      </c>
      <c r="AZ280" s="186">
        <f t="shared" si="173"/>
        <v>-256666.66666666666</v>
      </c>
      <c r="BA280" s="193">
        <f t="shared" si="174"/>
        <v>0</v>
      </c>
      <c r="BB280" s="720">
        <f>SUM($AY$257:AY280)/SUM($AW$257:AW280)</f>
        <v>0</v>
      </c>
      <c r="BC280" s="1027">
        <f t="shared" si="170"/>
        <v>246666.66666666666</v>
      </c>
      <c r="BD280" s="186">
        <f t="shared" si="163"/>
        <v>0</v>
      </c>
      <c r="BE280" s="186">
        <f t="shared" si="159"/>
        <v>-246666.66666666666</v>
      </c>
      <c r="BF280" s="193">
        <f t="shared" si="160"/>
        <v>0</v>
      </c>
      <c r="BG280" s="1026">
        <f t="shared" si="171"/>
        <v>8666.6666666666661</v>
      </c>
      <c r="BH280" s="186">
        <f t="shared" si="164"/>
        <v>0</v>
      </c>
      <c r="BI280" s="186">
        <f t="shared" si="165"/>
        <v>-8666.6666666666661</v>
      </c>
      <c r="BJ280" s="193">
        <f t="shared" si="166"/>
        <v>0</v>
      </c>
      <c r="BK280" s="969">
        <f t="shared" si="172"/>
        <v>15.666666666666666</v>
      </c>
      <c r="BL280" s="677"/>
      <c r="BM280" s="677">
        <f t="shared" si="167"/>
        <v>0</v>
      </c>
      <c r="BN280" s="677">
        <f t="shared" si="168"/>
        <v>-15.666666666666666</v>
      </c>
      <c r="BO280" s="193">
        <f t="shared" si="161"/>
        <v>0</v>
      </c>
      <c r="BP280" s="193">
        <f>SUM($BM$257:BM280)/SUM($BK$257:BK280)</f>
        <v>0</v>
      </c>
    </row>
    <row r="281" spans="1:68" s="41" customFormat="1" ht="21.75" hidden="1" customHeight="1" outlineLevel="1">
      <c r="A281" s="120">
        <v>44464</v>
      </c>
      <c r="B281" s="1000"/>
      <c r="C281" s="126"/>
      <c r="D281" s="1003"/>
      <c r="E281" s="706"/>
      <c r="F281" s="155"/>
      <c r="G281" s="30"/>
      <c r="H281" s="31"/>
      <c r="I281" s="35"/>
      <c r="J281" s="34"/>
      <c r="K281" s="440"/>
      <c r="L281" s="706"/>
      <c r="M281" s="710"/>
      <c r="N281" s="134"/>
      <c r="O281" s="36"/>
      <c r="P281" s="147"/>
      <c r="Q281" s="148"/>
      <c r="R281" s="707"/>
      <c r="S281" s="63"/>
      <c r="T281" s="491"/>
      <c r="U281" s="36"/>
      <c r="V281" s="157"/>
      <c r="W281" s="33"/>
      <c r="X281" s="30"/>
      <c r="Y281" s="36"/>
      <c r="Z281" s="37"/>
      <c r="AA281" s="37"/>
      <c r="AB281" s="161"/>
      <c r="AC281" s="98"/>
      <c r="AD281" s="165"/>
      <c r="AE281" s="38"/>
      <c r="AF281" s="167"/>
      <c r="AG281" s="165"/>
      <c r="AH281" s="452"/>
      <c r="AI281" s="126"/>
      <c r="AJ281" s="127"/>
      <c r="AK281" s="555"/>
      <c r="AL281" s="30"/>
      <c r="AM281" s="40"/>
      <c r="AN281" s="570"/>
      <c r="AO281" s="178"/>
      <c r="AP281" s="409"/>
      <c r="AQ281" s="157"/>
      <c r="AS281" s="1060"/>
      <c r="AW281" s="1027">
        <f t="shared" si="169"/>
        <v>256666.66666666666</v>
      </c>
      <c r="AX281" s="186"/>
      <c r="AY281" s="186">
        <f t="shared" si="162"/>
        <v>0</v>
      </c>
      <c r="AZ281" s="186">
        <f t="shared" si="173"/>
        <v>-256666.66666666666</v>
      </c>
      <c r="BA281" s="193">
        <f t="shared" si="174"/>
        <v>0</v>
      </c>
      <c r="BB281" s="720">
        <f>SUM($AY$257:AY281)/SUM($AW$257:AW281)</f>
        <v>0</v>
      </c>
      <c r="BC281" s="1027">
        <f t="shared" si="170"/>
        <v>246666.66666666666</v>
      </c>
      <c r="BD281" s="186">
        <f t="shared" si="163"/>
        <v>0</v>
      </c>
      <c r="BE281" s="186">
        <f t="shared" si="159"/>
        <v>-246666.66666666666</v>
      </c>
      <c r="BF281" s="193">
        <f t="shared" si="160"/>
        <v>0</v>
      </c>
      <c r="BG281" s="1026">
        <f t="shared" si="171"/>
        <v>8666.6666666666661</v>
      </c>
      <c r="BH281" s="186">
        <f t="shared" si="164"/>
        <v>0</v>
      </c>
      <c r="BI281" s="186">
        <f t="shared" si="165"/>
        <v>-8666.6666666666661</v>
      </c>
      <c r="BJ281" s="193">
        <f t="shared" si="166"/>
        <v>0</v>
      </c>
      <c r="BK281" s="969">
        <f t="shared" si="172"/>
        <v>15.666666666666666</v>
      </c>
      <c r="BL281" s="677"/>
      <c r="BM281" s="677">
        <f t="shared" si="167"/>
        <v>0</v>
      </c>
      <c r="BN281" s="677">
        <f t="shared" si="168"/>
        <v>-15.666666666666666</v>
      </c>
      <c r="BO281" s="193">
        <f t="shared" si="161"/>
        <v>0</v>
      </c>
      <c r="BP281" s="193">
        <f>SUM($BM$257:BM281)/SUM($BK$257:BK281)</f>
        <v>0</v>
      </c>
    </row>
    <row r="282" spans="1:68" s="41" customFormat="1" ht="21.75" hidden="1" customHeight="1" outlineLevel="1">
      <c r="A282" s="120">
        <v>44465</v>
      </c>
      <c r="B282" s="1000"/>
      <c r="C282" s="126"/>
      <c r="D282" s="1003"/>
      <c r="E282" s="706"/>
      <c r="F282" s="155"/>
      <c r="G282" s="30"/>
      <c r="H282" s="31"/>
      <c r="I282" s="35"/>
      <c r="J282" s="34"/>
      <c r="K282" s="440"/>
      <c r="L282" s="706"/>
      <c r="M282" s="710"/>
      <c r="N282" s="134"/>
      <c r="O282" s="36"/>
      <c r="P282" s="147"/>
      <c r="Q282" s="148"/>
      <c r="R282" s="707"/>
      <c r="S282" s="35"/>
      <c r="T282" s="489"/>
      <c r="U282" s="36"/>
      <c r="V282" s="157"/>
      <c r="W282" s="33"/>
      <c r="X282" s="30"/>
      <c r="Y282" s="36"/>
      <c r="Z282" s="37"/>
      <c r="AA282" s="37"/>
      <c r="AB282" s="161"/>
      <c r="AC282" s="98"/>
      <c r="AD282" s="165"/>
      <c r="AE282" s="38"/>
      <c r="AF282" s="167"/>
      <c r="AG282" s="165"/>
      <c r="AH282" s="452"/>
      <c r="AI282" s="126"/>
      <c r="AJ282" s="127"/>
      <c r="AK282" s="555"/>
      <c r="AL282" s="30"/>
      <c r="AM282" s="40"/>
      <c r="AN282" s="570"/>
      <c r="AO282" s="178"/>
      <c r="AP282" s="409"/>
      <c r="AQ282" s="157"/>
      <c r="AS282" s="1060"/>
      <c r="AW282" s="1027">
        <f t="shared" si="169"/>
        <v>256666.66666666666</v>
      </c>
      <c r="AX282" s="186"/>
      <c r="AY282" s="186">
        <f t="shared" si="162"/>
        <v>0</v>
      </c>
      <c r="AZ282" s="186">
        <f t="shared" si="173"/>
        <v>-256666.66666666666</v>
      </c>
      <c r="BA282" s="193">
        <f t="shared" si="174"/>
        <v>0</v>
      </c>
      <c r="BB282" s="720">
        <f>SUM($AY$257:AY282)/SUM($AW$257:AW282)</f>
        <v>0</v>
      </c>
      <c r="BC282" s="1027">
        <f t="shared" si="170"/>
        <v>246666.66666666666</v>
      </c>
      <c r="BD282" s="186">
        <f t="shared" si="163"/>
        <v>0</v>
      </c>
      <c r="BE282" s="186">
        <f t="shared" si="159"/>
        <v>-246666.66666666666</v>
      </c>
      <c r="BF282" s="193">
        <f t="shared" si="160"/>
        <v>0</v>
      </c>
      <c r="BG282" s="1026">
        <f t="shared" si="171"/>
        <v>8666.6666666666661</v>
      </c>
      <c r="BH282" s="186">
        <f t="shared" si="164"/>
        <v>0</v>
      </c>
      <c r="BI282" s="186">
        <f t="shared" si="165"/>
        <v>-8666.6666666666661</v>
      </c>
      <c r="BJ282" s="193">
        <f t="shared" si="166"/>
        <v>0</v>
      </c>
      <c r="BK282" s="969">
        <f t="shared" si="172"/>
        <v>15.666666666666666</v>
      </c>
      <c r="BL282" s="677"/>
      <c r="BM282" s="677">
        <f t="shared" si="167"/>
        <v>0</v>
      </c>
      <c r="BN282" s="677">
        <f t="shared" si="168"/>
        <v>-15.666666666666666</v>
      </c>
      <c r="BO282" s="193">
        <f t="shared" si="161"/>
        <v>0</v>
      </c>
      <c r="BP282" s="193">
        <f>SUM($BM$257:BM282)/SUM($BK$257:BK282)</f>
        <v>0</v>
      </c>
    </row>
    <row r="283" spans="1:68" s="41" customFormat="1" ht="21.75" hidden="1" customHeight="1" outlineLevel="1">
      <c r="A283" s="120">
        <v>44466</v>
      </c>
      <c r="B283" s="1000"/>
      <c r="C283" s="126"/>
      <c r="D283" s="1003"/>
      <c r="E283" s="706"/>
      <c r="F283" s="155"/>
      <c r="G283" s="30"/>
      <c r="H283" s="31"/>
      <c r="I283" s="35"/>
      <c r="J283" s="34"/>
      <c r="K283" s="440"/>
      <c r="L283" s="706"/>
      <c r="M283" s="710"/>
      <c r="N283" s="134"/>
      <c r="O283" s="36"/>
      <c r="P283" s="147"/>
      <c r="Q283" s="148"/>
      <c r="R283" s="707"/>
      <c r="S283" s="35"/>
      <c r="T283" s="489"/>
      <c r="U283" s="36"/>
      <c r="V283" s="157"/>
      <c r="W283" s="33"/>
      <c r="X283" s="30"/>
      <c r="Y283" s="36"/>
      <c r="Z283" s="37"/>
      <c r="AA283" s="37"/>
      <c r="AB283" s="161"/>
      <c r="AC283" s="98"/>
      <c r="AD283" s="165"/>
      <c r="AE283" s="38"/>
      <c r="AF283" s="167"/>
      <c r="AG283" s="165"/>
      <c r="AH283" s="452"/>
      <c r="AI283" s="126"/>
      <c r="AJ283" s="127"/>
      <c r="AK283" s="555"/>
      <c r="AL283" s="30"/>
      <c r="AM283" s="40"/>
      <c r="AN283" s="570"/>
      <c r="AO283" s="178"/>
      <c r="AP283" s="409"/>
      <c r="AQ283" s="157"/>
      <c r="AS283" s="1060"/>
      <c r="AW283" s="1027">
        <f t="shared" si="169"/>
        <v>256666.66666666666</v>
      </c>
      <c r="AX283" s="186"/>
      <c r="AY283" s="186">
        <f t="shared" si="162"/>
        <v>0</v>
      </c>
      <c r="AZ283" s="186">
        <f t="shared" si="173"/>
        <v>-256666.66666666666</v>
      </c>
      <c r="BA283" s="193">
        <f t="shared" si="174"/>
        <v>0</v>
      </c>
      <c r="BB283" s="720">
        <f>SUM($AY$257:AY283)/SUM($AW$257:AW283)</f>
        <v>0</v>
      </c>
      <c r="BC283" s="1027">
        <f t="shared" si="170"/>
        <v>246666.66666666666</v>
      </c>
      <c r="BD283" s="186">
        <f t="shared" si="163"/>
        <v>0</v>
      </c>
      <c r="BE283" s="186">
        <f t="shared" si="159"/>
        <v>-246666.66666666666</v>
      </c>
      <c r="BF283" s="193">
        <f t="shared" si="160"/>
        <v>0</v>
      </c>
      <c r="BG283" s="1026">
        <f t="shared" si="171"/>
        <v>8666.6666666666661</v>
      </c>
      <c r="BH283" s="186">
        <f t="shared" si="164"/>
        <v>0</v>
      </c>
      <c r="BI283" s="186">
        <f t="shared" si="165"/>
        <v>-8666.6666666666661</v>
      </c>
      <c r="BJ283" s="193">
        <f t="shared" si="166"/>
        <v>0</v>
      </c>
      <c r="BK283" s="969">
        <f t="shared" si="172"/>
        <v>15.666666666666666</v>
      </c>
      <c r="BL283" s="677"/>
      <c r="BM283" s="677">
        <f t="shared" si="167"/>
        <v>0</v>
      </c>
      <c r="BN283" s="677">
        <f t="shared" si="168"/>
        <v>-15.666666666666666</v>
      </c>
      <c r="BO283" s="193">
        <f t="shared" si="161"/>
        <v>0</v>
      </c>
      <c r="BP283" s="193">
        <f>SUM($BM$257:BM283)/SUM($BK$257:BK283)</f>
        <v>0</v>
      </c>
    </row>
    <row r="284" spans="1:68" s="41" customFormat="1" ht="21.75" hidden="1" customHeight="1" outlineLevel="1">
      <c r="A284" s="120">
        <v>44467</v>
      </c>
      <c r="B284" s="1000"/>
      <c r="C284" s="126"/>
      <c r="D284" s="1003"/>
      <c r="E284" s="706"/>
      <c r="F284" s="155"/>
      <c r="G284" s="30"/>
      <c r="H284" s="31"/>
      <c r="I284" s="35"/>
      <c r="J284" s="34"/>
      <c r="K284" s="440"/>
      <c r="L284" s="706"/>
      <c r="M284" s="710"/>
      <c r="N284" s="134"/>
      <c r="O284" s="36"/>
      <c r="P284" s="147"/>
      <c r="Q284" s="148"/>
      <c r="R284" s="707"/>
      <c r="S284" s="39"/>
      <c r="T284" s="492"/>
      <c r="U284" s="36"/>
      <c r="V284" s="157"/>
      <c r="W284" s="33"/>
      <c r="X284" s="30"/>
      <c r="Y284" s="36"/>
      <c r="Z284" s="37"/>
      <c r="AA284" s="37"/>
      <c r="AB284" s="161"/>
      <c r="AC284" s="98"/>
      <c r="AD284" s="165"/>
      <c r="AE284" s="38"/>
      <c r="AF284" s="167"/>
      <c r="AG284" s="165"/>
      <c r="AH284" s="452"/>
      <c r="AI284" s="126"/>
      <c r="AJ284" s="127"/>
      <c r="AK284" s="555"/>
      <c r="AL284" s="30"/>
      <c r="AM284" s="40"/>
      <c r="AN284" s="570"/>
      <c r="AO284" s="178"/>
      <c r="AP284" s="409"/>
      <c r="AQ284" s="157"/>
      <c r="AS284" s="1060"/>
      <c r="AW284" s="1027">
        <f t="shared" si="169"/>
        <v>256666.66666666666</v>
      </c>
      <c r="AX284" s="186"/>
      <c r="AY284" s="186">
        <f t="shared" si="162"/>
        <v>0</v>
      </c>
      <c r="AZ284" s="186">
        <f t="shared" si="173"/>
        <v>-256666.66666666666</v>
      </c>
      <c r="BA284" s="193">
        <f t="shared" si="174"/>
        <v>0</v>
      </c>
      <c r="BB284" s="720">
        <f>SUM($AY$257:AY284)/SUM($AW$257:AW284)</f>
        <v>0</v>
      </c>
      <c r="BC284" s="1027">
        <f t="shared" si="170"/>
        <v>246666.66666666666</v>
      </c>
      <c r="BD284" s="186">
        <f t="shared" si="163"/>
        <v>0</v>
      </c>
      <c r="BE284" s="186">
        <f t="shared" si="159"/>
        <v>-246666.66666666666</v>
      </c>
      <c r="BF284" s="193">
        <f t="shared" si="160"/>
        <v>0</v>
      </c>
      <c r="BG284" s="1026">
        <f t="shared" si="171"/>
        <v>8666.6666666666661</v>
      </c>
      <c r="BH284" s="186">
        <f t="shared" si="164"/>
        <v>0</v>
      </c>
      <c r="BI284" s="186">
        <f t="shared" si="165"/>
        <v>-8666.6666666666661</v>
      </c>
      <c r="BJ284" s="193">
        <f t="shared" si="166"/>
        <v>0</v>
      </c>
      <c r="BK284" s="969">
        <f t="shared" si="172"/>
        <v>15.666666666666666</v>
      </c>
      <c r="BL284" s="677"/>
      <c r="BM284" s="677">
        <f t="shared" si="167"/>
        <v>0</v>
      </c>
      <c r="BN284" s="677">
        <f t="shared" si="168"/>
        <v>-15.666666666666666</v>
      </c>
      <c r="BO284" s="193">
        <f t="shared" si="161"/>
        <v>0</v>
      </c>
      <c r="BP284" s="193">
        <f>SUM($BM$257:BM284)/SUM($BK$257:BK284)</f>
        <v>0</v>
      </c>
    </row>
    <row r="285" spans="1:68" s="41" customFormat="1" ht="21.75" hidden="1" customHeight="1" outlineLevel="1">
      <c r="A285" s="120">
        <v>44468</v>
      </c>
      <c r="B285" s="1000"/>
      <c r="C285" s="126"/>
      <c r="D285" s="1003"/>
      <c r="E285" s="706"/>
      <c r="F285" s="155"/>
      <c r="G285" s="30"/>
      <c r="H285" s="31"/>
      <c r="I285" s="35"/>
      <c r="J285" s="34"/>
      <c r="K285" s="440"/>
      <c r="L285" s="706"/>
      <c r="M285" s="710"/>
      <c r="N285" s="134"/>
      <c r="O285" s="36"/>
      <c r="P285" s="147"/>
      <c r="Q285" s="148"/>
      <c r="R285" s="707"/>
      <c r="S285" s="63"/>
      <c r="T285" s="491"/>
      <c r="U285" s="36"/>
      <c r="V285" s="157"/>
      <c r="W285" s="33"/>
      <c r="X285" s="30"/>
      <c r="Y285" s="36"/>
      <c r="Z285" s="37"/>
      <c r="AA285" s="37"/>
      <c r="AB285" s="161"/>
      <c r="AC285" s="98"/>
      <c r="AD285" s="165"/>
      <c r="AE285" s="38"/>
      <c r="AF285" s="167"/>
      <c r="AG285" s="165"/>
      <c r="AH285" s="452"/>
      <c r="AI285" s="126"/>
      <c r="AJ285" s="127"/>
      <c r="AK285" s="555"/>
      <c r="AL285" s="30"/>
      <c r="AM285" s="40"/>
      <c r="AN285" s="570"/>
      <c r="AO285" s="178"/>
      <c r="AP285" s="409"/>
      <c r="AQ285" s="157"/>
      <c r="AS285" s="1060"/>
      <c r="AW285" s="1027">
        <f t="shared" si="169"/>
        <v>256666.66666666666</v>
      </c>
      <c r="AX285" s="186"/>
      <c r="AY285" s="186">
        <f t="shared" si="162"/>
        <v>0</v>
      </c>
      <c r="AZ285" s="186">
        <f t="shared" si="173"/>
        <v>-256666.66666666666</v>
      </c>
      <c r="BA285" s="193">
        <f t="shared" si="174"/>
        <v>0</v>
      </c>
      <c r="BB285" s="720">
        <f>SUM($AY$257:AY285)/SUM($AW$257:AW285)</f>
        <v>0</v>
      </c>
      <c r="BC285" s="1027">
        <f t="shared" si="170"/>
        <v>246666.66666666666</v>
      </c>
      <c r="BD285" s="186">
        <f t="shared" si="163"/>
        <v>0</v>
      </c>
      <c r="BE285" s="186">
        <f t="shared" si="159"/>
        <v>-246666.66666666666</v>
      </c>
      <c r="BF285" s="193">
        <f t="shared" si="160"/>
        <v>0</v>
      </c>
      <c r="BG285" s="1026">
        <f t="shared" si="171"/>
        <v>8666.6666666666661</v>
      </c>
      <c r="BH285" s="186">
        <f t="shared" si="164"/>
        <v>0</v>
      </c>
      <c r="BI285" s="186">
        <f t="shared" si="165"/>
        <v>-8666.6666666666661</v>
      </c>
      <c r="BJ285" s="193">
        <f t="shared" si="166"/>
        <v>0</v>
      </c>
      <c r="BK285" s="969">
        <f t="shared" si="172"/>
        <v>15.666666666666666</v>
      </c>
      <c r="BL285" s="677"/>
      <c r="BM285" s="677">
        <f t="shared" si="167"/>
        <v>0</v>
      </c>
      <c r="BN285" s="677">
        <f t="shared" si="168"/>
        <v>-15.666666666666666</v>
      </c>
      <c r="BO285" s="193">
        <f t="shared" si="161"/>
        <v>0</v>
      </c>
      <c r="BP285" s="193">
        <f>SUM($BM$257:BM285)/SUM($BK$257:BK285)</f>
        <v>0</v>
      </c>
    </row>
    <row r="286" spans="1:68" s="41" customFormat="1" ht="21.75" hidden="1" customHeight="1" outlineLevel="1">
      <c r="A286" s="120">
        <v>44469</v>
      </c>
      <c r="B286" s="1000"/>
      <c r="C286" s="126"/>
      <c r="D286" s="1003"/>
      <c r="E286" s="706"/>
      <c r="F286" s="155"/>
      <c r="G286" s="30"/>
      <c r="H286" s="31"/>
      <c r="I286" s="35"/>
      <c r="J286" s="34"/>
      <c r="K286" s="440"/>
      <c r="L286" s="706"/>
      <c r="M286" s="710"/>
      <c r="N286" s="134"/>
      <c r="O286" s="36"/>
      <c r="P286" s="147"/>
      <c r="Q286" s="148"/>
      <c r="R286" s="707"/>
      <c r="S286" s="35"/>
      <c r="T286" s="489"/>
      <c r="U286" s="36"/>
      <c r="V286" s="157"/>
      <c r="W286" s="33"/>
      <c r="X286" s="30"/>
      <c r="Y286" s="36"/>
      <c r="Z286" s="37"/>
      <c r="AA286" s="37"/>
      <c r="AB286" s="161"/>
      <c r="AC286" s="98"/>
      <c r="AD286" s="165"/>
      <c r="AE286" s="38"/>
      <c r="AF286" s="167"/>
      <c r="AG286" s="165"/>
      <c r="AH286" s="452"/>
      <c r="AI286" s="126"/>
      <c r="AJ286" s="127"/>
      <c r="AK286" s="555"/>
      <c r="AL286" s="30"/>
      <c r="AM286" s="40"/>
      <c r="AN286" s="570"/>
      <c r="AO286" s="178"/>
      <c r="AP286" s="409"/>
      <c r="AQ286" s="157"/>
      <c r="AS286" s="1060"/>
      <c r="AW286" s="1027">
        <f t="shared" si="169"/>
        <v>256666.66666666666</v>
      </c>
      <c r="AX286" s="186"/>
      <c r="AY286" s="186">
        <f t="shared" si="162"/>
        <v>0</v>
      </c>
      <c r="AZ286" s="186">
        <f t="shared" si="173"/>
        <v>-256666.66666666666</v>
      </c>
      <c r="BA286" s="193">
        <f t="shared" si="174"/>
        <v>0</v>
      </c>
      <c r="BB286" s="720">
        <f>SUM($AY$257:AY286)/SUM($AW$257:AW286)</f>
        <v>0</v>
      </c>
      <c r="BC286" s="1027">
        <f t="shared" si="170"/>
        <v>246666.66666666666</v>
      </c>
      <c r="BD286" s="186">
        <f t="shared" si="163"/>
        <v>0</v>
      </c>
      <c r="BE286" s="186">
        <f t="shared" si="159"/>
        <v>-246666.66666666666</v>
      </c>
      <c r="BF286" s="193">
        <f t="shared" si="160"/>
        <v>0</v>
      </c>
      <c r="BG286" s="1026">
        <f t="shared" si="171"/>
        <v>8666.6666666666661</v>
      </c>
      <c r="BH286" s="186">
        <f t="shared" si="164"/>
        <v>0</v>
      </c>
      <c r="BI286" s="186">
        <f t="shared" si="165"/>
        <v>-8666.6666666666661</v>
      </c>
      <c r="BJ286" s="193">
        <f t="shared" si="166"/>
        <v>0</v>
      </c>
      <c r="BK286" s="969">
        <f t="shared" si="172"/>
        <v>15.666666666666666</v>
      </c>
      <c r="BL286" s="677"/>
      <c r="BM286" s="677">
        <f t="shared" si="167"/>
        <v>0</v>
      </c>
      <c r="BN286" s="677">
        <f t="shared" si="168"/>
        <v>-15.666666666666666</v>
      </c>
      <c r="BO286" s="193">
        <f t="shared" si="161"/>
        <v>0</v>
      </c>
      <c r="BP286" s="193">
        <f>SUM($BM$257:BM286)/SUM($BK$257:BK286)</f>
        <v>0</v>
      </c>
    </row>
    <row r="287" spans="1:68" s="52" customFormat="1" ht="24.75" customHeight="1" collapsed="1">
      <c r="A287" s="121" t="str">
        <f>"SUM T9"</f>
        <v>SUM T9</v>
      </c>
      <c r="B287" s="920">
        <f>SUM(B257:B286)</f>
        <v>0</v>
      </c>
      <c r="C287" s="43">
        <f t="shared" ref="C287:AK287" si="175">SUM(C257:C286)</f>
        <v>0</v>
      </c>
      <c r="D287" s="1004">
        <f t="shared" si="175"/>
        <v>0</v>
      </c>
      <c r="E287" s="450">
        <f>SUM(E257:E286)</f>
        <v>0</v>
      </c>
      <c r="F287" s="46">
        <f t="shared" si="175"/>
        <v>0</v>
      </c>
      <c r="G287" s="43">
        <f t="shared" si="175"/>
        <v>0</v>
      </c>
      <c r="H287" s="44">
        <f t="shared" si="175"/>
        <v>0</v>
      </c>
      <c r="I287" s="48">
        <f t="shared" si="175"/>
        <v>0</v>
      </c>
      <c r="J287" s="47">
        <f t="shared" si="175"/>
        <v>0</v>
      </c>
      <c r="K287" s="460">
        <f t="shared" si="175"/>
        <v>0</v>
      </c>
      <c r="L287" s="49">
        <f t="shared" si="175"/>
        <v>0</v>
      </c>
      <c r="M287" s="50">
        <f t="shared" si="175"/>
        <v>0</v>
      </c>
      <c r="N287" s="51">
        <f>SUM(N257:N286)</f>
        <v>0</v>
      </c>
      <c r="O287" s="49">
        <f t="shared" si="175"/>
        <v>0</v>
      </c>
      <c r="P287" s="149">
        <f t="shared" si="175"/>
        <v>0</v>
      </c>
      <c r="Q287" s="150">
        <f t="shared" si="175"/>
        <v>0</v>
      </c>
      <c r="R287" s="143">
        <f t="shared" si="175"/>
        <v>0</v>
      </c>
      <c r="S287" s="48">
        <f t="shared" si="175"/>
        <v>0</v>
      </c>
      <c r="T287" s="48">
        <f t="shared" si="175"/>
        <v>0</v>
      </c>
      <c r="U287" s="49">
        <f t="shared" si="175"/>
        <v>0</v>
      </c>
      <c r="V287" s="45">
        <f t="shared" si="175"/>
        <v>0</v>
      </c>
      <c r="W287" s="46"/>
      <c r="X287" s="43"/>
      <c r="Y287" s="49"/>
      <c r="Z287" s="50">
        <f t="shared" si="175"/>
        <v>0</v>
      </c>
      <c r="AA287" s="50">
        <f t="shared" si="175"/>
        <v>0</v>
      </c>
      <c r="AB287" s="163"/>
      <c r="AC287" s="99"/>
      <c r="AD287" s="51"/>
      <c r="AE287" s="43"/>
      <c r="AF287" s="49"/>
      <c r="AG287" s="51">
        <f t="shared" si="175"/>
        <v>0</v>
      </c>
      <c r="AH287" s="454">
        <f t="shared" si="175"/>
        <v>0</v>
      </c>
      <c r="AI287" s="43">
        <f t="shared" si="175"/>
        <v>0</v>
      </c>
      <c r="AJ287" s="49">
        <f t="shared" si="175"/>
        <v>0</v>
      </c>
      <c r="AK287" s="523">
        <f t="shared" si="175"/>
        <v>0</v>
      </c>
      <c r="AL287" s="43"/>
      <c r="AM287" s="50"/>
      <c r="AN287" s="576"/>
      <c r="AO287" s="47"/>
      <c r="AP287" s="413"/>
      <c r="AQ287" s="45"/>
      <c r="AS287" s="1061"/>
      <c r="AW287" s="198">
        <v>7700000</v>
      </c>
      <c r="AX287" s="477"/>
      <c r="AY287" s="477">
        <f>SUM(AY257:AY286)</f>
        <v>0</v>
      </c>
      <c r="AZ287" s="190">
        <f t="shared" si="173"/>
        <v>-7700000</v>
      </c>
      <c r="BA287" s="195">
        <f t="shared" si="174"/>
        <v>0</v>
      </c>
      <c r="BB287" s="723"/>
      <c r="BC287" s="198">
        <v>7400000</v>
      </c>
      <c r="BD287" s="477">
        <f>SUM(BD257:BD286)</f>
        <v>0</v>
      </c>
      <c r="BE287" s="190">
        <f>I287-BC287</f>
        <v>-7400000</v>
      </c>
      <c r="BF287" s="195">
        <f t="shared" ref="BF287:BF318" si="176">I287/BC287</f>
        <v>0</v>
      </c>
      <c r="BG287" s="198">
        <v>260000</v>
      </c>
      <c r="BH287" s="477">
        <f>SUM(BH257:BH286)</f>
        <v>0</v>
      </c>
      <c r="BI287" s="190">
        <f t="shared" ref="BI287:BI318" si="177">S287+V287-BG287</f>
        <v>-260000</v>
      </c>
      <c r="BJ287" s="195">
        <f t="shared" ref="BJ287:BJ318" si="178">(S287+V287)/BG287</f>
        <v>0</v>
      </c>
      <c r="BK287" s="678">
        <v>470</v>
      </c>
      <c r="BL287" s="685"/>
      <c r="BM287" s="685">
        <f>SUM(BM257:BM286)</f>
        <v>0</v>
      </c>
      <c r="BN287" s="686">
        <f>BM287-BK287</f>
        <v>-470</v>
      </c>
      <c r="BO287" s="680">
        <f>BM287/BK287</f>
        <v>0</v>
      </c>
      <c r="BP287" s="680"/>
    </row>
    <row r="288" spans="1:68" s="41" customFormat="1" ht="24" hidden="1" customHeight="1" outlineLevel="1">
      <c r="A288" s="120">
        <v>44470</v>
      </c>
      <c r="B288" s="1000"/>
      <c r="C288" s="126"/>
      <c r="D288" s="1003"/>
      <c r="E288" s="706"/>
      <c r="F288" s="155"/>
      <c r="G288" s="30"/>
      <c r="H288" s="31"/>
      <c r="I288" s="35"/>
      <c r="J288" s="34"/>
      <c r="K288" s="440"/>
      <c r="L288" s="706"/>
      <c r="M288" s="710"/>
      <c r="N288" s="134"/>
      <c r="O288" s="36"/>
      <c r="P288" s="147"/>
      <c r="Q288" s="148"/>
      <c r="R288" s="707"/>
      <c r="S288" s="35"/>
      <c r="T288" s="489"/>
      <c r="U288" s="36"/>
      <c r="V288" s="157"/>
      <c r="W288" s="33"/>
      <c r="X288" s="30"/>
      <c r="Y288" s="36"/>
      <c r="Z288" s="37"/>
      <c r="AA288" s="37"/>
      <c r="AB288" s="161"/>
      <c r="AC288" s="98"/>
      <c r="AD288" s="165"/>
      <c r="AE288" s="38"/>
      <c r="AF288" s="167"/>
      <c r="AG288" s="165"/>
      <c r="AH288" s="452"/>
      <c r="AI288" s="126"/>
      <c r="AJ288" s="127"/>
      <c r="AK288" s="555"/>
      <c r="AL288" s="30"/>
      <c r="AM288" s="40"/>
      <c r="AN288" s="570"/>
      <c r="AO288" s="178"/>
      <c r="AP288" s="409"/>
      <c r="AQ288" s="157"/>
      <c r="AS288" s="1060"/>
      <c r="AW288" s="675">
        <f>$AW$319/31</f>
        <v>477419.3548387097</v>
      </c>
      <c r="AX288" s="186"/>
      <c r="AY288" s="186">
        <f t="shared" ref="AY288:AY318" si="179">B288</f>
        <v>0</v>
      </c>
      <c r="AZ288" s="186">
        <f t="shared" si="173"/>
        <v>-477419.3548387097</v>
      </c>
      <c r="BA288" s="193">
        <f t="shared" si="174"/>
        <v>0</v>
      </c>
      <c r="BB288" s="720">
        <f>SUM($AY$288:AY288)/SUM($AW$288:AW288)</f>
        <v>0</v>
      </c>
      <c r="BC288" s="177">
        <f>$BC$319/31</f>
        <v>461290.32258064515</v>
      </c>
      <c r="BD288" s="186">
        <f t="shared" ref="BD288:BD318" si="180">I288</f>
        <v>0</v>
      </c>
      <c r="BE288" s="186">
        <f>I288-BC288</f>
        <v>-461290.32258064515</v>
      </c>
      <c r="BF288" s="193">
        <f t="shared" si="176"/>
        <v>0</v>
      </c>
      <c r="BG288" s="675">
        <f>$BG$319/31</f>
        <v>17096.774193548386</v>
      </c>
      <c r="BH288" s="186">
        <f>S288+V288</f>
        <v>0</v>
      </c>
      <c r="BI288" s="186">
        <f t="shared" si="177"/>
        <v>-17096.774193548386</v>
      </c>
      <c r="BJ288" s="193">
        <f t="shared" si="178"/>
        <v>0</v>
      </c>
      <c r="BK288" s="675">
        <f>$BK$319/31</f>
        <v>30.64516129032258</v>
      </c>
      <c r="BL288" s="677"/>
      <c r="BM288" s="677">
        <f t="shared" ref="BM288:BM318" si="181">D288</f>
        <v>0</v>
      </c>
      <c r="BN288" s="677">
        <f>BM288-BK288</f>
        <v>-30.64516129032258</v>
      </c>
      <c r="BO288" s="193">
        <f>BM288/BK288</f>
        <v>0</v>
      </c>
      <c r="BP288" s="193">
        <f>SUM($BM$288:BM288)/SUM($BK$288:BK288)</f>
        <v>0</v>
      </c>
    </row>
    <row r="289" spans="1:68" s="41" customFormat="1" ht="21.75" hidden="1" customHeight="1" outlineLevel="1">
      <c r="A289" s="120">
        <v>44471</v>
      </c>
      <c r="B289" s="1000"/>
      <c r="C289" s="126"/>
      <c r="D289" s="1003"/>
      <c r="E289" s="706"/>
      <c r="F289" s="155"/>
      <c r="G289" s="30"/>
      <c r="H289" s="31"/>
      <c r="I289" s="35"/>
      <c r="J289" s="34"/>
      <c r="K289" s="440"/>
      <c r="L289" s="706"/>
      <c r="M289" s="710"/>
      <c r="N289" s="134"/>
      <c r="O289" s="36"/>
      <c r="P289" s="147"/>
      <c r="Q289" s="148"/>
      <c r="R289" s="707"/>
      <c r="S289" s="35"/>
      <c r="T289" s="489"/>
      <c r="U289" s="36"/>
      <c r="V289" s="157"/>
      <c r="W289" s="33"/>
      <c r="X289" s="30"/>
      <c r="Y289" s="36"/>
      <c r="Z289" s="37"/>
      <c r="AA289" s="37"/>
      <c r="AB289" s="161"/>
      <c r="AC289" s="98"/>
      <c r="AD289" s="165"/>
      <c r="AE289" s="38"/>
      <c r="AF289" s="167"/>
      <c r="AG289" s="165"/>
      <c r="AH289" s="452"/>
      <c r="AI289" s="126"/>
      <c r="AJ289" s="127"/>
      <c r="AK289" s="555"/>
      <c r="AL289" s="30"/>
      <c r="AM289" s="40"/>
      <c r="AN289" s="570"/>
      <c r="AO289" s="178"/>
      <c r="AP289" s="409"/>
      <c r="AQ289" s="157"/>
      <c r="AS289" s="1060"/>
      <c r="AW289" s="675">
        <f t="shared" ref="AW289:AW318" si="182">$AW$319/31</f>
        <v>477419.3548387097</v>
      </c>
      <c r="AX289" s="186"/>
      <c r="AY289" s="186">
        <f t="shared" si="179"/>
        <v>0</v>
      </c>
      <c r="AZ289" s="186">
        <f t="shared" si="173"/>
        <v>-477419.3548387097</v>
      </c>
      <c r="BA289" s="193">
        <f t="shared" si="174"/>
        <v>0</v>
      </c>
      <c r="BB289" s="720">
        <f>SUM($AY$288:AY289)/SUM($AW$288:AW289)</f>
        <v>0</v>
      </c>
      <c r="BC289" s="177">
        <f t="shared" ref="BC289:BC318" si="183">$BC$319/31</f>
        <v>461290.32258064515</v>
      </c>
      <c r="BD289" s="186">
        <f t="shared" si="180"/>
        <v>0</v>
      </c>
      <c r="BE289" s="186">
        <f>I289-BC289</f>
        <v>-461290.32258064515</v>
      </c>
      <c r="BF289" s="193">
        <f t="shared" si="176"/>
        <v>0</v>
      </c>
      <c r="BG289" s="675">
        <f t="shared" ref="BG289:BG318" si="184">$BG$319/31</f>
        <v>17096.774193548386</v>
      </c>
      <c r="BH289" s="186">
        <f t="shared" ref="BH289:BH318" si="185">S289+V289</f>
        <v>0</v>
      </c>
      <c r="BI289" s="186">
        <f t="shared" si="177"/>
        <v>-17096.774193548386</v>
      </c>
      <c r="BJ289" s="193">
        <f t="shared" si="178"/>
        <v>0</v>
      </c>
      <c r="BK289" s="675">
        <f t="shared" ref="BK289:BK318" si="186">$BK$319/31</f>
        <v>30.64516129032258</v>
      </c>
      <c r="BL289" s="677"/>
      <c r="BM289" s="677">
        <f t="shared" si="181"/>
        <v>0</v>
      </c>
      <c r="BN289" s="677">
        <f>BM289-BK289</f>
        <v>-30.64516129032258</v>
      </c>
      <c r="BO289" s="193">
        <f t="shared" ref="BO289:BO318" si="187">BM289/BK289</f>
        <v>0</v>
      </c>
      <c r="BP289" s="193">
        <f>SUM($BM$288:BM289)/SUM($BK$288:BK289)</f>
        <v>0</v>
      </c>
    </row>
    <row r="290" spans="1:68" s="41" customFormat="1" ht="21.75" hidden="1" customHeight="1" outlineLevel="1">
      <c r="A290" s="120">
        <v>44472</v>
      </c>
      <c r="B290" s="1000"/>
      <c r="C290" s="126"/>
      <c r="D290" s="1003"/>
      <c r="E290" s="706"/>
      <c r="F290" s="155"/>
      <c r="G290" s="30"/>
      <c r="H290" s="31"/>
      <c r="I290" s="35"/>
      <c r="J290" s="34"/>
      <c r="K290" s="440"/>
      <c r="L290" s="706"/>
      <c r="M290" s="710"/>
      <c r="N290" s="134"/>
      <c r="O290" s="36"/>
      <c r="P290" s="147"/>
      <c r="Q290" s="148"/>
      <c r="R290" s="707"/>
      <c r="S290" s="35"/>
      <c r="T290" s="489"/>
      <c r="U290" s="36"/>
      <c r="V290" s="157"/>
      <c r="W290" s="33"/>
      <c r="X290" s="64"/>
      <c r="Y290" s="36"/>
      <c r="Z290" s="37"/>
      <c r="AA290" s="37"/>
      <c r="AB290" s="161"/>
      <c r="AC290" s="98"/>
      <c r="AD290" s="165"/>
      <c r="AE290" s="38"/>
      <c r="AF290" s="167"/>
      <c r="AG290" s="165"/>
      <c r="AH290" s="452"/>
      <c r="AI290" s="126"/>
      <c r="AJ290" s="127"/>
      <c r="AK290" s="555"/>
      <c r="AL290" s="30"/>
      <c r="AM290" s="40"/>
      <c r="AN290" s="570"/>
      <c r="AO290" s="178"/>
      <c r="AP290" s="409"/>
      <c r="AQ290" s="157"/>
      <c r="AS290" s="1060"/>
      <c r="AW290" s="675">
        <f t="shared" si="182"/>
        <v>477419.3548387097</v>
      </c>
      <c r="AX290" s="186"/>
      <c r="AY290" s="186">
        <f t="shared" si="179"/>
        <v>0</v>
      </c>
      <c r="AZ290" s="186">
        <f t="shared" si="173"/>
        <v>-477419.3548387097</v>
      </c>
      <c r="BA290" s="193">
        <f t="shared" si="174"/>
        <v>0</v>
      </c>
      <c r="BB290" s="720">
        <f>SUM($AY$288:AY290)/SUM($AW$288:AW290)</f>
        <v>0</v>
      </c>
      <c r="BC290" s="177">
        <f t="shared" si="183"/>
        <v>461290.32258064515</v>
      </c>
      <c r="BD290" s="186">
        <f t="shared" si="180"/>
        <v>0</v>
      </c>
      <c r="BE290" s="186">
        <f t="shared" ref="BE290:BE318" si="188">I290-BC290</f>
        <v>-461290.32258064515</v>
      </c>
      <c r="BF290" s="193">
        <f t="shared" si="176"/>
        <v>0</v>
      </c>
      <c r="BG290" s="675">
        <f t="shared" si="184"/>
        <v>17096.774193548386</v>
      </c>
      <c r="BH290" s="186">
        <f t="shared" si="185"/>
        <v>0</v>
      </c>
      <c r="BI290" s="186">
        <f t="shared" si="177"/>
        <v>-17096.774193548386</v>
      </c>
      <c r="BJ290" s="193">
        <f t="shared" si="178"/>
        <v>0</v>
      </c>
      <c r="BK290" s="675">
        <f t="shared" si="186"/>
        <v>30.64516129032258</v>
      </c>
      <c r="BL290" s="677"/>
      <c r="BM290" s="677">
        <f t="shared" si="181"/>
        <v>0</v>
      </c>
      <c r="BN290" s="677">
        <f t="shared" ref="BN290:BN318" si="189">BM290-BK290</f>
        <v>-30.64516129032258</v>
      </c>
      <c r="BO290" s="193">
        <f t="shared" si="187"/>
        <v>0</v>
      </c>
      <c r="BP290" s="193">
        <f>SUM($BM$288:BM290)/SUM($BK$288:BK290)</f>
        <v>0</v>
      </c>
    </row>
    <row r="291" spans="1:68" s="41" customFormat="1" ht="21.75" hidden="1" customHeight="1" outlineLevel="1">
      <c r="A291" s="120">
        <v>44473</v>
      </c>
      <c r="B291" s="1000"/>
      <c r="C291" s="126"/>
      <c r="D291" s="1003"/>
      <c r="E291" s="706"/>
      <c r="F291" s="155"/>
      <c r="G291" s="30"/>
      <c r="H291" s="31"/>
      <c r="I291" s="35"/>
      <c r="J291" s="34"/>
      <c r="K291" s="440"/>
      <c r="L291" s="706"/>
      <c r="M291" s="710"/>
      <c r="N291" s="134"/>
      <c r="O291" s="36"/>
      <c r="P291" s="147"/>
      <c r="Q291" s="148"/>
      <c r="R291" s="707"/>
      <c r="S291" s="35"/>
      <c r="T291" s="489"/>
      <c r="U291" s="36"/>
      <c r="V291" s="157"/>
      <c r="W291" s="33"/>
      <c r="X291" s="30"/>
      <c r="Y291" s="36"/>
      <c r="Z291" s="37"/>
      <c r="AA291" s="37"/>
      <c r="AB291" s="161"/>
      <c r="AC291" s="98"/>
      <c r="AD291" s="165"/>
      <c r="AE291" s="38"/>
      <c r="AF291" s="167"/>
      <c r="AG291" s="165"/>
      <c r="AH291" s="452"/>
      <c r="AI291" s="126"/>
      <c r="AJ291" s="127"/>
      <c r="AK291" s="555"/>
      <c r="AL291" s="30"/>
      <c r="AM291" s="40"/>
      <c r="AN291" s="570"/>
      <c r="AO291" s="178"/>
      <c r="AP291" s="409"/>
      <c r="AQ291" s="157"/>
      <c r="AS291" s="1060"/>
      <c r="AW291" s="675">
        <f t="shared" si="182"/>
        <v>477419.3548387097</v>
      </c>
      <c r="AX291" s="186"/>
      <c r="AY291" s="186">
        <f t="shared" si="179"/>
        <v>0</v>
      </c>
      <c r="AZ291" s="186">
        <f t="shared" si="173"/>
        <v>-477419.3548387097</v>
      </c>
      <c r="BA291" s="193">
        <f t="shared" si="174"/>
        <v>0</v>
      </c>
      <c r="BB291" s="720">
        <f>SUM($AY$288:AY291)/SUM($AW$288:AW291)</f>
        <v>0</v>
      </c>
      <c r="BC291" s="177">
        <f t="shared" si="183"/>
        <v>461290.32258064515</v>
      </c>
      <c r="BD291" s="186">
        <f t="shared" si="180"/>
        <v>0</v>
      </c>
      <c r="BE291" s="186">
        <f t="shared" si="188"/>
        <v>-461290.32258064515</v>
      </c>
      <c r="BF291" s="193">
        <f t="shared" si="176"/>
        <v>0</v>
      </c>
      <c r="BG291" s="675">
        <f t="shared" si="184"/>
        <v>17096.774193548386</v>
      </c>
      <c r="BH291" s="186">
        <f t="shared" si="185"/>
        <v>0</v>
      </c>
      <c r="BI291" s="186">
        <f t="shared" si="177"/>
        <v>-17096.774193548386</v>
      </c>
      <c r="BJ291" s="193">
        <f t="shared" si="178"/>
        <v>0</v>
      </c>
      <c r="BK291" s="675">
        <f t="shared" si="186"/>
        <v>30.64516129032258</v>
      </c>
      <c r="BL291" s="677"/>
      <c r="BM291" s="677">
        <f t="shared" si="181"/>
        <v>0</v>
      </c>
      <c r="BN291" s="677">
        <f t="shared" si="189"/>
        <v>-30.64516129032258</v>
      </c>
      <c r="BO291" s="193">
        <f t="shared" si="187"/>
        <v>0</v>
      </c>
      <c r="BP291" s="193">
        <f>SUM($BM$288:BM291)/SUM($BK$288:BK291)</f>
        <v>0</v>
      </c>
    </row>
    <row r="292" spans="1:68" s="41" customFormat="1" ht="21.75" hidden="1" customHeight="1" outlineLevel="1">
      <c r="A292" s="120">
        <v>44474</v>
      </c>
      <c r="B292" s="1000"/>
      <c r="C292" s="126"/>
      <c r="D292" s="1003"/>
      <c r="E292" s="706"/>
      <c r="F292" s="155"/>
      <c r="G292" s="30"/>
      <c r="H292" s="31"/>
      <c r="I292" s="35"/>
      <c r="J292" s="34"/>
      <c r="K292" s="440"/>
      <c r="L292" s="706"/>
      <c r="M292" s="710"/>
      <c r="N292" s="134"/>
      <c r="O292" s="36"/>
      <c r="P292" s="147"/>
      <c r="Q292" s="148"/>
      <c r="R292" s="707"/>
      <c r="S292" s="35"/>
      <c r="T292" s="489"/>
      <c r="U292" s="36"/>
      <c r="V292" s="157"/>
      <c r="W292" s="33"/>
      <c r="X292" s="30"/>
      <c r="Y292" s="36"/>
      <c r="Z292" s="37"/>
      <c r="AA292" s="37"/>
      <c r="AB292" s="161"/>
      <c r="AC292" s="98"/>
      <c r="AD292" s="165"/>
      <c r="AE292" s="38"/>
      <c r="AF292" s="167"/>
      <c r="AG292" s="165"/>
      <c r="AH292" s="452"/>
      <c r="AI292" s="126"/>
      <c r="AJ292" s="127"/>
      <c r="AK292" s="555"/>
      <c r="AL292" s="30"/>
      <c r="AM292" s="40"/>
      <c r="AN292" s="570"/>
      <c r="AO292" s="178"/>
      <c r="AP292" s="409"/>
      <c r="AQ292" s="157"/>
      <c r="AS292" s="1060"/>
      <c r="AW292" s="675">
        <f t="shared" si="182"/>
        <v>477419.3548387097</v>
      </c>
      <c r="AX292" s="186"/>
      <c r="AY292" s="186">
        <f t="shared" si="179"/>
        <v>0</v>
      </c>
      <c r="AZ292" s="186">
        <f t="shared" si="173"/>
        <v>-477419.3548387097</v>
      </c>
      <c r="BA292" s="193">
        <f t="shared" si="174"/>
        <v>0</v>
      </c>
      <c r="BB292" s="720">
        <f>SUM($AY$288:AY292)/SUM($AW$288:AW292)</f>
        <v>0</v>
      </c>
      <c r="BC292" s="177">
        <f t="shared" si="183"/>
        <v>461290.32258064515</v>
      </c>
      <c r="BD292" s="186">
        <f t="shared" si="180"/>
        <v>0</v>
      </c>
      <c r="BE292" s="186">
        <f t="shared" si="188"/>
        <v>-461290.32258064515</v>
      </c>
      <c r="BF292" s="193">
        <f t="shared" si="176"/>
        <v>0</v>
      </c>
      <c r="BG292" s="675">
        <f t="shared" si="184"/>
        <v>17096.774193548386</v>
      </c>
      <c r="BH292" s="186">
        <f t="shared" si="185"/>
        <v>0</v>
      </c>
      <c r="BI292" s="186">
        <f t="shared" si="177"/>
        <v>-17096.774193548386</v>
      </c>
      <c r="BJ292" s="193">
        <f t="shared" si="178"/>
        <v>0</v>
      </c>
      <c r="BK292" s="675">
        <f t="shared" si="186"/>
        <v>30.64516129032258</v>
      </c>
      <c r="BL292" s="677"/>
      <c r="BM292" s="677">
        <f t="shared" si="181"/>
        <v>0</v>
      </c>
      <c r="BN292" s="677">
        <f t="shared" si="189"/>
        <v>-30.64516129032258</v>
      </c>
      <c r="BO292" s="193">
        <f t="shared" si="187"/>
        <v>0</v>
      </c>
      <c r="BP292" s="193">
        <f>SUM($BM$288:BM292)/SUM($BK$288:BK292)</f>
        <v>0</v>
      </c>
    </row>
    <row r="293" spans="1:68" s="41" customFormat="1" ht="21.75" hidden="1" customHeight="1" outlineLevel="1">
      <c r="A293" s="120">
        <v>44475</v>
      </c>
      <c r="B293" s="1000"/>
      <c r="C293" s="126"/>
      <c r="D293" s="1003"/>
      <c r="E293" s="706"/>
      <c r="F293" s="155"/>
      <c r="G293" s="30"/>
      <c r="H293" s="31"/>
      <c r="I293" s="35"/>
      <c r="J293" s="34"/>
      <c r="K293" s="440"/>
      <c r="L293" s="706"/>
      <c r="M293" s="710"/>
      <c r="N293" s="134"/>
      <c r="O293" s="36"/>
      <c r="P293" s="147"/>
      <c r="Q293" s="148"/>
      <c r="R293" s="707"/>
      <c r="S293" s="35"/>
      <c r="T293" s="489"/>
      <c r="U293" s="36"/>
      <c r="V293" s="157"/>
      <c r="W293" s="33"/>
      <c r="X293" s="30"/>
      <c r="Y293" s="36"/>
      <c r="Z293" s="37"/>
      <c r="AA293" s="466"/>
      <c r="AB293" s="161"/>
      <c r="AC293" s="98"/>
      <c r="AD293" s="165"/>
      <c r="AE293" s="38"/>
      <c r="AF293" s="167"/>
      <c r="AG293" s="165"/>
      <c r="AH293" s="452"/>
      <c r="AI293" s="126"/>
      <c r="AJ293" s="127"/>
      <c r="AK293" s="555"/>
      <c r="AL293" s="30"/>
      <c r="AM293" s="40"/>
      <c r="AN293" s="570"/>
      <c r="AO293" s="178"/>
      <c r="AP293" s="409"/>
      <c r="AQ293" s="157"/>
      <c r="AS293" s="1060"/>
      <c r="AW293" s="675">
        <f t="shared" si="182"/>
        <v>477419.3548387097</v>
      </c>
      <c r="AX293" s="186"/>
      <c r="AY293" s="186">
        <f t="shared" si="179"/>
        <v>0</v>
      </c>
      <c r="AZ293" s="186">
        <f t="shared" si="173"/>
        <v>-477419.3548387097</v>
      </c>
      <c r="BA293" s="193">
        <f t="shared" si="174"/>
        <v>0</v>
      </c>
      <c r="BB293" s="720">
        <f>SUM($AY$288:AY293)/SUM($AW$288:AW293)</f>
        <v>0</v>
      </c>
      <c r="BC293" s="177">
        <f t="shared" si="183"/>
        <v>461290.32258064515</v>
      </c>
      <c r="BD293" s="186">
        <f t="shared" si="180"/>
        <v>0</v>
      </c>
      <c r="BE293" s="186">
        <f t="shared" si="188"/>
        <v>-461290.32258064515</v>
      </c>
      <c r="BF293" s="193">
        <f t="shared" si="176"/>
        <v>0</v>
      </c>
      <c r="BG293" s="675">
        <f t="shared" si="184"/>
        <v>17096.774193548386</v>
      </c>
      <c r="BH293" s="186">
        <f t="shared" si="185"/>
        <v>0</v>
      </c>
      <c r="BI293" s="186">
        <f t="shared" si="177"/>
        <v>-17096.774193548386</v>
      </c>
      <c r="BJ293" s="193">
        <f t="shared" si="178"/>
        <v>0</v>
      </c>
      <c r="BK293" s="675">
        <f t="shared" si="186"/>
        <v>30.64516129032258</v>
      </c>
      <c r="BL293" s="677"/>
      <c r="BM293" s="677">
        <f t="shared" si="181"/>
        <v>0</v>
      </c>
      <c r="BN293" s="677">
        <f t="shared" si="189"/>
        <v>-30.64516129032258</v>
      </c>
      <c r="BO293" s="193">
        <f t="shared" si="187"/>
        <v>0</v>
      </c>
      <c r="BP293" s="193">
        <f>SUM($BM$288:BM293)/SUM($BK$288:BK293)</f>
        <v>0</v>
      </c>
    </row>
    <row r="294" spans="1:68" s="41" customFormat="1" ht="21.75" hidden="1" customHeight="1" outlineLevel="1">
      <c r="A294" s="120">
        <v>44476</v>
      </c>
      <c r="B294" s="1000"/>
      <c r="C294" s="126"/>
      <c r="D294" s="1003"/>
      <c r="E294" s="706"/>
      <c r="F294" s="155"/>
      <c r="G294" s="30"/>
      <c r="H294" s="31"/>
      <c r="I294" s="35"/>
      <c r="J294" s="34"/>
      <c r="K294" s="440"/>
      <c r="L294" s="706"/>
      <c r="M294" s="710"/>
      <c r="N294" s="134"/>
      <c r="O294" s="36"/>
      <c r="P294" s="147"/>
      <c r="Q294" s="148"/>
      <c r="R294" s="707"/>
      <c r="S294" s="35"/>
      <c r="T294" s="489"/>
      <c r="U294" s="36"/>
      <c r="V294" s="157"/>
      <c r="W294" s="33"/>
      <c r="X294" s="30"/>
      <c r="Y294" s="36"/>
      <c r="Z294" s="37"/>
      <c r="AA294" s="466"/>
      <c r="AB294" s="161"/>
      <c r="AC294" s="98"/>
      <c r="AD294" s="165"/>
      <c r="AE294" s="38"/>
      <c r="AF294" s="167"/>
      <c r="AG294" s="165"/>
      <c r="AH294" s="452"/>
      <c r="AI294" s="126"/>
      <c r="AJ294" s="127"/>
      <c r="AK294" s="555"/>
      <c r="AL294" s="30"/>
      <c r="AM294" s="40"/>
      <c r="AN294" s="570"/>
      <c r="AO294" s="178"/>
      <c r="AP294" s="409"/>
      <c r="AQ294" s="157"/>
      <c r="AS294" s="1060"/>
      <c r="AW294" s="675">
        <f t="shared" si="182"/>
        <v>477419.3548387097</v>
      </c>
      <c r="AX294" s="186"/>
      <c r="AY294" s="186">
        <f t="shared" si="179"/>
        <v>0</v>
      </c>
      <c r="AZ294" s="186">
        <f t="shared" si="173"/>
        <v>-477419.3548387097</v>
      </c>
      <c r="BA294" s="193">
        <f t="shared" si="174"/>
        <v>0</v>
      </c>
      <c r="BB294" s="720">
        <f>SUM($AY$288:AY294)/SUM($AW$288:AW294)</f>
        <v>0</v>
      </c>
      <c r="BC294" s="177">
        <f t="shared" si="183"/>
        <v>461290.32258064515</v>
      </c>
      <c r="BD294" s="186">
        <f t="shared" si="180"/>
        <v>0</v>
      </c>
      <c r="BE294" s="186">
        <f t="shared" si="188"/>
        <v>-461290.32258064515</v>
      </c>
      <c r="BF294" s="193">
        <f t="shared" si="176"/>
        <v>0</v>
      </c>
      <c r="BG294" s="675">
        <f t="shared" si="184"/>
        <v>17096.774193548386</v>
      </c>
      <c r="BH294" s="186">
        <f t="shared" si="185"/>
        <v>0</v>
      </c>
      <c r="BI294" s="186">
        <f t="shared" si="177"/>
        <v>-17096.774193548386</v>
      </c>
      <c r="BJ294" s="193">
        <f t="shared" si="178"/>
        <v>0</v>
      </c>
      <c r="BK294" s="675">
        <f t="shared" si="186"/>
        <v>30.64516129032258</v>
      </c>
      <c r="BL294" s="677"/>
      <c r="BM294" s="677">
        <f t="shared" si="181"/>
        <v>0</v>
      </c>
      <c r="BN294" s="677">
        <f t="shared" si="189"/>
        <v>-30.64516129032258</v>
      </c>
      <c r="BO294" s="193">
        <f t="shared" si="187"/>
        <v>0</v>
      </c>
      <c r="BP294" s="193">
        <f>SUM($BM$288:BM294)/SUM($BK$288:BK294)</f>
        <v>0</v>
      </c>
    </row>
    <row r="295" spans="1:68" s="41" customFormat="1" ht="21.75" hidden="1" customHeight="1" outlineLevel="1">
      <c r="A295" s="120">
        <v>44477</v>
      </c>
      <c r="B295" s="1000"/>
      <c r="C295" s="126"/>
      <c r="D295" s="1003"/>
      <c r="E295" s="706"/>
      <c r="F295" s="155"/>
      <c r="G295" s="30"/>
      <c r="H295" s="31"/>
      <c r="I295" s="35"/>
      <c r="J295" s="34"/>
      <c r="K295" s="440"/>
      <c r="L295" s="706"/>
      <c r="M295" s="710"/>
      <c r="N295" s="134"/>
      <c r="O295" s="36"/>
      <c r="P295" s="147"/>
      <c r="Q295" s="148"/>
      <c r="R295" s="707"/>
      <c r="S295" s="35"/>
      <c r="T295" s="489"/>
      <c r="U295" s="36"/>
      <c r="V295" s="157"/>
      <c r="W295" s="33"/>
      <c r="X295" s="30"/>
      <c r="Y295" s="36"/>
      <c r="Z295" s="37"/>
      <c r="AA295" s="466"/>
      <c r="AB295" s="161"/>
      <c r="AC295" s="98"/>
      <c r="AD295" s="165"/>
      <c r="AE295" s="38"/>
      <c r="AF295" s="167"/>
      <c r="AG295" s="165"/>
      <c r="AH295" s="452"/>
      <c r="AI295" s="126"/>
      <c r="AJ295" s="127"/>
      <c r="AK295" s="555"/>
      <c r="AL295" s="30"/>
      <c r="AM295" s="40"/>
      <c r="AN295" s="570"/>
      <c r="AO295" s="178"/>
      <c r="AP295" s="409"/>
      <c r="AQ295" s="157"/>
      <c r="AS295" s="1060"/>
      <c r="AW295" s="675">
        <f t="shared" si="182"/>
        <v>477419.3548387097</v>
      </c>
      <c r="AX295" s="186"/>
      <c r="AY295" s="186">
        <f t="shared" si="179"/>
        <v>0</v>
      </c>
      <c r="AZ295" s="186">
        <f t="shared" si="173"/>
        <v>-477419.3548387097</v>
      </c>
      <c r="BA295" s="193">
        <f t="shared" si="174"/>
        <v>0</v>
      </c>
      <c r="BB295" s="720">
        <f>SUM($AY$288:AY295)/SUM($AW$288:AW295)</f>
        <v>0</v>
      </c>
      <c r="BC295" s="177">
        <f t="shared" si="183"/>
        <v>461290.32258064515</v>
      </c>
      <c r="BD295" s="186">
        <f t="shared" si="180"/>
        <v>0</v>
      </c>
      <c r="BE295" s="186">
        <f t="shared" si="188"/>
        <v>-461290.32258064515</v>
      </c>
      <c r="BF295" s="193">
        <f t="shared" si="176"/>
        <v>0</v>
      </c>
      <c r="BG295" s="675">
        <f t="shared" si="184"/>
        <v>17096.774193548386</v>
      </c>
      <c r="BH295" s="186">
        <f t="shared" si="185"/>
        <v>0</v>
      </c>
      <c r="BI295" s="186">
        <f t="shared" si="177"/>
        <v>-17096.774193548386</v>
      </c>
      <c r="BJ295" s="193">
        <f t="shared" si="178"/>
        <v>0</v>
      </c>
      <c r="BK295" s="675">
        <f t="shared" si="186"/>
        <v>30.64516129032258</v>
      </c>
      <c r="BL295" s="677"/>
      <c r="BM295" s="677">
        <f t="shared" si="181"/>
        <v>0</v>
      </c>
      <c r="BN295" s="677">
        <f t="shared" si="189"/>
        <v>-30.64516129032258</v>
      </c>
      <c r="BO295" s="193">
        <f t="shared" si="187"/>
        <v>0</v>
      </c>
      <c r="BP295" s="193">
        <f>SUM($BM$288:BM295)/SUM($BK$288:BK295)</f>
        <v>0</v>
      </c>
    </row>
    <row r="296" spans="1:68" s="41" customFormat="1" ht="21.75" hidden="1" customHeight="1" outlineLevel="1">
      <c r="A296" s="120">
        <v>44478</v>
      </c>
      <c r="B296" s="1000"/>
      <c r="C296" s="126"/>
      <c r="D296" s="1003"/>
      <c r="E296" s="706"/>
      <c r="F296" s="155"/>
      <c r="G296" s="30"/>
      <c r="H296" s="31"/>
      <c r="I296" s="35"/>
      <c r="J296" s="34"/>
      <c r="K296" s="440"/>
      <c r="L296" s="706"/>
      <c r="M296" s="710"/>
      <c r="N296" s="134"/>
      <c r="O296" s="36"/>
      <c r="P296" s="147"/>
      <c r="Q296" s="148"/>
      <c r="R296" s="707"/>
      <c r="S296" s="35"/>
      <c r="T296" s="489"/>
      <c r="U296" s="36"/>
      <c r="V296" s="157"/>
      <c r="W296" s="33"/>
      <c r="X296" s="30"/>
      <c r="Y296" s="36"/>
      <c r="Z296" s="37"/>
      <c r="AA296" s="466"/>
      <c r="AB296" s="161"/>
      <c r="AC296" s="98"/>
      <c r="AD296" s="165"/>
      <c r="AE296" s="38"/>
      <c r="AF296" s="167"/>
      <c r="AG296" s="165"/>
      <c r="AH296" s="452"/>
      <c r="AI296" s="126"/>
      <c r="AJ296" s="127"/>
      <c r="AK296" s="555"/>
      <c r="AL296" s="30"/>
      <c r="AM296" s="40"/>
      <c r="AN296" s="570"/>
      <c r="AO296" s="178"/>
      <c r="AP296" s="409"/>
      <c r="AQ296" s="157"/>
      <c r="AS296" s="1060"/>
      <c r="AW296" s="675">
        <f t="shared" si="182"/>
        <v>477419.3548387097</v>
      </c>
      <c r="AX296" s="186"/>
      <c r="AY296" s="186">
        <f t="shared" si="179"/>
        <v>0</v>
      </c>
      <c r="AZ296" s="186">
        <f t="shared" si="173"/>
        <v>-477419.3548387097</v>
      </c>
      <c r="BA296" s="193">
        <f t="shared" si="174"/>
        <v>0</v>
      </c>
      <c r="BB296" s="720">
        <f>SUM($AY$288:AY296)/SUM($AW$288:AW296)</f>
        <v>0</v>
      </c>
      <c r="BC296" s="177">
        <f t="shared" si="183"/>
        <v>461290.32258064515</v>
      </c>
      <c r="BD296" s="186">
        <f t="shared" si="180"/>
        <v>0</v>
      </c>
      <c r="BE296" s="186">
        <f t="shared" si="188"/>
        <v>-461290.32258064515</v>
      </c>
      <c r="BF296" s="193">
        <f t="shared" si="176"/>
        <v>0</v>
      </c>
      <c r="BG296" s="675">
        <f t="shared" si="184"/>
        <v>17096.774193548386</v>
      </c>
      <c r="BH296" s="186">
        <f t="shared" si="185"/>
        <v>0</v>
      </c>
      <c r="BI296" s="186">
        <f t="shared" si="177"/>
        <v>-17096.774193548386</v>
      </c>
      <c r="BJ296" s="193">
        <f t="shared" si="178"/>
        <v>0</v>
      </c>
      <c r="BK296" s="675">
        <f t="shared" si="186"/>
        <v>30.64516129032258</v>
      </c>
      <c r="BL296" s="677"/>
      <c r="BM296" s="677">
        <f t="shared" si="181"/>
        <v>0</v>
      </c>
      <c r="BN296" s="677">
        <f t="shared" si="189"/>
        <v>-30.64516129032258</v>
      </c>
      <c r="BO296" s="193">
        <f t="shared" si="187"/>
        <v>0</v>
      </c>
      <c r="BP296" s="193">
        <f>SUM($BM$288:BM296)/SUM($BK$288:BK296)</f>
        <v>0</v>
      </c>
    </row>
    <row r="297" spans="1:68" s="41" customFormat="1" ht="21.75" hidden="1" customHeight="1" outlineLevel="1">
      <c r="A297" s="120">
        <v>44479</v>
      </c>
      <c r="B297" s="1000"/>
      <c r="C297" s="126"/>
      <c r="D297" s="1003"/>
      <c r="E297" s="706"/>
      <c r="F297" s="155"/>
      <c r="G297" s="30"/>
      <c r="H297" s="31"/>
      <c r="I297" s="35"/>
      <c r="J297" s="34"/>
      <c r="K297" s="440"/>
      <c r="L297" s="706"/>
      <c r="M297" s="710"/>
      <c r="N297" s="134"/>
      <c r="O297" s="36"/>
      <c r="P297" s="147"/>
      <c r="Q297" s="148"/>
      <c r="R297" s="707"/>
      <c r="S297" s="35"/>
      <c r="T297" s="489"/>
      <c r="U297" s="36"/>
      <c r="V297" s="157"/>
      <c r="W297" s="33"/>
      <c r="X297" s="30"/>
      <c r="Y297" s="36"/>
      <c r="Z297" s="37"/>
      <c r="AA297" s="466"/>
      <c r="AB297" s="161"/>
      <c r="AC297" s="98"/>
      <c r="AD297" s="165"/>
      <c r="AE297" s="38"/>
      <c r="AF297" s="167"/>
      <c r="AG297" s="165"/>
      <c r="AH297" s="452"/>
      <c r="AI297" s="126"/>
      <c r="AJ297" s="127"/>
      <c r="AK297" s="555"/>
      <c r="AL297" s="30"/>
      <c r="AM297" s="40"/>
      <c r="AN297" s="570"/>
      <c r="AO297" s="178"/>
      <c r="AP297" s="409"/>
      <c r="AQ297" s="157"/>
      <c r="AS297" s="1060"/>
      <c r="AW297" s="675">
        <f t="shared" si="182"/>
        <v>477419.3548387097</v>
      </c>
      <c r="AX297" s="186"/>
      <c r="AY297" s="186">
        <f t="shared" si="179"/>
        <v>0</v>
      </c>
      <c r="AZ297" s="186">
        <f t="shared" si="173"/>
        <v>-477419.3548387097</v>
      </c>
      <c r="BA297" s="193">
        <f t="shared" si="174"/>
        <v>0</v>
      </c>
      <c r="BB297" s="720">
        <f>SUM($AY$288:AY297)/SUM($AW$288:AW297)</f>
        <v>0</v>
      </c>
      <c r="BC297" s="177">
        <f t="shared" si="183"/>
        <v>461290.32258064515</v>
      </c>
      <c r="BD297" s="186">
        <f t="shared" si="180"/>
        <v>0</v>
      </c>
      <c r="BE297" s="186">
        <f t="shared" si="188"/>
        <v>-461290.32258064515</v>
      </c>
      <c r="BF297" s="193">
        <f t="shared" si="176"/>
        <v>0</v>
      </c>
      <c r="BG297" s="675">
        <f t="shared" si="184"/>
        <v>17096.774193548386</v>
      </c>
      <c r="BH297" s="186">
        <f t="shared" si="185"/>
        <v>0</v>
      </c>
      <c r="BI297" s="186">
        <f t="shared" si="177"/>
        <v>-17096.774193548386</v>
      </c>
      <c r="BJ297" s="193">
        <f t="shared" si="178"/>
        <v>0</v>
      </c>
      <c r="BK297" s="675">
        <f t="shared" si="186"/>
        <v>30.64516129032258</v>
      </c>
      <c r="BL297" s="677"/>
      <c r="BM297" s="677">
        <f t="shared" si="181"/>
        <v>0</v>
      </c>
      <c r="BN297" s="677">
        <f t="shared" si="189"/>
        <v>-30.64516129032258</v>
      </c>
      <c r="BO297" s="193">
        <f t="shared" si="187"/>
        <v>0</v>
      </c>
      <c r="BP297" s="193">
        <f>SUM($BM$288:BM297)/SUM($BK$288:BK297)</f>
        <v>0</v>
      </c>
    </row>
    <row r="298" spans="1:68" s="41" customFormat="1" ht="21.75" hidden="1" customHeight="1" outlineLevel="1">
      <c r="A298" s="120">
        <v>44480</v>
      </c>
      <c r="B298" s="1000"/>
      <c r="C298" s="126"/>
      <c r="D298" s="1003"/>
      <c r="E298" s="706"/>
      <c r="F298" s="155"/>
      <c r="G298" s="30"/>
      <c r="H298" s="31"/>
      <c r="I298" s="35"/>
      <c r="J298" s="34"/>
      <c r="K298" s="440"/>
      <c r="L298" s="706"/>
      <c r="M298" s="710"/>
      <c r="N298" s="134"/>
      <c r="O298" s="36"/>
      <c r="P298" s="147"/>
      <c r="Q298" s="148"/>
      <c r="R298" s="707"/>
      <c r="S298" s="35"/>
      <c r="T298" s="489"/>
      <c r="U298" s="36"/>
      <c r="V298" s="157"/>
      <c r="W298" s="33"/>
      <c r="X298" s="30"/>
      <c r="Y298" s="36"/>
      <c r="Z298" s="37"/>
      <c r="AA298" s="466"/>
      <c r="AB298" s="161"/>
      <c r="AC298" s="98"/>
      <c r="AD298" s="165"/>
      <c r="AE298" s="38"/>
      <c r="AF298" s="167"/>
      <c r="AG298" s="165"/>
      <c r="AH298" s="452"/>
      <c r="AI298" s="126"/>
      <c r="AJ298" s="127"/>
      <c r="AK298" s="555"/>
      <c r="AL298" s="30"/>
      <c r="AM298" s="40"/>
      <c r="AN298" s="570"/>
      <c r="AO298" s="178"/>
      <c r="AP298" s="409"/>
      <c r="AQ298" s="157"/>
      <c r="AS298" s="1060"/>
      <c r="AW298" s="675">
        <f t="shared" si="182"/>
        <v>477419.3548387097</v>
      </c>
      <c r="AX298" s="186"/>
      <c r="AY298" s="186">
        <f t="shared" si="179"/>
        <v>0</v>
      </c>
      <c r="AZ298" s="186">
        <f t="shared" si="173"/>
        <v>-477419.3548387097</v>
      </c>
      <c r="BA298" s="193">
        <f t="shared" si="174"/>
        <v>0</v>
      </c>
      <c r="BB298" s="720">
        <f>SUM($AY$288:AY298)/SUM($AW$288:AW298)</f>
        <v>0</v>
      </c>
      <c r="BC298" s="177">
        <f t="shared" si="183"/>
        <v>461290.32258064515</v>
      </c>
      <c r="BD298" s="186">
        <f t="shared" si="180"/>
        <v>0</v>
      </c>
      <c r="BE298" s="186">
        <f t="shared" si="188"/>
        <v>-461290.32258064515</v>
      </c>
      <c r="BF298" s="193">
        <f t="shared" si="176"/>
        <v>0</v>
      </c>
      <c r="BG298" s="675">
        <f t="shared" si="184"/>
        <v>17096.774193548386</v>
      </c>
      <c r="BH298" s="186">
        <f t="shared" si="185"/>
        <v>0</v>
      </c>
      <c r="BI298" s="186">
        <f t="shared" si="177"/>
        <v>-17096.774193548386</v>
      </c>
      <c r="BJ298" s="193">
        <f t="shared" si="178"/>
        <v>0</v>
      </c>
      <c r="BK298" s="675">
        <f t="shared" si="186"/>
        <v>30.64516129032258</v>
      </c>
      <c r="BL298" s="677"/>
      <c r="BM298" s="677">
        <f t="shared" si="181"/>
        <v>0</v>
      </c>
      <c r="BN298" s="677">
        <f t="shared" si="189"/>
        <v>-30.64516129032258</v>
      </c>
      <c r="BO298" s="193">
        <f t="shared" si="187"/>
        <v>0</v>
      </c>
      <c r="BP298" s="193">
        <f>SUM($BM$288:BM298)/SUM($BK$288:BK298)</f>
        <v>0</v>
      </c>
    </row>
    <row r="299" spans="1:68" s="41" customFormat="1" ht="21.75" hidden="1" customHeight="1" outlineLevel="1">
      <c r="A299" s="120">
        <v>44481</v>
      </c>
      <c r="B299" s="1000"/>
      <c r="C299" s="126"/>
      <c r="D299" s="1003"/>
      <c r="E299" s="706"/>
      <c r="F299" s="155"/>
      <c r="G299" s="30"/>
      <c r="H299" s="31"/>
      <c r="I299" s="35"/>
      <c r="J299" s="34"/>
      <c r="K299" s="440"/>
      <c r="L299" s="706"/>
      <c r="M299" s="710"/>
      <c r="N299" s="134"/>
      <c r="O299" s="36"/>
      <c r="P299" s="147"/>
      <c r="Q299" s="148"/>
      <c r="R299" s="707"/>
      <c r="S299" s="35"/>
      <c r="T299" s="489"/>
      <c r="U299" s="36"/>
      <c r="V299" s="157"/>
      <c r="W299" s="33"/>
      <c r="X299" s="30"/>
      <c r="Y299" s="36"/>
      <c r="Z299" s="37"/>
      <c r="AA299" s="466"/>
      <c r="AB299" s="161"/>
      <c r="AC299" s="98"/>
      <c r="AD299" s="165"/>
      <c r="AE299" s="38"/>
      <c r="AF299" s="167"/>
      <c r="AG299" s="165"/>
      <c r="AH299" s="452"/>
      <c r="AI299" s="126"/>
      <c r="AJ299" s="127"/>
      <c r="AK299" s="555"/>
      <c r="AL299" s="30"/>
      <c r="AM299" s="40"/>
      <c r="AN299" s="570"/>
      <c r="AO299" s="178"/>
      <c r="AP299" s="409"/>
      <c r="AQ299" s="157"/>
      <c r="AS299" s="1060"/>
      <c r="AW299" s="675">
        <f t="shared" si="182"/>
        <v>477419.3548387097</v>
      </c>
      <c r="AX299" s="186"/>
      <c r="AY299" s="186">
        <f t="shared" si="179"/>
        <v>0</v>
      </c>
      <c r="AZ299" s="186">
        <f t="shared" si="173"/>
        <v>-477419.3548387097</v>
      </c>
      <c r="BA299" s="193">
        <f t="shared" si="174"/>
        <v>0</v>
      </c>
      <c r="BB299" s="720">
        <f>SUM($AY$288:AY299)/SUM($AW$288:AW299)</f>
        <v>0</v>
      </c>
      <c r="BC299" s="177">
        <f t="shared" si="183"/>
        <v>461290.32258064515</v>
      </c>
      <c r="BD299" s="186">
        <f t="shared" si="180"/>
        <v>0</v>
      </c>
      <c r="BE299" s="186">
        <f t="shared" si="188"/>
        <v>-461290.32258064515</v>
      </c>
      <c r="BF299" s="193">
        <f t="shared" si="176"/>
        <v>0</v>
      </c>
      <c r="BG299" s="675">
        <f t="shared" si="184"/>
        <v>17096.774193548386</v>
      </c>
      <c r="BH299" s="186">
        <f t="shared" si="185"/>
        <v>0</v>
      </c>
      <c r="BI299" s="186">
        <f t="shared" si="177"/>
        <v>-17096.774193548386</v>
      </c>
      <c r="BJ299" s="193">
        <f t="shared" si="178"/>
        <v>0</v>
      </c>
      <c r="BK299" s="675">
        <f t="shared" si="186"/>
        <v>30.64516129032258</v>
      </c>
      <c r="BL299" s="677"/>
      <c r="BM299" s="677">
        <f t="shared" si="181"/>
        <v>0</v>
      </c>
      <c r="BN299" s="677">
        <f t="shared" si="189"/>
        <v>-30.64516129032258</v>
      </c>
      <c r="BO299" s="193">
        <f t="shared" si="187"/>
        <v>0</v>
      </c>
      <c r="BP299" s="193">
        <f>SUM($BM$288:BM299)/SUM($BK$288:BK299)</f>
        <v>0</v>
      </c>
    </row>
    <row r="300" spans="1:68" s="41" customFormat="1" ht="21.75" hidden="1" customHeight="1" outlineLevel="1">
      <c r="A300" s="120">
        <v>44482</v>
      </c>
      <c r="B300" s="1000"/>
      <c r="C300" s="126"/>
      <c r="D300" s="1003"/>
      <c r="E300" s="706"/>
      <c r="F300" s="155"/>
      <c r="G300" s="30"/>
      <c r="H300" s="31"/>
      <c r="I300" s="35"/>
      <c r="J300" s="34"/>
      <c r="K300" s="440"/>
      <c r="L300" s="706"/>
      <c r="M300" s="710"/>
      <c r="N300" s="134"/>
      <c r="O300" s="36"/>
      <c r="P300" s="147"/>
      <c r="Q300" s="148"/>
      <c r="R300" s="707"/>
      <c r="S300" s="35"/>
      <c r="T300" s="489"/>
      <c r="U300" s="36"/>
      <c r="V300" s="157"/>
      <c r="W300" s="33"/>
      <c r="X300" s="30"/>
      <c r="Y300" s="36"/>
      <c r="Z300" s="37"/>
      <c r="AA300" s="466"/>
      <c r="AB300" s="161"/>
      <c r="AC300" s="98"/>
      <c r="AD300" s="165"/>
      <c r="AE300" s="38"/>
      <c r="AF300" s="167"/>
      <c r="AG300" s="165"/>
      <c r="AH300" s="452"/>
      <c r="AI300" s="126"/>
      <c r="AJ300" s="127"/>
      <c r="AK300" s="555"/>
      <c r="AL300" s="30"/>
      <c r="AM300" s="40"/>
      <c r="AN300" s="570"/>
      <c r="AO300" s="178"/>
      <c r="AP300" s="409"/>
      <c r="AQ300" s="157"/>
      <c r="AS300" s="1060"/>
      <c r="AW300" s="675">
        <f t="shared" si="182"/>
        <v>477419.3548387097</v>
      </c>
      <c r="AX300" s="186"/>
      <c r="AY300" s="186">
        <f t="shared" si="179"/>
        <v>0</v>
      </c>
      <c r="AZ300" s="186">
        <f t="shared" si="173"/>
        <v>-477419.3548387097</v>
      </c>
      <c r="BA300" s="193">
        <f t="shared" si="174"/>
        <v>0</v>
      </c>
      <c r="BB300" s="720">
        <f>SUM($AY$288:AY300)/SUM($AW$288:AW300)</f>
        <v>0</v>
      </c>
      <c r="BC300" s="177">
        <f t="shared" si="183"/>
        <v>461290.32258064515</v>
      </c>
      <c r="BD300" s="186">
        <f t="shared" si="180"/>
        <v>0</v>
      </c>
      <c r="BE300" s="186">
        <f t="shared" si="188"/>
        <v>-461290.32258064515</v>
      </c>
      <c r="BF300" s="193">
        <f t="shared" si="176"/>
        <v>0</v>
      </c>
      <c r="BG300" s="675">
        <f t="shared" si="184"/>
        <v>17096.774193548386</v>
      </c>
      <c r="BH300" s="186">
        <f t="shared" si="185"/>
        <v>0</v>
      </c>
      <c r="BI300" s="186">
        <f t="shared" si="177"/>
        <v>-17096.774193548386</v>
      </c>
      <c r="BJ300" s="193">
        <f t="shared" si="178"/>
        <v>0</v>
      </c>
      <c r="BK300" s="675">
        <f t="shared" si="186"/>
        <v>30.64516129032258</v>
      </c>
      <c r="BL300" s="677"/>
      <c r="BM300" s="677">
        <f t="shared" si="181"/>
        <v>0</v>
      </c>
      <c r="BN300" s="677">
        <f t="shared" si="189"/>
        <v>-30.64516129032258</v>
      </c>
      <c r="BO300" s="193">
        <f t="shared" si="187"/>
        <v>0</v>
      </c>
      <c r="BP300" s="193">
        <f>SUM($BM$288:BM300)/SUM($BK$288:BK300)</f>
        <v>0</v>
      </c>
    </row>
    <row r="301" spans="1:68" s="41" customFormat="1" ht="21.75" hidden="1" customHeight="1" outlineLevel="1">
      <c r="A301" s="120">
        <v>44483</v>
      </c>
      <c r="B301" s="1000"/>
      <c r="C301" s="126"/>
      <c r="D301" s="1003"/>
      <c r="E301" s="706"/>
      <c r="F301" s="155"/>
      <c r="G301" s="30"/>
      <c r="H301" s="31"/>
      <c r="I301" s="35"/>
      <c r="J301" s="34"/>
      <c r="K301" s="440"/>
      <c r="L301" s="706"/>
      <c r="M301" s="710"/>
      <c r="N301" s="134"/>
      <c r="O301" s="36"/>
      <c r="P301" s="147"/>
      <c r="Q301" s="148"/>
      <c r="R301" s="707"/>
      <c r="S301" s="35"/>
      <c r="T301" s="489"/>
      <c r="U301" s="36"/>
      <c r="V301" s="157"/>
      <c r="W301" s="33"/>
      <c r="X301" s="30"/>
      <c r="Y301" s="36"/>
      <c r="Z301" s="37"/>
      <c r="AA301" s="466"/>
      <c r="AB301" s="161"/>
      <c r="AC301" s="98"/>
      <c r="AD301" s="165"/>
      <c r="AE301" s="38"/>
      <c r="AF301" s="167"/>
      <c r="AG301" s="165"/>
      <c r="AH301" s="452"/>
      <c r="AI301" s="126"/>
      <c r="AJ301" s="127"/>
      <c r="AK301" s="555"/>
      <c r="AL301" s="30"/>
      <c r="AM301" s="40"/>
      <c r="AN301" s="570"/>
      <c r="AO301" s="178"/>
      <c r="AP301" s="409"/>
      <c r="AQ301" s="157"/>
      <c r="AS301" s="1060"/>
      <c r="AW301" s="675">
        <f t="shared" si="182"/>
        <v>477419.3548387097</v>
      </c>
      <c r="AX301" s="186"/>
      <c r="AY301" s="186">
        <f t="shared" si="179"/>
        <v>0</v>
      </c>
      <c r="AZ301" s="186">
        <f t="shared" si="173"/>
        <v>-477419.3548387097</v>
      </c>
      <c r="BA301" s="193">
        <f t="shared" si="174"/>
        <v>0</v>
      </c>
      <c r="BB301" s="720">
        <f>SUM($AY$288:AY301)/SUM($AW$288:AW301)</f>
        <v>0</v>
      </c>
      <c r="BC301" s="177">
        <f t="shared" si="183"/>
        <v>461290.32258064515</v>
      </c>
      <c r="BD301" s="186">
        <f t="shared" si="180"/>
        <v>0</v>
      </c>
      <c r="BE301" s="186">
        <f t="shared" si="188"/>
        <v>-461290.32258064515</v>
      </c>
      <c r="BF301" s="193">
        <f t="shared" si="176"/>
        <v>0</v>
      </c>
      <c r="BG301" s="675">
        <f t="shared" si="184"/>
        <v>17096.774193548386</v>
      </c>
      <c r="BH301" s="186">
        <f t="shared" si="185"/>
        <v>0</v>
      </c>
      <c r="BI301" s="186">
        <f t="shared" si="177"/>
        <v>-17096.774193548386</v>
      </c>
      <c r="BJ301" s="193">
        <f t="shared" si="178"/>
        <v>0</v>
      </c>
      <c r="BK301" s="675">
        <f t="shared" si="186"/>
        <v>30.64516129032258</v>
      </c>
      <c r="BL301" s="677"/>
      <c r="BM301" s="677">
        <f t="shared" si="181"/>
        <v>0</v>
      </c>
      <c r="BN301" s="677">
        <f t="shared" si="189"/>
        <v>-30.64516129032258</v>
      </c>
      <c r="BO301" s="193">
        <f t="shared" si="187"/>
        <v>0</v>
      </c>
      <c r="BP301" s="193">
        <f>SUM($BM$288:BM301)/SUM($BK$288:BK301)</f>
        <v>0</v>
      </c>
    </row>
    <row r="302" spans="1:68" s="41" customFormat="1" ht="21.75" hidden="1" customHeight="1" outlineLevel="1">
      <c r="A302" s="120">
        <v>44484</v>
      </c>
      <c r="B302" s="1000"/>
      <c r="C302" s="126"/>
      <c r="D302" s="1003"/>
      <c r="E302" s="706"/>
      <c r="F302" s="155"/>
      <c r="G302" s="30"/>
      <c r="H302" s="31"/>
      <c r="I302" s="35"/>
      <c r="J302" s="34"/>
      <c r="K302" s="440"/>
      <c r="L302" s="706"/>
      <c r="M302" s="710"/>
      <c r="N302" s="134"/>
      <c r="O302" s="36"/>
      <c r="P302" s="147"/>
      <c r="Q302" s="148"/>
      <c r="R302" s="707"/>
      <c r="S302" s="35"/>
      <c r="T302" s="489"/>
      <c r="U302" s="36"/>
      <c r="V302" s="157"/>
      <c r="W302" s="33"/>
      <c r="X302" s="30"/>
      <c r="Y302" s="36"/>
      <c r="Z302" s="37"/>
      <c r="AA302" s="466"/>
      <c r="AB302" s="161"/>
      <c r="AC302" s="98"/>
      <c r="AD302" s="165"/>
      <c r="AE302" s="38"/>
      <c r="AF302" s="167"/>
      <c r="AG302" s="165"/>
      <c r="AH302" s="452"/>
      <c r="AI302" s="126"/>
      <c r="AJ302" s="127"/>
      <c r="AK302" s="555"/>
      <c r="AL302" s="30"/>
      <c r="AM302" s="40"/>
      <c r="AN302" s="570"/>
      <c r="AO302" s="178"/>
      <c r="AP302" s="409"/>
      <c r="AQ302" s="157"/>
      <c r="AS302" s="1060"/>
      <c r="AW302" s="675">
        <f t="shared" si="182"/>
        <v>477419.3548387097</v>
      </c>
      <c r="AX302" s="186"/>
      <c r="AY302" s="186">
        <f t="shared" si="179"/>
        <v>0</v>
      </c>
      <c r="AZ302" s="186">
        <f t="shared" si="173"/>
        <v>-477419.3548387097</v>
      </c>
      <c r="BA302" s="193">
        <f t="shared" si="174"/>
        <v>0</v>
      </c>
      <c r="BB302" s="720">
        <f>SUM($AY$288:AY302)/SUM($AW$288:AW302)</f>
        <v>0</v>
      </c>
      <c r="BC302" s="177">
        <f t="shared" si="183"/>
        <v>461290.32258064515</v>
      </c>
      <c r="BD302" s="186">
        <f t="shared" si="180"/>
        <v>0</v>
      </c>
      <c r="BE302" s="186">
        <f t="shared" si="188"/>
        <v>-461290.32258064515</v>
      </c>
      <c r="BF302" s="193">
        <f t="shared" si="176"/>
        <v>0</v>
      </c>
      <c r="BG302" s="675">
        <f t="shared" si="184"/>
        <v>17096.774193548386</v>
      </c>
      <c r="BH302" s="186">
        <f t="shared" si="185"/>
        <v>0</v>
      </c>
      <c r="BI302" s="186">
        <f t="shared" si="177"/>
        <v>-17096.774193548386</v>
      </c>
      <c r="BJ302" s="193">
        <f t="shared" si="178"/>
        <v>0</v>
      </c>
      <c r="BK302" s="675">
        <f t="shared" si="186"/>
        <v>30.64516129032258</v>
      </c>
      <c r="BL302" s="677"/>
      <c r="BM302" s="677">
        <f t="shared" si="181"/>
        <v>0</v>
      </c>
      <c r="BN302" s="677">
        <f t="shared" si="189"/>
        <v>-30.64516129032258</v>
      </c>
      <c r="BO302" s="193">
        <f t="shared" si="187"/>
        <v>0</v>
      </c>
      <c r="BP302" s="193">
        <f>SUM($BM$288:BM302)/SUM($BK$288:BK302)</f>
        <v>0</v>
      </c>
    </row>
    <row r="303" spans="1:68" s="41" customFormat="1" ht="21.75" hidden="1" customHeight="1" outlineLevel="1">
      <c r="A303" s="120">
        <v>44485</v>
      </c>
      <c r="B303" s="1000"/>
      <c r="C303" s="126"/>
      <c r="D303" s="1003"/>
      <c r="E303" s="706"/>
      <c r="F303" s="155"/>
      <c r="G303" s="30"/>
      <c r="H303" s="31"/>
      <c r="I303" s="35"/>
      <c r="J303" s="34"/>
      <c r="K303" s="441"/>
      <c r="L303" s="706"/>
      <c r="M303" s="710"/>
      <c r="N303" s="134"/>
      <c r="O303" s="36"/>
      <c r="P303" s="147"/>
      <c r="Q303" s="148"/>
      <c r="R303" s="707"/>
      <c r="S303" s="35"/>
      <c r="T303" s="489"/>
      <c r="U303" s="36"/>
      <c r="V303" s="157"/>
      <c r="W303" s="33"/>
      <c r="X303" s="30"/>
      <c r="Y303" s="36"/>
      <c r="Z303" s="37"/>
      <c r="AA303" s="466"/>
      <c r="AB303" s="161"/>
      <c r="AC303" s="98"/>
      <c r="AD303" s="165"/>
      <c r="AE303" s="38"/>
      <c r="AF303" s="167"/>
      <c r="AG303" s="165"/>
      <c r="AH303" s="452"/>
      <c r="AI303" s="126"/>
      <c r="AJ303" s="127"/>
      <c r="AK303" s="555"/>
      <c r="AL303" s="30"/>
      <c r="AM303" s="40"/>
      <c r="AN303" s="570"/>
      <c r="AO303" s="178"/>
      <c r="AP303" s="409"/>
      <c r="AQ303" s="157"/>
      <c r="AS303" s="1060"/>
      <c r="AW303" s="675">
        <f t="shared" si="182"/>
        <v>477419.3548387097</v>
      </c>
      <c r="AX303" s="186"/>
      <c r="AY303" s="186">
        <f t="shared" si="179"/>
        <v>0</v>
      </c>
      <c r="AZ303" s="186">
        <f t="shared" si="173"/>
        <v>-477419.3548387097</v>
      </c>
      <c r="BA303" s="193">
        <f t="shared" si="174"/>
        <v>0</v>
      </c>
      <c r="BB303" s="720">
        <f>SUM($AY$288:AY303)/SUM($AW$288:AW303)</f>
        <v>0</v>
      </c>
      <c r="BC303" s="177">
        <f t="shared" si="183"/>
        <v>461290.32258064515</v>
      </c>
      <c r="BD303" s="186">
        <f t="shared" si="180"/>
        <v>0</v>
      </c>
      <c r="BE303" s="186">
        <f t="shared" si="188"/>
        <v>-461290.32258064515</v>
      </c>
      <c r="BF303" s="193">
        <f t="shared" si="176"/>
        <v>0</v>
      </c>
      <c r="BG303" s="675">
        <f t="shared" si="184"/>
        <v>17096.774193548386</v>
      </c>
      <c r="BH303" s="186">
        <f t="shared" si="185"/>
        <v>0</v>
      </c>
      <c r="BI303" s="186">
        <f t="shared" si="177"/>
        <v>-17096.774193548386</v>
      </c>
      <c r="BJ303" s="193">
        <f t="shared" si="178"/>
        <v>0</v>
      </c>
      <c r="BK303" s="675">
        <f t="shared" si="186"/>
        <v>30.64516129032258</v>
      </c>
      <c r="BL303" s="677"/>
      <c r="BM303" s="677">
        <f t="shared" si="181"/>
        <v>0</v>
      </c>
      <c r="BN303" s="677">
        <f t="shared" si="189"/>
        <v>-30.64516129032258</v>
      </c>
      <c r="BO303" s="193">
        <f t="shared" si="187"/>
        <v>0</v>
      </c>
      <c r="BP303" s="193">
        <f>SUM($BM$288:BM303)/SUM($BK$288:BK303)</f>
        <v>0</v>
      </c>
    </row>
    <row r="304" spans="1:68" s="41" customFormat="1" ht="21.75" hidden="1" customHeight="1" outlineLevel="1">
      <c r="A304" s="120">
        <v>44486</v>
      </c>
      <c r="B304" s="1000"/>
      <c r="C304" s="126"/>
      <c r="D304" s="1003"/>
      <c r="E304" s="706"/>
      <c r="F304" s="155"/>
      <c r="G304" s="30"/>
      <c r="H304" s="31"/>
      <c r="I304" s="35"/>
      <c r="J304" s="34"/>
      <c r="K304" s="440"/>
      <c r="L304" s="706"/>
      <c r="M304" s="710"/>
      <c r="N304" s="134"/>
      <c r="O304" s="36"/>
      <c r="P304" s="147"/>
      <c r="Q304" s="148"/>
      <c r="R304" s="707"/>
      <c r="S304" s="35"/>
      <c r="T304" s="489"/>
      <c r="U304" s="36"/>
      <c r="V304" s="157"/>
      <c r="W304" s="33"/>
      <c r="X304" s="30"/>
      <c r="Y304" s="36"/>
      <c r="Z304" s="37"/>
      <c r="AA304" s="466"/>
      <c r="AB304" s="161"/>
      <c r="AC304" s="98"/>
      <c r="AD304" s="165"/>
      <c r="AE304" s="38"/>
      <c r="AF304" s="167"/>
      <c r="AG304" s="165"/>
      <c r="AH304" s="452"/>
      <c r="AI304" s="126"/>
      <c r="AJ304" s="127"/>
      <c r="AK304" s="555"/>
      <c r="AL304" s="30"/>
      <c r="AM304" s="40"/>
      <c r="AN304" s="570"/>
      <c r="AO304" s="178"/>
      <c r="AP304" s="409"/>
      <c r="AQ304" s="157"/>
      <c r="AS304" s="1060"/>
      <c r="AW304" s="675">
        <f t="shared" si="182"/>
        <v>477419.3548387097</v>
      </c>
      <c r="AX304" s="186"/>
      <c r="AY304" s="186">
        <f t="shared" si="179"/>
        <v>0</v>
      </c>
      <c r="AZ304" s="186">
        <f t="shared" si="173"/>
        <v>-477419.3548387097</v>
      </c>
      <c r="BA304" s="193">
        <f t="shared" si="174"/>
        <v>0</v>
      </c>
      <c r="BB304" s="720">
        <f>SUM($AY$288:AY304)/SUM($AW$288:AW304)</f>
        <v>0</v>
      </c>
      <c r="BC304" s="177">
        <f t="shared" si="183"/>
        <v>461290.32258064515</v>
      </c>
      <c r="BD304" s="186">
        <f t="shared" si="180"/>
        <v>0</v>
      </c>
      <c r="BE304" s="186">
        <f t="shared" si="188"/>
        <v>-461290.32258064515</v>
      </c>
      <c r="BF304" s="193">
        <f t="shared" si="176"/>
        <v>0</v>
      </c>
      <c r="BG304" s="675">
        <f t="shared" si="184"/>
        <v>17096.774193548386</v>
      </c>
      <c r="BH304" s="186">
        <f t="shared" si="185"/>
        <v>0</v>
      </c>
      <c r="BI304" s="186">
        <f t="shared" si="177"/>
        <v>-17096.774193548386</v>
      </c>
      <c r="BJ304" s="193">
        <f t="shared" si="178"/>
        <v>0</v>
      </c>
      <c r="BK304" s="675">
        <f t="shared" si="186"/>
        <v>30.64516129032258</v>
      </c>
      <c r="BL304" s="677"/>
      <c r="BM304" s="677">
        <f t="shared" si="181"/>
        <v>0</v>
      </c>
      <c r="BN304" s="677">
        <f t="shared" si="189"/>
        <v>-30.64516129032258</v>
      </c>
      <c r="BO304" s="193">
        <f t="shared" si="187"/>
        <v>0</v>
      </c>
      <c r="BP304" s="193">
        <f>SUM($BM$288:BM304)/SUM($BK$288:BK304)</f>
        <v>0</v>
      </c>
    </row>
    <row r="305" spans="1:68" s="41" customFormat="1" ht="21.75" hidden="1" customHeight="1" outlineLevel="1">
      <c r="A305" s="120">
        <v>44487</v>
      </c>
      <c r="B305" s="1000"/>
      <c r="C305" s="126"/>
      <c r="D305" s="1003"/>
      <c r="E305" s="706"/>
      <c r="F305" s="155"/>
      <c r="G305" s="30"/>
      <c r="H305" s="31"/>
      <c r="I305" s="35"/>
      <c r="J305" s="34"/>
      <c r="K305" s="440"/>
      <c r="L305" s="706"/>
      <c r="M305" s="710"/>
      <c r="N305" s="134"/>
      <c r="O305" s="36"/>
      <c r="P305" s="147"/>
      <c r="Q305" s="148"/>
      <c r="R305" s="707"/>
      <c r="S305" s="35"/>
      <c r="T305" s="489"/>
      <c r="U305" s="36"/>
      <c r="V305" s="157"/>
      <c r="W305" s="33"/>
      <c r="X305" s="30"/>
      <c r="Y305" s="36"/>
      <c r="Z305" s="37"/>
      <c r="AA305" s="466"/>
      <c r="AB305" s="161"/>
      <c r="AC305" s="98"/>
      <c r="AD305" s="165"/>
      <c r="AE305" s="38"/>
      <c r="AF305" s="167"/>
      <c r="AG305" s="165"/>
      <c r="AH305" s="452"/>
      <c r="AI305" s="126"/>
      <c r="AJ305" s="127"/>
      <c r="AK305" s="555"/>
      <c r="AL305" s="30"/>
      <c r="AM305" s="40"/>
      <c r="AN305" s="570"/>
      <c r="AO305" s="178"/>
      <c r="AP305" s="409"/>
      <c r="AQ305" s="157"/>
      <c r="AS305" s="1060"/>
      <c r="AW305" s="675">
        <f t="shared" si="182"/>
        <v>477419.3548387097</v>
      </c>
      <c r="AX305" s="186"/>
      <c r="AY305" s="186">
        <f t="shared" si="179"/>
        <v>0</v>
      </c>
      <c r="AZ305" s="186">
        <f t="shared" si="173"/>
        <v>-477419.3548387097</v>
      </c>
      <c r="BA305" s="193">
        <f t="shared" si="174"/>
        <v>0</v>
      </c>
      <c r="BB305" s="720">
        <f>SUM($AY$288:AY305)/SUM($AW$288:AW305)</f>
        <v>0</v>
      </c>
      <c r="BC305" s="177">
        <f t="shared" si="183"/>
        <v>461290.32258064515</v>
      </c>
      <c r="BD305" s="186">
        <f t="shared" si="180"/>
        <v>0</v>
      </c>
      <c r="BE305" s="186">
        <f t="shared" si="188"/>
        <v>-461290.32258064515</v>
      </c>
      <c r="BF305" s="193">
        <f t="shared" si="176"/>
        <v>0</v>
      </c>
      <c r="BG305" s="675">
        <f t="shared" si="184"/>
        <v>17096.774193548386</v>
      </c>
      <c r="BH305" s="186">
        <f t="shared" si="185"/>
        <v>0</v>
      </c>
      <c r="BI305" s="186">
        <f t="shared" si="177"/>
        <v>-17096.774193548386</v>
      </c>
      <c r="BJ305" s="193">
        <f t="shared" si="178"/>
        <v>0</v>
      </c>
      <c r="BK305" s="675">
        <f t="shared" si="186"/>
        <v>30.64516129032258</v>
      </c>
      <c r="BL305" s="677"/>
      <c r="BM305" s="677">
        <f t="shared" si="181"/>
        <v>0</v>
      </c>
      <c r="BN305" s="677">
        <f t="shared" si="189"/>
        <v>-30.64516129032258</v>
      </c>
      <c r="BO305" s="193">
        <f t="shared" si="187"/>
        <v>0</v>
      </c>
      <c r="BP305" s="193">
        <f>SUM($BM$288:BM305)/SUM($BK$288:BK305)</f>
        <v>0</v>
      </c>
    </row>
    <row r="306" spans="1:68" s="41" customFormat="1" ht="21.75" hidden="1" customHeight="1" outlineLevel="1">
      <c r="A306" s="120">
        <v>44488</v>
      </c>
      <c r="B306" s="1000"/>
      <c r="C306" s="126"/>
      <c r="D306" s="1003"/>
      <c r="E306" s="706"/>
      <c r="F306" s="155"/>
      <c r="G306" s="30"/>
      <c r="H306" s="31"/>
      <c r="I306" s="35"/>
      <c r="J306" s="34"/>
      <c r="K306" s="440"/>
      <c r="L306" s="706"/>
      <c r="M306" s="710"/>
      <c r="N306" s="134"/>
      <c r="O306" s="36"/>
      <c r="P306" s="147"/>
      <c r="Q306" s="148"/>
      <c r="R306" s="707"/>
      <c r="S306" s="35"/>
      <c r="T306" s="489"/>
      <c r="U306" s="36"/>
      <c r="V306" s="157"/>
      <c r="W306" s="33"/>
      <c r="X306" s="30"/>
      <c r="Y306" s="36"/>
      <c r="Z306" s="37"/>
      <c r="AA306" s="466"/>
      <c r="AB306" s="161"/>
      <c r="AC306" s="98"/>
      <c r="AD306" s="165"/>
      <c r="AE306" s="38"/>
      <c r="AF306" s="167"/>
      <c r="AG306" s="165"/>
      <c r="AH306" s="452"/>
      <c r="AI306" s="126"/>
      <c r="AJ306" s="127"/>
      <c r="AK306" s="555"/>
      <c r="AL306" s="30"/>
      <c r="AM306" s="40"/>
      <c r="AN306" s="570"/>
      <c r="AO306" s="178"/>
      <c r="AP306" s="409"/>
      <c r="AQ306" s="157"/>
      <c r="AS306" s="1060"/>
      <c r="AW306" s="675">
        <f t="shared" si="182"/>
        <v>477419.3548387097</v>
      </c>
      <c r="AX306" s="186"/>
      <c r="AY306" s="186">
        <f t="shared" si="179"/>
        <v>0</v>
      </c>
      <c r="AZ306" s="186">
        <f t="shared" si="173"/>
        <v>-477419.3548387097</v>
      </c>
      <c r="BA306" s="193">
        <f t="shared" si="174"/>
        <v>0</v>
      </c>
      <c r="BB306" s="720">
        <f>SUM($AY$288:AY306)/SUM($AW$288:AW306)</f>
        <v>0</v>
      </c>
      <c r="BC306" s="177">
        <f t="shared" si="183"/>
        <v>461290.32258064515</v>
      </c>
      <c r="BD306" s="186">
        <f t="shared" si="180"/>
        <v>0</v>
      </c>
      <c r="BE306" s="186">
        <f t="shared" si="188"/>
        <v>-461290.32258064515</v>
      </c>
      <c r="BF306" s="193">
        <f t="shared" si="176"/>
        <v>0</v>
      </c>
      <c r="BG306" s="675">
        <f t="shared" si="184"/>
        <v>17096.774193548386</v>
      </c>
      <c r="BH306" s="186">
        <f t="shared" si="185"/>
        <v>0</v>
      </c>
      <c r="BI306" s="186">
        <f t="shared" si="177"/>
        <v>-17096.774193548386</v>
      </c>
      <c r="BJ306" s="193">
        <f t="shared" si="178"/>
        <v>0</v>
      </c>
      <c r="BK306" s="675">
        <f t="shared" si="186"/>
        <v>30.64516129032258</v>
      </c>
      <c r="BL306" s="677"/>
      <c r="BM306" s="677">
        <f t="shared" si="181"/>
        <v>0</v>
      </c>
      <c r="BN306" s="677">
        <f t="shared" si="189"/>
        <v>-30.64516129032258</v>
      </c>
      <c r="BO306" s="193">
        <f t="shared" si="187"/>
        <v>0</v>
      </c>
      <c r="BP306" s="193">
        <f>SUM($BM$288:BM306)/SUM($BK$288:BK306)</f>
        <v>0</v>
      </c>
    </row>
    <row r="307" spans="1:68" s="41" customFormat="1" ht="21.75" hidden="1" customHeight="1" outlineLevel="1">
      <c r="A307" s="120">
        <v>44489</v>
      </c>
      <c r="B307" s="1000"/>
      <c r="C307" s="126"/>
      <c r="D307" s="1003"/>
      <c r="E307" s="706"/>
      <c r="F307" s="155"/>
      <c r="G307" s="30"/>
      <c r="H307" s="31"/>
      <c r="I307" s="35"/>
      <c r="J307" s="34"/>
      <c r="K307" s="440"/>
      <c r="L307" s="706"/>
      <c r="M307" s="710"/>
      <c r="N307" s="134"/>
      <c r="O307" s="36"/>
      <c r="P307" s="147"/>
      <c r="Q307" s="148"/>
      <c r="R307" s="707"/>
      <c r="S307" s="35"/>
      <c r="T307" s="489"/>
      <c r="U307" s="36"/>
      <c r="V307" s="157"/>
      <c r="W307" s="33"/>
      <c r="X307" s="30"/>
      <c r="Y307" s="36"/>
      <c r="Z307" s="37"/>
      <c r="AA307" s="466"/>
      <c r="AB307" s="161"/>
      <c r="AC307" s="98"/>
      <c r="AD307" s="165"/>
      <c r="AE307" s="38"/>
      <c r="AF307" s="167"/>
      <c r="AG307" s="165"/>
      <c r="AH307" s="452"/>
      <c r="AI307" s="126"/>
      <c r="AJ307" s="127"/>
      <c r="AK307" s="555"/>
      <c r="AL307" s="30"/>
      <c r="AM307" s="40"/>
      <c r="AN307" s="570"/>
      <c r="AO307" s="178"/>
      <c r="AP307" s="409"/>
      <c r="AQ307" s="157"/>
      <c r="AS307" s="1060"/>
      <c r="AW307" s="675">
        <f t="shared" si="182"/>
        <v>477419.3548387097</v>
      </c>
      <c r="AX307" s="186"/>
      <c r="AY307" s="186">
        <f t="shared" si="179"/>
        <v>0</v>
      </c>
      <c r="AZ307" s="186">
        <f t="shared" si="173"/>
        <v>-477419.3548387097</v>
      </c>
      <c r="BA307" s="193">
        <f t="shared" si="174"/>
        <v>0</v>
      </c>
      <c r="BB307" s="720">
        <f>SUM($AY$288:AY307)/SUM($AW$288:AW307)</f>
        <v>0</v>
      </c>
      <c r="BC307" s="177">
        <f t="shared" si="183"/>
        <v>461290.32258064515</v>
      </c>
      <c r="BD307" s="186">
        <f t="shared" si="180"/>
        <v>0</v>
      </c>
      <c r="BE307" s="186">
        <f t="shared" si="188"/>
        <v>-461290.32258064515</v>
      </c>
      <c r="BF307" s="193">
        <f t="shared" si="176"/>
        <v>0</v>
      </c>
      <c r="BG307" s="675">
        <f t="shared" si="184"/>
        <v>17096.774193548386</v>
      </c>
      <c r="BH307" s="186">
        <f t="shared" si="185"/>
        <v>0</v>
      </c>
      <c r="BI307" s="186">
        <f t="shared" si="177"/>
        <v>-17096.774193548386</v>
      </c>
      <c r="BJ307" s="193">
        <f t="shared" si="178"/>
        <v>0</v>
      </c>
      <c r="BK307" s="675">
        <f t="shared" si="186"/>
        <v>30.64516129032258</v>
      </c>
      <c r="BL307" s="677"/>
      <c r="BM307" s="677">
        <f t="shared" si="181"/>
        <v>0</v>
      </c>
      <c r="BN307" s="677">
        <f t="shared" si="189"/>
        <v>-30.64516129032258</v>
      </c>
      <c r="BO307" s="193">
        <f t="shared" si="187"/>
        <v>0</v>
      </c>
      <c r="BP307" s="193">
        <f>SUM($BM$288:BM307)/SUM($BK$288:BK307)</f>
        <v>0</v>
      </c>
    </row>
    <row r="308" spans="1:68" s="41" customFormat="1" ht="21.75" hidden="1" customHeight="1" outlineLevel="1">
      <c r="A308" s="120">
        <v>44490</v>
      </c>
      <c r="B308" s="1000"/>
      <c r="C308" s="126"/>
      <c r="D308" s="1003"/>
      <c r="E308" s="706"/>
      <c r="F308" s="155"/>
      <c r="G308" s="30"/>
      <c r="H308" s="31"/>
      <c r="I308" s="35"/>
      <c r="J308" s="34"/>
      <c r="K308" s="440"/>
      <c r="L308" s="706"/>
      <c r="M308" s="710"/>
      <c r="N308" s="134"/>
      <c r="O308" s="36"/>
      <c r="P308" s="147"/>
      <c r="Q308" s="148"/>
      <c r="R308" s="707"/>
      <c r="S308" s="35"/>
      <c r="T308" s="489"/>
      <c r="U308" s="36"/>
      <c r="V308" s="157"/>
      <c r="W308" s="33"/>
      <c r="X308" s="30"/>
      <c r="Y308" s="36"/>
      <c r="Z308" s="37"/>
      <c r="AA308" s="466"/>
      <c r="AB308" s="161"/>
      <c r="AC308" s="98"/>
      <c r="AD308" s="165"/>
      <c r="AE308" s="38"/>
      <c r="AF308" s="167"/>
      <c r="AG308" s="165"/>
      <c r="AH308" s="452"/>
      <c r="AI308" s="126"/>
      <c r="AJ308" s="127"/>
      <c r="AK308" s="555"/>
      <c r="AL308" s="30"/>
      <c r="AM308" s="40"/>
      <c r="AN308" s="570"/>
      <c r="AO308" s="178"/>
      <c r="AP308" s="409"/>
      <c r="AQ308" s="157"/>
      <c r="AS308" s="1060"/>
      <c r="AW308" s="675">
        <f t="shared" si="182"/>
        <v>477419.3548387097</v>
      </c>
      <c r="AX308" s="186"/>
      <c r="AY308" s="186">
        <f t="shared" si="179"/>
        <v>0</v>
      </c>
      <c r="AZ308" s="186">
        <f t="shared" si="173"/>
        <v>-477419.3548387097</v>
      </c>
      <c r="BA308" s="193">
        <f t="shared" si="174"/>
        <v>0</v>
      </c>
      <c r="BB308" s="720">
        <f>SUM($AY$288:AY308)/SUM($AW$288:AW308)</f>
        <v>0</v>
      </c>
      <c r="BC308" s="177">
        <f t="shared" si="183"/>
        <v>461290.32258064515</v>
      </c>
      <c r="BD308" s="186">
        <f t="shared" si="180"/>
        <v>0</v>
      </c>
      <c r="BE308" s="186">
        <f t="shared" si="188"/>
        <v>-461290.32258064515</v>
      </c>
      <c r="BF308" s="193">
        <f t="shared" si="176"/>
        <v>0</v>
      </c>
      <c r="BG308" s="675">
        <f t="shared" si="184"/>
        <v>17096.774193548386</v>
      </c>
      <c r="BH308" s="186">
        <f t="shared" si="185"/>
        <v>0</v>
      </c>
      <c r="BI308" s="186">
        <f t="shared" si="177"/>
        <v>-17096.774193548386</v>
      </c>
      <c r="BJ308" s="193">
        <f t="shared" si="178"/>
        <v>0</v>
      </c>
      <c r="BK308" s="675">
        <f t="shared" si="186"/>
        <v>30.64516129032258</v>
      </c>
      <c r="BL308" s="677"/>
      <c r="BM308" s="677">
        <f t="shared" si="181"/>
        <v>0</v>
      </c>
      <c r="BN308" s="677">
        <f t="shared" si="189"/>
        <v>-30.64516129032258</v>
      </c>
      <c r="BO308" s="193">
        <f t="shared" si="187"/>
        <v>0</v>
      </c>
      <c r="BP308" s="193">
        <f>SUM($BM$288:BM308)/SUM($BK$288:BK308)</f>
        <v>0</v>
      </c>
    </row>
    <row r="309" spans="1:68" s="41" customFormat="1" ht="21.75" hidden="1" customHeight="1" outlineLevel="1">
      <c r="A309" s="120">
        <v>44491</v>
      </c>
      <c r="B309" s="1000"/>
      <c r="C309" s="126"/>
      <c r="D309" s="1003"/>
      <c r="E309" s="706"/>
      <c r="F309" s="155"/>
      <c r="G309" s="30"/>
      <c r="H309" s="31"/>
      <c r="I309" s="35"/>
      <c r="J309" s="34"/>
      <c r="K309" s="440"/>
      <c r="L309" s="706"/>
      <c r="M309" s="710"/>
      <c r="N309" s="134"/>
      <c r="O309" s="36"/>
      <c r="P309" s="147"/>
      <c r="Q309" s="148"/>
      <c r="R309" s="707"/>
      <c r="S309" s="35"/>
      <c r="T309" s="489"/>
      <c r="U309" s="36"/>
      <c r="V309" s="157"/>
      <c r="W309" s="33"/>
      <c r="X309" s="30"/>
      <c r="Y309" s="36"/>
      <c r="Z309" s="37"/>
      <c r="AA309" s="466"/>
      <c r="AB309" s="161"/>
      <c r="AC309" s="98"/>
      <c r="AD309" s="165"/>
      <c r="AE309" s="38"/>
      <c r="AF309" s="167"/>
      <c r="AG309" s="165"/>
      <c r="AH309" s="452"/>
      <c r="AI309" s="126"/>
      <c r="AJ309" s="127"/>
      <c r="AK309" s="555"/>
      <c r="AL309" s="30"/>
      <c r="AM309" s="40"/>
      <c r="AN309" s="570"/>
      <c r="AO309" s="178"/>
      <c r="AP309" s="409"/>
      <c r="AQ309" s="157"/>
      <c r="AS309" s="1060"/>
      <c r="AW309" s="675">
        <f t="shared" si="182"/>
        <v>477419.3548387097</v>
      </c>
      <c r="AX309" s="186"/>
      <c r="AY309" s="186">
        <f t="shared" si="179"/>
        <v>0</v>
      </c>
      <c r="AZ309" s="186">
        <f t="shared" si="173"/>
        <v>-477419.3548387097</v>
      </c>
      <c r="BA309" s="193">
        <f t="shared" si="174"/>
        <v>0</v>
      </c>
      <c r="BB309" s="720">
        <f>SUM($AY$288:AY309)/SUM($AW$288:AW309)</f>
        <v>0</v>
      </c>
      <c r="BC309" s="177">
        <f t="shared" si="183"/>
        <v>461290.32258064515</v>
      </c>
      <c r="BD309" s="186">
        <f t="shared" si="180"/>
        <v>0</v>
      </c>
      <c r="BE309" s="186">
        <f t="shared" si="188"/>
        <v>-461290.32258064515</v>
      </c>
      <c r="BF309" s="193">
        <f t="shared" si="176"/>
        <v>0</v>
      </c>
      <c r="BG309" s="675">
        <f t="shared" si="184"/>
        <v>17096.774193548386</v>
      </c>
      <c r="BH309" s="186">
        <f t="shared" si="185"/>
        <v>0</v>
      </c>
      <c r="BI309" s="186">
        <f t="shared" si="177"/>
        <v>-17096.774193548386</v>
      </c>
      <c r="BJ309" s="193">
        <f t="shared" si="178"/>
        <v>0</v>
      </c>
      <c r="BK309" s="675">
        <f t="shared" si="186"/>
        <v>30.64516129032258</v>
      </c>
      <c r="BL309" s="677"/>
      <c r="BM309" s="677">
        <f t="shared" si="181"/>
        <v>0</v>
      </c>
      <c r="BN309" s="677">
        <f t="shared" si="189"/>
        <v>-30.64516129032258</v>
      </c>
      <c r="BO309" s="193">
        <f t="shared" si="187"/>
        <v>0</v>
      </c>
      <c r="BP309" s="193">
        <f>SUM($BM$288:BM309)/SUM($BK$288:BK309)</f>
        <v>0</v>
      </c>
    </row>
    <row r="310" spans="1:68" s="41" customFormat="1" ht="21.75" hidden="1" customHeight="1" outlineLevel="1">
      <c r="A310" s="120">
        <v>44492</v>
      </c>
      <c r="B310" s="1000"/>
      <c r="C310" s="126"/>
      <c r="D310" s="1003"/>
      <c r="E310" s="706"/>
      <c r="F310" s="155"/>
      <c r="G310" s="30"/>
      <c r="H310" s="31"/>
      <c r="I310" s="35"/>
      <c r="J310" s="34"/>
      <c r="K310" s="440"/>
      <c r="L310" s="706"/>
      <c r="M310" s="710"/>
      <c r="N310" s="134"/>
      <c r="O310" s="36"/>
      <c r="P310" s="147"/>
      <c r="Q310" s="148"/>
      <c r="R310" s="707"/>
      <c r="S310" s="35"/>
      <c r="T310" s="489"/>
      <c r="U310" s="36"/>
      <c r="V310" s="157"/>
      <c r="W310" s="33"/>
      <c r="X310" s="30"/>
      <c r="Y310" s="36"/>
      <c r="Z310" s="37"/>
      <c r="AA310" s="466"/>
      <c r="AB310" s="161"/>
      <c r="AC310" s="98"/>
      <c r="AD310" s="165"/>
      <c r="AE310" s="38"/>
      <c r="AF310" s="167"/>
      <c r="AG310" s="165"/>
      <c r="AH310" s="452"/>
      <c r="AI310" s="126"/>
      <c r="AJ310" s="127"/>
      <c r="AK310" s="555"/>
      <c r="AL310" s="30"/>
      <c r="AM310" s="40"/>
      <c r="AN310" s="570"/>
      <c r="AO310" s="178"/>
      <c r="AP310" s="409"/>
      <c r="AQ310" s="157"/>
      <c r="AS310" s="1060"/>
      <c r="AW310" s="675">
        <f t="shared" si="182"/>
        <v>477419.3548387097</v>
      </c>
      <c r="AX310" s="186"/>
      <c r="AY310" s="186">
        <f t="shared" si="179"/>
        <v>0</v>
      </c>
      <c r="AZ310" s="186">
        <f t="shared" si="173"/>
        <v>-477419.3548387097</v>
      </c>
      <c r="BA310" s="193">
        <f t="shared" si="174"/>
        <v>0</v>
      </c>
      <c r="BB310" s="720">
        <f>SUM($AY$288:AY310)/SUM($AW$288:AW310)</f>
        <v>0</v>
      </c>
      <c r="BC310" s="177">
        <f t="shared" si="183"/>
        <v>461290.32258064515</v>
      </c>
      <c r="BD310" s="186">
        <f t="shared" si="180"/>
        <v>0</v>
      </c>
      <c r="BE310" s="186">
        <f t="shared" si="188"/>
        <v>-461290.32258064515</v>
      </c>
      <c r="BF310" s="193">
        <f t="shared" si="176"/>
        <v>0</v>
      </c>
      <c r="BG310" s="675">
        <f t="shared" si="184"/>
        <v>17096.774193548386</v>
      </c>
      <c r="BH310" s="186">
        <f t="shared" si="185"/>
        <v>0</v>
      </c>
      <c r="BI310" s="186">
        <f t="shared" si="177"/>
        <v>-17096.774193548386</v>
      </c>
      <c r="BJ310" s="193">
        <f t="shared" si="178"/>
        <v>0</v>
      </c>
      <c r="BK310" s="675">
        <f t="shared" si="186"/>
        <v>30.64516129032258</v>
      </c>
      <c r="BL310" s="677"/>
      <c r="BM310" s="677">
        <f t="shared" si="181"/>
        <v>0</v>
      </c>
      <c r="BN310" s="677">
        <f t="shared" si="189"/>
        <v>-30.64516129032258</v>
      </c>
      <c r="BO310" s="193">
        <f t="shared" si="187"/>
        <v>0</v>
      </c>
      <c r="BP310" s="193">
        <f>SUM($BM$288:BM310)/SUM($BK$288:BK310)</f>
        <v>0</v>
      </c>
    </row>
    <row r="311" spans="1:68" s="41" customFormat="1" ht="21.75" hidden="1" customHeight="1" outlineLevel="1">
      <c r="A311" s="120">
        <v>44493</v>
      </c>
      <c r="B311" s="1000"/>
      <c r="C311" s="126"/>
      <c r="D311" s="1003"/>
      <c r="E311" s="706"/>
      <c r="F311" s="155"/>
      <c r="G311" s="30"/>
      <c r="H311" s="31"/>
      <c r="I311" s="35"/>
      <c r="J311" s="34"/>
      <c r="K311" s="440"/>
      <c r="L311" s="706"/>
      <c r="M311" s="710"/>
      <c r="N311" s="134"/>
      <c r="O311" s="36"/>
      <c r="P311" s="147"/>
      <c r="Q311" s="148"/>
      <c r="R311" s="707"/>
      <c r="S311" s="35"/>
      <c r="T311" s="489"/>
      <c r="U311" s="36"/>
      <c r="V311" s="157"/>
      <c r="W311" s="33"/>
      <c r="X311" s="30"/>
      <c r="Y311" s="36"/>
      <c r="Z311" s="37"/>
      <c r="AA311" s="466"/>
      <c r="AB311" s="161"/>
      <c r="AC311" s="98"/>
      <c r="AD311" s="165"/>
      <c r="AE311" s="38"/>
      <c r="AF311" s="167"/>
      <c r="AG311" s="165"/>
      <c r="AH311" s="452"/>
      <c r="AI311" s="126"/>
      <c r="AJ311" s="127"/>
      <c r="AK311" s="555"/>
      <c r="AL311" s="30"/>
      <c r="AM311" s="40"/>
      <c r="AN311" s="570"/>
      <c r="AO311" s="178"/>
      <c r="AP311" s="409"/>
      <c r="AQ311" s="157"/>
      <c r="AS311" s="1060"/>
      <c r="AW311" s="675">
        <f t="shared" si="182"/>
        <v>477419.3548387097</v>
      </c>
      <c r="AX311" s="186"/>
      <c r="AY311" s="186">
        <f t="shared" si="179"/>
        <v>0</v>
      </c>
      <c r="AZ311" s="186">
        <f t="shared" si="173"/>
        <v>-477419.3548387097</v>
      </c>
      <c r="BA311" s="193">
        <f t="shared" si="174"/>
        <v>0</v>
      </c>
      <c r="BB311" s="720">
        <f>SUM($AY$288:AY311)/SUM($AW$288:AW311)</f>
        <v>0</v>
      </c>
      <c r="BC311" s="177">
        <f t="shared" si="183"/>
        <v>461290.32258064515</v>
      </c>
      <c r="BD311" s="186">
        <f t="shared" si="180"/>
        <v>0</v>
      </c>
      <c r="BE311" s="186">
        <f t="shared" si="188"/>
        <v>-461290.32258064515</v>
      </c>
      <c r="BF311" s="193">
        <f t="shared" si="176"/>
        <v>0</v>
      </c>
      <c r="BG311" s="675">
        <f t="shared" si="184"/>
        <v>17096.774193548386</v>
      </c>
      <c r="BH311" s="186">
        <f t="shared" si="185"/>
        <v>0</v>
      </c>
      <c r="BI311" s="186">
        <f t="shared" si="177"/>
        <v>-17096.774193548386</v>
      </c>
      <c r="BJ311" s="193">
        <f t="shared" si="178"/>
        <v>0</v>
      </c>
      <c r="BK311" s="675">
        <f t="shared" si="186"/>
        <v>30.64516129032258</v>
      </c>
      <c r="BL311" s="677"/>
      <c r="BM311" s="677">
        <f t="shared" si="181"/>
        <v>0</v>
      </c>
      <c r="BN311" s="677">
        <f t="shared" si="189"/>
        <v>-30.64516129032258</v>
      </c>
      <c r="BO311" s="193">
        <f t="shared" si="187"/>
        <v>0</v>
      </c>
      <c r="BP311" s="193">
        <f>SUM($BM$288:BM311)/SUM($BK$288:BK311)</f>
        <v>0</v>
      </c>
    </row>
    <row r="312" spans="1:68" s="41" customFormat="1" ht="21.75" hidden="1" customHeight="1" outlineLevel="1">
      <c r="A312" s="120">
        <v>44494</v>
      </c>
      <c r="B312" s="1000"/>
      <c r="C312" s="126"/>
      <c r="D312" s="1003"/>
      <c r="E312" s="706"/>
      <c r="F312" s="155"/>
      <c r="G312" s="30"/>
      <c r="H312" s="31"/>
      <c r="I312" s="35"/>
      <c r="J312" s="34"/>
      <c r="K312" s="440"/>
      <c r="L312" s="706"/>
      <c r="M312" s="710"/>
      <c r="N312" s="134"/>
      <c r="O312" s="36"/>
      <c r="P312" s="147"/>
      <c r="Q312" s="148"/>
      <c r="R312" s="707"/>
      <c r="S312" s="35"/>
      <c r="T312" s="489"/>
      <c r="U312" s="36"/>
      <c r="V312" s="157"/>
      <c r="W312" s="33"/>
      <c r="X312" s="30"/>
      <c r="Y312" s="36"/>
      <c r="Z312" s="37"/>
      <c r="AA312" s="466"/>
      <c r="AB312" s="161"/>
      <c r="AC312" s="98"/>
      <c r="AD312" s="165"/>
      <c r="AE312" s="38"/>
      <c r="AF312" s="167"/>
      <c r="AG312" s="165"/>
      <c r="AH312" s="452"/>
      <c r="AI312" s="126"/>
      <c r="AJ312" s="127"/>
      <c r="AK312" s="555"/>
      <c r="AL312" s="30"/>
      <c r="AM312" s="40"/>
      <c r="AN312" s="570"/>
      <c r="AO312" s="178"/>
      <c r="AP312" s="409"/>
      <c r="AQ312" s="157"/>
      <c r="AS312" s="1060"/>
      <c r="AW312" s="675">
        <f t="shared" si="182"/>
        <v>477419.3548387097</v>
      </c>
      <c r="AX312" s="186"/>
      <c r="AY312" s="186">
        <f t="shared" si="179"/>
        <v>0</v>
      </c>
      <c r="AZ312" s="186">
        <f t="shared" si="173"/>
        <v>-477419.3548387097</v>
      </c>
      <c r="BA312" s="193">
        <f t="shared" si="174"/>
        <v>0</v>
      </c>
      <c r="BB312" s="720">
        <f>SUM($AY$288:AY312)/SUM($AW$288:AW312)</f>
        <v>0</v>
      </c>
      <c r="BC312" s="177">
        <f t="shared" si="183"/>
        <v>461290.32258064515</v>
      </c>
      <c r="BD312" s="186">
        <f t="shared" si="180"/>
        <v>0</v>
      </c>
      <c r="BE312" s="186">
        <f t="shared" si="188"/>
        <v>-461290.32258064515</v>
      </c>
      <c r="BF312" s="193">
        <f t="shared" si="176"/>
        <v>0</v>
      </c>
      <c r="BG312" s="675">
        <f t="shared" si="184"/>
        <v>17096.774193548386</v>
      </c>
      <c r="BH312" s="186">
        <f t="shared" si="185"/>
        <v>0</v>
      </c>
      <c r="BI312" s="186">
        <f t="shared" si="177"/>
        <v>-17096.774193548386</v>
      </c>
      <c r="BJ312" s="193">
        <f t="shared" si="178"/>
        <v>0</v>
      </c>
      <c r="BK312" s="675">
        <f t="shared" si="186"/>
        <v>30.64516129032258</v>
      </c>
      <c r="BL312" s="677"/>
      <c r="BM312" s="677">
        <f t="shared" si="181"/>
        <v>0</v>
      </c>
      <c r="BN312" s="677">
        <f t="shared" si="189"/>
        <v>-30.64516129032258</v>
      </c>
      <c r="BO312" s="193">
        <f t="shared" si="187"/>
        <v>0</v>
      </c>
      <c r="BP312" s="193">
        <f>SUM($BM$288:BM312)/SUM($BK$288:BK312)</f>
        <v>0</v>
      </c>
    </row>
    <row r="313" spans="1:68" s="41" customFormat="1" ht="21.75" hidden="1" customHeight="1" outlineLevel="1">
      <c r="A313" s="120">
        <v>44495</v>
      </c>
      <c r="B313" s="1000"/>
      <c r="C313" s="126"/>
      <c r="D313" s="1003"/>
      <c r="E313" s="706"/>
      <c r="F313" s="155"/>
      <c r="G313" s="30"/>
      <c r="H313" s="31"/>
      <c r="I313" s="35"/>
      <c r="J313" s="34"/>
      <c r="K313" s="440"/>
      <c r="L313" s="706"/>
      <c r="M313" s="710"/>
      <c r="N313" s="134"/>
      <c r="O313" s="36"/>
      <c r="P313" s="147"/>
      <c r="Q313" s="148"/>
      <c r="R313" s="707"/>
      <c r="S313" s="35"/>
      <c r="T313" s="489"/>
      <c r="U313" s="36"/>
      <c r="V313" s="157"/>
      <c r="W313" s="33"/>
      <c r="X313" s="30"/>
      <c r="Y313" s="36"/>
      <c r="Z313" s="37"/>
      <c r="AA313" s="466"/>
      <c r="AB313" s="161"/>
      <c r="AC313" s="98"/>
      <c r="AD313" s="165"/>
      <c r="AE313" s="38"/>
      <c r="AF313" s="167"/>
      <c r="AG313" s="165"/>
      <c r="AH313" s="452"/>
      <c r="AI313" s="126"/>
      <c r="AJ313" s="127"/>
      <c r="AK313" s="555"/>
      <c r="AL313" s="30"/>
      <c r="AM313" s="40"/>
      <c r="AN313" s="570"/>
      <c r="AO313" s="178"/>
      <c r="AP313" s="409"/>
      <c r="AQ313" s="157"/>
      <c r="AS313" s="1060"/>
      <c r="AW313" s="675">
        <f t="shared" si="182"/>
        <v>477419.3548387097</v>
      </c>
      <c r="AX313" s="186"/>
      <c r="AY313" s="186">
        <f t="shared" si="179"/>
        <v>0</v>
      </c>
      <c r="AZ313" s="186">
        <f t="shared" si="173"/>
        <v>-477419.3548387097</v>
      </c>
      <c r="BA313" s="193">
        <f t="shared" si="174"/>
        <v>0</v>
      </c>
      <c r="BB313" s="720">
        <f>SUM($AY$288:AY313)/SUM($AW$288:AW313)</f>
        <v>0</v>
      </c>
      <c r="BC313" s="177">
        <f t="shared" si="183"/>
        <v>461290.32258064515</v>
      </c>
      <c r="BD313" s="186">
        <f t="shared" si="180"/>
        <v>0</v>
      </c>
      <c r="BE313" s="186">
        <f t="shared" si="188"/>
        <v>-461290.32258064515</v>
      </c>
      <c r="BF313" s="193">
        <f t="shared" si="176"/>
        <v>0</v>
      </c>
      <c r="BG313" s="675">
        <f t="shared" si="184"/>
        <v>17096.774193548386</v>
      </c>
      <c r="BH313" s="186">
        <f t="shared" si="185"/>
        <v>0</v>
      </c>
      <c r="BI313" s="186">
        <f t="shared" si="177"/>
        <v>-17096.774193548386</v>
      </c>
      <c r="BJ313" s="193">
        <f t="shared" si="178"/>
        <v>0</v>
      </c>
      <c r="BK313" s="675">
        <f t="shared" si="186"/>
        <v>30.64516129032258</v>
      </c>
      <c r="BL313" s="677"/>
      <c r="BM313" s="677">
        <f t="shared" si="181"/>
        <v>0</v>
      </c>
      <c r="BN313" s="677">
        <f t="shared" si="189"/>
        <v>-30.64516129032258</v>
      </c>
      <c r="BO313" s="193">
        <f t="shared" si="187"/>
        <v>0</v>
      </c>
      <c r="BP313" s="193">
        <f>SUM($BM$288:BM313)/SUM($BK$288:BK313)</f>
        <v>0</v>
      </c>
    </row>
    <row r="314" spans="1:68" s="41" customFormat="1" ht="21.75" hidden="1" customHeight="1" outlineLevel="1">
      <c r="A314" s="120">
        <v>44496</v>
      </c>
      <c r="B314" s="1000"/>
      <c r="C314" s="126"/>
      <c r="D314" s="1003"/>
      <c r="E314" s="706"/>
      <c r="F314" s="155"/>
      <c r="G314" s="30"/>
      <c r="H314" s="31"/>
      <c r="I314" s="35"/>
      <c r="J314" s="34"/>
      <c r="K314" s="440"/>
      <c r="L314" s="706"/>
      <c r="M314" s="710"/>
      <c r="N314" s="134"/>
      <c r="O314" s="36"/>
      <c r="P314" s="147"/>
      <c r="Q314" s="148"/>
      <c r="R314" s="707"/>
      <c r="S314" s="35"/>
      <c r="T314" s="489"/>
      <c r="U314" s="36"/>
      <c r="V314" s="157"/>
      <c r="W314" s="33"/>
      <c r="X314" s="30"/>
      <c r="Y314" s="36"/>
      <c r="Z314" s="37"/>
      <c r="AA314" s="466"/>
      <c r="AB314" s="161"/>
      <c r="AC314" s="98"/>
      <c r="AD314" s="165"/>
      <c r="AE314" s="38"/>
      <c r="AF314" s="167"/>
      <c r="AG314" s="165"/>
      <c r="AH314" s="452"/>
      <c r="AI314" s="126"/>
      <c r="AJ314" s="127"/>
      <c r="AK314" s="555"/>
      <c r="AL314" s="30"/>
      <c r="AM314" s="40"/>
      <c r="AN314" s="570"/>
      <c r="AO314" s="178"/>
      <c r="AP314" s="409"/>
      <c r="AQ314" s="157"/>
      <c r="AS314" s="1060"/>
      <c r="AW314" s="675">
        <f t="shared" si="182"/>
        <v>477419.3548387097</v>
      </c>
      <c r="AX314" s="186"/>
      <c r="AY314" s="186">
        <f t="shared" si="179"/>
        <v>0</v>
      </c>
      <c r="AZ314" s="186">
        <f t="shared" si="173"/>
        <v>-477419.3548387097</v>
      </c>
      <c r="BA314" s="193">
        <f t="shared" si="174"/>
        <v>0</v>
      </c>
      <c r="BB314" s="720">
        <f>SUM($AY$288:AY314)/SUM($AW$288:AW314)</f>
        <v>0</v>
      </c>
      <c r="BC314" s="177">
        <f t="shared" si="183"/>
        <v>461290.32258064515</v>
      </c>
      <c r="BD314" s="186">
        <f t="shared" si="180"/>
        <v>0</v>
      </c>
      <c r="BE314" s="186">
        <f t="shared" si="188"/>
        <v>-461290.32258064515</v>
      </c>
      <c r="BF314" s="193">
        <f t="shared" si="176"/>
        <v>0</v>
      </c>
      <c r="BG314" s="675">
        <f t="shared" si="184"/>
        <v>17096.774193548386</v>
      </c>
      <c r="BH314" s="186">
        <f t="shared" si="185"/>
        <v>0</v>
      </c>
      <c r="BI314" s="186">
        <f t="shared" si="177"/>
        <v>-17096.774193548386</v>
      </c>
      <c r="BJ314" s="193">
        <f t="shared" si="178"/>
        <v>0</v>
      </c>
      <c r="BK314" s="675">
        <f t="shared" si="186"/>
        <v>30.64516129032258</v>
      </c>
      <c r="BL314" s="677"/>
      <c r="BM314" s="677">
        <f t="shared" si="181"/>
        <v>0</v>
      </c>
      <c r="BN314" s="677">
        <f t="shared" si="189"/>
        <v>-30.64516129032258</v>
      </c>
      <c r="BO314" s="193">
        <f t="shared" si="187"/>
        <v>0</v>
      </c>
      <c r="BP314" s="193">
        <f>SUM($BM$288:BM314)/SUM($BK$288:BK314)</f>
        <v>0</v>
      </c>
    </row>
    <row r="315" spans="1:68" s="41" customFormat="1" ht="21.75" hidden="1" customHeight="1" outlineLevel="1">
      <c r="A315" s="120">
        <v>44497</v>
      </c>
      <c r="B315" s="1000"/>
      <c r="C315" s="126"/>
      <c r="D315" s="1003"/>
      <c r="E315" s="706"/>
      <c r="F315" s="155"/>
      <c r="G315" s="30"/>
      <c r="H315" s="31"/>
      <c r="I315" s="35"/>
      <c r="J315" s="34"/>
      <c r="K315" s="440"/>
      <c r="L315" s="706"/>
      <c r="M315" s="710"/>
      <c r="N315" s="134"/>
      <c r="O315" s="36"/>
      <c r="P315" s="147"/>
      <c r="Q315" s="148"/>
      <c r="R315" s="707"/>
      <c r="S315" s="35"/>
      <c r="T315" s="489"/>
      <c r="U315" s="36"/>
      <c r="V315" s="157"/>
      <c r="W315" s="33"/>
      <c r="X315" s="30"/>
      <c r="Y315" s="36"/>
      <c r="Z315" s="37"/>
      <c r="AA315" s="466"/>
      <c r="AB315" s="161"/>
      <c r="AC315" s="98"/>
      <c r="AD315" s="165"/>
      <c r="AE315" s="667"/>
      <c r="AF315" s="167"/>
      <c r="AG315" s="165"/>
      <c r="AH315" s="452"/>
      <c r="AI315" s="126"/>
      <c r="AJ315" s="127"/>
      <c r="AK315" s="555"/>
      <c r="AL315" s="30"/>
      <c r="AM315" s="40"/>
      <c r="AN315" s="570"/>
      <c r="AO315" s="178"/>
      <c r="AP315" s="409"/>
      <c r="AQ315" s="157"/>
      <c r="AS315" s="1060"/>
      <c r="AW315" s="675">
        <f t="shared" si="182"/>
        <v>477419.3548387097</v>
      </c>
      <c r="AX315" s="186"/>
      <c r="AY315" s="186">
        <f t="shared" si="179"/>
        <v>0</v>
      </c>
      <c r="AZ315" s="186">
        <f t="shared" si="173"/>
        <v>-477419.3548387097</v>
      </c>
      <c r="BA315" s="193">
        <f t="shared" si="174"/>
        <v>0</v>
      </c>
      <c r="BB315" s="720">
        <f>SUM($AY$288:AY315)/SUM($AW$288:AW315)</f>
        <v>0</v>
      </c>
      <c r="BC315" s="177">
        <f t="shared" si="183"/>
        <v>461290.32258064515</v>
      </c>
      <c r="BD315" s="186">
        <f t="shared" si="180"/>
        <v>0</v>
      </c>
      <c r="BE315" s="186">
        <f t="shared" si="188"/>
        <v>-461290.32258064515</v>
      </c>
      <c r="BF315" s="193">
        <f t="shared" si="176"/>
        <v>0</v>
      </c>
      <c r="BG315" s="675">
        <f t="shared" si="184"/>
        <v>17096.774193548386</v>
      </c>
      <c r="BH315" s="186">
        <f t="shared" si="185"/>
        <v>0</v>
      </c>
      <c r="BI315" s="186">
        <f t="shared" si="177"/>
        <v>-17096.774193548386</v>
      </c>
      <c r="BJ315" s="193">
        <f t="shared" si="178"/>
        <v>0</v>
      </c>
      <c r="BK315" s="675">
        <f t="shared" si="186"/>
        <v>30.64516129032258</v>
      </c>
      <c r="BL315" s="677"/>
      <c r="BM315" s="677">
        <f t="shared" si="181"/>
        <v>0</v>
      </c>
      <c r="BN315" s="677">
        <f t="shared" si="189"/>
        <v>-30.64516129032258</v>
      </c>
      <c r="BO315" s="193">
        <f t="shared" si="187"/>
        <v>0</v>
      </c>
      <c r="BP315" s="193">
        <f>SUM($BM$288:BM315)/SUM($BK$288:BK315)</f>
        <v>0</v>
      </c>
    </row>
    <row r="316" spans="1:68" s="41" customFormat="1" ht="21.75" hidden="1" customHeight="1" outlineLevel="1">
      <c r="A316" s="120">
        <v>44498</v>
      </c>
      <c r="B316" s="1000"/>
      <c r="C316" s="126"/>
      <c r="D316" s="1003"/>
      <c r="E316" s="706"/>
      <c r="F316" s="155"/>
      <c r="G316" s="30"/>
      <c r="H316" s="31"/>
      <c r="I316" s="35"/>
      <c r="J316" s="34"/>
      <c r="K316" s="440"/>
      <c r="L316" s="706"/>
      <c r="M316" s="710"/>
      <c r="N316" s="134"/>
      <c r="O316" s="36"/>
      <c r="P316" s="147"/>
      <c r="Q316" s="148"/>
      <c r="R316" s="707"/>
      <c r="S316" s="35"/>
      <c r="T316" s="489"/>
      <c r="U316" s="36"/>
      <c r="V316" s="157"/>
      <c r="W316" s="33"/>
      <c r="X316" s="30"/>
      <c r="Y316" s="36"/>
      <c r="Z316" s="37"/>
      <c r="AA316" s="466"/>
      <c r="AB316" s="161"/>
      <c r="AC316" s="98"/>
      <c r="AD316" s="165"/>
      <c r="AE316" s="38"/>
      <c r="AF316" s="167"/>
      <c r="AG316" s="165"/>
      <c r="AH316" s="452"/>
      <c r="AI316" s="126"/>
      <c r="AJ316" s="127"/>
      <c r="AK316" s="555"/>
      <c r="AL316" s="30"/>
      <c r="AM316" s="40"/>
      <c r="AN316" s="570"/>
      <c r="AO316" s="178"/>
      <c r="AP316" s="409"/>
      <c r="AQ316" s="157"/>
      <c r="AS316" s="1060"/>
      <c r="AW316" s="675">
        <f t="shared" si="182"/>
        <v>477419.3548387097</v>
      </c>
      <c r="AX316" s="186"/>
      <c r="AY316" s="186">
        <f t="shared" si="179"/>
        <v>0</v>
      </c>
      <c r="AZ316" s="186">
        <f t="shared" si="173"/>
        <v>-477419.3548387097</v>
      </c>
      <c r="BA316" s="193">
        <f t="shared" si="174"/>
        <v>0</v>
      </c>
      <c r="BB316" s="720">
        <f>SUM($AY$288:AY316)/SUM($AW$288:AW316)</f>
        <v>0</v>
      </c>
      <c r="BC316" s="177">
        <f t="shared" si="183"/>
        <v>461290.32258064515</v>
      </c>
      <c r="BD316" s="186">
        <f t="shared" si="180"/>
        <v>0</v>
      </c>
      <c r="BE316" s="186">
        <f t="shared" si="188"/>
        <v>-461290.32258064515</v>
      </c>
      <c r="BF316" s="193">
        <f t="shared" si="176"/>
        <v>0</v>
      </c>
      <c r="BG316" s="675">
        <f t="shared" si="184"/>
        <v>17096.774193548386</v>
      </c>
      <c r="BH316" s="186">
        <f t="shared" si="185"/>
        <v>0</v>
      </c>
      <c r="BI316" s="186">
        <f t="shared" si="177"/>
        <v>-17096.774193548386</v>
      </c>
      <c r="BJ316" s="193">
        <f t="shared" si="178"/>
        <v>0</v>
      </c>
      <c r="BK316" s="675">
        <f t="shared" si="186"/>
        <v>30.64516129032258</v>
      </c>
      <c r="BL316" s="677"/>
      <c r="BM316" s="677">
        <f t="shared" si="181"/>
        <v>0</v>
      </c>
      <c r="BN316" s="677">
        <f t="shared" si="189"/>
        <v>-30.64516129032258</v>
      </c>
      <c r="BO316" s="193">
        <f t="shared" si="187"/>
        <v>0</v>
      </c>
      <c r="BP316" s="193">
        <f>SUM($BM$288:BM316)/SUM($BK$288:BK316)</f>
        <v>0</v>
      </c>
    </row>
    <row r="317" spans="1:68" s="41" customFormat="1" ht="21.75" hidden="1" customHeight="1" outlineLevel="1">
      <c r="A317" s="120">
        <v>44499</v>
      </c>
      <c r="B317" s="1000"/>
      <c r="C317" s="126"/>
      <c r="D317" s="1003"/>
      <c r="E317" s="706"/>
      <c r="F317" s="155"/>
      <c r="G317" s="30"/>
      <c r="H317" s="31"/>
      <c r="I317" s="35"/>
      <c r="J317" s="34"/>
      <c r="K317" s="440"/>
      <c r="L317" s="706"/>
      <c r="M317" s="710"/>
      <c r="N317" s="134"/>
      <c r="O317" s="36"/>
      <c r="P317" s="147"/>
      <c r="Q317" s="148"/>
      <c r="R317" s="707"/>
      <c r="S317" s="35"/>
      <c r="T317" s="489"/>
      <c r="U317" s="36"/>
      <c r="V317" s="157"/>
      <c r="W317" s="33"/>
      <c r="X317" s="30"/>
      <c r="Y317" s="36"/>
      <c r="Z317" s="37"/>
      <c r="AA317" s="466"/>
      <c r="AB317" s="161"/>
      <c r="AC317" s="98"/>
      <c r="AD317" s="165"/>
      <c r="AE317" s="38"/>
      <c r="AF317" s="167"/>
      <c r="AG317" s="165"/>
      <c r="AH317" s="452"/>
      <c r="AI317" s="126"/>
      <c r="AJ317" s="127"/>
      <c r="AK317" s="555"/>
      <c r="AL317" s="30"/>
      <c r="AM317" s="40"/>
      <c r="AN317" s="570"/>
      <c r="AO317" s="178"/>
      <c r="AP317" s="409"/>
      <c r="AQ317" s="157"/>
      <c r="AS317" s="1060"/>
      <c r="AW317" s="675">
        <f t="shared" si="182"/>
        <v>477419.3548387097</v>
      </c>
      <c r="AX317" s="186"/>
      <c r="AY317" s="186">
        <f t="shared" si="179"/>
        <v>0</v>
      </c>
      <c r="AZ317" s="186">
        <f t="shared" si="173"/>
        <v>-477419.3548387097</v>
      </c>
      <c r="BA317" s="193">
        <f t="shared" si="174"/>
        <v>0</v>
      </c>
      <c r="BB317" s="720">
        <f>SUM($AY$288:AY317)/SUM($AW$288:AW317)</f>
        <v>0</v>
      </c>
      <c r="BC317" s="177">
        <f t="shared" si="183"/>
        <v>461290.32258064515</v>
      </c>
      <c r="BD317" s="186">
        <f t="shared" si="180"/>
        <v>0</v>
      </c>
      <c r="BE317" s="186">
        <f t="shared" si="188"/>
        <v>-461290.32258064515</v>
      </c>
      <c r="BF317" s="193">
        <f t="shared" si="176"/>
        <v>0</v>
      </c>
      <c r="BG317" s="675">
        <f t="shared" si="184"/>
        <v>17096.774193548386</v>
      </c>
      <c r="BH317" s="186">
        <f t="shared" si="185"/>
        <v>0</v>
      </c>
      <c r="BI317" s="186">
        <f t="shared" si="177"/>
        <v>-17096.774193548386</v>
      </c>
      <c r="BJ317" s="193">
        <f t="shared" si="178"/>
        <v>0</v>
      </c>
      <c r="BK317" s="675">
        <f t="shared" si="186"/>
        <v>30.64516129032258</v>
      </c>
      <c r="BL317" s="677"/>
      <c r="BM317" s="677">
        <f t="shared" si="181"/>
        <v>0</v>
      </c>
      <c r="BN317" s="677">
        <f t="shared" si="189"/>
        <v>-30.64516129032258</v>
      </c>
      <c r="BO317" s="193">
        <f t="shared" si="187"/>
        <v>0</v>
      </c>
      <c r="BP317" s="193">
        <f>SUM($BM$288:BM317)/SUM($BK$288:BK317)</f>
        <v>0</v>
      </c>
    </row>
    <row r="318" spans="1:68" s="41" customFormat="1" ht="21.75" hidden="1" customHeight="1" outlineLevel="1">
      <c r="A318" s="120">
        <v>44500</v>
      </c>
      <c r="B318" s="1000"/>
      <c r="C318" s="126"/>
      <c r="D318" s="1003"/>
      <c r="E318" s="706"/>
      <c r="F318" s="155"/>
      <c r="G318" s="30"/>
      <c r="H318" s="31"/>
      <c r="I318" s="35"/>
      <c r="J318" s="34"/>
      <c r="K318" s="440"/>
      <c r="L318" s="706"/>
      <c r="M318" s="710"/>
      <c r="N318" s="134"/>
      <c r="O318" s="36"/>
      <c r="P318" s="147"/>
      <c r="Q318" s="148"/>
      <c r="R318" s="707"/>
      <c r="S318" s="35"/>
      <c r="T318" s="489"/>
      <c r="U318" s="36"/>
      <c r="V318" s="157"/>
      <c r="W318" s="33"/>
      <c r="X318" s="30"/>
      <c r="Y318" s="36"/>
      <c r="Z318" s="37"/>
      <c r="AA318" s="466"/>
      <c r="AB318" s="161"/>
      <c r="AC318" s="98"/>
      <c r="AD318" s="165"/>
      <c r="AE318" s="38"/>
      <c r="AF318" s="167"/>
      <c r="AG318" s="165"/>
      <c r="AH318" s="452"/>
      <c r="AI318" s="126"/>
      <c r="AJ318" s="127"/>
      <c r="AK318" s="555"/>
      <c r="AL318" s="30"/>
      <c r="AM318" s="40"/>
      <c r="AN318" s="570"/>
      <c r="AO318" s="178"/>
      <c r="AP318" s="409"/>
      <c r="AQ318" s="157"/>
      <c r="AS318" s="1060"/>
      <c r="AW318" s="675">
        <f t="shared" si="182"/>
        <v>477419.3548387097</v>
      </c>
      <c r="AX318" s="186"/>
      <c r="AY318" s="186">
        <f t="shared" si="179"/>
        <v>0</v>
      </c>
      <c r="AZ318" s="186">
        <f t="shared" si="173"/>
        <v>-477419.3548387097</v>
      </c>
      <c r="BA318" s="193">
        <f t="shared" si="174"/>
        <v>0</v>
      </c>
      <c r="BB318" s="720">
        <f>SUM($AY$288:AY318)/SUM($AW$288:AW318)</f>
        <v>0</v>
      </c>
      <c r="BC318" s="177">
        <f t="shared" si="183"/>
        <v>461290.32258064515</v>
      </c>
      <c r="BD318" s="186">
        <f t="shared" si="180"/>
        <v>0</v>
      </c>
      <c r="BE318" s="186">
        <f t="shared" si="188"/>
        <v>-461290.32258064515</v>
      </c>
      <c r="BF318" s="193">
        <f t="shared" si="176"/>
        <v>0</v>
      </c>
      <c r="BG318" s="675">
        <f t="shared" si="184"/>
        <v>17096.774193548386</v>
      </c>
      <c r="BH318" s="186">
        <f t="shared" si="185"/>
        <v>0</v>
      </c>
      <c r="BI318" s="186">
        <f t="shared" si="177"/>
        <v>-17096.774193548386</v>
      </c>
      <c r="BJ318" s="193">
        <f t="shared" si="178"/>
        <v>0</v>
      </c>
      <c r="BK318" s="675">
        <f t="shared" si="186"/>
        <v>30.64516129032258</v>
      </c>
      <c r="BL318" s="677"/>
      <c r="BM318" s="677">
        <f t="shared" si="181"/>
        <v>0</v>
      </c>
      <c r="BN318" s="677">
        <f t="shared" si="189"/>
        <v>-30.64516129032258</v>
      </c>
      <c r="BO318" s="193">
        <f t="shared" si="187"/>
        <v>0</v>
      </c>
      <c r="BP318" s="193">
        <f>SUM($BM$288:BM318)/SUM($BK$288:BK318)</f>
        <v>0</v>
      </c>
    </row>
    <row r="319" spans="1:68" s="52" customFormat="1" ht="22.5" customHeight="1" collapsed="1">
      <c r="A319" s="122" t="str">
        <f>"SUM T10"</f>
        <v>SUM T10</v>
      </c>
      <c r="B319" s="1015">
        <f t="shared" ref="B319:V319" si="190">SUM(B288:B318)</f>
        <v>0</v>
      </c>
      <c r="C319" s="54">
        <f t="shared" si="190"/>
        <v>0</v>
      </c>
      <c r="D319" s="1005">
        <f t="shared" si="190"/>
        <v>0</v>
      </c>
      <c r="E319" s="442">
        <f>SUM(E288:E318)</f>
        <v>0</v>
      </c>
      <c r="F319" s="57">
        <f t="shared" si="190"/>
        <v>0</v>
      </c>
      <c r="G319" s="54">
        <f t="shared" si="190"/>
        <v>0</v>
      </c>
      <c r="H319" s="55">
        <f t="shared" si="190"/>
        <v>0</v>
      </c>
      <c r="I319" s="59">
        <f t="shared" si="190"/>
        <v>0</v>
      </c>
      <c r="J319" s="58">
        <f t="shared" si="190"/>
        <v>0</v>
      </c>
      <c r="K319" s="443">
        <f t="shared" si="190"/>
        <v>0</v>
      </c>
      <c r="L319" s="60">
        <f t="shared" si="190"/>
        <v>0</v>
      </c>
      <c r="M319" s="61">
        <f t="shared" si="190"/>
        <v>0</v>
      </c>
      <c r="N319" s="62">
        <f t="shared" si="190"/>
        <v>0</v>
      </c>
      <c r="O319" s="60">
        <f t="shared" si="190"/>
        <v>0</v>
      </c>
      <c r="P319" s="151">
        <f t="shared" si="190"/>
        <v>0</v>
      </c>
      <c r="Q319" s="152">
        <f t="shared" si="190"/>
        <v>0</v>
      </c>
      <c r="R319" s="142">
        <f t="shared" si="190"/>
        <v>0</v>
      </c>
      <c r="S319" s="59">
        <f t="shared" si="190"/>
        <v>0</v>
      </c>
      <c r="T319" s="59">
        <f t="shared" si="190"/>
        <v>0</v>
      </c>
      <c r="U319" s="60">
        <f t="shared" si="190"/>
        <v>0</v>
      </c>
      <c r="V319" s="56">
        <f t="shared" si="190"/>
        <v>0</v>
      </c>
      <c r="W319" s="57" t="s">
        <v>82</v>
      </c>
      <c r="X319" s="54">
        <f t="shared" ref="X319:AL319" si="191">SUM(X288:X318)</f>
        <v>0</v>
      </c>
      <c r="Y319" s="60" t="s">
        <v>82</v>
      </c>
      <c r="Z319" s="61">
        <f t="shared" si="191"/>
        <v>0</v>
      </c>
      <c r="AA319" s="61">
        <f>SUM(AA288:AA318)</f>
        <v>0</v>
      </c>
      <c r="AB319" s="162">
        <f t="shared" si="191"/>
        <v>0</v>
      </c>
      <c r="AC319" s="100">
        <f t="shared" si="191"/>
        <v>0</v>
      </c>
      <c r="AD319" s="62">
        <f t="shared" si="191"/>
        <v>0</v>
      </c>
      <c r="AE319" s="54">
        <f>SUM(AE288:AE318)</f>
        <v>0</v>
      </c>
      <c r="AF319" s="60" t="s">
        <v>82</v>
      </c>
      <c r="AG319" s="62">
        <f t="shared" si="191"/>
        <v>0</v>
      </c>
      <c r="AH319" s="455">
        <f t="shared" si="191"/>
        <v>0</v>
      </c>
      <c r="AI319" s="54">
        <f t="shared" si="191"/>
        <v>0</v>
      </c>
      <c r="AJ319" s="60">
        <f t="shared" si="191"/>
        <v>0</v>
      </c>
      <c r="AK319" s="536">
        <f t="shared" si="191"/>
        <v>0</v>
      </c>
      <c r="AL319" s="54">
        <f t="shared" si="191"/>
        <v>0</v>
      </c>
      <c r="AM319" s="61"/>
      <c r="AN319" s="574"/>
      <c r="AO319" s="58"/>
      <c r="AP319" s="411"/>
      <c r="AQ319" s="56"/>
      <c r="AS319" s="1061"/>
      <c r="AW319" s="199">
        <v>14800000</v>
      </c>
      <c r="AX319" s="199"/>
      <c r="AY319" s="478">
        <f>SUM(AY288:AY318)</f>
        <v>0</v>
      </c>
      <c r="AZ319" s="189">
        <f t="shared" si="173"/>
        <v>-14800000</v>
      </c>
      <c r="BA319" s="194">
        <f t="shared" si="174"/>
        <v>0</v>
      </c>
      <c r="BB319" s="722"/>
      <c r="BC319" s="199">
        <v>14300000</v>
      </c>
      <c r="BD319" s="478">
        <f>SUM(BD288:BD318)</f>
        <v>0</v>
      </c>
      <c r="BE319" s="189">
        <f t="shared" ref="BE319:BE349" si="192">I319-BC319</f>
        <v>-14300000</v>
      </c>
      <c r="BF319" s="194">
        <f t="shared" ref="BF319:BF349" si="193">I319/BC319</f>
        <v>0</v>
      </c>
      <c r="BG319" s="199">
        <v>530000</v>
      </c>
      <c r="BH319" s="478">
        <f>SUM(BH288:BH318)</f>
        <v>0</v>
      </c>
      <c r="BI319" s="189">
        <f>S319+V319-BG319</f>
        <v>-530000</v>
      </c>
      <c r="BJ319" s="194">
        <f>(S319+V319)/BG319</f>
        <v>0</v>
      </c>
      <c r="BK319" s="681">
        <v>950</v>
      </c>
      <c r="BL319" s="687"/>
      <c r="BM319" s="687">
        <f>SUM(BM288:BM318)</f>
        <v>0</v>
      </c>
      <c r="BN319" s="682">
        <f>BM319-BK319</f>
        <v>-950</v>
      </c>
      <c r="BO319" s="683">
        <f t="shared" ref="BO319:BO349" si="194">BM319/BK319</f>
        <v>0</v>
      </c>
      <c r="BP319" s="683"/>
    </row>
    <row r="320" spans="1:68" s="41" customFormat="1" ht="21.75" hidden="1" customHeight="1" outlineLevel="1" collapsed="1">
      <c r="A320" s="120">
        <v>44501</v>
      </c>
      <c r="B320" s="1000"/>
      <c r="C320" s="126"/>
      <c r="D320" s="1003"/>
      <c r="E320" s="706"/>
      <c r="F320" s="155"/>
      <c r="G320" s="30"/>
      <c r="H320" s="31"/>
      <c r="I320" s="35"/>
      <c r="J320" s="34"/>
      <c r="K320" s="440"/>
      <c r="L320" s="706"/>
      <c r="M320" s="710"/>
      <c r="N320" s="134"/>
      <c r="O320" s="36"/>
      <c r="P320" s="147"/>
      <c r="Q320" s="148"/>
      <c r="R320" s="707"/>
      <c r="S320" s="35"/>
      <c r="T320" s="489"/>
      <c r="U320" s="36"/>
      <c r="V320" s="157"/>
      <c r="W320" s="33"/>
      <c r="X320" s="30"/>
      <c r="Y320" s="36"/>
      <c r="Z320" s="37"/>
      <c r="AA320" s="37"/>
      <c r="AB320" s="161"/>
      <c r="AC320" s="98"/>
      <c r="AD320" s="165"/>
      <c r="AE320" s="38"/>
      <c r="AF320" s="167"/>
      <c r="AG320" s="165"/>
      <c r="AH320" s="452"/>
      <c r="AI320" s="126"/>
      <c r="AJ320" s="127"/>
      <c r="AK320" s="555"/>
      <c r="AL320" s="30"/>
      <c r="AM320" s="40"/>
      <c r="AN320" s="570"/>
      <c r="AO320" s="178"/>
      <c r="AP320" s="409"/>
      <c r="AQ320" s="157"/>
      <c r="AS320" s="1060"/>
      <c r="AV320" s="41" t="s">
        <v>471</v>
      </c>
      <c r="AW320" s="675">
        <f t="shared" ref="AW320:AW349" si="195">$AW$350/30</f>
        <v>236666.66666666666</v>
      </c>
      <c r="AX320" s="186"/>
      <c r="AY320" s="186">
        <f t="shared" ref="AY320:AY349" si="196">B320</f>
        <v>0</v>
      </c>
      <c r="AZ320" s="186">
        <f t="shared" si="173"/>
        <v>-236666.66666666666</v>
      </c>
      <c r="BA320" s="782">
        <f t="shared" si="174"/>
        <v>0</v>
      </c>
      <c r="BB320" s="727">
        <f>SUM($AY$320:AY320)/SUM($AW$320:AW320)</f>
        <v>0</v>
      </c>
      <c r="BC320" s="675">
        <f>$BC$350/30</f>
        <v>220000</v>
      </c>
      <c r="BD320" s="186">
        <f t="shared" ref="BD320:BD349" si="197">I320</f>
        <v>0</v>
      </c>
      <c r="BE320" s="186">
        <f t="shared" si="192"/>
        <v>-220000</v>
      </c>
      <c r="BF320" s="193">
        <f t="shared" si="193"/>
        <v>0</v>
      </c>
      <c r="BG320" s="177">
        <f>$BG$350/30</f>
        <v>17333.333333333332</v>
      </c>
      <c r="BH320" s="186">
        <f t="shared" ref="BH320:BH349" si="198">S320+V320</f>
        <v>0</v>
      </c>
      <c r="BI320" s="186">
        <f t="shared" ref="BI320:BI349" si="199">S320+V320-BG320</f>
        <v>-17333.333333333332</v>
      </c>
      <c r="BJ320" s="193">
        <f t="shared" ref="BJ320:BJ349" si="200">(S320+V320)/BG320</f>
        <v>0</v>
      </c>
      <c r="BK320" s="675">
        <f>$BK$350/30</f>
        <v>14.666666666666666</v>
      </c>
      <c r="BL320" s="677"/>
      <c r="BM320" s="677">
        <f t="shared" ref="BM320:BM349" si="201">D320</f>
        <v>0</v>
      </c>
      <c r="BN320" s="677">
        <f t="shared" ref="BN320:BN349" si="202">BM320-BK320</f>
        <v>-14.666666666666666</v>
      </c>
      <c r="BO320" s="782">
        <f t="shared" si="194"/>
        <v>0</v>
      </c>
      <c r="BP320" s="782">
        <f>SUM($BM$320:BM320)/SUM($BK$320:BK320)</f>
        <v>0</v>
      </c>
    </row>
    <row r="321" spans="1:69" s="41" customFormat="1" ht="21.75" hidden="1" customHeight="1" outlineLevel="1">
      <c r="A321" s="120">
        <v>44502</v>
      </c>
      <c r="B321" s="1000"/>
      <c r="C321" s="126"/>
      <c r="D321" s="1003"/>
      <c r="E321" s="706"/>
      <c r="F321" s="155"/>
      <c r="G321" s="30"/>
      <c r="H321" s="31"/>
      <c r="I321" s="35"/>
      <c r="J321" s="34"/>
      <c r="K321" s="440"/>
      <c r="L321" s="706"/>
      <c r="M321" s="710"/>
      <c r="N321" s="134"/>
      <c r="O321" s="36"/>
      <c r="P321" s="147"/>
      <c r="Q321" s="148"/>
      <c r="R321" s="707"/>
      <c r="S321" s="35"/>
      <c r="T321" s="489"/>
      <c r="U321" s="36"/>
      <c r="V321" s="157"/>
      <c r="W321" s="33"/>
      <c r="X321" s="30"/>
      <c r="Y321" s="36"/>
      <c r="Z321" s="37"/>
      <c r="AA321" s="37"/>
      <c r="AB321" s="161"/>
      <c r="AC321" s="98"/>
      <c r="AD321" s="165"/>
      <c r="AE321" s="38"/>
      <c r="AF321" s="167"/>
      <c r="AG321" s="165"/>
      <c r="AH321" s="452"/>
      <c r="AI321" s="126"/>
      <c r="AJ321" s="127"/>
      <c r="AK321" s="555"/>
      <c r="AL321" s="30"/>
      <c r="AM321" s="40"/>
      <c r="AN321" s="570"/>
      <c r="AO321" s="178"/>
      <c r="AP321" s="409"/>
      <c r="AQ321" s="157"/>
      <c r="AS321" s="1060"/>
      <c r="AW321" s="675">
        <f t="shared" si="195"/>
        <v>236666.66666666666</v>
      </c>
      <c r="AX321" s="186"/>
      <c r="AY321" s="186">
        <f t="shared" si="196"/>
        <v>0</v>
      </c>
      <c r="AZ321" s="186">
        <f t="shared" si="173"/>
        <v>-236666.66666666666</v>
      </c>
      <c r="BA321" s="782">
        <f t="shared" si="174"/>
        <v>0</v>
      </c>
      <c r="BB321" s="727">
        <f>SUM($AY$320:AY321)/SUM($AW$320:AW321)</f>
        <v>0</v>
      </c>
      <c r="BC321" s="675">
        <f t="shared" ref="BC321:BC349" si="203">$BC$350/30</f>
        <v>220000</v>
      </c>
      <c r="BD321" s="186">
        <f t="shared" si="197"/>
        <v>0</v>
      </c>
      <c r="BE321" s="186">
        <f t="shared" si="192"/>
        <v>-220000</v>
      </c>
      <c r="BF321" s="193">
        <f t="shared" si="193"/>
        <v>0</v>
      </c>
      <c r="BG321" s="177">
        <f t="shared" ref="BG321:BG349" si="204">$BG$350/30</f>
        <v>17333.333333333332</v>
      </c>
      <c r="BH321" s="186">
        <f t="shared" si="198"/>
        <v>0</v>
      </c>
      <c r="BI321" s="186">
        <f t="shared" si="199"/>
        <v>-17333.333333333332</v>
      </c>
      <c r="BJ321" s="193">
        <f t="shared" si="200"/>
        <v>0</v>
      </c>
      <c r="BK321" s="675">
        <f t="shared" ref="BK321:BK349" si="205">$BK$350/30</f>
        <v>14.666666666666666</v>
      </c>
      <c r="BL321" s="677"/>
      <c r="BM321" s="677">
        <f t="shared" si="201"/>
        <v>0</v>
      </c>
      <c r="BN321" s="677">
        <f t="shared" si="202"/>
        <v>-14.666666666666666</v>
      </c>
      <c r="BO321" s="782">
        <f t="shared" si="194"/>
        <v>0</v>
      </c>
      <c r="BP321" s="782">
        <f>SUM($BM$320:BM321)/SUM($BK$320:BK321)</f>
        <v>0</v>
      </c>
    </row>
    <row r="322" spans="1:69" s="41" customFormat="1" ht="21.75" hidden="1" customHeight="1" outlineLevel="1">
      <c r="A322" s="120">
        <v>44503</v>
      </c>
      <c r="B322" s="1000"/>
      <c r="C322" s="126"/>
      <c r="D322" s="1003"/>
      <c r="E322" s="706"/>
      <c r="F322" s="155"/>
      <c r="G322" s="30"/>
      <c r="H322" s="31"/>
      <c r="I322" s="35"/>
      <c r="J322" s="34"/>
      <c r="K322" s="440"/>
      <c r="L322" s="706"/>
      <c r="M322" s="710"/>
      <c r="N322" s="134"/>
      <c r="O322" s="36"/>
      <c r="P322" s="147"/>
      <c r="Q322" s="148"/>
      <c r="R322" s="707"/>
      <c r="S322" s="35"/>
      <c r="T322" s="489"/>
      <c r="U322" s="36"/>
      <c r="V322" s="157"/>
      <c r="W322" s="33"/>
      <c r="X322" s="30"/>
      <c r="Y322" s="36"/>
      <c r="Z322" s="37"/>
      <c r="AA322" s="37"/>
      <c r="AB322" s="161"/>
      <c r="AC322" s="98"/>
      <c r="AD322" s="165"/>
      <c r="AE322" s="38"/>
      <c r="AF322" s="167"/>
      <c r="AG322" s="165"/>
      <c r="AH322" s="452"/>
      <c r="AI322" s="126"/>
      <c r="AJ322" s="127"/>
      <c r="AK322" s="555"/>
      <c r="AL322" s="30"/>
      <c r="AM322" s="40"/>
      <c r="AN322" s="570"/>
      <c r="AO322" s="178"/>
      <c r="AP322" s="409"/>
      <c r="AQ322" s="157"/>
      <c r="AS322" s="1060"/>
      <c r="AW322" s="675">
        <f t="shared" si="195"/>
        <v>236666.66666666666</v>
      </c>
      <c r="AX322" s="186"/>
      <c r="AY322" s="186">
        <f t="shared" si="196"/>
        <v>0</v>
      </c>
      <c r="AZ322" s="186">
        <f t="shared" si="173"/>
        <v>-236666.66666666666</v>
      </c>
      <c r="BA322" s="782">
        <f t="shared" si="174"/>
        <v>0</v>
      </c>
      <c r="BB322" s="727">
        <f>SUM($AY$320:AY322)/SUM($AW$320:AW322)</f>
        <v>0</v>
      </c>
      <c r="BC322" s="675">
        <f t="shared" si="203"/>
        <v>220000</v>
      </c>
      <c r="BD322" s="186">
        <f t="shared" si="197"/>
        <v>0</v>
      </c>
      <c r="BE322" s="186">
        <f t="shared" si="192"/>
        <v>-220000</v>
      </c>
      <c r="BF322" s="193">
        <f t="shared" si="193"/>
        <v>0</v>
      </c>
      <c r="BG322" s="177">
        <f t="shared" si="204"/>
        <v>17333.333333333332</v>
      </c>
      <c r="BH322" s="186">
        <f t="shared" si="198"/>
        <v>0</v>
      </c>
      <c r="BI322" s="186">
        <f t="shared" si="199"/>
        <v>-17333.333333333332</v>
      </c>
      <c r="BJ322" s="193">
        <f t="shared" si="200"/>
        <v>0</v>
      </c>
      <c r="BK322" s="675">
        <f t="shared" si="205"/>
        <v>14.666666666666666</v>
      </c>
      <c r="BL322" s="677"/>
      <c r="BM322" s="677">
        <f t="shared" si="201"/>
        <v>0</v>
      </c>
      <c r="BN322" s="677">
        <f t="shared" si="202"/>
        <v>-14.666666666666666</v>
      </c>
      <c r="BO322" s="782">
        <f t="shared" si="194"/>
        <v>0</v>
      </c>
      <c r="BP322" s="782">
        <f>SUM($BM$320:BM322)/SUM($BK$320:BK322)</f>
        <v>0</v>
      </c>
    </row>
    <row r="323" spans="1:69" s="41" customFormat="1" ht="21.75" hidden="1" customHeight="1" outlineLevel="1">
      <c r="A323" s="120">
        <v>44504</v>
      </c>
      <c r="B323" s="1000"/>
      <c r="C323" s="126"/>
      <c r="D323" s="1003"/>
      <c r="E323" s="706"/>
      <c r="F323" s="155"/>
      <c r="G323" s="30"/>
      <c r="H323" s="31"/>
      <c r="I323" s="35"/>
      <c r="J323" s="34"/>
      <c r="K323" s="440"/>
      <c r="L323" s="706"/>
      <c r="M323" s="710"/>
      <c r="N323" s="134"/>
      <c r="O323" s="36"/>
      <c r="P323" s="147"/>
      <c r="Q323" s="148"/>
      <c r="R323" s="707"/>
      <c r="S323" s="35"/>
      <c r="T323" s="489"/>
      <c r="U323" s="36"/>
      <c r="V323" s="157"/>
      <c r="W323" s="33"/>
      <c r="X323" s="30"/>
      <c r="Y323" s="36"/>
      <c r="Z323" s="37"/>
      <c r="AA323" s="37"/>
      <c r="AB323" s="161"/>
      <c r="AC323" s="98"/>
      <c r="AD323" s="165"/>
      <c r="AE323" s="38"/>
      <c r="AF323" s="167"/>
      <c r="AG323" s="165"/>
      <c r="AH323" s="452"/>
      <c r="AI323" s="126"/>
      <c r="AJ323" s="127"/>
      <c r="AK323" s="555"/>
      <c r="AL323" s="30"/>
      <c r="AM323" s="40"/>
      <c r="AN323" s="570"/>
      <c r="AO323" s="178"/>
      <c r="AP323" s="409"/>
      <c r="AQ323" s="157"/>
      <c r="AS323" s="1060"/>
      <c r="AW323" s="675">
        <f t="shared" si="195"/>
        <v>236666.66666666666</v>
      </c>
      <c r="AX323" s="186"/>
      <c r="AY323" s="186">
        <f t="shared" si="196"/>
        <v>0</v>
      </c>
      <c r="AZ323" s="186">
        <f t="shared" si="173"/>
        <v>-236666.66666666666</v>
      </c>
      <c r="BA323" s="782">
        <f t="shared" si="174"/>
        <v>0</v>
      </c>
      <c r="BB323" s="727">
        <f>SUM($AY$320:AY323)/SUM($AW$320:AW323)</f>
        <v>0</v>
      </c>
      <c r="BC323" s="675">
        <f t="shared" si="203"/>
        <v>220000</v>
      </c>
      <c r="BD323" s="186">
        <f t="shared" si="197"/>
        <v>0</v>
      </c>
      <c r="BE323" s="186">
        <f t="shared" si="192"/>
        <v>-220000</v>
      </c>
      <c r="BF323" s="193">
        <f t="shared" si="193"/>
        <v>0</v>
      </c>
      <c r="BG323" s="177">
        <f t="shared" si="204"/>
        <v>17333.333333333332</v>
      </c>
      <c r="BH323" s="186">
        <f t="shared" si="198"/>
        <v>0</v>
      </c>
      <c r="BI323" s="186">
        <f t="shared" si="199"/>
        <v>-17333.333333333332</v>
      </c>
      <c r="BJ323" s="193">
        <f t="shared" si="200"/>
        <v>0</v>
      </c>
      <c r="BK323" s="675">
        <f t="shared" si="205"/>
        <v>14.666666666666666</v>
      </c>
      <c r="BL323" s="677"/>
      <c r="BM323" s="677">
        <f t="shared" si="201"/>
        <v>0</v>
      </c>
      <c r="BN323" s="677">
        <f t="shared" si="202"/>
        <v>-14.666666666666666</v>
      </c>
      <c r="BO323" s="782">
        <f t="shared" si="194"/>
        <v>0</v>
      </c>
      <c r="BP323" s="782">
        <f>SUM($BM$320:BM323)/SUM($BK$320:BK323)</f>
        <v>0</v>
      </c>
    </row>
    <row r="324" spans="1:69" s="41" customFormat="1" ht="21.75" hidden="1" customHeight="1" outlineLevel="1">
      <c r="A324" s="120">
        <v>44505</v>
      </c>
      <c r="B324" s="1000"/>
      <c r="C324" s="126"/>
      <c r="D324" s="1003"/>
      <c r="E324" s="706"/>
      <c r="F324" s="155"/>
      <c r="G324" s="30"/>
      <c r="H324" s="31"/>
      <c r="I324" s="35"/>
      <c r="J324" s="34"/>
      <c r="K324" s="440"/>
      <c r="L324" s="706"/>
      <c r="M324" s="710"/>
      <c r="N324" s="134"/>
      <c r="O324" s="36"/>
      <c r="P324" s="147"/>
      <c r="Q324" s="148"/>
      <c r="R324" s="707"/>
      <c r="S324" s="35"/>
      <c r="T324" s="489"/>
      <c r="U324" s="36"/>
      <c r="V324" s="157"/>
      <c r="W324" s="33"/>
      <c r="X324" s="30"/>
      <c r="Y324" s="36"/>
      <c r="Z324" s="37"/>
      <c r="AA324" s="37"/>
      <c r="AB324" s="161"/>
      <c r="AC324" s="98"/>
      <c r="AD324" s="165"/>
      <c r="AE324" s="38"/>
      <c r="AF324" s="167"/>
      <c r="AG324" s="165"/>
      <c r="AH324" s="452"/>
      <c r="AI324" s="126"/>
      <c r="AJ324" s="127"/>
      <c r="AK324" s="555"/>
      <c r="AL324" s="30"/>
      <c r="AM324" s="40"/>
      <c r="AN324" s="570"/>
      <c r="AO324" s="178"/>
      <c r="AP324" s="409"/>
      <c r="AQ324" s="157"/>
      <c r="AS324" s="1060"/>
      <c r="AW324" s="675">
        <f t="shared" si="195"/>
        <v>236666.66666666666</v>
      </c>
      <c r="AX324" s="186"/>
      <c r="AY324" s="186">
        <f t="shared" si="196"/>
        <v>0</v>
      </c>
      <c r="AZ324" s="186">
        <f t="shared" si="173"/>
        <v>-236666.66666666666</v>
      </c>
      <c r="BA324" s="782">
        <f t="shared" si="174"/>
        <v>0</v>
      </c>
      <c r="BB324" s="727">
        <f>SUM($AY$320:AY324)/SUM($AW$320:AW324)</f>
        <v>0</v>
      </c>
      <c r="BC324" s="675">
        <f t="shared" si="203"/>
        <v>220000</v>
      </c>
      <c r="BD324" s="186">
        <f t="shared" si="197"/>
        <v>0</v>
      </c>
      <c r="BE324" s="186">
        <f t="shared" si="192"/>
        <v>-220000</v>
      </c>
      <c r="BF324" s="193">
        <f t="shared" si="193"/>
        <v>0</v>
      </c>
      <c r="BG324" s="177">
        <f t="shared" si="204"/>
        <v>17333.333333333332</v>
      </c>
      <c r="BH324" s="186">
        <f t="shared" si="198"/>
        <v>0</v>
      </c>
      <c r="BI324" s="186">
        <f t="shared" si="199"/>
        <v>-17333.333333333332</v>
      </c>
      <c r="BJ324" s="193">
        <f t="shared" si="200"/>
        <v>0</v>
      </c>
      <c r="BK324" s="675">
        <f t="shared" si="205"/>
        <v>14.666666666666666</v>
      </c>
      <c r="BL324" s="677"/>
      <c r="BM324" s="677">
        <f t="shared" si="201"/>
        <v>0</v>
      </c>
      <c r="BN324" s="677">
        <f t="shared" si="202"/>
        <v>-14.666666666666666</v>
      </c>
      <c r="BO324" s="783">
        <f t="shared" si="194"/>
        <v>0</v>
      </c>
      <c r="BP324" s="782">
        <f>SUM($BM$320:BM324)/SUM($BK$320:BK324)</f>
        <v>0</v>
      </c>
    </row>
    <row r="325" spans="1:69" s="41" customFormat="1" ht="21.75" hidden="1" customHeight="1" outlineLevel="1">
      <c r="A325" s="120">
        <v>44506</v>
      </c>
      <c r="B325" s="1000"/>
      <c r="C325" s="126"/>
      <c r="D325" s="1003"/>
      <c r="E325" s="706"/>
      <c r="F325" s="155"/>
      <c r="G325" s="30"/>
      <c r="H325" s="31"/>
      <c r="I325" s="35"/>
      <c r="J325" s="34"/>
      <c r="K325" s="440"/>
      <c r="L325" s="706"/>
      <c r="M325" s="710"/>
      <c r="N325" s="134"/>
      <c r="O325" s="36"/>
      <c r="P325" s="147"/>
      <c r="Q325" s="148"/>
      <c r="R325" s="707"/>
      <c r="S325" s="35"/>
      <c r="T325" s="489"/>
      <c r="U325" s="36"/>
      <c r="V325" s="157"/>
      <c r="W325" s="33"/>
      <c r="X325" s="30"/>
      <c r="Y325" s="36"/>
      <c r="Z325" s="37"/>
      <c r="AA325" s="37"/>
      <c r="AB325" s="161"/>
      <c r="AC325" s="98"/>
      <c r="AD325" s="165"/>
      <c r="AE325" s="38"/>
      <c r="AF325" s="167"/>
      <c r="AG325" s="165"/>
      <c r="AH325" s="452"/>
      <c r="AI325" s="126"/>
      <c r="AJ325" s="127"/>
      <c r="AK325" s="555"/>
      <c r="AL325" s="30"/>
      <c r="AM325" s="40"/>
      <c r="AN325" s="570"/>
      <c r="AO325" s="178"/>
      <c r="AP325" s="409"/>
      <c r="AQ325" s="157"/>
      <c r="AS325" s="1060"/>
      <c r="AW325" s="675">
        <f t="shared" si="195"/>
        <v>236666.66666666666</v>
      </c>
      <c r="AX325" s="186"/>
      <c r="AY325" s="186">
        <f t="shared" si="196"/>
        <v>0</v>
      </c>
      <c r="AZ325" s="186">
        <f t="shared" ref="AZ325:AZ384" si="206">B325-AW325</f>
        <v>-236666.66666666666</v>
      </c>
      <c r="BA325" s="782">
        <f t="shared" ref="BA325:BA384" si="207">B325/AW325</f>
        <v>0</v>
      </c>
      <c r="BB325" s="727">
        <f>SUM($AY$320:AY325)/SUM($AW$320:AW325)</f>
        <v>0</v>
      </c>
      <c r="BC325" s="675">
        <f t="shared" si="203"/>
        <v>220000</v>
      </c>
      <c r="BD325" s="186">
        <f t="shared" si="197"/>
        <v>0</v>
      </c>
      <c r="BE325" s="186">
        <f t="shared" si="192"/>
        <v>-220000</v>
      </c>
      <c r="BF325" s="193">
        <f t="shared" si="193"/>
        <v>0</v>
      </c>
      <c r="BG325" s="177">
        <f t="shared" si="204"/>
        <v>17333.333333333332</v>
      </c>
      <c r="BH325" s="186">
        <f t="shared" si="198"/>
        <v>0</v>
      </c>
      <c r="BI325" s="186">
        <f t="shared" si="199"/>
        <v>-17333.333333333332</v>
      </c>
      <c r="BJ325" s="193">
        <f t="shared" si="200"/>
        <v>0</v>
      </c>
      <c r="BK325" s="675">
        <f t="shared" si="205"/>
        <v>14.666666666666666</v>
      </c>
      <c r="BL325" s="677"/>
      <c r="BM325" s="677">
        <f t="shared" si="201"/>
        <v>0</v>
      </c>
      <c r="BN325" s="677">
        <f t="shared" si="202"/>
        <v>-14.666666666666666</v>
      </c>
      <c r="BO325" s="783">
        <f t="shared" si="194"/>
        <v>0</v>
      </c>
      <c r="BP325" s="782">
        <f>SUM($BM$320:BM325)/SUM($BK$320:BK325)</f>
        <v>0</v>
      </c>
    </row>
    <row r="326" spans="1:69" s="41" customFormat="1" ht="21.75" hidden="1" customHeight="1" outlineLevel="1">
      <c r="A326" s="120">
        <v>44507</v>
      </c>
      <c r="B326" s="1000"/>
      <c r="C326" s="126"/>
      <c r="D326" s="1003"/>
      <c r="E326" s="706"/>
      <c r="F326" s="155"/>
      <c r="G326" s="30"/>
      <c r="H326" s="31"/>
      <c r="I326" s="35"/>
      <c r="J326" s="34"/>
      <c r="K326" s="440"/>
      <c r="L326" s="706"/>
      <c r="M326" s="710"/>
      <c r="N326" s="134"/>
      <c r="O326" s="36"/>
      <c r="P326" s="147"/>
      <c r="Q326" s="148"/>
      <c r="R326" s="707"/>
      <c r="S326" s="35"/>
      <c r="T326" s="489"/>
      <c r="U326" s="36"/>
      <c r="V326" s="157"/>
      <c r="W326" s="33"/>
      <c r="X326" s="30"/>
      <c r="Y326" s="36"/>
      <c r="Z326" s="37"/>
      <c r="AA326" s="37"/>
      <c r="AB326" s="161"/>
      <c r="AC326" s="98"/>
      <c r="AD326" s="165"/>
      <c r="AE326" s="38"/>
      <c r="AF326" s="167"/>
      <c r="AG326" s="165"/>
      <c r="AH326" s="452"/>
      <c r="AI326" s="126"/>
      <c r="AJ326" s="127"/>
      <c r="AK326" s="555"/>
      <c r="AL326" s="30"/>
      <c r="AM326" s="40"/>
      <c r="AN326" s="570"/>
      <c r="AO326" s="178"/>
      <c r="AP326" s="409"/>
      <c r="AQ326" s="157"/>
      <c r="AS326" s="1060"/>
      <c r="AW326" s="675">
        <f t="shared" si="195"/>
        <v>236666.66666666666</v>
      </c>
      <c r="AX326" s="186"/>
      <c r="AY326" s="186">
        <f t="shared" si="196"/>
        <v>0</v>
      </c>
      <c r="AZ326" s="186">
        <f t="shared" si="206"/>
        <v>-236666.66666666666</v>
      </c>
      <c r="BA326" s="782">
        <f t="shared" si="207"/>
        <v>0</v>
      </c>
      <c r="BB326" s="727">
        <f>SUM($AY$320:AY326)/SUM($AW$320:AW326)</f>
        <v>0</v>
      </c>
      <c r="BC326" s="675">
        <f t="shared" si="203"/>
        <v>220000</v>
      </c>
      <c r="BD326" s="186">
        <f t="shared" si="197"/>
        <v>0</v>
      </c>
      <c r="BE326" s="186">
        <f t="shared" si="192"/>
        <v>-220000</v>
      </c>
      <c r="BF326" s="193">
        <f t="shared" si="193"/>
        <v>0</v>
      </c>
      <c r="BG326" s="177">
        <f t="shared" si="204"/>
        <v>17333.333333333332</v>
      </c>
      <c r="BH326" s="186">
        <f t="shared" si="198"/>
        <v>0</v>
      </c>
      <c r="BI326" s="186">
        <f t="shared" si="199"/>
        <v>-17333.333333333332</v>
      </c>
      <c r="BJ326" s="193">
        <f t="shared" si="200"/>
        <v>0</v>
      </c>
      <c r="BK326" s="675">
        <f t="shared" si="205"/>
        <v>14.666666666666666</v>
      </c>
      <c r="BL326" s="677"/>
      <c r="BM326" s="677">
        <f t="shared" si="201"/>
        <v>0</v>
      </c>
      <c r="BN326" s="677">
        <f t="shared" si="202"/>
        <v>-14.666666666666666</v>
      </c>
      <c r="BO326" s="783">
        <f t="shared" si="194"/>
        <v>0</v>
      </c>
      <c r="BP326" s="782">
        <f>SUM($BM$320:BM326)/SUM($BK$320:BK326)</f>
        <v>0</v>
      </c>
    </row>
    <row r="327" spans="1:69" s="41" customFormat="1" ht="21.75" hidden="1" customHeight="1" outlineLevel="1">
      <c r="A327" s="120">
        <v>44508</v>
      </c>
      <c r="B327" s="1000"/>
      <c r="C327" s="126"/>
      <c r="D327" s="1003"/>
      <c r="E327" s="706"/>
      <c r="F327" s="155"/>
      <c r="G327" s="30"/>
      <c r="H327" s="31"/>
      <c r="I327" s="35"/>
      <c r="J327" s="34"/>
      <c r="K327" s="440"/>
      <c r="L327" s="706"/>
      <c r="M327" s="710"/>
      <c r="N327" s="134"/>
      <c r="O327" s="36"/>
      <c r="P327" s="147"/>
      <c r="Q327" s="148"/>
      <c r="R327" s="707"/>
      <c r="S327" s="35"/>
      <c r="T327" s="489"/>
      <c r="U327" s="36"/>
      <c r="V327" s="157"/>
      <c r="W327" s="33"/>
      <c r="X327" s="30"/>
      <c r="Y327" s="36"/>
      <c r="Z327" s="37"/>
      <c r="AA327" s="37"/>
      <c r="AB327" s="161"/>
      <c r="AC327" s="98"/>
      <c r="AD327" s="165"/>
      <c r="AE327" s="38"/>
      <c r="AF327" s="167"/>
      <c r="AG327" s="165"/>
      <c r="AH327" s="452"/>
      <c r="AI327" s="126"/>
      <c r="AJ327" s="127"/>
      <c r="AK327" s="555"/>
      <c r="AL327" s="30"/>
      <c r="AM327" s="40"/>
      <c r="AN327" s="570"/>
      <c r="AO327" s="178"/>
      <c r="AP327" s="409"/>
      <c r="AQ327" s="157"/>
      <c r="AS327" s="1060"/>
      <c r="AW327" s="675">
        <f t="shared" si="195"/>
        <v>236666.66666666666</v>
      </c>
      <c r="AX327" s="186"/>
      <c r="AY327" s="186">
        <f t="shared" si="196"/>
        <v>0</v>
      </c>
      <c r="AZ327" s="186">
        <f t="shared" si="206"/>
        <v>-236666.66666666666</v>
      </c>
      <c r="BA327" s="782">
        <f t="shared" si="207"/>
        <v>0</v>
      </c>
      <c r="BB327" s="727">
        <f>SUM($AY$320:AY327)/SUM($AW$320:AW327)</f>
        <v>0</v>
      </c>
      <c r="BC327" s="675">
        <f t="shared" si="203"/>
        <v>220000</v>
      </c>
      <c r="BD327" s="186">
        <f t="shared" si="197"/>
        <v>0</v>
      </c>
      <c r="BE327" s="186">
        <f t="shared" si="192"/>
        <v>-220000</v>
      </c>
      <c r="BF327" s="193">
        <f t="shared" si="193"/>
        <v>0</v>
      </c>
      <c r="BG327" s="177">
        <f t="shared" si="204"/>
        <v>17333.333333333332</v>
      </c>
      <c r="BH327" s="186">
        <f t="shared" si="198"/>
        <v>0</v>
      </c>
      <c r="BI327" s="186">
        <f t="shared" si="199"/>
        <v>-17333.333333333332</v>
      </c>
      <c r="BJ327" s="193">
        <f t="shared" si="200"/>
        <v>0</v>
      </c>
      <c r="BK327" s="675">
        <f t="shared" si="205"/>
        <v>14.666666666666666</v>
      </c>
      <c r="BL327" s="677"/>
      <c r="BM327" s="677">
        <f t="shared" si="201"/>
        <v>0</v>
      </c>
      <c r="BN327" s="677">
        <f t="shared" si="202"/>
        <v>-14.666666666666666</v>
      </c>
      <c r="BO327" s="783">
        <f t="shared" si="194"/>
        <v>0</v>
      </c>
      <c r="BP327" s="782">
        <f>SUM($BM$320:BM327)/SUM($BK$320:BK327)</f>
        <v>0</v>
      </c>
    </row>
    <row r="328" spans="1:69" s="41" customFormat="1" ht="21.75" hidden="1" customHeight="1" outlineLevel="1">
      <c r="A328" s="120">
        <v>44509</v>
      </c>
      <c r="B328" s="1000"/>
      <c r="C328" s="126"/>
      <c r="D328" s="1003"/>
      <c r="E328" s="706"/>
      <c r="F328" s="155"/>
      <c r="G328" s="30"/>
      <c r="H328" s="31"/>
      <c r="I328" s="35"/>
      <c r="J328" s="34"/>
      <c r="K328" s="440"/>
      <c r="L328" s="706"/>
      <c r="M328" s="710"/>
      <c r="N328" s="134"/>
      <c r="O328" s="36"/>
      <c r="P328" s="147"/>
      <c r="Q328" s="148"/>
      <c r="R328" s="707"/>
      <c r="S328" s="35"/>
      <c r="T328" s="489"/>
      <c r="U328" s="36"/>
      <c r="V328" s="157"/>
      <c r="W328" s="33"/>
      <c r="X328" s="30"/>
      <c r="Y328" s="36"/>
      <c r="Z328" s="37"/>
      <c r="AA328" s="37"/>
      <c r="AB328" s="161"/>
      <c r="AC328" s="98"/>
      <c r="AD328" s="165"/>
      <c r="AE328" s="38"/>
      <c r="AF328" s="167"/>
      <c r="AG328" s="165"/>
      <c r="AH328" s="452"/>
      <c r="AI328" s="126"/>
      <c r="AJ328" s="127"/>
      <c r="AK328" s="555"/>
      <c r="AL328" s="30"/>
      <c r="AM328" s="40"/>
      <c r="AN328" s="570"/>
      <c r="AO328" s="178"/>
      <c r="AP328" s="409"/>
      <c r="AQ328" s="157"/>
      <c r="AS328" s="1060"/>
      <c r="AW328" s="675">
        <f t="shared" si="195"/>
        <v>236666.66666666666</v>
      </c>
      <c r="AX328" s="186"/>
      <c r="AY328" s="186">
        <f t="shared" si="196"/>
        <v>0</v>
      </c>
      <c r="AZ328" s="186">
        <f t="shared" si="206"/>
        <v>-236666.66666666666</v>
      </c>
      <c r="BA328" s="782">
        <f t="shared" si="207"/>
        <v>0</v>
      </c>
      <c r="BB328" s="727">
        <f>SUM($AY$320:AY328)/SUM($AW$320:AW328)</f>
        <v>0</v>
      </c>
      <c r="BC328" s="675">
        <f t="shared" si="203"/>
        <v>220000</v>
      </c>
      <c r="BD328" s="186">
        <f t="shared" si="197"/>
        <v>0</v>
      </c>
      <c r="BE328" s="186">
        <f t="shared" si="192"/>
        <v>-220000</v>
      </c>
      <c r="BF328" s="193">
        <f t="shared" si="193"/>
        <v>0</v>
      </c>
      <c r="BG328" s="177">
        <f t="shared" si="204"/>
        <v>17333.333333333332</v>
      </c>
      <c r="BH328" s="186">
        <f t="shared" si="198"/>
        <v>0</v>
      </c>
      <c r="BI328" s="186">
        <f t="shared" si="199"/>
        <v>-17333.333333333332</v>
      </c>
      <c r="BJ328" s="193">
        <f t="shared" si="200"/>
        <v>0</v>
      </c>
      <c r="BK328" s="675">
        <f t="shared" si="205"/>
        <v>14.666666666666666</v>
      </c>
      <c r="BL328" s="677"/>
      <c r="BM328" s="677">
        <f t="shared" si="201"/>
        <v>0</v>
      </c>
      <c r="BN328" s="677">
        <f t="shared" si="202"/>
        <v>-14.666666666666666</v>
      </c>
      <c r="BO328" s="783">
        <f t="shared" si="194"/>
        <v>0</v>
      </c>
      <c r="BP328" s="782">
        <f>SUM($BM$320:BM328)/SUM($BK$320:BK328)</f>
        <v>0</v>
      </c>
    </row>
    <row r="329" spans="1:69" s="41" customFormat="1" ht="21.75" hidden="1" customHeight="1" outlineLevel="1">
      <c r="A329" s="120">
        <v>44510</v>
      </c>
      <c r="B329" s="1000"/>
      <c r="C329" s="126"/>
      <c r="D329" s="1003"/>
      <c r="E329" s="706"/>
      <c r="F329" s="155"/>
      <c r="G329" s="30"/>
      <c r="H329" s="31"/>
      <c r="I329" s="35"/>
      <c r="J329" s="34"/>
      <c r="K329" s="440"/>
      <c r="L329" s="706"/>
      <c r="M329" s="710"/>
      <c r="N329" s="134"/>
      <c r="O329" s="36"/>
      <c r="P329" s="147"/>
      <c r="Q329" s="148"/>
      <c r="R329" s="707"/>
      <c r="S329" s="35"/>
      <c r="T329" s="489"/>
      <c r="U329" s="36"/>
      <c r="V329" s="157"/>
      <c r="W329" s="33"/>
      <c r="X329" s="30"/>
      <c r="Y329" s="36"/>
      <c r="Z329" s="37"/>
      <c r="AA329" s="37"/>
      <c r="AB329" s="161"/>
      <c r="AC329" s="98"/>
      <c r="AD329" s="165"/>
      <c r="AE329" s="38"/>
      <c r="AF329" s="167"/>
      <c r="AG329" s="165"/>
      <c r="AH329" s="452"/>
      <c r="AI329" s="126"/>
      <c r="AJ329" s="127"/>
      <c r="AK329" s="555"/>
      <c r="AL329" s="30"/>
      <c r="AM329" s="40"/>
      <c r="AN329" s="570"/>
      <c r="AO329" s="178"/>
      <c r="AP329" s="409"/>
      <c r="AQ329" s="157"/>
      <c r="AS329" s="1060"/>
      <c r="AW329" s="675">
        <f t="shared" si="195"/>
        <v>236666.66666666666</v>
      </c>
      <c r="AX329" s="186"/>
      <c r="AY329" s="186">
        <f t="shared" si="196"/>
        <v>0</v>
      </c>
      <c r="AZ329" s="186">
        <f t="shared" si="206"/>
        <v>-236666.66666666666</v>
      </c>
      <c r="BA329" s="782">
        <f t="shared" si="207"/>
        <v>0</v>
      </c>
      <c r="BB329" s="727">
        <f>SUM($AY$320:AY329)/SUM($AW$320:AW329)</f>
        <v>0</v>
      </c>
      <c r="BC329" s="675">
        <f t="shared" si="203"/>
        <v>220000</v>
      </c>
      <c r="BD329" s="186">
        <f t="shared" si="197"/>
        <v>0</v>
      </c>
      <c r="BE329" s="186">
        <f t="shared" si="192"/>
        <v>-220000</v>
      </c>
      <c r="BF329" s="193">
        <f t="shared" si="193"/>
        <v>0</v>
      </c>
      <c r="BG329" s="177">
        <f t="shared" si="204"/>
        <v>17333.333333333332</v>
      </c>
      <c r="BH329" s="186">
        <f t="shared" si="198"/>
        <v>0</v>
      </c>
      <c r="BI329" s="186">
        <f t="shared" si="199"/>
        <v>-17333.333333333332</v>
      </c>
      <c r="BJ329" s="193">
        <f t="shared" si="200"/>
        <v>0</v>
      </c>
      <c r="BK329" s="675">
        <f t="shared" si="205"/>
        <v>14.666666666666666</v>
      </c>
      <c r="BL329" s="677"/>
      <c r="BM329" s="677">
        <f t="shared" si="201"/>
        <v>0</v>
      </c>
      <c r="BN329" s="677">
        <f t="shared" si="202"/>
        <v>-14.666666666666666</v>
      </c>
      <c r="BO329" s="783">
        <f t="shared" si="194"/>
        <v>0</v>
      </c>
      <c r="BP329" s="782">
        <f>SUM($BM$320:BM329)/SUM($BK$320:BK329)</f>
        <v>0</v>
      </c>
    </row>
    <row r="330" spans="1:69" s="41" customFormat="1" ht="21.75" hidden="1" customHeight="1" outlineLevel="1">
      <c r="A330" s="120">
        <v>44511</v>
      </c>
      <c r="B330" s="1000"/>
      <c r="C330" s="126"/>
      <c r="D330" s="1003"/>
      <c r="E330" s="706"/>
      <c r="F330" s="155"/>
      <c r="G330" s="30"/>
      <c r="H330" s="31"/>
      <c r="I330" s="35"/>
      <c r="J330" s="34"/>
      <c r="K330" s="440"/>
      <c r="L330" s="706"/>
      <c r="M330" s="710"/>
      <c r="N330" s="134"/>
      <c r="O330" s="36"/>
      <c r="P330" s="147"/>
      <c r="Q330" s="148"/>
      <c r="R330" s="707"/>
      <c r="S330" s="35"/>
      <c r="T330" s="489"/>
      <c r="U330" s="36"/>
      <c r="V330" s="157"/>
      <c r="W330" s="33"/>
      <c r="X330" s="30"/>
      <c r="Y330" s="36"/>
      <c r="Z330" s="37"/>
      <c r="AA330" s="37"/>
      <c r="AB330" s="161"/>
      <c r="AC330" s="98"/>
      <c r="AD330" s="165"/>
      <c r="AE330" s="38"/>
      <c r="AF330" s="167"/>
      <c r="AG330" s="165"/>
      <c r="AH330" s="452"/>
      <c r="AI330" s="126"/>
      <c r="AJ330" s="127"/>
      <c r="AK330" s="555"/>
      <c r="AL330" s="30"/>
      <c r="AM330" s="40"/>
      <c r="AN330" s="570"/>
      <c r="AO330" s="178"/>
      <c r="AP330" s="409"/>
      <c r="AQ330" s="157"/>
      <c r="AS330" s="1060"/>
      <c r="AW330" s="675">
        <f t="shared" si="195"/>
        <v>236666.66666666666</v>
      </c>
      <c r="AX330" s="186"/>
      <c r="AY330" s="186">
        <f t="shared" si="196"/>
        <v>0</v>
      </c>
      <c r="AZ330" s="186">
        <f t="shared" si="206"/>
        <v>-236666.66666666666</v>
      </c>
      <c r="BA330" s="782">
        <f t="shared" si="207"/>
        <v>0</v>
      </c>
      <c r="BB330" s="727">
        <f>SUM($AY$320:AY330)/SUM($AW$320:AW330)</f>
        <v>0</v>
      </c>
      <c r="BC330" s="675">
        <f t="shared" si="203"/>
        <v>220000</v>
      </c>
      <c r="BD330" s="186">
        <f t="shared" si="197"/>
        <v>0</v>
      </c>
      <c r="BE330" s="186">
        <f t="shared" si="192"/>
        <v>-220000</v>
      </c>
      <c r="BF330" s="193">
        <f t="shared" si="193"/>
        <v>0</v>
      </c>
      <c r="BG330" s="177">
        <f t="shared" si="204"/>
        <v>17333.333333333332</v>
      </c>
      <c r="BH330" s="186">
        <f t="shared" si="198"/>
        <v>0</v>
      </c>
      <c r="BI330" s="186">
        <f t="shared" si="199"/>
        <v>-17333.333333333332</v>
      </c>
      <c r="BJ330" s="193">
        <f t="shared" si="200"/>
        <v>0</v>
      </c>
      <c r="BK330" s="675">
        <f t="shared" si="205"/>
        <v>14.666666666666666</v>
      </c>
      <c r="BL330" s="677"/>
      <c r="BM330" s="677">
        <f t="shared" si="201"/>
        <v>0</v>
      </c>
      <c r="BN330" s="677">
        <f t="shared" si="202"/>
        <v>-14.666666666666666</v>
      </c>
      <c r="BO330" s="783">
        <f t="shared" si="194"/>
        <v>0</v>
      </c>
      <c r="BP330" s="782">
        <f>SUM($BM$320:BM330)/SUM($BK$320:BK330)</f>
        <v>0</v>
      </c>
      <c r="BQ330" s="781"/>
    </row>
    <row r="331" spans="1:69" s="41" customFormat="1" ht="21.75" hidden="1" customHeight="1" outlineLevel="1">
      <c r="A331" s="120">
        <v>44512</v>
      </c>
      <c r="B331" s="1000"/>
      <c r="C331" s="126"/>
      <c r="D331" s="1003"/>
      <c r="E331" s="706"/>
      <c r="F331" s="155"/>
      <c r="G331" s="30"/>
      <c r="H331" s="31"/>
      <c r="I331" s="35"/>
      <c r="J331" s="34"/>
      <c r="K331" s="440"/>
      <c r="L331" s="706"/>
      <c r="M331" s="710"/>
      <c r="N331" s="134"/>
      <c r="O331" s="36"/>
      <c r="P331" s="147"/>
      <c r="Q331" s="148"/>
      <c r="R331" s="707"/>
      <c r="S331" s="35"/>
      <c r="T331" s="489"/>
      <c r="U331" s="36"/>
      <c r="V331" s="157"/>
      <c r="W331" s="33"/>
      <c r="X331" s="30"/>
      <c r="Y331" s="36"/>
      <c r="Z331" s="37"/>
      <c r="AA331" s="37"/>
      <c r="AB331" s="161"/>
      <c r="AC331" s="98"/>
      <c r="AD331" s="165"/>
      <c r="AE331" s="38"/>
      <c r="AF331" s="167"/>
      <c r="AG331" s="165"/>
      <c r="AH331" s="452"/>
      <c r="AI331" s="126"/>
      <c r="AJ331" s="127"/>
      <c r="AK331" s="555"/>
      <c r="AL331" s="30"/>
      <c r="AM331" s="40"/>
      <c r="AN331" s="570"/>
      <c r="AO331" s="178"/>
      <c r="AP331" s="409"/>
      <c r="AQ331" s="157"/>
      <c r="AS331" s="1060"/>
      <c r="AW331" s="675">
        <f t="shared" si="195"/>
        <v>236666.66666666666</v>
      </c>
      <c r="AX331" s="186"/>
      <c r="AY331" s="186">
        <f t="shared" si="196"/>
        <v>0</v>
      </c>
      <c r="AZ331" s="186">
        <f t="shared" si="206"/>
        <v>-236666.66666666666</v>
      </c>
      <c r="BA331" s="782">
        <f t="shared" si="207"/>
        <v>0</v>
      </c>
      <c r="BB331" s="727">
        <f>SUM($AY$320:AY331)/SUM($AW$320:AW331)</f>
        <v>0</v>
      </c>
      <c r="BC331" s="675">
        <f t="shared" si="203"/>
        <v>220000</v>
      </c>
      <c r="BD331" s="186">
        <f t="shared" si="197"/>
        <v>0</v>
      </c>
      <c r="BE331" s="186">
        <f t="shared" si="192"/>
        <v>-220000</v>
      </c>
      <c r="BF331" s="193">
        <f t="shared" si="193"/>
        <v>0</v>
      </c>
      <c r="BG331" s="177">
        <f t="shared" si="204"/>
        <v>17333.333333333332</v>
      </c>
      <c r="BH331" s="186">
        <f t="shared" si="198"/>
        <v>0</v>
      </c>
      <c r="BI331" s="186">
        <f t="shared" si="199"/>
        <v>-17333.333333333332</v>
      </c>
      <c r="BJ331" s="193">
        <f t="shared" si="200"/>
        <v>0</v>
      </c>
      <c r="BK331" s="675">
        <f t="shared" si="205"/>
        <v>14.666666666666666</v>
      </c>
      <c r="BL331" s="677"/>
      <c r="BM331" s="677">
        <f t="shared" si="201"/>
        <v>0</v>
      </c>
      <c r="BN331" s="677">
        <f t="shared" si="202"/>
        <v>-14.666666666666666</v>
      </c>
      <c r="BO331" s="782">
        <f t="shared" si="194"/>
        <v>0</v>
      </c>
      <c r="BP331" s="782">
        <f>SUM($BM$320:BM331)/SUM($BK$320:BK331)</f>
        <v>0</v>
      </c>
    </row>
    <row r="332" spans="1:69" s="41" customFormat="1" ht="21.75" hidden="1" customHeight="1" outlineLevel="1">
      <c r="A332" s="120">
        <v>44513</v>
      </c>
      <c r="B332" s="1000"/>
      <c r="C332" s="126"/>
      <c r="D332" s="1003"/>
      <c r="E332" s="706"/>
      <c r="F332" s="155"/>
      <c r="G332" s="30"/>
      <c r="H332" s="31"/>
      <c r="I332" s="35"/>
      <c r="J332" s="34"/>
      <c r="K332" s="440"/>
      <c r="L332" s="706"/>
      <c r="M332" s="710"/>
      <c r="N332" s="134"/>
      <c r="O332" s="36"/>
      <c r="P332" s="147"/>
      <c r="Q332" s="148"/>
      <c r="R332" s="707"/>
      <c r="S332" s="35"/>
      <c r="T332" s="489"/>
      <c r="U332" s="36"/>
      <c r="V332" s="157"/>
      <c r="W332" s="33"/>
      <c r="X332" s="30"/>
      <c r="Y332" s="36"/>
      <c r="Z332" s="37"/>
      <c r="AA332" s="37"/>
      <c r="AB332" s="161"/>
      <c r="AC332" s="98"/>
      <c r="AD332" s="165"/>
      <c r="AE332" s="38"/>
      <c r="AF332" s="167"/>
      <c r="AG332" s="165"/>
      <c r="AH332" s="452"/>
      <c r="AI332" s="126"/>
      <c r="AJ332" s="127"/>
      <c r="AK332" s="555"/>
      <c r="AL332" s="30"/>
      <c r="AM332" s="40"/>
      <c r="AN332" s="570"/>
      <c r="AO332" s="178"/>
      <c r="AP332" s="409"/>
      <c r="AQ332" s="157"/>
      <c r="AS332" s="1060"/>
      <c r="AU332" s="780">
        <v>33</v>
      </c>
      <c r="AV332" s="41">
        <v>24.8</v>
      </c>
      <c r="AW332" s="675">
        <f t="shared" si="195"/>
        <v>236666.66666666666</v>
      </c>
      <c r="AX332" s="186"/>
      <c r="AY332" s="186">
        <f t="shared" si="196"/>
        <v>0</v>
      </c>
      <c r="AZ332" s="186">
        <f t="shared" si="206"/>
        <v>-236666.66666666666</v>
      </c>
      <c r="BA332" s="782">
        <f t="shared" si="207"/>
        <v>0</v>
      </c>
      <c r="BB332" s="727">
        <f>SUM($AY$320:AY332)/SUM($AW$320:AW332)</f>
        <v>0</v>
      </c>
      <c r="BC332" s="675">
        <f t="shared" si="203"/>
        <v>220000</v>
      </c>
      <c r="BD332" s="186">
        <f t="shared" si="197"/>
        <v>0</v>
      </c>
      <c r="BE332" s="186">
        <f t="shared" si="192"/>
        <v>-220000</v>
      </c>
      <c r="BF332" s="193">
        <f t="shared" si="193"/>
        <v>0</v>
      </c>
      <c r="BG332" s="177">
        <f t="shared" si="204"/>
        <v>17333.333333333332</v>
      </c>
      <c r="BH332" s="186">
        <f t="shared" si="198"/>
        <v>0</v>
      </c>
      <c r="BI332" s="186">
        <f t="shared" si="199"/>
        <v>-17333.333333333332</v>
      </c>
      <c r="BJ332" s="193">
        <f t="shared" si="200"/>
        <v>0</v>
      </c>
      <c r="BK332" s="675">
        <f t="shared" si="205"/>
        <v>14.666666666666666</v>
      </c>
      <c r="BL332" s="677"/>
      <c r="BM332" s="677">
        <f t="shared" si="201"/>
        <v>0</v>
      </c>
      <c r="BN332" s="677">
        <f t="shared" si="202"/>
        <v>-14.666666666666666</v>
      </c>
      <c r="BO332" s="782">
        <f t="shared" si="194"/>
        <v>0</v>
      </c>
      <c r="BP332" s="782">
        <f>SUM($BM$320:BM332)/SUM($BK$320:BK332)</f>
        <v>0</v>
      </c>
    </row>
    <row r="333" spans="1:69" s="41" customFormat="1" ht="21.75" hidden="1" customHeight="1" outlineLevel="1">
      <c r="A333" s="120">
        <v>44514</v>
      </c>
      <c r="B333" s="1000"/>
      <c r="C333" s="126"/>
      <c r="D333" s="1003"/>
      <c r="E333" s="706"/>
      <c r="F333" s="155"/>
      <c r="G333" s="30"/>
      <c r="H333" s="31"/>
      <c r="I333" s="35"/>
      <c r="J333" s="34"/>
      <c r="K333" s="440"/>
      <c r="L333" s="706"/>
      <c r="M333" s="710"/>
      <c r="N333" s="134"/>
      <c r="O333" s="36"/>
      <c r="P333" s="147"/>
      <c r="Q333" s="148"/>
      <c r="R333" s="707"/>
      <c r="S333" s="35"/>
      <c r="T333" s="489"/>
      <c r="U333" s="36"/>
      <c r="V333" s="157"/>
      <c r="W333" s="33"/>
      <c r="X333" s="30"/>
      <c r="Y333" s="36"/>
      <c r="Z333" s="37"/>
      <c r="AA333" s="37"/>
      <c r="AB333" s="161"/>
      <c r="AC333" s="98"/>
      <c r="AD333" s="165"/>
      <c r="AE333" s="38"/>
      <c r="AF333" s="167"/>
      <c r="AG333" s="165"/>
      <c r="AH333" s="452"/>
      <c r="AI333" s="126"/>
      <c r="AJ333" s="127"/>
      <c r="AK333" s="555"/>
      <c r="AL333" s="30"/>
      <c r="AM333" s="40"/>
      <c r="AN333" s="570"/>
      <c r="AO333" s="178"/>
      <c r="AP333" s="409"/>
      <c r="AQ333" s="157"/>
      <c r="AS333" s="1060"/>
      <c r="AW333" s="675">
        <f t="shared" si="195"/>
        <v>236666.66666666666</v>
      </c>
      <c r="AX333" s="186"/>
      <c r="AY333" s="186">
        <f t="shared" si="196"/>
        <v>0</v>
      </c>
      <c r="AZ333" s="186">
        <f t="shared" si="206"/>
        <v>-236666.66666666666</v>
      </c>
      <c r="BA333" s="782">
        <f t="shared" si="207"/>
        <v>0</v>
      </c>
      <c r="BB333" s="727">
        <f>SUM($AY$320:AY333)/SUM($AW$320:AW333)</f>
        <v>0</v>
      </c>
      <c r="BC333" s="675">
        <f t="shared" si="203"/>
        <v>220000</v>
      </c>
      <c r="BD333" s="186">
        <f t="shared" si="197"/>
        <v>0</v>
      </c>
      <c r="BE333" s="186">
        <f t="shared" si="192"/>
        <v>-220000</v>
      </c>
      <c r="BF333" s="193">
        <f t="shared" si="193"/>
        <v>0</v>
      </c>
      <c r="BG333" s="177">
        <f t="shared" si="204"/>
        <v>17333.333333333332</v>
      </c>
      <c r="BH333" s="186">
        <f t="shared" si="198"/>
        <v>0</v>
      </c>
      <c r="BI333" s="186">
        <f t="shared" si="199"/>
        <v>-17333.333333333332</v>
      </c>
      <c r="BJ333" s="193">
        <f t="shared" si="200"/>
        <v>0</v>
      </c>
      <c r="BK333" s="675">
        <f t="shared" si="205"/>
        <v>14.666666666666666</v>
      </c>
      <c r="BL333" s="677"/>
      <c r="BM333" s="677">
        <f t="shared" si="201"/>
        <v>0</v>
      </c>
      <c r="BN333" s="677">
        <f t="shared" si="202"/>
        <v>-14.666666666666666</v>
      </c>
      <c r="BO333" s="782">
        <f t="shared" si="194"/>
        <v>0</v>
      </c>
      <c r="BP333" s="782">
        <f>SUM($BM$320:BM333)/SUM($BK$320:BK333)</f>
        <v>0</v>
      </c>
    </row>
    <row r="334" spans="1:69" s="41" customFormat="1" ht="21.75" hidden="1" customHeight="1" outlineLevel="1">
      <c r="A334" s="120">
        <v>44515</v>
      </c>
      <c r="B334" s="1000"/>
      <c r="C334" s="126"/>
      <c r="D334" s="1003"/>
      <c r="E334" s="706"/>
      <c r="F334" s="155"/>
      <c r="G334" s="30"/>
      <c r="H334" s="31"/>
      <c r="I334" s="35"/>
      <c r="J334" s="34"/>
      <c r="K334" s="440"/>
      <c r="L334" s="706"/>
      <c r="M334" s="710"/>
      <c r="N334" s="134"/>
      <c r="O334" s="36"/>
      <c r="P334" s="147"/>
      <c r="Q334" s="148"/>
      <c r="R334" s="707"/>
      <c r="S334" s="35"/>
      <c r="T334" s="489"/>
      <c r="U334" s="36"/>
      <c r="V334" s="157"/>
      <c r="W334" s="33"/>
      <c r="X334" s="30"/>
      <c r="Y334" s="36"/>
      <c r="Z334" s="37"/>
      <c r="AA334" s="37"/>
      <c r="AB334" s="161"/>
      <c r="AC334" s="98"/>
      <c r="AD334" s="165"/>
      <c r="AE334" s="38"/>
      <c r="AF334" s="167"/>
      <c r="AG334" s="165"/>
      <c r="AH334" s="452"/>
      <c r="AI334" s="126"/>
      <c r="AJ334" s="127"/>
      <c r="AK334" s="555"/>
      <c r="AL334" s="30"/>
      <c r="AM334" s="40"/>
      <c r="AN334" s="570"/>
      <c r="AO334" s="178"/>
      <c r="AP334" s="409"/>
      <c r="AQ334" s="157"/>
      <c r="AS334" s="1060"/>
      <c r="AW334" s="675">
        <f t="shared" si="195"/>
        <v>236666.66666666666</v>
      </c>
      <c r="AX334" s="186"/>
      <c r="AY334" s="186">
        <f t="shared" si="196"/>
        <v>0</v>
      </c>
      <c r="AZ334" s="186">
        <f t="shared" si="206"/>
        <v>-236666.66666666666</v>
      </c>
      <c r="BA334" s="782">
        <f t="shared" si="207"/>
        <v>0</v>
      </c>
      <c r="BB334" s="727">
        <f>SUM($AY$320:AY334)/SUM($AW$320:AW334)</f>
        <v>0</v>
      </c>
      <c r="BC334" s="675">
        <f t="shared" si="203"/>
        <v>220000</v>
      </c>
      <c r="BD334" s="186">
        <f t="shared" si="197"/>
        <v>0</v>
      </c>
      <c r="BE334" s="186">
        <f t="shared" si="192"/>
        <v>-220000</v>
      </c>
      <c r="BF334" s="193">
        <f t="shared" si="193"/>
        <v>0</v>
      </c>
      <c r="BG334" s="177">
        <f t="shared" si="204"/>
        <v>17333.333333333332</v>
      </c>
      <c r="BH334" s="186">
        <f t="shared" si="198"/>
        <v>0</v>
      </c>
      <c r="BI334" s="186">
        <f t="shared" si="199"/>
        <v>-17333.333333333332</v>
      </c>
      <c r="BJ334" s="193">
        <f t="shared" si="200"/>
        <v>0</v>
      </c>
      <c r="BK334" s="675">
        <f t="shared" si="205"/>
        <v>14.666666666666666</v>
      </c>
      <c r="BL334" s="677"/>
      <c r="BM334" s="677">
        <f t="shared" si="201"/>
        <v>0</v>
      </c>
      <c r="BN334" s="677">
        <f t="shared" si="202"/>
        <v>-14.666666666666666</v>
      </c>
      <c r="BO334" s="782">
        <f t="shared" si="194"/>
        <v>0</v>
      </c>
      <c r="BP334" s="782">
        <f>SUM($BM$320:BM334)/SUM($BK$320:BK334)</f>
        <v>0</v>
      </c>
    </row>
    <row r="335" spans="1:69" s="41" customFormat="1" ht="21.75" hidden="1" customHeight="1" outlineLevel="1">
      <c r="A335" s="120">
        <v>44516</v>
      </c>
      <c r="B335" s="1000"/>
      <c r="C335" s="126"/>
      <c r="D335" s="1003"/>
      <c r="E335" s="706"/>
      <c r="F335" s="155"/>
      <c r="G335" s="30"/>
      <c r="H335" s="31"/>
      <c r="I335" s="35"/>
      <c r="J335" s="34"/>
      <c r="K335" s="440"/>
      <c r="L335" s="706"/>
      <c r="M335" s="710"/>
      <c r="N335" s="134"/>
      <c r="O335" s="36"/>
      <c r="P335" s="147"/>
      <c r="Q335" s="148"/>
      <c r="R335" s="707"/>
      <c r="S335" s="35"/>
      <c r="T335" s="489"/>
      <c r="U335" s="36"/>
      <c r="V335" s="157"/>
      <c r="W335" s="33"/>
      <c r="X335" s="30"/>
      <c r="Y335" s="36"/>
      <c r="Z335" s="37"/>
      <c r="AA335" s="37"/>
      <c r="AB335" s="161"/>
      <c r="AC335" s="98"/>
      <c r="AD335" s="165"/>
      <c r="AE335" s="38"/>
      <c r="AF335" s="167"/>
      <c r="AG335" s="165"/>
      <c r="AH335" s="452"/>
      <c r="AI335" s="126"/>
      <c r="AJ335" s="127"/>
      <c r="AK335" s="555"/>
      <c r="AL335" s="30"/>
      <c r="AM335" s="40"/>
      <c r="AN335" s="570"/>
      <c r="AO335" s="178"/>
      <c r="AP335" s="409"/>
      <c r="AQ335" s="157"/>
      <c r="AS335" s="1060"/>
      <c r="AW335" s="675">
        <f t="shared" si="195"/>
        <v>236666.66666666666</v>
      </c>
      <c r="AX335" s="186"/>
      <c r="AY335" s="186">
        <f t="shared" si="196"/>
        <v>0</v>
      </c>
      <c r="AZ335" s="186">
        <f t="shared" si="206"/>
        <v>-236666.66666666666</v>
      </c>
      <c r="BA335" s="782">
        <f t="shared" si="207"/>
        <v>0</v>
      </c>
      <c r="BB335" s="727">
        <f>SUM($AY$320:AY335)/SUM($AW$320:AW335)</f>
        <v>0</v>
      </c>
      <c r="BC335" s="675">
        <f t="shared" si="203"/>
        <v>220000</v>
      </c>
      <c r="BD335" s="186">
        <f t="shared" si="197"/>
        <v>0</v>
      </c>
      <c r="BE335" s="186">
        <f t="shared" si="192"/>
        <v>-220000</v>
      </c>
      <c r="BF335" s="193">
        <f t="shared" si="193"/>
        <v>0</v>
      </c>
      <c r="BG335" s="177">
        <f t="shared" si="204"/>
        <v>17333.333333333332</v>
      </c>
      <c r="BH335" s="186">
        <f t="shared" si="198"/>
        <v>0</v>
      </c>
      <c r="BI335" s="186">
        <f t="shared" si="199"/>
        <v>-17333.333333333332</v>
      </c>
      <c r="BJ335" s="193">
        <f t="shared" si="200"/>
        <v>0</v>
      </c>
      <c r="BK335" s="675">
        <f t="shared" si="205"/>
        <v>14.666666666666666</v>
      </c>
      <c r="BL335" s="677"/>
      <c r="BM335" s="677">
        <f t="shared" si="201"/>
        <v>0</v>
      </c>
      <c r="BN335" s="677">
        <f t="shared" si="202"/>
        <v>-14.666666666666666</v>
      </c>
      <c r="BO335" s="782">
        <f t="shared" si="194"/>
        <v>0</v>
      </c>
      <c r="BP335" s="782">
        <f>SUM($BM$320:BM335)/SUM($BK$320:BK335)</f>
        <v>0</v>
      </c>
    </row>
    <row r="336" spans="1:69" s="41" customFormat="1" ht="21.75" hidden="1" customHeight="1" outlineLevel="1">
      <c r="A336" s="120">
        <v>44517</v>
      </c>
      <c r="B336" s="1000"/>
      <c r="C336" s="126"/>
      <c r="D336" s="1003"/>
      <c r="E336" s="706"/>
      <c r="F336" s="155"/>
      <c r="G336" s="30"/>
      <c r="H336" s="31"/>
      <c r="I336" s="35"/>
      <c r="J336" s="34"/>
      <c r="K336" s="440"/>
      <c r="L336" s="706"/>
      <c r="M336" s="710"/>
      <c r="N336" s="134"/>
      <c r="O336" s="36"/>
      <c r="P336" s="147"/>
      <c r="Q336" s="148"/>
      <c r="R336" s="707"/>
      <c r="S336" s="35"/>
      <c r="T336" s="489"/>
      <c r="U336" s="36"/>
      <c r="V336" s="157"/>
      <c r="W336" s="33"/>
      <c r="X336" s="30"/>
      <c r="Y336" s="36"/>
      <c r="Z336" s="37"/>
      <c r="AA336" s="37"/>
      <c r="AB336" s="161"/>
      <c r="AC336" s="98"/>
      <c r="AD336" s="165"/>
      <c r="AE336" s="38"/>
      <c r="AF336" s="167"/>
      <c r="AG336" s="165"/>
      <c r="AH336" s="452"/>
      <c r="AI336" s="126"/>
      <c r="AJ336" s="127"/>
      <c r="AK336" s="555"/>
      <c r="AL336" s="30"/>
      <c r="AM336" s="40"/>
      <c r="AN336" s="570"/>
      <c r="AO336" s="178"/>
      <c r="AP336" s="409"/>
      <c r="AQ336" s="157"/>
      <c r="AS336" s="1060"/>
      <c r="AW336" s="675">
        <f t="shared" si="195"/>
        <v>236666.66666666666</v>
      </c>
      <c r="AX336" s="186"/>
      <c r="AY336" s="186">
        <f t="shared" si="196"/>
        <v>0</v>
      </c>
      <c r="AZ336" s="186">
        <f t="shared" si="206"/>
        <v>-236666.66666666666</v>
      </c>
      <c r="BA336" s="782">
        <f t="shared" si="207"/>
        <v>0</v>
      </c>
      <c r="BB336" s="727">
        <f>SUM($AY$320:AY336)/SUM($AW$320:AW336)</f>
        <v>0</v>
      </c>
      <c r="BC336" s="675">
        <f t="shared" si="203"/>
        <v>220000</v>
      </c>
      <c r="BD336" s="186">
        <f t="shared" si="197"/>
        <v>0</v>
      </c>
      <c r="BE336" s="186">
        <f t="shared" si="192"/>
        <v>-220000</v>
      </c>
      <c r="BF336" s="193">
        <f t="shared" si="193"/>
        <v>0</v>
      </c>
      <c r="BG336" s="177">
        <f t="shared" si="204"/>
        <v>17333.333333333332</v>
      </c>
      <c r="BH336" s="186">
        <f t="shared" si="198"/>
        <v>0</v>
      </c>
      <c r="BI336" s="186">
        <f t="shared" si="199"/>
        <v>-17333.333333333332</v>
      </c>
      <c r="BJ336" s="193">
        <f t="shared" si="200"/>
        <v>0</v>
      </c>
      <c r="BK336" s="675">
        <f t="shared" si="205"/>
        <v>14.666666666666666</v>
      </c>
      <c r="BL336" s="677"/>
      <c r="BM336" s="677">
        <f t="shared" si="201"/>
        <v>0</v>
      </c>
      <c r="BN336" s="677">
        <f t="shared" si="202"/>
        <v>-14.666666666666666</v>
      </c>
      <c r="BO336" s="782">
        <f t="shared" si="194"/>
        <v>0</v>
      </c>
      <c r="BP336" s="782">
        <f>SUM($BM$320:BM336)/SUM($BK$320:BK336)</f>
        <v>0</v>
      </c>
    </row>
    <row r="337" spans="1:68" s="41" customFormat="1" ht="21.75" hidden="1" customHeight="1" outlineLevel="1">
      <c r="A337" s="120">
        <v>44518</v>
      </c>
      <c r="B337" s="1000"/>
      <c r="C337" s="126"/>
      <c r="D337" s="1003"/>
      <c r="E337" s="706"/>
      <c r="F337" s="155"/>
      <c r="G337" s="30"/>
      <c r="H337" s="31"/>
      <c r="I337" s="35"/>
      <c r="J337" s="34"/>
      <c r="K337" s="440"/>
      <c r="L337" s="706"/>
      <c r="M337" s="710"/>
      <c r="N337" s="134"/>
      <c r="O337" s="36"/>
      <c r="P337" s="147"/>
      <c r="Q337" s="148"/>
      <c r="R337" s="707"/>
      <c r="S337" s="35"/>
      <c r="T337" s="489"/>
      <c r="U337" s="36"/>
      <c r="V337" s="157"/>
      <c r="W337" s="33"/>
      <c r="X337" s="30"/>
      <c r="Y337" s="36"/>
      <c r="Z337" s="37"/>
      <c r="AA337" s="37"/>
      <c r="AB337" s="161"/>
      <c r="AC337" s="98"/>
      <c r="AD337" s="165"/>
      <c r="AE337" s="38"/>
      <c r="AF337" s="167"/>
      <c r="AG337" s="165"/>
      <c r="AH337" s="452"/>
      <c r="AI337" s="126"/>
      <c r="AJ337" s="127"/>
      <c r="AK337" s="555"/>
      <c r="AL337" s="30"/>
      <c r="AM337" s="40"/>
      <c r="AN337" s="570"/>
      <c r="AO337" s="178"/>
      <c r="AP337" s="409"/>
      <c r="AQ337" s="157"/>
      <c r="AS337" s="1060"/>
      <c r="AW337" s="675">
        <f t="shared" si="195"/>
        <v>236666.66666666666</v>
      </c>
      <c r="AX337" s="186"/>
      <c r="AY337" s="186">
        <f t="shared" si="196"/>
        <v>0</v>
      </c>
      <c r="AZ337" s="186">
        <f t="shared" si="206"/>
        <v>-236666.66666666666</v>
      </c>
      <c r="BA337" s="782">
        <f t="shared" si="207"/>
        <v>0</v>
      </c>
      <c r="BB337" s="727">
        <f>SUM($AY$320:AY337)/SUM($AW$320:AW337)</f>
        <v>0</v>
      </c>
      <c r="BC337" s="675">
        <f t="shared" si="203"/>
        <v>220000</v>
      </c>
      <c r="BD337" s="186">
        <f t="shared" si="197"/>
        <v>0</v>
      </c>
      <c r="BE337" s="186">
        <f t="shared" si="192"/>
        <v>-220000</v>
      </c>
      <c r="BF337" s="193">
        <f t="shared" si="193"/>
        <v>0</v>
      </c>
      <c r="BG337" s="177">
        <f t="shared" si="204"/>
        <v>17333.333333333332</v>
      </c>
      <c r="BH337" s="186">
        <f t="shared" si="198"/>
        <v>0</v>
      </c>
      <c r="BI337" s="186">
        <f t="shared" si="199"/>
        <v>-17333.333333333332</v>
      </c>
      <c r="BJ337" s="193">
        <f t="shared" si="200"/>
        <v>0</v>
      </c>
      <c r="BK337" s="675">
        <f t="shared" si="205"/>
        <v>14.666666666666666</v>
      </c>
      <c r="BL337" s="677"/>
      <c r="BM337" s="677">
        <f t="shared" si="201"/>
        <v>0</v>
      </c>
      <c r="BN337" s="677">
        <f t="shared" si="202"/>
        <v>-14.666666666666666</v>
      </c>
      <c r="BO337" s="782">
        <f t="shared" si="194"/>
        <v>0</v>
      </c>
      <c r="BP337" s="782">
        <f>SUM($BM$320:BM337)/SUM($BK$320:BK337)</f>
        <v>0</v>
      </c>
    </row>
    <row r="338" spans="1:68" s="41" customFormat="1" ht="21.75" hidden="1" customHeight="1" outlineLevel="1">
      <c r="A338" s="120">
        <v>44519</v>
      </c>
      <c r="B338" s="1000"/>
      <c r="C338" s="126"/>
      <c r="D338" s="1003"/>
      <c r="E338" s="706"/>
      <c r="F338" s="155"/>
      <c r="G338" s="30"/>
      <c r="H338" s="31"/>
      <c r="I338" s="35"/>
      <c r="J338" s="34"/>
      <c r="K338" s="440"/>
      <c r="L338" s="706"/>
      <c r="M338" s="710"/>
      <c r="N338" s="134"/>
      <c r="O338" s="36"/>
      <c r="P338" s="147"/>
      <c r="Q338" s="148"/>
      <c r="R338" s="707"/>
      <c r="S338" s="35"/>
      <c r="T338" s="489"/>
      <c r="U338" s="36"/>
      <c r="V338" s="157"/>
      <c r="W338" s="33"/>
      <c r="X338" s="30"/>
      <c r="Y338" s="36"/>
      <c r="Z338" s="37"/>
      <c r="AA338" s="37"/>
      <c r="AB338" s="161"/>
      <c r="AC338" s="98"/>
      <c r="AD338" s="165"/>
      <c r="AE338" s="38"/>
      <c r="AF338" s="167"/>
      <c r="AG338" s="165"/>
      <c r="AH338" s="452"/>
      <c r="AI338" s="126"/>
      <c r="AJ338" s="127"/>
      <c r="AK338" s="555"/>
      <c r="AL338" s="30"/>
      <c r="AM338" s="40"/>
      <c r="AN338" s="570"/>
      <c r="AO338" s="178"/>
      <c r="AP338" s="409"/>
      <c r="AQ338" s="157"/>
      <c r="AS338" s="1060"/>
      <c r="AW338" s="675">
        <f t="shared" si="195"/>
        <v>236666.66666666666</v>
      </c>
      <c r="AX338" s="186"/>
      <c r="AY338" s="186">
        <f t="shared" si="196"/>
        <v>0</v>
      </c>
      <c r="AZ338" s="186">
        <f t="shared" si="206"/>
        <v>-236666.66666666666</v>
      </c>
      <c r="BA338" s="782">
        <f t="shared" si="207"/>
        <v>0</v>
      </c>
      <c r="BB338" s="727">
        <f>SUM($AY$320:AY338)/SUM($AW$320:AW338)</f>
        <v>0</v>
      </c>
      <c r="BC338" s="675">
        <f t="shared" si="203"/>
        <v>220000</v>
      </c>
      <c r="BD338" s="186">
        <f t="shared" si="197"/>
        <v>0</v>
      </c>
      <c r="BE338" s="186">
        <f t="shared" si="192"/>
        <v>-220000</v>
      </c>
      <c r="BF338" s="193">
        <f t="shared" si="193"/>
        <v>0</v>
      </c>
      <c r="BG338" s="177">
        <f t="shared" si="204"/>
        <v>17333.333333333332</v>
      </c>
      <c r="BH338" s="186">
        <f t="shared" si="198"/>
        <v>0</v>
      </c>
      <c r="BI338" s="186">
        <f t="shared" si="199"/>
        <v>-17333.333333333332</v>
      </c>
      <c r="BJ338" s="193">
        <f t="shared" si="200"/>
        <v>0</v>
      </c>
      <c r="BK338" s="675">
        <f t="shared" si="205"/>
        <v>14.666666666666666</v>
      </c>
      <c r="BL338" s="677"/>
      <c r="BM338" s="677">
        <f t="shared" si="201"/>
        <v>0</v>
      </c>
      <c r="BN338" s="677">
        <f t="shared" si="202"/>
        <v>-14.666666666666666</v>
      </c>
      <c r="BO338" s="782">
        <f t="shared" si="194"/>
        <v>0</v>
      </c>
      <c r="BP338" s="782">
        <f>SUM($BM$320:BM338)/SUM($BK$320:BK338)</f>
        <v>0</v>
      </c>
    </row>
    <row r="339" spans="1:68" s="41" customFormat="1" ht="21.75" hidden="1" customHeight="1" outlineLevel="1">
      <c r="A339" s="120">
        <v>44520</v>
      </c>
      <c r="B339" s="1000"/>
      <c r="C339" s="126"/>
      <c r="D339" s="1003"/>
      <c r="E339" s="706"/>
      <c r="F339" s="155"/>
      <c r="G339" s="30"/>
      <c r="H339" s="31"/>
      <c r="I339" s="35"/>
      <c r="J339" s="34"/>
      <c r="K339" s="440"/>
      <c r="L339" s="706"/>
      <c r="M339" s="710"/>
      <c r="N339" s="134"/>
      <c r="O339" s="36"/>
      <c r="P339" s="147"/>
      <c r="Q339" s="148"/>
      <c r="R339" s="707"/>
      <c r="S339" s="35"/>
      <c r="T339" s="489"/>
      <c r="U339" s="36"/>
      <c r="V339" s="157"/>
      <c r="W339" s="33"/>
      <c r="X339" s="30"/>
      <c r="Y339" s="36"/>
      <c r="Z339" s="37"/>
      <c r="AA339" s="37"/>
      <c r="AB339" s="161"/>
      <c r="AC339" s="98"/>
      <c r="AD339" s="165"/>
      <c r="AE339" s="38"/>
      <c r="AF339" s="167"/>
      <c r="AG339" s="165"/>
      <c r="AH339" s="452"/>
      <c r="AI339" s="126"/>
      <c r="AJ339" s="127"/>
      <c r="AK339" s="555"/>
      <c r="AL339" s="30"/>
      <c r="AM339" s="40"/>
      <c r="AN339" s="570"/>
      <c r="AO339" s="178"/>
      <c r="AP339" s="409"/>
      <c r="AQ339" s="157"/>
      <c r="AS339" s="1060"/>
      <c r="AW339" s="675">
        <f t="shared" si="195"/>
        <v>236666.66666666666</v>
      </c>
      <c r="AX339" s="186"/>
      <c r="AY339" s="186">
        <f t="shared" si="196"/>
        <v>0</v>
      </c>
      <c r="AZ339" s="186">
        <f t="shared" si="206"/>
        <v>-236666.66666666666</v>
      </c>
      <c r="BA339" s="782">
        <f t="shared" si="207"/>
        <v>0</v>
      </c>
      <c r="BB339" s="727">
        <f>SUM($AY$320:AY339)/SUM($AW$320:AW339)</f>
        <v>0</v>
      </c>
      <c r="BC339" s="675">
        <f t="shared" si="203"/>
        <v>220000</v>
      </c>
      <c r="BD339" s="186">
        <f t="shared" si="197"/>
        <v>0</v>
      </c>
      <c r="BE339" s="186">
        <f t="shared" si="192"/>
        <v>-220000</v>
      </c>
      <c r="BF339" s="193">
        <f t="shared" si="193"/>
        <v>0</v>
      </c>
      <c r="BG339" s="177">
        <f t="shared" si="204"/>
        <v>17333.333333333332</v>
      </c>
      <c r="BH339" s="186">
        <f t="shared" si="198"/>
        <v>0</v>
      </c>
      <c r="BI339" s="186">
        <f t="shared" si="199"/>
        <v>-17333.333333333332</v>
      </c>
      <c r="BJ339" s="193">
        <f t="shared" si="200"/>
        <v>0</v>
      </c>
      <c r="BK339" s="675">
        <f t="shared" si="205"/>
        <v>14.666666666666666</v>
      </c>
      <c r="BL339" s="677"/>
      <c r="BM339" s="677">
        <f t="shared" si="201"/>
        <v>0</v>
      </c>
      <c r="BN339" s="677">
        <f t="shared" si="202"/>
        <v>-14.666666666666666</v>
      </c>
      <c r="BO339" s="782">
        <f t="shared" si="194"/>
        <v>0</v>
      </c>
      <c r="BP339" s="782">
        <f>SUM($BM$320:BM339)/SUM($BK$320:BK339)</f>
        <v>0</v>
      </c>
    </row>
    <row r="340" spans="1:68" s="41" customFormat="1" ht="21.75" hidden="1" customHeight="1" outlineLevel="1">
      <c r="A340" s="120">
        <v>44521</v>
      </c>
      <c r="B340" s="1000"/>
      <c r="C340" s="126"/>
      <c r="D340" s="1003"/>
      <c r="E340" s="706"/>
      <c r="F340" s="155"/>
      <c r="G340" s="30"/>
      <c r="H340" s="31"/>
      <c r="I340" s="35"/>
      <c r="J340" s="34"/>
      <c r="K340" s="440"/>
      <c r="L340" s="706"/>
      <c r="M340" s="710"/>
      <c r="N340" s="134"/>
      <c r="O340" s="36"/>
      <c r="P340" s="147"/>
      <c r="Q340" s="148"/>
      <c r="R340" s="707"/>
      <c r="S340" s="1127"/>
      <c r="T340" s="489"/>
      <c r="U340" s="36"/>
      <c r="V340" s="157"/>
      <c r="W340" s="33"/>
      <c r="X340" s="30"/>
      <c r="Y340" s="36"/>
      <c r="Z340" s="37"/>
      <c r="AA340" s="37"/>
      <c r="AB340" s="161"/>
      <c r="AC340" s="98"/>
      <c r="AD340" s="165"/>
      <c r="AE340" s="38"/>
      <c r="AF340" s="167"/>
      <c r="AG340" s="165"/>
      <c r="AH340" s="452"/>
      <c r="AI340" s="126"/>
      <c r="AJ340" s="127"/>
      <c r="AK340" s="555"/>
      <c r="AL340" s="30"/>
      <c r="AM340" s="40"/>
      <c r="AN340" s="570"/>
      <c r="AO340" s="178"/>
      <c r="AP340" s="409"/>
      <c r="AQ340" s="157"/>
      <c r="AS340" s="1060"/>
      <c r="AW340" s="675">
        <f t="shared" si="195"/>
        <v>236666.66666666666</v>
      </c>
      <c r="AX340" s="186"/>
      <c r="AY340" s="186">
        <f t="shared" si="196"/>
        <v>0</v>
      </c>
      <c r="AZ340" s="186">
        <f t="shared" si="206"/>
        <v>-236666.66666666666</v>
      </c>
      <c r="BA340" s="782">
        <f t="shared" si="207"/>
        <v>0</v>
      </c>
      <c r="BB340" s="727">
        <f>SUM($AY$320:AY340)/SUM($AW$320:AW340)</f>
        <v>0</v>
      </c>
      <c r="BC340" s="675">
        <f t="shared" si="203"/>
        <v>220000</v>
      </c>
      <c r="BD340" s="186">
        <f t="shared" si="197"/>
        <v>0</v>
      </c>
      <c r="BE340" s="186">
        <f t="shared" si="192"/>
        <v>-220000</v>
      </c>
      <c r="BF340" s="193">
        <f t="shared" si="193"/>
        <v>0</v>
      </c>
      <c r="BG340" s="177">
        <f t="shared" si="204"/>
        <v>17333.333333333332</v>
      </c>
      <c r="BH340" s="186">
        <f t="shared" si="198"/>
        <v>0</v>
      </c>
      <c r="BI340" s="186">
        <f t="shared" si="199"/>
        <v>-17333.333333333332</v>
      </c>
      <c r="BJ340" s="193">
        <f t="shared" si="200"/>
        <v>0</v>
      </c>
      <c r="BK340" s="675">
        <f t="shared" si="205"/>
        <v>14.666666666666666</v>
      </c>
      <c r="BL340" s="677"/>
      <c r="BM340" s="677">
        <f t="shared" si="201"/>
        <v>0</v>
      </c>
      <c r="BN340" s="677">
        <f t="shared" si="202"/>
        <v>-14.666666666666666</v>
      </c>
      <c r="BO340" s="782">
        <f t="shared" si="194"/>
        <v>0</v>
      </c>
      <c r="BP340" s="782">
        <f>SUM($BM$320:BM340)/SUM($BK$320:BK340)</f>
        <v>0</v>
      </c>
    </row>
    <row r="341" spans="1:68" s="41" customFormat="1" ht="21.75" hidden="1" customHeight="1" outlineLevel="1">
      <c r="A341" s="120">
        <v>44522</v>
      </c>
      <c r="B341" s="1000"/>
      <c r="C341" s="126"/>
      <c r="D341" s="1003"/>
      <c r="E341" s="706"/>
      <c r="F341" s="155"/>
      <c r="G341" s="30"/>
      <c r="H341" s="31"/>
      <c r="I341" s="35"/>
      <c r="J341" s="34"/>
      <c r="K341" s="440"/>
      <c r="L341" s="706"/>
      <c r="M341" s="710"/>
      <c r="N341" s="134"/>
      <c r="O341" s="36"/>
      <c r="P341" s="147"/>
      <c r="Q341" s="148"/>
      <c r="R341" s="707"/>
      <c r="S341" s="35"/>
      <c r="T341" s="489"/>
      <c r="U341" s="36"/>
      <c r="V341" s="157"/>
      <c r="W341" s="33"/>
      <c r="X341" s="30"/>
      <c r="Y341" s="36"/>
      <c r="Z341" s="37"/>
      <c r="AA341" s="37"/>
      <c r="AB341" s="161"/>
      <c r="AC341" s="98"/>
      <c r="AD341" s="165"/>
      <c r="AE341" s="38"/>
      <c r="AF341" s="167"/>
      <c r="AG341" s="165"/>
      <c r="AH341" s="452"/>
      <c r="AI341" s="126"/>
      <c r="AJ341" s="127"/>
      <c r="AK341" s="555"/>
      <c r="AL341" s="30"/>
      <c r="AM341" s="40"/>
      <c r="AN341" s="570"/>
      <c r="AO341" s="178"/>
      <c r="AP341" s="409"/>
      <c r="AQ341" s="157"/>
      <c r="AS341" s="1060"/>
      <c r="AW341" s="675">
        <f t="shared" si="195"/>
        <v>236666.66666666666</v>
      </c>
      <c r="AX341" s="186"/>
      <c r="AY341" s="186">
        <f t="shared" si="196"/>
        <v>0</v>
      </c>
      <c r="AZ341" s="186">
        <f t="shared" si="206"/>
        <v>-236666.66666666666</v>
      </c>
      <c r="BA341" s="782">
        <f t="shared" si="207"/>
        <v>0</v>
      </c>
      <c r="BB341" s="727">
        <f>SUM($AY$320:AY341)/SUM($AW$320:AW341)</f>
        <v>0</v>
      </c>
      <c r="BC341" s="675">
        <f t="shared" si="203"/>
        <v>220000</v>
      </c>
      <c r="BD341" s="186">
        <f t="shared" si="197"/>
        <v>0</v>
      </c>
      <c r="BE341" s="186">
        <f t="shared" si="192"/>
        <v>-220000</v>
      </c>
      <c r="BF341" s="193">
        <f t="shared" si="193"/>
        <v>0</v>
      </c>
      <c r="BG341" s="177">
        <f t="shared" si="204"/>
        <v>17333.333333333332</v>
      </c>
      <c r="BH341" s="186">
        <f t="shared" si="198"/>
        <v>0</v>
      </c>
      <c r="BI341" s="186">
        <f t="shared" si="199"/>
        <v>-17333.333333333332</v>
      </c>
      <c r="BJ341" s="193">
        <f t="shared" si="200"/>
        <v>0</v>
      </c>
      <c r="BK341" s="675">
        <f t="shared" si="205"/>
        <v>14.666666666666666</v>
      </c>
      <c r="BL341" s="677"/>
      <c r="BM341" s="677">
        <f t="shared" si="201"/>
        <v>0</v>
      </c>
      <c r="BN341" s="677">
        <f t="shared" si="202"/>
        <v>-14.666666666666666</v>
      </c>
      <c r="BO341" s="782">
        <f t="shared" si="194"/>
        <v>0</v>
      </c>
      <c r="BP341" s="782">
        <f>SUM($BM$320:BM341)/SUM($BK$320:BK341)</f>
        <v>0</v>
      </c>
    </row>
    <row r="342" spans="1:68" s="41" customFormat="1" ht="21.75" hidden="1" customHeight="1" outlineLevel="1">
      <c r="A342" s="120">
        <v>44523</v>
      </c>
      <c r="B342" s="1000"/>
      <c r="C342" s="126"/>
      <c r="D342" s="1003"/>
      <c r="E342" s="706"/>
      <c r="F342" s="155"/>
      <c r="G342" s="30"/>
      <c r="H342" s="31"/>
      <c r="I342" s="35"/>
      <c r="J342" s="34"/>
      <c r="K342" s="440"/>
      <c r="L342" s="706"/>
      <c r="M342" s="710"/>
      <c r="N342" s="134"/>
      <c r="O342" s="36"/>
      <c r="P342" s="147"/>
      <c r="Q342" s="148"/>
      <c r="R342" s="707"/>
      <c r="S342" s="35"/>
      <c r="T342" s="489"/>
      <c r="U342" s="36"/>
      <c r="V342" s="157"/>
      <c r="W342" s="33"/>
      <c r="X342" s="30"/>
      <c r="Y342" s="36"/>
      <c r="Z342" s="37"/>
      <c r="AA342" s="37"/>
      <c r="AB342" s="161"/>
      <c r="AC342" s="98"/>
      <c r="AD342" s="165"/>
      <c r="AE342" s="38"/>
      <c r="AF342" s="167"/>
      <c r="AG342" s="165"/>
      <c r="AH342" s="452"/>
      <c r="AI342" s="126"/>
      <c r="AJ342" s="127"/>
      <c r="AK342" s="555"/>
      <c r="AL342" s="30"/>
      <c r="AM342" s="40"/>
      <c r="AN342" s="570"/>
      <c r="AO342" s="178"/>
      <c r="AP342" s="409"/>
      <c r="AQ342" s="157"/>
      <c r="AS342" s="1060"/>
      <c r="AW342" s="675">
        <f t="shared" si="195"/>
        <v>236666.66666666666</v>
      </c>
      <c r="AX342" s="186"/>
      <c r="AY342" s="186">
        <f t="shared" si="196"/>
        <v>0</v>
      </c>
      <c r="AZ342" s="186">
        <f t="shared" si="206"/>
        <v>-236666.66666666666</v>
      </c>
      <c r="BA342" s="782">
        <f t="shared" si="207"/>
        <v>0</v>
      </c>
      <c r="BB342" s="727">
        <f>SUM($AY$320:AY342)/SUM($AW$320:AW342)</f>
        <v>0</v>
      </c>
      <c r="BC342" s="675">
        <f t="shared" si="203"/>
        <v>220000</v>
      </c>
      <c r="BD342" s="186">
        <f t="shared" si="197"/>
        <v>0</v>
      </c>
      <c r="BE342" s="186">
        <f t="shared" si="192"/>
        <v>-220000</v>
      </c>
      <c r="BF342" s="193">
        <f t="shared" si="193"/>
        <v>0</v>
      </c>
      <c r="BG342" s="177">
        <f t="shared" si="204"/>
        <v>17333.333333333332</v>
      </c>
      <c r="BH342" s="186">
        <f t="shared" si="198"/>
        <v>0</v>
      </c>
      <c r="BI342" s="186">
        <f t="shared" si="199"/>
        <v>-17333.333333333332</v>
      </c>
      <c r="BJ342" s="193">
        <f t="shared" si="200"/>
        <v>0</v>
      </c>
      <c r="BK342" s="675">
        <f t="shared" si="205"/>
        <v>14.666666666666666</v>
      </c>
      <c r="BL342" s="677"/>
      <c r="BM342" s="677">
        <f t="shared" si="201"/>
        <v>0</v>
      </c>
      <c r="BN342" s="677">
        <f t="shared" si="202"/>
        <v>-14.666666666666666</v>
      </c>
      <c r="BO342" s="782">
        <f t="shared" si="194"/>
        <v>0</v>
      </c>
      <c r="BP342" s="782">
        <f>SUM($BM$320:BM342)/SUM($BK$320:BK342)</f>
        <v>0</v>
      </c>
    </row>
    <row r="343" spans="1:68" s="41" customFormat="1" ht="21.75" hidden="1" customHeight="1" outlineLevel="1">
      <c r="A343" s="120">
        <v>44524</v>
      </c>
      <c r="B343" s="1000"/>
      <c r="C343" s="126"/>
      <c r="D343" s="1003"/>
      <c r="E343" s="706"/>
      <c r="F343" s="155"/>
      <c r="G343" s="30"/>
      <c r="H343" s="31"/>
      <c r="I343" s="35"/>
      <c r="J343" s="34"/>
      <c r="K343" s="440"/>
      <c r="L343" s="706"/>
      <c r="M343" s="710"/>
      <c r="N343" s="134"/>
      <c r="O343" s="36"/>
      <c r="P343" s="147"/>
      <c r="Q343" s="148"/>
      <c r="R343" s="707"/>
      <c r="S343" s="35"/>
      <c r="T343" s="489"/>
      <c r="U343" s="36"/>
      <c r="V343" s="157"/>
      <c r="W343" s="33"/>
      <c r="X343" s="30"/>
      <c r="Y343" s="36"/>
      <c r="Z343" s="37"/>
      <c r="AA343" s="37"/>
      <c r="AB343" s="161"/>
      <c r="AC343" s="98"/>
      <c r="AD343" s="165"/>
      <c r="AE343" s="38"/>
      <c r="AF343" s="167"/>
      <c r="AG343" s="165"/>
      <c r="AH343" s="452"/>
      <c r="AI343" s="126"/>
      <c r="AJ343" s="127"/>
      <c r="AK343" s="555"/>
      <c r="AL343" s="30"/>
      <c r="AM343" s="40"/>
      <c r="AN343" s="570"/>
      <c r="AO343" s="178"/>
      <c r="AP343" s="409"/>
      <c r="AQ343" s="157"/>
      <c r="AS343" s="1060"/>
      <c r="AW343" s="675">
        <f t="shared" si="195"/>
        <v>236666.66666666666</v>
      </c>
      <c r="AX343" s="186"/>
      <c r="AY343" s="186">
        <f t="shared" si="196"/>
        <v>0</v>
      </c>
      <c r="AZ343" s="186">
        <f t="shared" si="206"/>
        <v>-236666.66666666666</v>
      </c>
      <c r="BA343" s="782">
        <f t="shared" si="207"/>
        <v>0</v>
      </c>
      <c r="BB343" s="727">
        <f>SUM($AY$320:AY343)/SUM($AW$320:AW343)</f>
        <v>0</v>
      </c>
      <c r="BC343" s="675">
        <f t="shared" si="203"/>
        <v>220000</v>
      </c>
      <c r="BD343" s="186">
        <f t="shared" si="197"/>
        <v>0</v>
      </c>
      <c r="BE343" s="186">
        <f t="shared" si="192"/>
        <v>-220000</v>
      </c>
      <c r="BF343" s="193">
        <f t="shared" si="193"/>
        <v>0</v>
      </c>
      <c r="BG343" s="177">
        <f t="shared" si="204"/>
        <v>17333.333333333332</v>
      </c>
      <c r="BH343" s="186">
        <f t="shared" si="198"/>
        <v>0</v>
      </c>
      <c r="BI343" s="186">
        <f t="shared" si="199"/>
        <v>-17333.333333333332</v>
      </c>
      <c r="BJ343" s="193">
        <f t="shared" si="200"/>
        <v>0</v>
      </c>
      <c r="BK343" s="675">
        <f t="shared" si="205"/>
        <v>14.666666666666666</v>
      </c>
      <c r="BL343" s="677"/>
      <c r="BM343" s="677">
        <f t="shared" si="201"/>
        <v>0</v>
      </c>
      <c r="BN343" s="677">
        <f t="shared" si="202"/>
        <v>-14.666666666666666</v>
      </c>
      <c r="BO343" s="782">
        <f t="shared" si="194"/>
        <v>0</v>
      </c>
      <c r="BP343" s="782">
        <f>SUM($BM$320:BM343)/SUM($BK$320:BK343)</f>
        <v>0</v>
      </c>
    </row>
    <row r="344" spans="1:68" s="41" customFormat="1" ht="21.75" hidden="1" customHeight="1" outlineLevel="1">
      <c r="A344" s="120">
        <v>44525</v>
      </c>
      <c r="B344" s="1000"/>
      <c r="C344" s="126"/>
      <c r="D344" s="1003"/>
      <c r="E344" s="706"/>
      <c r="F344" s="155"/>
      <c r="G344" s="30"/>
      <c r="H344" s="31"/>
      <c r="I344" s="63"/>
      <c r="J344" s="34"/>
      <c r="K344" s="440"/>
      <c r="L344" s="706"/>
      <c r="M344" s="710"/>
      <c r="N344" s="134"/>
      <c r="O344" s="36"/>
      <c r="P344" s="147"/>
      <c r="Q344" s="148"/>
      <c r="R344" s="707"/>
      <c r="S344" s="35"/>
      <c r="T344" s="489"/>
      <c r="U344" s="36"/>
      <c r="V344" s="157"/>
      <c r="W344" s="33"/>
      <c r="X344" s="30"/>
      <c r="Y344" s="36"/>
      <c r="Z344" s="37"/>
      <c r="AA344" s="37"/>
      <c r="AB344" s="161"/>
      <c r="AC344" s="98"/>
      <c r="AD344" s="165"/>
      <c r="AE344" s="38"/>
      <c r="AF344" s="167"/>
      <c r="AG344" s="165"/>
      <c r="AH344" s="452"/>
      <c r="AI344" s="126"/>
      <c r="AJ344" s="127"/>
      <c r="AK344" s="555"/>
      <c r="AL344" s="30"/>
      <c r="AM344" s="40"/>
      <c r="AN344" s="570"/>
      <c r="AO344" s="178"/>
      <c r="AP344" s="409"/>
      <c r="AQ344" s="157"/>
      <c r="AS344" s="1060"/>
      <c r="AW344" s="675">
        <f t="shared" si="195"/>
        <v>236666.66666666666</v>
      </c>
      <c r="AX344" s="186"/>
      <c r="AY344" s="186">
        <f t="shared" si="196"/>
        <v>0</v>
      </c>
      <c r="AZ344" s="186">
        <f t="shared" si="206"/>
        <v>-236666.66666666666</v>
      </c>
      <c r="BA344" s="782">
        <f t="shared" si="207"/>
        <v>0</v>
      </c>
      <c r="BB344" s="727">
        <f>SUM($AY$320:AY344)/SUM($AW$320:AW344)</f>
        <v>0</v>
      </c>
      <c r="BC344" s="675">
        <f t="shared" si="203"/>
        <v>220000</v>
      </c>
      <c r="BD344" s="186">
        <f t="shared" si="197"/>
        <v>0</v>
      </c>
      <c r="BE344" s="186">
        <f t="shared" si="192"/>
        <v>-220000</v>
      </c>
      <c r="BF344" s="193">
        <f t="shared" si="193"/>
        <v>0</v>
      </c>
      <c r="BG344" s="177">
        <f t="shared" si="204"/>
        <v>17333.333333333332</v>
      </c>
      <c r="BH344" s="186">
        <f t="shared" si="198"/>
        <v>0</v>
      </c>
      <c r="BI344" s="186">
        <f t="shared" si="199"/>
        <v>-17333.333333333332</v>
      </c>
      <c r="BJ344" s="193">
        <f t="shared" si="200"/>
        <v>0</v>
      </c>
      <c r="BK344" s="675">
        <f t="shared" si="205"/>
        <v>14.666666666666666</v>
      </c>
      <c r="BL344" s="677"/>
      <c r="BM344" s="677">
        <f t="shared" si="201"/>
        <v>0</v>
      </c>
      <c r="BN344" s="677">
        <f t="shared" si="202"/>
        <v>-14.666666666666666</v>
      </c>
      <c r="BO344" s="782">
        <f t="shared" si="194"/>
        <v>0</v>
      </c>
      <c r="BP344" s="782">
        <f>SUM($BM$320:BM344)/SUM($BK$320:BK344)</f>
        <v>0</v>
      </c>
    </row>
    <row r="345" spans="1:68" s="41" customFormat="1" ht="21.75" hidden="1" customHeight="1" outlineLevel="1">
      <c r="A345" s="120">
        <v>44526</v>
      </c>
      <c r="B345" s="1000"/>
      <c r="C345" s="126"/>
      <c r="D345" s="1003"/>
      <c r="E345" s="706"/>
      <c r="F345" s="155"/>
      <c r="G345" s="30"/>
      <c r="H345" s="31"/>
      <c r="I345" s="35"/>
      <c r="J345" s="34"/>
      <c r="K345" s="440"/>
      <c r="L345" s="706"/>
      <c r="M345" s="710"/>
      <c r="N345" s="134"/>
      <c r="O345" s="36"/>
      <c r="P345" s="147"/>
      <c r="Q345" s="148"/>
      <c r="R345" s="707"/>
      <c r="S345" s="35"/>
      <c r="T345" s="489"/>
      <c r="U345" s="36"/>
      <c r="V345" s="157"/>
      <c r="W345" s="33"/>
      <c r="X345" s="30"/>
      <c r="Y345" s="36"/>
      <c r="Z345" s="37"/>
      <c r="AA345" s="37"/>
      <c r="AB345" s="161"/>
      <c r="AC345" s="98"/>
      <c r="AD345" s="165"/>
      <c r="AE345" s="38"/>
      <c r="AF345" s="167"/>
      <c r="AG345" s="165"/>
      <c r="AH345" s="452"/>
      <c r="AI345" s="126"/>
      <c r="AJ345" s="127"/>
      <c r="AK345" s="555"/>
      <c r="AL345" s="30"/>
      <c r="AM345" s="40"/>
      <c r="AN345" s="570"/>
      <c r="AO345" s="178"/>
      <c r="AP345" s="409"/>
      <c r="AQ345" s="157"/>
      <c r="AS345" s="1060"/>
      <c r="AW345" s="675">
        <f t="shared" si="195"/>
        <v>236666.66666666666</v>
      </c>
      <c r="AX345" s="186"/>
      <c r="AY345" s="186">
        <f t="shared" si="196"/>
        <v>0</v>
      </c>
      <c r="AZ345" s="186">
        <f t="shared" si="206"/>
        <v>-236666.66666666666</v>
      </c>
      <c r="BA345" s="782">
        <f t="shared" si="207"/>
        <v>0</v>
      </c>
      <c r="BB345" s="727">
        <f>SUM($AY$320:AY345)/SUM($AW$320:AW345)</f>
        <v>0</v>
      </c>
      <c r="BC345" s="675">
        <f t="shared" si="203"/>
        <v>220000</v>
      </c>
      <c r="BD345" s="186">
        <f t="shared" si="197"/>
        <v>0</v>
      </c>
      <c r="BE345" s="186">
        <f t="shared" si="192"/>
        <v>-220000</v>
      </c>
      <c r="BF345" s="193">
        <f t="shared" si="193"/>
        <v>0</v>
      </c>
      <c r="BG345" s="177">
        <f t="shared" si="204"/>
        <v>17333.333333333332</v>
      </c>
      <c r="BH345" s="186">
        <f t="shared" si="198"/>
        <v>0</v>
      </c>
      <c r="BI345" s="186">
        <f t="shared" si="199"/>
        <v>-17333.333333333332</v>
      </c>
      <c r="BJ345" s="193">
        <f t="shared" si="200"/>
        <v>0</v>
      </c>
      <c r="BK345" s="675">
        <f t="shared" si="205"/>
        <v>14.666666666666666</v>
      </c>
      <c r="BL345" s="677"/>
      <c r="BM345" s="677">
        <f t="shared" si="201"/>
        <v>0</v>
      </c>
      <c r="BN345" s="677">
        <f t="shared" si="202"/>
        <v>-14.666666666666666</v>
      </c>
      <c r="BO345" s="782">
        <f t="shared" si="194"/>
        <v>0</v>
      </c>
      <c r="BP345" s="782">
        <f>SUM($BM$320:BM345)/SUM($BK$320:BK345)</f>
        <v>0</v>
      </c>
    </row>
    <row r="346" spans="1:68" s="41" customFormat="1" ht="21.75" hidden="1" customHeight="1" outlineLevel="1">
      <c r="A346" s="120">
        <v>44527</v>
      </c>
      <c r="B346" s="1000"/>
      <c r="C346" s="126"/>
      <c r="D346" s="1003"/>
      <c r="E346" s="706"/>
      <c r="F346" s="155"/>
      <c r="G346" s="30"/>
      <c r="H346" s="31"/>
      <c r="I346" s="35"/>
      <c r="J346" s="34"/>
      <c r="K346" s="440"/>
      <c r="L346" s="706"/>
      <c r="M346" s="710"/>
      <c r="N346" s="134"/>
      <c r="O346" s="36"/>
      <c r="P346" s="147"/>
      <c r="Q346" s="148"/>
      <c r="R346" s="707"/>
      <c r="S346" s="35"/>
      <c r="T346" s="489"/>
      <c r="U346" s="36"/>
      <c r="V346" s="157"/>
      <c r="W346" s="33"/>
      <c r="X346" s="30"/>
      <c r="Y346" s="36"/>
      <c r="Z346" s="37"/>
      <c r="AA346" s="37"/>
      <c r="AB346" s="161"/>
      <c r="AC346" s="98"/>
      <c r="AD346" s="165"/>
      <c r="AE346" s="38"/>
      <c r="AF346" s="167"/>
      <c r="AG346" s="165"/>
      <c r="AH346" s="452"/>
      <c r="AI346" s="126"/>
      <c r="AJ346" s="127"/>
      <c r="AK346" s="555"/>
      <c r="AL346" s="30"/>
      <c r="AM346" s="40"/>
      <c r="AN346" s="570"/>
      <c r="AO346" s="178"/>
      <c r="AP346" s="409"/>
      <c r="AQ346" s="157"/>
      <c r="AS346" s="1060"/>
      <c r="AW346" s="675">
        <f t="shared" si="195"/>
        <v>236666.66666666666</v>
      </c>
      <c r="AX346" s="186"/>
      <c r="AY346" s="186">
        <f t="shared" si="196"/>
        <v>0</v>
      </c>
      <c r="AZ346" s="186">
        <f t="shared" si="206"/>
        <v>-236666.66666666666</v>
      </c>
      <c r="BA346" s="782">
        <f t="shared" si="207"/>
        <v>0</v>
      </c>
      <c r="BB346" s="727">
        <f>SUM($AY$320:AY346)/SUM($AW$320:AW346)</f>
        <v>0</v>
      </c>
      <c r="BC346" s="675">
        <f t="shared" si="203"/>
        <v>220000</v>
      </c>
      <c r="BD346" s="186">
        <f t="shared" si="197"/>
        <v>0</v>
      </c>
      <c r="BE346" s="186">
        <f t="shared" si="192"/>
        <v>-220000</v>
      </c>
      <c r="BF346" s="193">
        <f t="shared" si="193"/>
        <v>0</v>
      </c>
      <c r="BG346" s="177">
        <f t="shared" si="204"/>
        <v>17333.333333333332</v>
      </c>
      <c r="BH346" s="186">
        <f t="shared" si="198"/>
        <v>0</v>
      </c>
      <c r="BI346" s="186">
        <f t="shared" si="199"/>
        <v>-17333.333333333332</v>
      </c>
      <c r="BJ346" s="193">
        <f t="shared" si="200"/>
        <v>0</v>
      </c>
      <c r="BK346" s="675">
        <f t="shared" si="205"/>
        <v>14.666666666666666</v>
      </c>
      <c r="BL346" s="677"/>
      <c r="BM346" s="677">
        <f t="shared" si="201"/>
        <v>0</v>
      </c>
      <c r="BN346" s="677">
        <f t="shared" si="202"/>
        <v>-14.666666666666666</v>
      </c>
      <c r="BO346" s="782">
        <f t="shared" si="194"/>
        <v>0</v>
      </c>
      <c r="BP346" s="782">
        <f>SUM($BM$320:BM346)/SUM($BK$320:BK346)</f>
        <v>0</v>
      </c>
    </row>
    <row r="347" spans="1:68" s="41" customFormat="1" ht="21.75" hidden="1" customHeight="1" outlineLevel="1">
      <c r="A347" s="120">
        <v>44528</v>
      </c>
      <c r="B347" s="1000"/>
      <c r="C347" s="126"/>
      <c r="D347" s="1003"/>
      <c r="E347" s="706"/>
      <c r="F347" s="155"/>
      <c r="G347" s="30"/>
      <c r="H347" s="31"/>
      <c r="I347" s="63"/>
      <c r="J347" s="34"/>
      <c r="K347" s="440"/>
      <c r="L347" s="706"/>
      <c r="M347" s="710"/>
      <c r="N347" s="134"/>
      <c r="O347" s="36"/>
      <c r="P347" s="147"/>
      <c r="Q347" s="148"/>
      <c r="R347" s="707"/>
      <c r="S347" s="35"/>
      <c r="T347" s="489"/>
      <c r="U347" s="36"/>
      <c r="V347" s="157"/>
      <c r="W347" s="33"/>
      <c r="X347" s="30"/>
      <c r="Y347" s="36"/>
      <c r="Z347" s="37"/>
      <c r="AA347" s="37"/>
      <c r="AB347" s="161"/>
      <c r="AC347" s="98"/>
      <c r="AD347" s="165"/>
      <c r="AE347" s="38"/>
      <c r="AF347" s="167"/>
      <c r="AG347" s="165"/>
      <c r="AH347" s="452"/>
      <c r="AI347" s="126"/>
      <c r="AJ347" s="127"/>
      <c r="AK347" s="555"/>
      <c r="AL347" s="30"/>
      <c r="AM347" s="40"/>
      <c r="AN347" s="570"/>
      <c r="AO347" s="178"/>
      <c r="AP347" s="409"/>
      <c r="AQ347" s="157"/>
      <c r="AS347" s="1060"/>
      <c r="AW347" s="675">
        <f t="shared" si="195"/>
        <v>236666.66666666666</v>
      </c>
      <c r="AX347" s="186"/>
      <c r="AY347" s="186">
        <f t="shared" si="196"/>
        <v>0</v>
      </c>
      <c r="AZ347" s="186">
        <f t="shared" si="206"/>
        <v>-236666.66666666666</v>
      </c>
      <c r="BA347" s="782">
        <f t="shared" si="207"/>
        <v>0</v>
      </c>
      <c r="BB347" s="727">
        <f>SUM($AY$320:AY347)/SUM($AW$320:AW347)</f>
        <v>0</v>
      </c>
      <c r="BC347" s="675">
        <f t="shared" si="203"/>
        <v>220000</v>
      </c>
      <c r="BD347" s="186">
        <f t="shared" si="197"/>
        <v>0</v>
      </c>
      <c r="BE347" s="186">
        <f t="shared" si="192"/>
        <v>-220000</v>
      </c>
      <c r="BF347" s="193">
        <f t="shared" si="193"/>
        <v>0</v>
      </c>
      <c r="BG347" s="177">
        <f t="shared" si="204"/>
        <v>17333.333333333332</v>
      </c>
      <c r="BH347" s="186">
        <f t="shared" si="198"/>
        <v>0</v>
      </c>
      <c r="BI347" s="186">
        <f t="shared" si="199"/>
        <v>-17333.333333333332</v>
      </c>
      <c r="BJ347" s="193">
        <f t="shared" si="200"/>
        <v>0</v>
      </c>
      <c r="BK347" s="675">
        <f t="shared" si="205"/>
        <v>14.666666666666666</v>
      </c>
      <c r="BL347" s="677"/>
      <c r="BM347" s="677">
        <f t="shared" si="201"/>
        <v>0</v>
      </c>
      <c r="BN347" s="677">
        <f t="shared" si="202"/>
        <v>-14.666666666666666</v>
      </c>
      <c r="BO347" s="782">
        <f t="shared" si="194"/>
        <v>0</v>
      </c>
      <c r="BP347" s="782">
        <f>SUM($BM$320:BM347)/SUM($BK$320:BK347)</f>
        <v>0</v>
      </c>
    </row>
    <row r="348" spans="1:68" s="41" customFormat="1" ht="21.75" hidden="1" customHeight="1" outlineLevel="1">
      <c r="A348" s="120">
        <v>44529</v>
      </c>
      <c r="B348" s="1000"/>
      <c r="C348" s="126"/>
      <c r="D348" s="1003"/>
      <c r="E348" s="706"/>
      <c r="F348" s="155"/>
      <c r="G348" s="30"/>
      <c r="H348" s="31"/>
      <c r="I348" s="35"/>
      <c r="J348" s="34"/>
      <c r="K348" s="440"/>
      <c r="L348" s="706"/>
      <c r="M348" s="710"/>
      <c r="N348" s="134"/>
      <c r="O348" s="36"/>
      <c r="P348" s="147"/>
      <c r="Q348" s="148"/>
      <c r="R348" s="707"/>
      <c r="S348" s="35"/>
      <c r="T348" s="489"/>
      <c r="U348" s="36"/>
      <c r="V348" s="157"/>
      <c r="W348" s="33"/>
      <c r="X348" s="30"/>
      <c r="Y348" s="36"/>
      <c r="Z348" s="37"/>
      <c r="AA348" s="37"/>
      <c r="AB348" s="161"/>
      <c r="AC348" s="98"/>
      <c r="AD348" s="165"/>
      <c r="AE348" s="38"/>
      <c r="AF348" s="167"/>
      <c r="AG348" s="165"/>
      <c r="AH348" s="452"/>
      <c r="AI348" s="126"/>
      <c r="AJ348" s="127"/>
      <c r="AK348" s="555"/>
      <c r="AL348" s="30"/>
      <c r="AM348" s="40"/>
      <c r="AN348" s="570"/>
      <c r="AO348" s="178"/>
      <c r="AP348" s="409"/>
      <c r="AQ348" s="157"/>
      <c r="AS348" s="1060"/>
      <c r="AW348" s="675">
        <f t="shared" si="195"/>
        <v>236666.66666666666</v>
      </c>
      <c r="AX348" s="186"/>
      <c r="AY348" s="186">
        <f t="shared" si="196"/>
        <v>0</v>
      </c>
      <c r="AZ348" s="186">
        <f t="shared" si="206"/>
        <v>-236666.66666666666</v>
      </c>
      <c r="BA348" s="782">
        <f t="shared" si="207"/>
        <v>0</v>
      </c>
      <c r="BB348" s="727">
        <f>SUM($AY$320:AY348)/SUM($AW$320:AW348)</f>
        <v>0</v>
      </c>
      <c r="BC348" s="675">
        <f t="shared" si="203"/>
        <v>220000</v>
      </c>
      <c r="BD348" s="186">
        <f t="shared" si="197"/>
        <v>0</v>
      </c>
      <c r="BE348" s="186">
        <f t="shared" si="192"/>
        <v>-220000</v>
      </c>
      <c r="BF348" s="193">
        <f t="shared" si="193"/>
        <v>0</v>
      </c>
      <c r="BG348" s="177">
        <f t="shared" si="204"/>
        <v>17333.333333333332</v>
      </c>
      <c r="BH348" s="186">
        <f t="shared" si="198"/>
        <v>0</v>
      </c>
      <c r="BI348" s="186">
        <f t="shared" si="199"/>
        <v>-17333.333333333332</v>
      </c>
      <c r="BJ348" s="193">
        <f t="shared" si="200"/>
        <v>0</v>
      </c>
      <c r="BK348" s="675">
        <f t="shared" si="205"/>
        <v>14.666666666666666</v>
      </c>
      <c r="BL348" s="677"/>
      <c r="BM348" s="677">
        <f t="shared" si="201"/>
        <v>0</v>
      </c>
      <c r="BN348" s="677">
        <f t="shared" si="202"/>
        <v>-14.666666666666666</v>
      </c>
      <c r="BO348" s="782">
        <f t="shared" si="194"/>
        <v>0</v>
      </c>
      <c r="BP348" s="782">
        <f>SUM($BM$320:BM348)/SUM($BK$320:BK348)</f>
        <v>0</v>
      </c>
    </row>
    <row r="349" spans="1:68" s="41" customFormat="1" ht="21.75" hidden="1" customHeight="1" outlineLevel="1">
      <c r="A349" s="120">
        <v>44530</v>
      </c>
      <c r="B349" s="1000"/>
      <c r="C349" s="126"/>
      <c r="D349" s="1003"/>
      <c r="E349" s="706"/>
      <c r="F349" s="155"/>
      <c r="G349" s="30"/>
      <c r="H349" s="31"/>
      <c r="I349" s="35"/>
      <c r="J349" s="34"/>
      <c r="K349" s="440"/>
      <c r="L349" s="706"/>
      <c r="M349" s="710"/>
      <c r="N349" s="134"/>
      <c r="O349" s="36"/>
      <c r="P349" s="147"/>
      <c r="Q349" s="148"/>
      <c r="R349" s="707"/>
      <c r="S349" s="35"/>
      <c r="T349" s="489"/>
      <c r="U349" s="36"/>
      <c r="V349" s="157"/>
      <c r="W349" s="33"/>
      <c r="X349" s="30"/>
      <c r="Y349" s="36"/>
      <c r="Z349" s="37"/>
      <c r="AA349" s="37"/>
      <c r="AB349" s="161"/>
      <c r="AC349" s="98"/>
      <c r="AD349" s="165"/>
      <c r="AE349" s="38"/>
      <c r="AF349" s="167"/>
      <c r="AG349" s="165"/>
      <c r="AH349" s="452"/>
      <c r="AI349" s="126"/>
      <c r="AJ349" s="127"/>
      <c r="AK349" s="555"/>
      <c r="AL349" s="30"/>
      <c r="AM349" s="40"/>
      <c r="AN349" s="570"/>
      <c r="AO349" s="178"/>
      <c r="AP349" s="409"/>
      <c r="AQ349" s="157"/>
      <c r="AS349" s="1060"/>
      <c r="AW349" s="675">
        <f t="shared" si="195"/>
        <v>236666.66666666666</v>
      </c>
      <c r="AX349" s="186"/>
      <c r="AY349" s="186">
        <f t="shared" si="196"/>
        <v>0</v>
      </c>
      <c r="AZ349" s="186">
        <f t="shared" si="206"/>
        <v>-236666.66666666666</v>
      </c>
      <c r="BA349" s="782">
        <f t="shared" si="207"/>
        <v>0</v>
      </c>
      <c r="BB349" s="727">
        <f>SUM($AY$320:AY349)/SUM($AW$320:AW349)</f>
        <v>0</v>
      </c>
      <c r="BC349" s="177">
        <f t="shared" si="203"/>
        <v>220000</v>
      </c>
      <c r="BD349" s="186">
        <f t="shared" si="197"/>
        <v>0</v>
      </c>
      <c r="BE349" s="186">
        <f t="shared" si="192"/>
        <v>-220000</v>
      </c>
      <c r="BF349" s="193">
        <f t="shared" si="193"/>
        <v>0</v>
      </c>
      <c r="BG349" s="177">
        <f t="shared" si="204"/>
        <v>17333.333333333332</v>
      </c>
      <c r="BH349" s="186">
        <f t="shared" si="198"/>
        <v>0</v>
      </c>
      <c r="BI349" s="186">
        <f t="shared" si="199"/>
        <v>-17333.333333333332</v>
      </c>
      <c r="BJ349" s="193">
        <f t="shared" si="200"/>
        <v>0</v>
      </c>
      <c r="BK349" s="675">
        <f t="shared" si="205"/>
        <v>14.666666666666666</v>
      </c>
      <c r="BL349" s="677"/>
      <c r="BM349" s="677">
        <f t="shared" si="201"/>
        <v>0</v>
      </c>
      <c r="BN349" s="677">
        <f t="shared" si="202"/>
        <v>-14.666666666666666</v>
      </c>
      <c r="BO349" s="782">
        <f t="shared" si="194"/>
        <v>0</v>
      </c>
      <c r="BP349" s="782">
        <f>SUM($BM$320:BM349)/SUM($BK$320:BK349)</f>
        <v>0</v>
      </c>
    </row>
    <row r="350" spans="1:68" s="52" customFormat="1" ht="24.75" customHeight="1" collapsed="1">
      <c r="A350" s="121" t="str">
        <f>"SUM T11"</f>
        <v>SUM T11</v>
      </c>
      <c r="B350" s="1018">
        <f>SUM(B320:B349)</f>
        <v>0</v>
      </c>
      <c r="C350" s="785">
        <f t="shared" ref="C350:AK350" si="208">SUM(C320:C349)</f>
        <v>0</v>
      </c>
      <c r="D350" s="920">
        <f t="shared" si="208"/>
        <v>0</v>
      </c>
      <c r="E350" s="785">
        <f t="shared" si="208"/>
        <v>0</v>
      </c>
      <c r="F350" s="785">
        <f t="shared" si="208"/>
        <v>0</v>
      </c>
      <c r="G350" s="785">
        <f t="shared" si="208"/>
        <v>0</v>
      </c>
      <c r="H350" s="558">
        <f t="shared" si="208"/>
        <v>0</v>
      </c>
      <c r="I350" s="785">
        <f t="shared" si="208"/>
        <v>0</v>
      </c>
      <c r="J350" s="785">
        <f t="shared" si="208"/>
        <v>0</v>
      </c>
      <c r="K350" s="784">
        <f t="shared" si="208"/>
        <v>0</v>
      </c>
      <c r="L350" s="785">
        <f t="shared" si="208"/>
        <v>0</v>
      </c>
      <c r="M350" s="785">
        <f t="shared" si="208"/>
        <v>0</v>
      </c>
      <c r="N350" s="785">
        <f t="shared" si="208"/>
        <v>0</v>
      </c>
      <c r="O350" s="785">
        <f t="shared" si="208"/>
        <v>0</v>
      </c>
      <c r="P350" s="785">
        <f t="shared" si="208"/>
        <v>0</v>
      </c>
      <c r="Q350" s="785">
        <f t="shared" si="208"/>
        <v>0</v>
      </c>
      <c r="R350" s="785">
        <f t="shared" si="208"/>
        <v>0</v>
      </c>
      <c r="S350" s="785">
        <f t="shared" si="208"/>
        <v>0</v>
      </c>
      <c r="T350" s="785">
        <f t="shared" si="208"/>
        <v>0</v>
      </c>
      <c r="U350" s="785">
        <f t="shared" si="208"/>
        <v>0</v>
      </c>
      <c r="V350" s="785">
        <f>SUM(V320:V349)</f>
        <v>0</v>
      </c>
      <c r="W350" s="558"/>
      <c r="X350" s="558"/>
      <c r="Y350" s="558"/>
      <c r="Z350" s="558">
        <f t="shared" si="208"/>
        <v>0</v>
      </c>
      <c r="AA350" s="558">
        <f t="shared" si="208"/>
        <v>0</v>
      </c>
      <c r="AB350" s="163"/>
      <c r="AC350" s="99"/>
      <c r="AD350" s="51"/>
      <c r="AE350" s="43"/>
      <c r="AF350" s="49"/>
      <c r="AG350" s="51">
        <f t="shared" si="208"/>
        <v>0</v>
      </c>
      <c r="AH350" s="668">
        <f t="shared" si="208"/>
        <v>0</v>
      </c>
      <c r="AI350" s="51">
        <f t="shared" si="208"/>
        <v>0</v>
      </c>
      <c r="AJ350" s="51">
        <f t="shared" si="208"/>
        <v>0</v>
      </c>
      <c r="AK350" s="668">
        <f t="shared" si="208"/>
        <v>0</v>
      </c>
      <c r="AL350" s="43"/>
      <c r="AM350" s="50"/>
      <c r="AN350" s="576"/>
      <c r="AO350" s="47"/>
      <c r="AP350" s="413"/>
      <c r="AQ350" s="45"/>
      <c r="AS350" s="1061"/>
      <c r="AW350" s="198">
        <v>7100000</v>
      </c>
      <c r="AX350" s="198"/>
      <c r="AY350" s="477">
        <f>SUM(AY320:AY349)</f>
        <v>0</v>
      </c>
      <c r="AZ350" s="190">
        <f t="shared" si="206"/>
        <v>-7100000</v>
      </c>
      <c r="BA350" s="195">
        <f t="shared" si="207"/>
        <v>0</v>
      </c>
      <c r="BB350" s="723"/>
      <c r="BC350" s="198">
        <v>6600000</v>
      </c>
      <c r="BD350" s="477">
        <f>SUM(BD320:BD349)</f>
        <v>0</v>
      </c>
      <c r="BE350" s="190">
        <f>I350-BC350</f>
        <v>-6600000</v>
      </c>
      <c r="BF350" s="195">
        <f t="shared" ref="BF350:BF381" si="209">I350/BC350</f>
        <v>0</v>
      </c>
      <c r="BG350" s="198">
        <v>520000</v>
      </c>
      <c r="BH350" s="477">
        <f>SUM(BH320:BH349)</f>
        <v>0</v>
      </c>
      <c r="BI350" s="190">
        <f t="shared" ref="BI350:BI381" si="210">S350+V350-BG350</f>
        <v>-520000</v>
      </c>
      <c r="BJ350" s="195">
        <f t="shared" ref="BJ350:BJ381" si="211">(S350+V350)/BG350</f>
        <v>0</v>
      </c>
      <c r="BK350" s="678">
        <v>440</v>
      </c>
      <c r="BL350" s="685"/>
      <c r="BM350" s="685">
        <f>SUM(BM320:BM349)</f>
        <v>0</v>
      </c>
      <c r="BN350" s="686">
        <f>BM350-BK350</f>
        <v>-440</v>
      </c>
      <c r="BO350" s="680">
        <f>BM350/BK350</f>
        <v>0</v>
      </c>
      <c r="BP350" s="680"/>
    </row>
    <row r="351" spans="1:68" s="41" customFormat="1" ht="21.75" hidden="1" customHeight="1" outlineLevel="1" collapsed="1">
      <c r="A351" s="120">
        <v>44531</v>
      </c>
      <c r="B351" s="1000"/>
      <c r="C351" s="126"/>
      <c r="D351" s="1003"/>
      <c r="E351" s="706"/>
      <c r="F351" s="155"/>
      <c r="G351" s="30"/>
      <c r="H351" s="31"/>
      <c r="I351" s="35"/>
      <c r="J351" s="34"/>
      <c r="K351" s="441"/>
      <c r="L351" s="706"/>
      <c r="M351" s="710"/>
      <c r="N351" s="134"/>
      <c r="O351" s="36"/>
      <c r="P351" s="147"/>
      <c r="Q351" s="148"/>
      <c r="R351" s="707"/>
      <c r="S351" s="35"/>
      <c r="T351" s="489"/>
      <c r="U351" s="36"/>
      <c r="V351" s="157"/>
      <c r="W351" s="33"/>
      <c r="X351" s="30"/>
      <c r="Y351" s="36"/>
      <c r="Z351" s="37"/>
      <c r="AA351" s="37"/>
      <c r="AB351" s="161"/>
      <c r="AC351" s="98"/>
      <c r="AD351" s="165"/>
      <c r="AE351" s="38"/>
      <c r="AF351" s="167"/>
      <c r="AG351" s="165"/>
      <c r="AH351" s="452"/>
      <c r="AI351" s="126"/>
      <c r="AJ351" s="127"/>
      <c r="AK351" s="555"/>
      <c r="AL351" s="30"/>
      <c r="AM351" s="40"/>
      <c r="AN351" s="570"/>
      <c r="AO351" s="178"/>
      <c r="AP351" s="409"/>
      <c r="AQ351" s="157"/>
      <c r="AS351" s="1060"/>
      <c r="AW351" s="675">
        <f t="shared" ref="AW351:AW381" si="212">$AW$382/31</f>
        <v>612903.22580645164</v>
      </c>
      <c r="AX351" s="186"/>
      <c r="AY351" s="186">
        <f t="shared" ref="AY351:AY381" si="213">B351</f>
        <v>0</v>
      </c>
      <c r="AZ351" s="186">
        <f t="shared" si="206"/>
        <v>-612903.22580645164</v>
      </c>
      <c r="BA351" s="193">
        <f>B351/AW351</f>
        <v>0</v>
      </c>
      <c r="BB351" s="720">
        <f>SUM($AY$351:AY351)/SUM($AW$351:AW351)</f>
        <v>0</v>
      </c>
      <c r="BC351" s="675">
        <f>$BC$382/31</f>
        <v>596774.19354838715</v>
      </c>
      <c r="BD351" s="186">
        <f t="shared" ref="BD351:BD381" si="214">I351</f>
        <v>0</v>
      </c>
      <c r="BE351" s="186">
        <f>I351-BC351</f>
        <v>-596774.19354838715</v>
      </c>
      <c r="BF351" s="193">
        <f t="shared" si="209"/>
        <v>0</v>
      </c>
      <c r="BG351" s="675">
        <f>$BG$382/31</f>
        <v>17096.774193548386</v>
      </c>
      <c r="BH351" s="186">
        <f>S351+V351</f>
        <v>0</v>
      </c>
      <c r="BI351" s="186">
        <f t="shared" si="210"/>
        <v>-17096.774193548386</v>
      </c>
      <c r="BJ351" s="193">
        <f t="shared" si="211"/>
        <v>0</v>
      </c>
      <c r="BK351" s="675">
        <f>$BK$382/31</f>
        <v>42.258064516129032</v>
      </c>
      <c r="BL351" s="677"/>
      <c r="BM351" s="677">
        <f>D351</f>
        <v>0</v>
      </c>
      <c r="BN351" s="677">
        <f>BM351-BK351</f>
        <v>-42.258064516129032</v>
      </c>
      <c r="BO351" s="193">
        <f>BM351/BK351</f>
        <v>0</v>
      </c>
      <c r="BP351" s="193">
        <f>SUM($BM$351:BM351)/SUM($BK$351:BK351)</f>
        <v>0</v>
      </c>
    </row>
    <row r="352" spans="1:68" s="41" customFormat="1" ht="21.75" hidden="1" customHeight="1" outlineLevel="1">
      <c r="A352" s="120">
        <v>44532</v>
      </c>
      <c r="B352" s="1000"/>
      <c r="C352" s="126"/>
      <c r="D352" s="1003"/>
      <c r="E352" s="706"/>
      <c r="F352" s="155"/>
      <c r="G352" s="30"/>
      <c r="H352" s="31"/>
      <c r="I352" s="35"/>
      <c r="J352" s="34"/>
      <c r="K352" s="441"/>
      <c r="L352" s="706"/>
      <c r="M352" s="710"/>
      <c r="N352" s="134"/>
      <c r="O352" s="36"/>
      <c r="P352" s="147"/>
      <c r="Q352" s="148"/>
      <c r="R352" s="707"/>
      <c r="S352" s="35"/>
      <c r="T352" s="489"/>
      <c r="U352" s="36"/>
      <c r="V352" s="157"/>
      <c r="W352" s="33"/>
      <c r="X352" s="30"/>
      <c r="Y352" s="36"/>
      <c r="Z352" s="37"/>
      <c r="AA352" s="37"/>
      <c r="AB352" s="161"/>
      <c r="AC352" s="98"/>
      <c r="AD352" s="165"/>
      <c r="AE352" s="38"/>
      <c r="AF352" s="167"/>
      <c r="AG352" s="165"/>
      <c r="AH352" s="452"/>
      <c r="AI352" s="126"/>
      <c r="AJ352" s="127"/>
      <c r="AK352" s="555"/>
      <c r="AL352" s="30"/>
      <c r="AM352" s="40"/>
      <c r="AN352" s="570"/>
      <c r="AO352" s="178"/>
      <c r="AP352" s="409"/>
      <c r="AQ352" s="157"/>
      <c r="AS352" s="1060"/>
      <c r="AW352" s="675">
        <f t="shared" si="212"/>
        <v>612903.22580645164</v>
      </c>
      <c r="AX352" s="186"/>
      <c r="AY352" s="186">
        <f t="shared" si="213"/>
        <v>0</v>
      </c>
      <c r="AZ352" s="186">
        <f t="shared" si="206"/>
        <v>-612903.22580645164</v>
      </c>
      <c r="BA352" s="193">
        <f t="shared" si="207"/>
        <v>0</v>
      </c>
      <c r="BB352" s="720">
        <f>SUM($AY$351:AY352)/SUM($AW$351:AW352)</f>
        <v>0</v>
      </c>
      <c r="BC352" s="675">
        <f t="shared" ref="BC352:BC381" si="215">$BC$382/31</f>
        <v>596774.19354838715</v>
      </c>
      <c r="BD352" s="186">
        <f t="shared" si="214"/>
        <v>0</v>
      </c>
      <c r="BE352" s="186">
        <f>I352-BC352</f>
        <v>-596774.19354838715</v>
      </c>
      <c r="BF352" s="193">
        <f t="shared" si="209"/>
        <v>0</v>
      </c>
      <c r="BG352" s="675">
        <f t="shared" ref="BG352:BG381" si="216">$BG$382/31</f>
        <v>17096.774193548386</v>
      </c>
      <c r="BH352" s="186">
        <f t="shared" ref="BH352:BH381" si="217">S352+V352</f>
        <v>0</v>
      </c>
      <c r="BI352" s="186">
        <f t="shared" si="210"/>
        <v>-17096.774193548386</v>
      </c>
      <c r="BJ352" s="193">
        <f t="shared" si="211"/>
        <v>0</v>
      </c>
      <c r="BK352" s="675">
        <f t="shared" ref="BK352:BK381" si="218">$BK$382/31</f>
        <v>42.258064516129032</v>
      </c>
      <c r="BL352" s="677"/>
      <c r="BM352" s="677">
        <f t="shared" ref="BM352:BM381" si="219">D352</f>
        <v>0</v>
      </c>
      <c r="BN352" s="677">
        <f>BM352-BK352</f>
        <v>-42.258064516129032</v>
      </c>
      <c r="BO352" s="193">
        <f t="shared" ref="BO352:BO381" si="220">BM352/BK352</f>
        <v>0</v>
      </c>
      <c r="BP352" s="193">
        <f>SUM($BM$351:BM352)/SUM($BK$351:BK352)</f>
        <v>0</v>
      </c>
    </row>
    <row r="353" spans="1:68" s="41" customFormat="1" ht="21.75" hidden="1" customHeight="1" outlineLevel="1">
      <c r="A353" s="120">
        <v>44533</v>
      </c>
      <c r="B353" s="1000"/>
      <c r="C353" s="126"/>
      <c r="D353" s="1003"/>
      <c r="E353" s="706"/>
      <c r="F353" s="155"/>
      <c r="G353" s="30"/>
      <c r="H353" s="31"/>
      <c r="I353" s="35"/>
      <c r="J353" s="34"/>
      <c r="K353" s="441"/>
      <c r="L353" s="706"/>
      <c r="M353" s="710"/>
      <c r="N353" s="134"/>
      <c r="O353" s="36"/>
      <c r="P353" s="147"/>
      <c r="Q353" s="148"/>
      <c r="R353" s="707"/>
      <c r="S353" s="35"/>
      <c r="T353" s="489"/>
      <c r="U353" s="36"/>
      <c r="V353" s="157"/>
      <c r="W353" s="33"/>
      <c r="X353" s="30"/>
      <c r="Y353" s="36"/>
      <c r="Z353" s="37"/>
      <c r="AA353" s="37"/>
      <c r="AB353" s="161"/>
      <c r="AC353" s="98"/>
      <c r="AD353" s="165"/>
      <c r="AE353" s="38"/>
      <c r="AF353" s="167"/>
      <c r="AG353" s="165"/>
      <c r="AH353" s="452"/>
      <c r="AI353" s="126"/>
      <c r="AJ353" s="127"/>
      <c r="AK353" s="555"/>
      <c r="AL353" s="30"/>
      <c r="AM353" s="40"/>
      <c r="AN353" s="570"/>
      <c r="AO353" s="178"/>
      <c r="AP353" s="409"/>
      <c r="AQ353" s="157"/>
      <c r="AS353" s="1060"/>
      <c r="AW353" s="675">
        <f t="shared" si="212"/>
        <v>612903.22580645164</v>
      </c>
      <c r="AX353" s="186"/>
      <c r="AY353" s="186">
        <f t="shared" si="213"/>
        <v>0</v>
      </c>
      <c r="AZ353" s="186">
        <f>B353-AW353</f>
        <v>-612903.22580645164</v>
      </c>
      <c r="BA353" s="193">
        <f t="shared" si="207"/>
        <v>0</v>
      </c>
      <c r="BB353" s="720">
        <f>SUM($AY$351:AY353)/SUM($AW$351:AW353)</f>
        <v>0</v>
      </c>
      <c r="BC353" s="675">
        <f t="shared" si="215"/>
        <v>596774.19354838715</v>
      </c>
      <c r="BD353" s="186">
        <f t="shared" si="214"/>
        <v>0</v>
      </c>
      <c r="BE353" s="186">
        <f>I353-BC353</f>
        <v>-596774.19354838715</v>
      </c>
      <c r="BF353" s="193">
        <f t="shared" si="209"/>
        <v>0</v>
      </c>
      <c r="BG353" s="675">
        <f t="shared" si="216"/>
        <v>17096.774193548386</v>
      </c>
      <c r="BH353" s="186">
        <f t="shared" si="217"/>
        <v>0</v>
      </c>
      <c r="BI353" s="186">
        <f t="shared" si="210"/>
        <v>-17096.774193548386</v>
      </c>
      <c r="BJ353" s="193">
        <f t="shared" si="211"/>
        <v>0</v>
      </c>
      <c r="BK353" s="675">
        <f t="shared" si="218"/>
        <v>42.258064516129032</v>
      </c>
      <c r="BL353" s="677"/>
      <c r="BM353" s="677">
        <f t="shared" si="219"/>
        <v>0</v>
      </c>
      <c r="BN353" s="677">
        <f t="shared" ref="BN353:BN381" si="221">BM353-BK353</f>
        <v>-42.258064516129032</v>
      </c>
      <c r="BO353" s="193">
        <f t="shared" si="220"/>
        <v>0</v>
      </c>
      <c r="BP353" s="193">
        <f>SUM($BM$351:BM353)/SUM($BK$351:BK353)</f>
        <v>0</v>
      </c>
    </row>
    <row r="354" spans="1:68" s="41" customFormat="1" ht="21.75" hidden="1" customHeight="1" outlineLevel="1">
      <c r="A354" s="120">
        <v>44534</v>
      </c>
      <c r="B354" s="1000"/>
      <c r="C354" s="126"/>
      <c r="D354" s="1003"/>
      <c r="E354" s="706"/>
      <c r="F354" s="155"/>
      <c r="G354" s="30"/>
      <c r="H354" s="31"/>
      <c r="I354" s="35"/>
      <c r="J354" s="34"/>
      <c r="K354" s="441"/>
      <c r="L354" s="706"/>
      <c r="M354" s="710"/>
      <c r="N354" s="134"/>
      <c r="O354" s="36"/>
      <c r="P354" s="147"/>
      <c r="Q354" s="148"/>
      <c r="R354" s="707"/>
      <c r="S354" s="35"/>
      <c r="T354" s="489"/>
      <c r="U354" s="36"/>
      <c r="V354" s="157"/>
      <c r="W354" s="33"/>
      <c r="X354" s="30"/>
      <c r="Y354" s="36"/>
      <c r="Z354" s="37"/>
      <c r="AA354" s="37"/>
      <c r="AB354" s="161"/>
      <c r="AC354" s="98"/>
      <c r="AD354" s="165"/>
      <c r="AE354" s="38"/>
      <c r="AF354" s="167"/>
      <c r="AG354" s="165"/>
      <c r="AH354" s="452"/>
      <c r="AI354" s="126"/>
      <c r="AJ354" s="127"/>
      <c r="AK354" s="555"/>
      <c r="AL354" s="30"/>
      <c r="AM354" s="40"/>
      <c r="AN354" s="570"/>
      <c r="AO354" s="178"/>
      <c r="AP354" s="409"/>
      <c r="AQ354" s="157"/>
      <c r="AS354" s="1060"/>
      <c r="AW354" s="675">
        <f t="shared" si="212"/>
        <v>612903.22580645164</v>
      </c>
      <c r="AX354" s="186"/>
      <c r="AY354" s="186">
        <f t="shared" si="213"/>
        <v>0</v>
      </c>
      <c r="AZ354" s="186">
        <f t="shared" si="206"/>
        <v>-612903.22580645164</v>
      </c>
      <c r="BA354" s="193">
        <f t="shared" si="207"/>
        <v>0</v>
      </c>
      <c r="BB354" s="720">
        <f>SUM($AY$351:AY354)/SUM($AW$351:AW354)</f>
        <v>0</v>
      </c>
      <c r="BC354" s="675">
        <f t="shared" si="215"/>
        <v>596774.19354838715</v>
      </c>
      <c r="BD354" s="186">
        <f t="shared" si="214"/>
        <v>0</v>
      </c>
      <c r="BE354" s="186">
        <f t="shared" ref="BE354:BE381" si="222">I354-BC354</f>
        <v>-596774.19354838715</v>
      </c>
      <c r="BF354" s="193">
        <f t="shared" si="209"/>
        <v>0</v>
      </c>
      <c r="BG354" s="675">
        <f t="shared" si="216"/>
        <v>17096.774193548386</v>
      </c>
      <c r="BH354" s="186">
        <f t="shared" si="217"/>
        <v>0</v>
      </c>
      <c r="BI354" s="186">
        <f t="shared" si="210"/>
        <v>-17096.774193548386</v>
      </c>
      <c r="BJ354" s="193">
        <f t="shared" si="211"/>
        <v>0</v>
      </c>
      <c r="BK354" s="675">
        <f t="shared" si="218"/>
        <v>42.258064516129032</v>
      </c>
      <c r="BL354" s="677"/>
      <c r="BM354" s="677">
        <f t="shared" si="219"/>
        <v>0</v>
      </c>
      <c r="BN354" s="677">
        <f t="shared" si="221"/>
        <v>-42.258064516129032</v>
      </c>
      <c r="BO354" s="193">
        <f t="shared" si="220"/>
        <v>0</v>
      </c>
      <c r="BP354" s="193">
        <f>SUM($BM$351:BM354)/SUM($BK$351:BK354)</f>
        <v>0</v>
      </c>
    </row>
    <row r="355" spans="1:68" s="41" customFormat="1" ht="21.75" hidden="1" customHeight="1" outlineLevel="1">
      <c r="A355" s="120">
        <v>44535</v>
      </c>
      <c r="B355" s="1000"/>
      <c r="C355" s="126"/>
      <c r="D355" s="1003"/>
      <c r="E355" s="706"/>
      <c r="F355" s="155"/>
      <c r="G355" s="30"/>
      <c r="H355" s="31"/>
      <c r="I355" s="35"/>
      <c r="J355" s="34"/>
      <c r="K355" s="441"/>
      <c r="L355" s="706"/>
      <c r="M355" s="710"/>
      <c r="N355" s="134"/>
      <c r="O355" s="36"/>
      <c r="P355" s="147"/>
      <c r="Q355" s="148"/>
      <c r="R355" s="707"/>
      <c r="S355" s="35"/>
      <c r="T355" s="489"/>
      <c r="U355" s="36"/>
      <c r="V355" s="157"/>
      <c r="W355" s="33"/>
      <c r="X355" s="30"/>
      <c r="Y355" s="36"/>
      <c r="Z355" s="37"/>
      <c r="AA355" s="37"/>
      <c r="AB355" s="161"/>
      <c r="AC355" s="98"/>
      <c r="AD355" s="165"/>
      <c r="AE355" s="38"/>
      <c r="AF355" s="167"/>
      <c r="AG355" s="165"/>
      <c r="AH355" s="452"/>
      <c r="AI355" s="126"/>
      <c r="AJ355" s="127"/>
      <c r="AK355" s="555"/>
      <c r="AL355" s="30"/>
      <c r="AM355" s="40"/>
      <c r="AN355" s="570"/>
      <c r="AO355" s="178"/>
      <c r="AP355" s="409"/>
      <c r="AQ355" s="157"/>
      <c r="AS355" s="1060"/>
      <c r="AW355" s="675">
        <f t="shared" si="212"/>
        <v>612903.22580645164</v>
      </c>
      <c r="AX355" s="186"/>
      <c r="AY355" s="186">
        <f t="shared" si="213"/>
        <v>0</v>
      </c>
      <c r="AZ355" s="186">
        <f t="shared" si="206"/>
        <v>-612903.22580645164</v>
      </c>
      <c r="BA355" s="193">
        <f t="shared" si="207"/>
        <v>0</v>
      </c>
      <c r="BB355" s="720">
        <f>SUM($AY$351:AY355)/SUM($AW$351:AW355)</f>
        <v>0</v>
      </c>
      <c r="BC355" s="675">
        <f t="shared" si="215"/>
        <v>596774.19354838715</v>
      </c>
      <c r="BD355" s="186">
        <f t="shared" si="214"/>
        <v>0</v>
      </c>
      <c r="BE355" s="186">
        <f t="shared" si="222"/>
        <v>-596774.19354838715</v>
      </c>
      <c r="BF355" s="193">
        <f t="shared" si="209"/>
        <v>0</v>
      </c>
      <c r="BG355" s="675">
        <f t="shared" si="216"/>
        <v>17096.774193548386</v>
      </c>
      <c r="BH355" s="186">
        <f t="shared" si="217"/>
        <v>0</v>
      </c>
      <c r="BI355" s="186">
        <f t="shared" si="210"/>
        <v>-17096.774193548386</v>
      </c>
      <c r="BJ355" s="193">
        <f t="shared" si="211"/>
        <v>0</v>
      </c>
      <c r="BK355" s="675">
        <f t="shared" si="218"/>
        <v>42.258064516129032</v>
      </c>
      <c r="BL355" s="677"/>
      <c r="BM355" s="677">
        <f t="shared" si="219"/>
        <v>0</v>
      </c>
      <c r="BN355" s="677">
        <f t="shared" si="221"/>
        <v>-42.258064516129032</v>
      </c>
      <c r="BO355" s="193">
        <f t="shared" si="220"/>
        <v>0</v>
      </c>
      <c r="BP355" s="193">
        <f>SUM($BM$351:BM355)/SUM($BK$351:BK355)</f>
        <v>0</v>
      </c>
    </row>
    <row r="356" spans="1:68" s="41" customFormat="1" ht="21.75" hidden="1" customHeight="1" outlineLevel="1">
      <c r="A356" s="120">
        <v>44536</v>
      </c>
      <c r="B356" s="1000"/>
      <c r="C356" s="126"/>
      <c r="D356" s="1003"/>
      <c r="E356" s="706"/>
      <c r="F356" s="155"/>
      <c r="G356" s="30"/>
      <c r="H356" s="31"/>
      <c r="I356" s="35"/>
      <c r="J356" s="34"/>
      <c r="K356" s="441"/>
      <c r="L356" s="706"/>
      <c r="M356" s="710"/>
      <c r="N356" s="134"/>
      <c r="O356" s="36"/>
      <c r="P356" s="147"/>
      <c r="Q356" s="148"/>
      <c r="R356" s="707"/>
      <c r="S356" s="35"/>
      <c r="T356" s="489"/>
      <c r="U356" s="36"/>
      <c r="V356" s="157"/>
      <c r="W356" s="33"/>
      <c r="X356" s="30"/>
      <c r="Y356" s="36"/>
      <c r="Z356" s="37"/>
      <c r="AA356" s="37"/>
      <c r="AB356" s="161"/>
      <c r="AC356" s="98"/>
      <c r="AD356" s="165"/>
      <c r="AE356" s="38"/>
      <c r="AF356" s="167"/>
      <c r="AG356" s="165"/>
      <c r="AH356" s="452"/>
      <c r="AI356" s="126"/>
      <c r="AJ356" s="127"/>
      <c r="AK356" s="555"/>
      <c r="AL356" s="30"/>
      <c r="AM356" s="40"/>
      <c r="AN356" s="570"/>
      <c r="AO356" s="178"/>
      <c r="AP356" s="409"/>
      <c r="AQ356" s="157"/>
      <c r="AS356" s="1060"/>
      <c r="AW356" s="675">
        <f t="shared" si="212"/>
        <v>612903.22580645164</v>
      </c>
      <c r="AX356" s="186"/>
      <c r="AY356" s="186">
        <f t="shared" si="213"/>
        <v>0</v>
      </c>
      <c r="AZ356" s="186">
        <f t="shared" si="206"/>
        <v>-612903.22580645164</v>
      </c>
      <c r="BA356" s="193">
        <f t="shared" si="207"/>
        <v>0</v>
      </c>
      <c r="BB356" s="720">
        <f>SUM($AY$351:AY356)/SUM($AW$351:AW356)</f>
        <v>0</v>
      </c>
      <c r="BC356" s="675">
        <f t="shared" si="215"/>
        <v>596774.19354838715</v>
      </c>
      <c r="BD356" s="186">
        <f t="shared" si="214"/>
        <v>0</v>
      </c>
      <c r="BE356" s="186">
        <f t="shared" si="222"/>
        <v>-596774.19354838715</v>
      </c>
      <c r="BF356" s="193">
        <f t="shared" si="209"/>
        <v>0</v>
      </c>
      <c r="BG356" s="675">
        <f t="shared" si="216"/>
        <v>17096.774193548386</v>
      </c>
      <c r="BH356" s="186">
        <f t="shared" si="217"/>
        <v>0</v>
      </c>
      <c r="BI356" s="186">
        <f t="shared" si="210"/>
        <v>-17096.774193548386</v>
      </c>
      <c r="BJ356" s="193">
        <f t="shared" si="211"/>
        <v>0</v>
      </c>
      <c r="BK356" s="675">
        <f t="shared" si="218"/>
        <v>42.258064516129032</v>
      </c>
      <c r="BL356" s="677"/>
      <c r="BM356" s="677">
        <f t="shared" si="219"/>
        <v>0</v>
      </c>
      <c r="BN356" s="677">
        <f t="shared" si="221"/>
        <v>-42.258064516129032</v>
      </c>
      <c r="BO356" s="193">
        <f t="shared" si="220"/>
        <v>0</v>
      </c>
      <c r="BP356" s="193">
        <f>SUM($BM$351:BM356)/SUM($BK$351:BK356)</f>
        <v>0</v>
      </c>
    </row>
    <row r="357" spans="1:68" s="41" customFormat="1" ht="21.75" hidden="1" customHeight="1" outlineLevel="1">
      <c r="A357" s="120">
        <v>44537</v>
      </c>
      <c r="B357" s="1000"/>
      <c r="C357" s="126"/>
      <c r="D357" s="1003"/>
      <c r="E357" s="706"/>
      <c r="F357" s="155"/>
      <c r="G357" s="30"/>
      <c r="H357" s="31"/>
      <c r="I357" s="35"/>
      <c r="J357" s="34"/>
      <c r="K357" s="441"/>
      <c r="L357" s="706"/>
      <c r="M357" s="710"/>
      <c r="N357" s="134"/>
      <c r="O357" s="36"/>
      <c r="P357" s="147"/>
      <c r="Q357" s="148"/>
      <c r="R357" s="707"/>
      <c r="S357" s="35"/>
      <c r="T357" s="489"/>
      <c r="U357" s="36"/>
      <c r="V357" s="157"/>
      <c r="W357" s="33"/>
      <c r="X357" s="30"/>
      <c r="Y357" s="36"/>
      <c r="Z357" s="37"/>
      <c r="AA357" s="37"/>
      <c r="AB357" s="161"/>
      <c r="AC357" s="98"/>
      <c r="AD357" s="165"/>
      <c r="AE357" s="38"/>
      <c r="AF357" s="167"/>
      <c r="AG357" s="165"/>
      <c r="AH357" s="452"/>
      <c r="AI357" s="126"/>
      <c r="AJ357" s="127"/>
      <c r="AK357" s="555"/>
      <c r="AL357" s="30"/>
      <c r="AM357" s="40"/>
      <c r="AN357" s="570"/>
      <c r="AO357" s="178"/>
      <c r="AP357" s="409"/>
      <c r="AQ357" s="157"/>
      <c r="AS357" s="1060"/>
      <c r="AW357" s="675">
        <f t="shared" si="212"/>
        <v>612903.22580645164</v>
      </c>
      <c r="AX357" s="186"/>
      <c r="AY357" s="186">
        <f t="shared" si="213"/>
        <v>0</v>
      </c>
      <c r="AZ357" s="186">
        <f t="shared" si="206"/>
        <v>-612903.22580645164</v>
      </c>
      <c r="BA357" s="193">
        <f t="shared" si="207"/>
        <v>0</v>
      </c>
      <c r="BB357" s="720">
        <f>SUM($AY$351:AY357)/SUM($AW$351:AW357)</f>
        <v>0</v>
      </c>
      <c r="BC357" s="675">
        <f t="shared" si="215"/>
        <v>596774.19354838715</v>
      </c>
      <c r="BD357" s="186">
        <f t="shared" si="214"/>
        <v>0</v>
      </c>
      <c r="BE357" s="186">
        <f t="shared" si="222"/>
        <v>-596774.19354838715</v>
      </c>
      <c r="BF357" s="193">
        <f t="shared" si="209"/>
        <v>0</v>
      </c>
      <c r="BG357" s="675">
        <f t="shared" si="216"/>
        <v>17096.774193548386</v>
      </c>
      <c r="BH357" s="186">
        <f t="shared" si="217"/>
        <v>0</v>
      </c>
      <c r="BI357" s="186">
        <f t="shared" si="210"/>
        <v>-17096.774193548386</v>
      </c>
      <c r="BJ357" s="193">
        <f t="shared" si="211"/>
        <v>0</v>
      </c>
      <c r="BK357" s="675">
        <f t="shared" si="218"/>
        <v>42.258064516129032</v>
      </c>
      <c r="BL357" s="677"/>
      <c r="BM357" s="677">
        <f t="shared" si="219"/>
        <v>0</v>
      </c>
      <c r="BN357" s="677">
        <f t="shared" si="221"/>
        <v>-42.258064516129032</v>
      </c>
      <c r="BO357" s="193">
        <f t="shared" si="220"/>
        <v>0</v>
      </c>
      <c r="BP357" s="193">
        <f>SUM($BM$351:BM357)/SUM($BK$351:BK357)</f>
        <v>0</v>
      </c>
    </row>
    <row r="358" spans="1:68" s="41" customFormat="1" ht="21.75" hidden="1" customHeight="1" outlineLevel="1">
      <c r="A358" s="120">
        <v>44538</v>
      </c>
      <c r="B358" s="1000"/>
      <c r="C358" s="126"/>
      <c r="D358" s="1003"/>
      <c r="E358" s="706"/>
      <c r="F358" s="155"/>
      <c r="G358" s="30"/>
      <c r="H358" s="31"/>
      <c r="I358" s="35"/>
      <c r="J358" s="34"/>
      <c r="K358" s="441"/>
      <c r="L358" s="706"/>
      <c r="M358" s="710"/>
      <c r="N358" s="134"/>
      <c r="O358" s="36"/>
      <c r="P358" s="147"/>
      <c r="Q358" s="148"/>
      <c r="R358" s="707"/>
      <c r="S358" s="35"/>
      <c r="T358" s="489"/>
      <c r="U358" s="36"/>
      <c r="V358" s="157"/>
      <c r="W358" s="33"/>
      <c r="X358" s="30"/>
      <c r="Y358" s="36"/>
      <c r="Z358" s="37"/>
      <c r="AA358" s="37"/>
      <c r="AB358" s="161"/>
      <c r="AC358" s="98"/>
      <c r="AD358" s="165"/>
      <c r="AE358" s="38"/>
      <c r="AF358" s="167"/>
      <c r="AG358" s="165"/>
      <c r="AH358" s="452"/>
      <c r="AI358" s="126"/>
      <c r="AJ358" s="127"/>
      <c r="AK358" s="555"/>
      <c r="AL358" s="30"/>
      <c r="AM358" s="40"/>
      <c r="AN358" s="570"/>
      <c r="AO358" s="178"/>
      <c r="AP358" s="409"/>
      <c r="AQ358" s="157"/>
      <c r="AS358" s="1060"/>
      <c r="AW358" s="675">
        <f t="shared" si="212"/>
        <v>612903.22580645164</v>
      </c>
      <c r="AX358" s="186"/>
      <c r="AY358" s="186">
        <f t="shared" si="213"/>
        <v>0</v>
      </c>
      <c r="AZ358" s="186">
        <f t="shared" si="206"/>
        <v>-612903.22580645164</v>
      </c>
      <c r="BA358" s="193">
        <f t="shared" si="207"/>
        <v>0</v>
      </c>
      <c r="BB358" s="720">
        <f>SUM($AY$351:AY358)/SUM($AW$351:AW358)</f>
        <v>0</v>
      </c>
      <c r="BC358" s="675">
        <f t="shared" si="215"/>
        <v>596774.19354838715</v>
      </c>
      <c r="BD358" s="186">
        <f t="shared" si="214"/>
        <v>0</v>
      </c>
      <c r="BE358" s="186">
        <f t="shared" si="222"/>
        <v>-596774.19354838715</v>
      </c>
      <c r="BF358" s="193">
        <f t="shared" si="209"/>
        <v>0</v>
      </c>
      <c r="BG358" s="675">
        <f t="shared" si="216"/>
        <v>17096.774193548386</v>
      </c>
      <c r="BH358" s="186">
        <f t="shared" si="217"/>
        <v>0</v>
      </c>
      <c r="BI358" s="186">
        <f t="shared" si="210"/>
        <v>-17096.774193548386</v>
      </c>
      <c r="BJ358" s="193">
        <f t="shared" si="211"/>
        <v>0</v>
      </c>
      <c r="BK358" s="675">
        <f t="shared" si="218"/>
        <v>42.258064516129032</v>
      </c>
      <c r="BL358" s="677"/>
      <c r="BM358" s="677">
        <f t="shared" si="219"/>
        <v>0</v>
      </c>
      <c r="BN358" s="677">
        <f t="shared" si="221"/>
        <v>-42.258064516129032</v>
      </c>
      <c r="BO358" s="193">
        <f t="shared" si="220"/>
        <v>0</v>
      </c>
      <c r="BP358" s="193">
        <f>SUM($BM$351:BM358)/SUM($BK$351:BK358)</f>
        <v>0</v>
      </c>
    </row>
    <row r="359" spans="1:68" s="41" customFormat="1" ht="21.75" hidden="1" customHeight="1" outlineLevel="1">
      <c r="A359" s="120">
        <v>44539</v>
      </c>
      <c r="B359" s="1000"/>
      <c r="C359" s="126"/>
      <c r="D359" s="1003"/>
      <c r="E359" s="706"/>
      <c r="F359" s="155"/>
      <c r="G359" s="30"/>
      <c r="H359" s="31"/>
      <c r="I359" s="35"/>
      <c r="J359" s="34"/>
      <c r="K359" s="441"/>
      <c r="L359" s="706"/>
      <c r="M359" s="710"/>
      <c r="N359" s="134"/>
      <c r="O359" s="36"/>
      <c r="P359" s="147"/>
      <c r="Q359" s="148"/>
      <c r="R359" s="707"/>
      <c r="S359" s="35"/>
      <c r="T359" s="489"/>
      <c r="U359" s="36"/>
      <c r="V359" s="157"/>
      <c r="W359" s="33"/>
      <c r="X359" s="30"/>
      <c r="Y359" s="36"/>
      <c r="Z359" s="37"/>
      <c r="AA359" s="37"/>
      <c r="AB359" s="161"/>
      <c r="AC359" s="98"/>
      <c r="AD359" s="165"/>
      <c r="AE359" s="38"/>
      <c r="AF359" s="167"/>
      <c r="AG359" s="165"/>
      <c r="AH359" s="452"/>
      <c r="AI359" s="126"/>
      <c r="AJ359" s="127"/>
      <c r="AK359" s="555"/>
      <c r="AL359" s="30"/>
      <c r="AM359" s="40"/>
      <c r="AN359" s="570"/>
      <c r="AO359" s="178"/>
      <c r="AP359" s="409"/>
      <c r="AQ359" s="157"/>
      <c r="AS359" s="1060"/>
      <c r="AW359" s="675">
        <f t="shared" si="212"/>
        <v>612903.22580645164</v>
      </c>
      <c r="AX359" s="186"/>
      <c r="AY359" s="186">
        <f t="shared" si="213"/>
        <v>0</v>
      </c>
      <c r="AZ359" s="186">
        <f t="shared" si="206"/>
        <v>-612903.22580645164</v>
      </c>
      <c r="BA359" s="193">
        <f t="shared" si="207"/>
        <v>0</v>
      </c>
      <c r="BB359" s="720">
        <f>SUM($AY$351:AY359)/SUM($AW$351:AW359)</f>
        <v>0</v>
      </c>
      <c r="BC359" s="675">
        <f t="shared" si="215"/>
        <v>596774.19354838715</v>
      </c>
      <c r="BD359" s="186">
        <f t="shared" si="214"/>
        <v>0</v>
      </c>
      <c r="BE359" s="186">
        <f t="shared" si="222"/>
        <v>-596774.19354838715</v>
      </c>
      <c r="BF359" s="193">
        <f t="shared" si="209"/>
        <v>0</v>
      </c>
      <c r="BG359" s="675">
        <f t="shared" si="216"/>
        <v>17096.774193548386</v>
      </c>
      <c r="BH359" s="186">
        <f t="shared" si="217"/>
        <v>0</v>
      </c>
      <c r="BI359" s="186">
        <f t="shared" si="210"/>
        <v>-17096.774193548386</v>
      </c>
      <c r="BJ359" s="193">
        <f t="shared" si="211"/>
        <v>0</v>
      </c>
      <c r="BK359" s="675">
        <f t="shared" si="218"/>
        <v>42.258064516129032</v>
      </c>
      <c r="BL359" s="677"/>
      <c r="BM359" s="677">
        <f t="shared" si="219"/>
        <v>0</v>
      </c>
      <c r="BN359" s="677">
        <f t="shared" si="221"/>
        <v>-42.258064516129032</v>
      </c>
      <c r="BO359" s="193">
        <f t="shared" si="220"/>
        <v>0</v>
      </c>
      <c r="BP359" s="193">
        <f>SUM($BM$351:BM359)/SUM($BK$351:BK359)</f>
        <v>0</v>
      </c>
    </row>
    <row r="360" spans="1:68" s="41" customFormat="1" ht="21.75" hidden="1" customHeight="1" outlineLevel="1">
      <c r="A360" s="120">
        <v>44540</v>
      </c>
      <c r="B360" s="1000"/>
      <c r="C360" s="126"/>
      <c r="D360" s="1003"/>
      <c r="E360" s="706"/>
      <c r="F360" s="155"/>
      <c r="G360" s="30"/>
      <c r="H360" s="31"/>
      <c r="I360" s="35"/>
      <c r="J360" s="34"/>
      <c r="K360" s="441"/>
      <c r="L360" s="706"/>
      <c r="M360" s="710"/>
      <c r="N360" s="134"/>
      <c r="O360" s="36"/>
      <c r="P360" s="147"/>
      <c r="Q360" s="148"/>
      <c r="R360" s="707"/>
      <c r="S360" s="35"/>
      <c r="T360" s="489"/>
      <c r="U360" s="36"/>
      <c r="V360" s="157"/>
      <c r="W360" s="33"/>
      <c r="X360" s="30"/>
      <c r="Y360" s="36"/>
      <c r="Z360" s="37"/>
      <c r="AA360" s="37"/>
      <c r="AB360" s="161"/>
      <c r="AC360" s="98"/>
      <c r="AD360" s="165"/>
      <c r="AE360" s="38"/>
      <c r="AF360" s="167"/>
      <c r="AG360" s="165"/>
      <c r="AH360" s="452"/>
      <c r="AI360" s="126"/>
      <c r="AJ360" s="127"/>
      <c r="AK360" s="555"/>
      <c r="AL360" s="30"/>
      <c r="AM360" s="40"/>
      <c r="AN360" s="570"/>
      <c r="AO360" s="178"/>
      <c r="AP360" s="409"/>
      <c r="AQ360" s="157"/>
      <c r="AS360" s="1060"/>
      <c r="AW360" s="675">
        <f t="shared" si="212"/>
        <v>612903.22580645164</v>
      </c>
      <c r="AX360" s="186"/>
      <c r="AY360" s="186">
        <f t="shared" si="213"/>
        <v>0</v>
      </c>
      <c r="AZ360" s="186">
        <f t="shared" si="206"/>
        <v>-612903.22580645164</v>
      </c>
      <c r="BA360" s="193">
        <f t="shared" si="207"/>
        <v>0</v>
      </c>
      <c r="BB360" s="720">
        <f>SUM($AY$351:AY360)/SUM($AW$351:AW360)</f>
        <v>0</v>
      </c>
      <c r="BC360" s="675">
        <f t="shared" si="215"/>
        <v>596774.19354838715</v>
      </c>
      <c r="BD360" s="186">
        <f t="shared" si="214"/>
        <v>0</v>
      </c>
      <c r="BE360" s="186">
        <f t="shared" si="222"/>
        <v>-596774.19354838715</v>
      </c>
      <c r="BF360" s="193">
        <f t="shared" si="209"/>
        <v>0</v>
      </c>
      <c r="BG360" s="675">
        <f t="shared" si="216"/>
        <v>17096.774193548386</v>
      </c>
      <c r="BH360" s="186">
        <f t="shared" si="217"/>
        <v>0</v>
      </c>
      <c r="BI360" s="186">
        <f t="shared" si="210"/>
        <v>-17096.774193548386</v>
      </c>
      <c r="BJ360" s="193">
        <f t="shared" si="211"/>
        <v>0</v>
      </c>
      <c r="BK360" s="675">
        <f t="shared" si="218"/>
        <v>42.258064516129032</v>
      </c>
      <c r="BL360" s="677"/>
      <c r="BM360" s="677">
        <f t="shared" si="219"/>
        <v>0</v>
      </c>
      <c r="BN360" s="677">
        <f t="shared" si="221"/>
        <v>-42.258064516129032</v>
      </c>
      <c r="BO360" s="193">
        <f t="shared" si="220"/>
        <v>0</v>
      </c>
      <c r="BP360" s="193">
        <f>SUM($BM$351:BM360)/SUM($BK$351:BK360)</f>
        <v>0</v>
      </c>
    </row>
    <row r="361" spans="1:68" s="41" customFormat="1" ht="21.75" hidden="1" customHeight="1" outlineLevel="1">
      <c r="A361" s="120">
        <v>44541</v>
      </c>
      <c r="B361" s="1000"/>
      <c r="C361" s="126"/>
      <c r="D361" s="1003"/>
      <c r="E361" s="706"/>
      <c r="F361" s="155"/>
      <c r="G361" s="30"/>
      <c r="H361" s="31"/>
      <c r="I361" s="35"/>
      <c r="J361" s="34"/>
      <c r="K361" s="441"/>
      <c r="L361" s="706"/>
      <c r="M361" s="710"/>
      <c r="N361" s="134"/>
      <c r="O361" s="36"/>
      <c r="P361" s="147"/>
      <c r="Q361" s="148"/>
      <c r="R361" s="707"/>
      <c r="S361" s="35"/>
      <c r="T361" s="489"/>
      <c r="U361" s="36"/>
      <c r="V361" s="157"/>
      <c r="W361" s="33"/>
      <c r="X361" s="30"/>
      <c r="Y361" s="36"/>
      <c r="Z361" s="37"/>
      <c r="AA361" s="37"/>
      <c r="AB361" s="161"/>
      <c r="AC361" s="98"/>
      <c r="AD361" s="165"/>
      <c r="AE361" s="38"/>
      <c r="AF361" s="167"/>
      <c r="AG361" s="165"/>
      <c r="AH361" s="452"/>
      <c r="AI361" s="126"/>
      <c r="AJ361" s="127"/>
      <c r="AK361" s="555"/>
      <c r="AL361" s="30"/>
      <c r="AM361" s="40"/>
      <c r="AN361" s="570"/>
      <c r="AO361" s="178"/>
      <c r="AP361" s="409"/>
      <c r="AQ361" s="157"/>
      <c r="AS361" s="1060"/>
      <c r="AW361" s="675">
        <f t="shared" si="212"/>
        <v>612903.22580645164</v>
      </c>
      <c r="AX361" s="186"/>
      <c r="AY361" s="186">
        <f t="shared" si="213"/>
        <v>0</v>
      </c>
      <c r="AZ361" s="186">
        <f t="shared" si="206"/>
        <v>-612903.22580645164</v>
      </c>
      <c r="BA361" s="193">
        <f t="shared" si="207"/>
        <v>0</v>
      </c>
      <c r="BB361" s="720">
        <f>SUM($AY$351:AY361)/SUM($AW$351:AW361)</f>
        <v>0</v>
      </c>
      <c r="BC361" s="675">
        <f t="shared" si="215"/>
        <v>596774.19354838715</v>
      </c>
      <c r="BD361" s="186">
        <f t="shared" si="214"/>
        <v>0</v>
      </c>
      <c r="BE361" s="186">
        <f t="shared" si="222"/>
        <v>-596774.19354838715</v>
      </c>
      <c r="BF361" s="193">
        <f t="shared" si="209"/>
        <v>0</v>
      </c>
      <c r="BG361" s="675">
        <f t="shared" si="216"/>
        <v>17096.774193548386</v>
      </c>
      <c r="BH361" s="186">
        <f t="shared" si="217"/>
        <v>0</v>
      </c>
      <c r="BI361" s="186">
        <f t="shared" si="210"/>
        <v>-17096.774193548386</v>
      </c>
      <c r="BJ361" s="193">
        <f t="shared" si="211"/>
        <v>0</v>
      </c>
      <c r="BK361" s="675">
        <f t="shared" si="218"/>
        <v>42.258064516129032</v>
      </c>
      <c r="BL361" s="677"/>
      <c r="BM361" s="677">
        <f t="shared" si="219"/>
        <v>0</v>
      </c>
      <c r="BN361" s="677">
        <f t="shared" si="221"/>
        <v>-42.258064516129032</v>
      </c>
      <c r="BO361" s="193">
        <f t="shared" si="220"/>
        <v>0</v>
      </c>
      <c r="BP361" s="193">
        <f>SUM($BM$351:BM361)/SUM($BK$351:BK361)</f>
        <v>0</v>
      </c>
    </row>
    <row r="362" spans="1:68" s="41" customFormat="1" ht="21.75" hidden="1" customHeight="1" outlineLevel="1">
      <c r="A362" s="120">
        <v>44542</v>
      </c>
      <c r="B362" s="1000"/>
      <c r="C362" s="126"/>
      <c r="D362" s="1003"/>
      <c r="E362" s="706"/>
      <c r="F362" s="155"/>
      <c r="G362" s="30"/>
      <c r="H362" s="31"/>
      <c r="I362" s="35"/>
      <c r="J362" s="34"/>
      <c r="K362" s="441"/>
      <c r="L362" s="706"/>
      <c r="M362" s="710"/>
      <c r="N362" s="134"/>
      <c r="O362" s="36"/>
      <c r="P362" s="147"/>
      <c r="Q362" s="148"/>
      <c r="R362" s="707"/>
      <c r="S362" s="35"/>
      <c r="T362" s="489"/>
      <c r="U362" s="36"/>
      <c r="V362" s="157"/>
      <c r="W362" s="33"/>
      <c r="X362" s="30"/>
      <c r="Y362" s="36"/>
      <c r="Z362" s="37"/>
      <c r="AA362" s="37"/>
      <c r="AB362" s="161"/>
      <c r="AC362" s="98"/>
      <c r="AD362" s="165"/>
      <c r="AE362" s="38"/>
      <c r="AF362" s="167"/>
      <c r="AG362" s="165"/>
      <c r="AH362" s="452"/>
      <c r="AI362" s="126"/>
      <c r="AJ362" s="127"/>
      <c r="AK362" s="555"/>
      <c r="AL362" s="30"/>
      <c r="AM362" s="40"/>
      <c r="AN362" s="570"/>
      <c r="AO362" s="178"/>
      <c r="AP362" s="409"/>
      <c r="AQ362" s="157"/>
      <c r="AS362" s="1060"/>
      <c r="AW362" s="675">
        <f t="shared" si="212"/>
        <v>612903.22580645164</v>
      </c>
      <c r="AX362" s="186"/>
      <c r="AY362" s="186">
        <f t="shared" si="213"/>
        <v>0</v>
      </c>
      <c r="AZ362" s="186">
        <f t="shared" si="206"/>
        <v>-612903.22580645164</v>
      </c>
      <c r="BA362" s="193">
        <f t="shared" si="207"/>
        <v>0</v>
      </c>
      <c r="BB362" s="720">
        <f>SUM($AY$351:AY362)/SUM($AW$351:AW362)</f>
        <v>0</v>
      </c>
      <c r="BC362" s="675">
        <f t="shared" si="215"/>
        <v>596774.19354838715</v>
      </c>
      <c r="BD362" s="186">
        <f t="shared" si="214"/>
        <v>0</v>
      </c>
      <c r="BE362" s="186">
        <f t="shared" si="222"/>
        <v>-596774.19354838715</v>
      </c>
      <c r="BF362" s="193">
        <f t="shared" si="209"/>
        <v>0</v>
      </c>
      <c r="BG362" s="675">
        <f t="shared" si="216"/>
        <v>17096.774193548386</v>
      </c>
      <c r="BH362" s="186">
        <f t="shared" si="217"/>
        <v>0</v>
      </c>
      <c r="BI362" s="186">
        <f t="shared" si="210"/>
        <v>-17096.774193548386</v>
      </c>
      <c r="BJ362" s="193">
        <f t="shared" si="211"/>
        <v>0</v>
      </c>
      <c r="BK362" s="675">
        <f t="shared" si="218"/>
        <v>42.258064516129032</v>
      </c>
      <c r="BL362" s="677"/>
      <c r="BM362" s="677">
        <f t="shared" si="219"/>
        <v>0</v>
      </c>
      <c r="BN362" s="677">
        <f t="shared" si="221"/>
        <v>-42.258064516129032</v>
      </c>
      <c r="BO362" s="193">
        <f t="shared" si="220"/>
        <v>0</v>
      </c>
      <c r="BP362" s="193">
        <f>SUM($BM$351:BM362)/SUM($BK$351:BK362)</f>
        <v>0</v>
      </c>
    </row>
    <row r="363" spans="1:68" s="41" customFormat="1" ht="21.75" hidden="1" customHeight="1" outlineLevel="1">
      <c r="A363" s="120">
        <v>44543</v>
      </c>
      <c r="B363" s="1000"/>
      <c r="C363" s="126"/>
      <c r="D363" s="1003"/>
      <c r="E363" s="706"/>
      <c r="F363" s="155"/>
      <c r="G363" s="30"/>
      <c r="H363" s="31"/>
      <c r="I363" s="35"/>
      <c r="J363" s="34"/>
      <c r="K363" s="441"/>
      <c r="L363" s="706"/>
      <c r="M363" s="710"/>
      <c r="N363" s="134"/>
      <c r="O363" s="36"/>
      <c r="P363" s="147"/>
      <c r="Q363" s="148"/>
      <c r="R363" s="707"/>
      <c r="S363" s="35"/>
      <c r="T363" s="489"/>
      <c r="U363" s="36"/>
      <c r="V363" s="157"/>
      <c r="W363" s="33"/>
      <c r="X363" s="30"/>
      <c r="Y363" s="36"/>
      <c r="Z363" s="37"/>
      <c r="AA363" s="37"/>
      <c r="AB363" s="161"/>
      <c r="AC363" s="98"/>
      <c r="AD363" s="165"/>
      <c r="AE363" s="38"/>
      <c r="AF363" s="167"/>
      <c r="AG363" s="165"/>
      <c r="AH363" s="452"/>
      <c r="AI363" s="126"/>
      <c r="AJ363" s="127"/>
      <c r="AK363" s="555"/>
      <c r="AL363" s="30"/>
      <c r="AM363" s="40"/>
      <c r="AN363" s="570"/>
      <c r="AO363" s="178"/>
      <c r="AP363" s="409"/>
      <c r="AQ363" s="157"/>
      <c r="AS363" s="1060"/>
      <c r="AW363" s="675">
        <f t="shared" si="212"/>
        <v>612903.22580645164</v>
      </c>
      <c r="AX363" s="186"/>
      <c r="AY363" s="186">
        <f t="shared" si="213"/>
        <v>0</v>
      </c>
      <c r="AZ363" s="186">
        <f t="shared" si="206"/>
        <v>-612903.22580645164</v>
      </c>
      <c r="BA363" s="193">
        <f t="shared" si="207"/>
        <v>0</v>
      </c>
      <c r="BB363" s="720">
        <f>SUM($AY$351:AY363)/SUM($AW$351:AW363)</f>
        <v>0</v>
      </c>
      <c r="BC363" s="675">
        <f t="shared" si="215"/>
        <v>596774.19354838715</v>
      </c>
      <c r="BD363" s="186">
        <f t="shared" si="214"/>
        <v>0</v>
      </c>
      <c r="BE363" s="186">
        <f t="shared" si="222"/>
        <v>-596774.19354838715</v>
      </c>
      <c r="BF363" s="193">
        <f t="shared" si="209"/>
        <v>0</v>
      </c>
      <c r="BG363" s="675">
        <f t="shared" si="216"/>
        <v>17096.774193548386</v>
      </c>
      <c r="BH363" s="186">
        <f t="shared" si="217"/>
        <v>0</v>
      </c>
      <c r="BI363" s="186">
        <f t="shared" si="210"/>
        <v>-17096.774193548386</v>
      </c>
      <c r="BJ363" s="193">
        <f t="shared" si="211"/>
        <v>0</v>
      </c>
      <c r="BK363" s="675">
        <f t="shared" si="218"/>
        <v>42.258064516129032</v>
      </c>
      <c r="BL363" s="677"/>
      <c r="BM363" s="677">
        <f t="shared" si="219"/>
        <v>0</v>
      </c>
      <c r="BN363" s="677">
        <f t="shared" si="221"/>
        <v>-42.258064516129032</v>
      </c>
      <c r="BO363" s="193">
        <f t="shared" si="220"/>
        <v>0</v>
      </c>
      <c r="BP363" s="193">
        <f>SUM($BM$351:BM363)/SUM($BK$351:BK363)</f>
        <v>0</v>
      </c>
    </row>
    <row r="364" spans="1:68" s="41" customFormat="1" ht="21.75" hidden="1" customHeight="1" outlineLevel="1">
      <c r="A364" s="120">
        <v>44544</v>
      </c>
      <c r="B364" s="1000"/>
      <c r="C364" s="126"/>
      <c r="D364" s="1003"/>
      <c r="E364" s="706"/>
      <c r="F364" s="155"/>
      <c r="G364" s="30"/>
      <c r="H364" s="31"/>
      <c r="I364" s="35"/>
      <c r="J364" s="34"/>
      <c r="K364" s="441"/>
      <c r="L364" s="706"/>
      <c r="M364" s="710"/>
      <c r="N364" s="134"/>
      <c r="O364" s="36"/>
      <c r="P364" s="147"/>
      <c r="Q364" s="148"/>
      <c r="R364" s="707"/>
      <c r="S364" s="35"/>
      <c r="T364" s="489"/>
      <c r="U364" s="36"/>
      <c r="V364" s="157"/>
      <c r="W364" s="155"/>
      <c r="X364" s="30"/>
      <c r="Y364" s="36"/>
      <c r="Z364" s="37"/>
      <c r="AA364" s="37"/>
      <c r="AB364" s="161"/>
      <c r="AC364" s="98"/>
      <c r="AD364" s="165"/>
      <c r="AE364" s="38"/>
      <c r="AF364" s="167"/>
      <c r="AG364" s="165"/>
      <c r="AH364" s="452"/>
      <c r="AI364" s="126"/>
      <c r="AJ364" s="127"/>
      <c r="AK364" s="555"/>
      <c r="AL364" s="30"/>
      <c r="AM364" s="40"/>
      <c r="AN364" s="570"/>
      <c r="AO364" s="178"/>
      <c r="AP364" s="409"/>
      <c r="AQ364" s="157"/>
      <c r="AS364" s="1060"/>
      <c r="AW364" s="675">
        <f t="shared" si="212"/>
        <v>612903.22580645164</v>
      </c>
      <c r="AX364" s="186"/>
      <c r="AY364" s="186">
        <f t="shared" si="213"/>
        <v>0</v>
      </c>
      <c r="AZ364" s="186">
        <f t="shared" si="206"/>
        <v>-612903.22580645164</v>
      </c>
      <c r="BA364" s="193">
        <f t="shared" si="207"/>
        <v>0</v>
      </c>
      <c r="BB364" s="720">
        <f>SUM($AY$351:AY364)/SUM($AW$351:AW364)</f>
        <v>0</v>
      </c>
      <c r="BC364" s="675">
        <f t="shared" si="215"/>
        <v>596774.19354838715</v>
      </c>
      <c r="BD364" s="186">
        <f t="shared" si="214"/>
        <v>0</v>
      </c>
      <c r="BE364" s="186">
        <f t="shared" si="222"/>
        <v>-596774.19354838715</v>
      </c>
      <c r="BF364" s="193">
        <f t="shared" si="209"/>
        <v>0</v>
      </c>
      <c r="BG364" s="675">
        <f t="shared" si="216"/>
        <v>17096.774193548386</v>
      </c>
      <c r="BH364" s="186">
        <f t="shared" si="217"/>
        <v>0</v>
      </c>
      <c r="BI364" s="186">
        <f t="shared" si="210"/>
        <v>-17096.774193548386</v>
      </c>
      <c r="BJ364" s="193">
        <f t="shared" si="211"/>
        <v>0</v>
      </c>
      <c r="BK364" s="675">
        <f t="shared" si="218"/>
        <v>42.258064516129032</v>
      </c>
      <c r="BL364" s="677"/>
      <c r="BM364" s="677">
        <f t="shared" si="219"/>
        <v>0</v>
      </c>
      <c r="BN364" s="677">
        <f t="shared" si="221"/>
        <v>-42.258064516129032</v>
      </c>
      <c r="BO364" s="193">
        <f t="shared" si="220"/>
        <v>0</v>
      </c>
      <c r="BP364" s="193">
        <f>SUM($BM$351:BM364)/SUM($BK$351:BK364)</f>
        <v>0</v>
      </c>
    </row>
    <row r="365" spans="1:68" s="41" customFormat="1" ht="21.75" hidden="1" customHeight="1" outlineLevel="1">
      <c r="A365" s="120">
        <v>44545</v>
      </c>
      <c r="B365" s="1000"/>
      <c r="C365" s="126"/>
      <c r="D365" s="1003"/>
      <c r="E365" s="706"/>
      <c r="F365" s="155"/>
      <c r="G365" s="30"/>
      <c r="H365" s="31"/>
      <c r="I365" s="35"/>
      <c r="J365" s="34"/>
      <c r="K365" s="441"/>
      <c r="L365" s="706"/>
      <c r="M365" s="710"/>
      <c r="N365" s="134"/>
      <c r="O365" s="36"/>
      <c r="P365" s="147"/>
      <c r="Q365" s="148"/>
      <c r="R365" s="707"/>
      <c r="S365" s="35"/>
      <c r="T365" s="489"/>
      <c r="U365" s="36"/>
      <c r="V365" s="157"/>
      <c r="W365" s="33"/>
      <c r="X365" s="30"/>
      <c r="Y365" s="36"/>
      <c r="Z365" s="37"/>
      <c r="AA365" s="37"/>
      <c r="AB365" s="161"/>
      <c r="AC365" s="98"/>
      <c r="AD365" s="165"/>
      <c r="AE365" s="38"/>
      <c r="AF365" s="167"/>
      <c r="AG365" s="165"/>
      <c r="AH365" s="452"/>
      <c r="AI365" s="788"/>
      <c r="AJ365" s="127"/>
      <c r="AK365" s="555"/>
      <c r="AL365" s="30"/>
      <c r="AM365" s="40"/>
      <c r="AN365" s="570"/>
      <c r="AO365" s="178"/>
      <c r="AP365" s="409"/>
      <c r="AQ365" s="157"/>
      <c r="AS365" s="1060"/>
      <c r="AW365" s="675">
        <f t="shared" si="212"/>
        <v>612903.22580645164</v>
      </c>
      <c r="AX365" s="186"/>
      <c r="AY365" s="186">
        <f t="shared" si="213"/>
        <v>0</v>
      </c>
      <c r="AZ365" s="186">
        <f t="shared" si="206"/>
        <v>-612903.22580645164</v>
      </c>
      <c r="BA365" s="193">
        <f t="shared" si="207"/>
        <v>0</v>
      </c>
      <c r="BB365" s="720">
        <f>SUM($AY$351:AY365)/SUM($AW$351:AW365)</f>
        <v>0</v>
      </c>
      <c r="BC365" s="675">
        <f t="shared" si="215"/>
        <v>596774.19354838715</v>
      </c>
      <c r="BD365" s="186">
        <f t="shared" si="214"/>
        <v>0</v>
      </c>
      <c r="BE365" s="186">
        <f t="shared" si="222"/>
        <v>-596774.19354838715</v>
      </c>
      <c r="BF365" s="193">
        <f t="shared" si="209"/>
        <v>0</v>
      </c>
      <c r="BG365" s="675">
        <f t="shared" si="216"/>
        <v>17096.774193548386</v>
      </c>
      <c r="BH365" s="186">
        <f t="shared" si="217"/>
        <v>0</v>
      </c>
      <c r="BI365" s="186">
        <f t="shared" si="210"/>
        <v>-17096.774193548386</v>
      </c>
      <c r="BJ365" s="193">
        <f t="shared" si="211"/>
        <v>0</v>
      </c>
      <c r="BK365" s="675">
        <f t="shared" si="218"/>
        <v>42.258064516129032</v>
      </c>
      <c r="BL365" s="677"/>
      <c r="BM365" s="677">
        <f t="shared" si="219"/>
        <v>0</v>
      </c>
      <c r="BN365" s="677">
        <f t="shared" si="221"/>
        <v>-42.258064516129032</v>
      </c>
      <c r="BO365" s="193">
        <f t="shared" si="220"/>
        <v>0</v>
      </c>
      <c r="BP365" s="193">
        <f>SUM($BM$351:BM365)/SUM($BK$351:BK365)</f>
        <v>0</v>
      </c>
    </row>
    <row r="366" spans="1:68" s="41" customFormat="1" ht="21.75" hidden="1" customHeight="1" outlineLevel="1">
      <c r="A366" s="120">
        <v>44546</v>
      </c>
      <c r="B366" s="1000"/>
      <c r="C366" s="126"/>
      <c r="D366" s="1003"/>
      <c r="E366" s="706"/>
      <c r="F366" s="155"/>
      <c r="G366" s="30"/>
      <c r="H366" s="31"/>
      <c r="I366" s="35"/>
      <c r="J366" s="34"/>
      <c r="K366" s="441"/>
      <c r="L366" s="706"/>
      <c r="M366" s="710"/>
      <c r="N366" s="134"/>
      <c r="O366" s="36"/>
      <c r="P366" s="147"/>
      <c r="Q366" s="148"/>
      <c r="R366" s="707"/>
      <c r="S366" s="35"/>
      <c r="T366" s="489"/>
      <c r="U366" s="36"/>
      <c r="V366" s="157"/>
      <c r="W366" s="33"/>
      <c r="X366" s="30"/>
      <c r="Y366" s="36"/>
      <c r="Z366" s="37"/>
      <c r="AA366" s="37"/>
      <c r="AB366" s="161"/>
      <c r="AC366" s="98"/>
      <c r="AD366" s="165"/>
      <c r="AE366" s="38"/>
      <c r="AF366" s="167"/>
      <c r="AG366" s="165"/>
      <c r="AH366" s="452"/>
      <c r="AI366" s="126"/>
      <c r="AJ366" s="127"/>
      <c r="AK366" s="555"/>
      <c r="AL366" s="30"/>
      <c r="AM366" s="40"/>
      <c r="AN366" s="570"/>
      <c r="AO366" s="178"/>
      <c r="AP366" s="409"/>
      <c r="AQ366" s="157"/>
      <c r="AS366" s="1060"/>
      <c r="AW366" s="675">
        <f t="shared" si="212"/>
        <v>612903.22580645164</v>
      </c>
      <c r="AX366" s="186"/>
      <c r="AY366" s="186">
        <f t="shared" si="213"/>
        <v>0</v>
      </c>
      <c r="AZ366" s="186">
        <f t="shared" si="206"/>
        <v>-612903.22580645164</v>
      </c>
      <c r="BA366" s="193">
        <f t="shared" si="207"/>
        <v>0</v>
      </c>
      <c r="BB366" s="720">
        <f>SUM($AY$351:AY366)/SUM($AW$351:AW366)</f>
        <v>0</v>
      </c>
      <c r="BC366" s="675">
        <f t="shared" si="215"/>
        <v>596774.19354838715</v>
      </c>
      <c r="BD366" s="186">
        <f t="shared" si="214"/>
        <v>0</v>
      </c>
      <c r="BE366" s="186">
        <f t="shared" si="222"/>
        <v>-596774.19354838715</v>
      </c>
      <c r="BF366" s="193">
        <f t="shared" si="209"/>
        <v>0</v>
      </c>
      <c r="BG366" s="675">
        <f t="shared" si="216"/>
        <v>17096.774193548386</v>
      </c>
      <c r="BH366" s="186">
        <f t="shared" si="217"/>
        <v>0</v>
      </c>
      <c r="BI366" s="186">
        <f t="shared" si="210"/>
        <v>-17096.774193548386</v>
      </c>
      <c r="BJ366" s="193">
        <f t="shared" si="211"/>
        <v>0</v>
      </c>
      <c r="BK366" s="675">
        <f t="shared" si="218"/>
        <v>42.258064516129032</v>
      </c>
      <c r="BL366" s="677"/>
      <c r="BM366" s="677">
        <f t="shared" si="219"/>
        <v>0</v>
      </c>
      <c r="BN366" s="677">
        <f t="shared" si="221"/>
        <v>-42.258064516129032</v>
      </c>
      <c r="BO366" s="193">
        <f t="shared" si="220"/>
        <v>0</v>
      </c>
      <c r="BP366" s="193">
        <f>SUM($BM$351:BM366)/SUM($BK$351:BK366)</f>
        <v>0</v>
      </c>
    </row>
    <row r="367" spans="1:68" s="41" customFormat="1" ht="21.75" hidden="1" customHeight="1" outlineLevel="1">
      <c r="A367" s="120">
        <v>44547</v>
      </c>
      <c r="B367" s="1000"/>
      <c r="C367" s="126"/>
      <c r="D367" s="1003"/>
      <c r="E367" s="706"/>
      <c r="F367" s="155"/>
      <c r="G367" s="30"/>
      <c r="H367" s="31"/>
      <c r="I367" s="35"/>
      <c r="J367" s="34"/>
      <c r="K367" s="441"/>
      <c r="L367" s="706"/>
      <c r="M367" s="710"/>
      <c r="N367" s="134"/>
      <c r="O367" s="36"/>
      <c r="P367" s="147"/>
      <c r="Q367" s="148"/>
      <c r="R367" s="707"/>
      <c r="S367" s="35"/>
      <c r="T367" s="489"/>
      <c r="U367" s="36"/>
      <c r="V367" s="157"/>
      <c r="W367" s="33"/>
      <c r="X367" s="30"/>
      <c r="Y367" s="36"/>
      <c r="Z367" s="37"/>
      <c r="AA367" s="37"/>
      <c r="AB367" s="161"/>
      <c r="AC367" s="98"/>
      <c r="AD367" s="165"/>
      <c r="AE367" s="38"/>
      <c r="AF367" s="167"/>
      <c r="AG367" s="165"/>
      <c r="AH367" s="452"/>
      <c r="AI367" s="126"/>
      <c r="AJ367" s="127"/>
      <c r="AK367" s="555"/>
      <c r="AL367" s="30"/>
      <c r="AM367" s="40"/>
      <c r="AN367" s="570"/>
      <c r="AO367" s="178"/>
      <c r="AP367" s="409"/>
      <c r="AQ367" s="157"/>
      <c r="AS367" s="1060"/>
      <c r="AW367" s="675">
        <f t="shared" si="212"/>
        <v>612903.22580645164</v>
      </c>
      <c r="AX367" s="186"/>
      <c r="AY367" s="186">
        <f t="shared" si="213"/>
        <v>0</v>
      </c>
      <c r="AZ367" s="186">
        <f t="shared" si="206"/>
        <v>-612903.22580645164</v>
      </c>
      <c r="BA367" s="193">
        <f t="shared" si="207"/>
        <v>0</v>
      </c>
      <c r="BB367" s="720">
        <f>SUM($AY$351:AY367)/SUM($AW$351:AW367)</f>
        <v>0</v>
      </c>
      <c r="BC367" s="675">
        <f t="shared" si="215"/>
        <v>596774.19354838715</v>
      </c>
      <c r="BD367" s="186">
        <f t="shared" si="214"/>
        <v>0</v>
      </c>
      <c r="BE367" s="186">
        <f t="shared" si="222"/>
        <v>-596774.19354838715</v>
      </c>
      <c r="BF367" s="193">
        <f t="shared" si="209"/>
        <v>0</v>
      </c>
      <c r="BG367" s="675">
        <f t="shared" si="216"/>
        <v>17096.774193548386</v>
      </c>
      <c r="BH367" s="186">
        <f t="shared" si="217"/>
        <v>0</v>
      </c>
      <c r="BI367" s="186">
        <f t="shared" si="210"/>
        <v>-17096.774193548386</v>
      </c>
      <c r="BJ367" s="193">
        <f t="shared" si="211"/>
        <v>0</v>
      </c>
      <c r="BK367" s="675">
        <f t="shared" si="218"/>
        <v>42.258064516129032</v>
      </c>
      <c r="BL367" s="677"/>
      <c r="BM367" s="677">
        <f t="shared" si="219"/>
        <v>0</v>
      </c>
      <c r="BN367" s="677">
        <f t="shared" si="221"/>
        <v>-42.258064516129032</v>
      </c>
      <c r="BO367" s="193">
        <f t="shared" si="220"/>
        <v>0</v>
      </c>
      <c r="BP367" s="193">
        <f>SUM($BM$351:BM367)/SUM($BK$351:BK367)</f>
        <v>0</v>
      </c>
    </row>
    <row r="368" spans="1:68" s="41" customFormat="1" ht="21.75" hidden="1" customHeight="1" outlineLevel="1">
      <c r="A368" s="120">
        <v>44548</v>
      </c>
      <c r="B368" s="1000"/>
      <c r="C368" s="126"/>
      <c r="D368" s="1003"/>
      <c r="E368" s="706"/>
      <c r="F368" s="155"/>
      <c r="G368" s="30"/>
      <c r="H368" s="31"/>
      <c r="I368" s="35"/>
      <c r="J368" s="34"/>
      <c r="K368" s="441"/>
      <c r="L368" s="706"/>
      <c r="M368" s="710"/>
      <c r="N368" s="134"/>
      <c r="O368" s="36"/>
      <c r="P368" s="147"/>
      <c r="Q368" s="148"/>
      <c r="R368" s="707"/>
      <c r="S368" s="35"/>
      <c r="T368" s="489"/>
      <c r="U368" s="36"/>
      <c r="V368" s="157"/>
      <c r="W368" s="33"/>
      <c r="X368" s="30"/>
      <c r="Y368" s="36"/>
      <c r="Z368" s="37"/>
      <c r="AA368" s="37"/>
      <c r="AB368" s="161"/>
      <c r="AC368" s="98"/>
      <c r="AD368" s="165"/>
      <c r="AE368" s="38"/>
      <c r="AF368" s="167"/>
      <c r="AG368" s="165"/>
      <c r="AH368" s="452"/>
      <c r="AI368" s="126"/>
      <c r="AJ368" s="127"/>
      <c r="AK368" s="555"/>
      <c r="AL368" s="30"/>
      <c r="AM368" s="40"/>
      <c r="AN368" s="570"/>
      <c r="AO368" s="178"/>
      <c r="AP368" s="409"/>
      <c r="AQ368" s="157"/>
      <c r="AS368" s="1060"/>
      <c r="AW368" s="675">
        <f t="shared" si="212"/>
        <v>612903.22580645164</v>
      </c>
      <c r="AX368" s="186"/>
      <c r="AY368" s="186">
        <f t="shared" si="213"/>
        <v>0</v>
      </c>
      <c r="AZ368" s="186">
        <f t="shared" si="206"/>
        <v>-612903.22580645164</v>
      </c>
      <c r="BA368" s="193">
        <f t="shared" si="207"/>
        <v>0</v>
      </c>
      <c r="BB368" s="720">
        <f>SUM($AY$351:AY368)/SUM($AW$351:AW368)</f>
        <v>0</v>
      </c>
      <c r="BC368" s="675">
        <f t="shared" si="215"/>
        <v>596774.19354838715</v>
      </c>
      <c r="BD368" s="186">
        <f t="shared" si="214"/>
        <v>0</v>
      </c>
      <c r="BE368" s="186">
        <f t="shared" si="222"/>
        <v>-596774.19354838715</v>
      </c>
      <c r="BF368" s="193">
        <f t="shared" si="209"/>
        <v>0</v>
      </c>
      <c r="BG368" s="675">
        <f t="shared" si="216"/>
        <v>17096.774193548386</v>
      </c>
      <c r="BH368" s="186">
        <f t="shared" si="217"/>
        <v>0</v>
      </c>
      <c r="BI368" s="186">
        <f t="shared" si="210"/>
        <v>-17096.774193548386</v>
      </c>
      <c r="BJ368" s="193">
        <f t="shared" si="211"/>
        <v>0</v>
      </c>
      <c r="BK368" s="675">
        <f t="shared" si="218"/>
        <v>42.258064516129032</v>
      </c>
      <c r="BL368" s="677"/>
      <c r="BM368" s="677">
        <f t="shared" si="219"/>
        <v>0</v>
      </c>
      <c r="BN368" s="677">
        <f t="shared" si="221"/>
        <v>-42.258064516129032</v>
      </c>
      <c r="BO368" s="193">
        <f t="shared" si="220"/>
        <v>0</v>
      </c>
      <c r="BP368" s="193">
        <f>SUM($BM$351:BM368)/SUM($BK$351:BK368)</f>
        <v>0</v>
      </c>
    </row>
    <row r="369" spans="1:68" s="41" customFormat="1" ht="21.75" hidden="1" customHeight="1" outlineLevel="1">
      <c r="A369" s="120">
        <v>44549</v>
      </c>
      <c r="B369" s="1000"/>
      <c r="C369" s="126"/>
      <c r="D369" s="1003"/>
      <c r="E369" s="706"/>
      <c r="F369" s="155"/>
      <c r="G369" s="30"/>
      <c r="H369" s="31"/>
      <c r="I369" s="35"/>
      <c r="J369" s="34"/>
      <c r="K369" s="441"/>
      <c r="L369" s="706"/>
      <c r="M369" s="710"/>
      <c r="N369" s="134"/>
      <c r="O369" s="36"/>
      <c r="P369" s="147"/>
      <c r="Q369" s="148"/>
      <c r="R369" s="707"/>
      <c r="S369" s="35"/>
      <c r="T369" s="489"/>
      <c r="U369" s="36"/>
      <c r="V369" s="157"/>
      <c r="W369" s="33"/>
      <c r="X369" s="30"/>
      <c r="Y369" s="36"/>
      <c r="Z369" s="37"/>
      <c r="AA369" s="37"/>
      <c r="AB369" s="161"/>
      <c r="AC369" s="98"/>
      <c r="AD369" s="165"/>
      <c r="AE369" s="38"/>
      <c r="AF369" s="167"/>
      <c r="AG369" s="165"/>
      <c r="AH369" s="452"/>
      <c r="AI369" s="126"/>
      <c r="AJ369" s="127"/>
      <c r="AK369" s="555"/>
      <c r="AL369" s="30"/>
      <c r="AM369" s="40"/>
      <c r="AN369" s="570"/>
      <c r="AO369" s="178"/>
      <c r="AP369" s="409"/>
      <c r="AQ369" s="157"/>
      <c r="AS369" s="1060"/>
      <c r="AW369" s="675">
        <f t="shared" si="212"/>
        <v>612903.22580645164</v>
      </c>
      <c r="AX369" s="186"/>
      <c r="AY369" s="186">
        <f t="shared" si="213"/>
        <v>0</v>
      </c>
      <c r="AZ369" s="186">
        <f t="shared" si="206"/>
        <v>-612903.22580645164</v>
      </c>
      <c r="BA369" s="193">
        <f t="shared" si="207"/>
        <v>0</v>
      </c>
      <c r="BB369" s="720">
        <f>SUM($AY$351:AY369)/SUM($AW$351:AW369)</f>
        <v>0</v>
      </c>
      <c r="BC369" s="675">
        <f t="shared" si="215"/>
        <v>596774.19354838715</v>
      </c>
      <c r="BD369" s="186">
        <f t="shared" si="214"/>
        <v>0</v>
      </c>
      <c r="BE369" s="186">
        <f t="shared" si="222"/>
        <v>-596774.19354838715</v>
      </c>
      <c r="BF369" s="193">
        <f t="shared" si="209"/>
        <v>0</v>
      </c>
      <c r="BG369" s="675">
        <f t="shared" si="216"/>
        <v>17096.774193548386</v>
      </c>
      <c r="BH369" s="186">
        <f t="shared" si="217"/>
        <v>0</v>
      </c>
      <c r="BI369" s="186">
        <f t="shared" si="210"/>
        <v>-17096.774193548386</v>
      </c>
      <c r="BJ369" s="193">
        <f t="shared" si="211"/>
        <v>0</v>
      </c>
      <c r="BK369" s="675">
        <f t="shared" si="218"/>
        <v>42.258064516129032</v>
      </c>
      <c r="BL369" s="677"/>
      <c r="BM369" s="677">
        <f t="shared" si="219"/>
        <v>0</v>
      </c>
      <c r="BN369" s="677">
        <f t="shared" si="221"/>
        <v>-42.258064516129032</v>
      </c>
      <c r="BO369" s="193">
        <f t="shared" si="220"/>
        <v>0</v>
      </c>
      <c r="BP369" s="193">
        <f>SUM($BM$351:BM369)/SUM($BK$351:BK369)</f>
        <v>0</v>
      </c>
    </row>
    <row r="370" spans="1:68" s="41" customFormat="1" ht="21.75" hidden="1" customHeight="1" outlineLevel="1">
      <c r="A370" s="120">
        <v>44550</v>
      </c>
      <c r="B370" s="1000"/>
      <c r="C370" s="126"/>
      <c r="D370" s="1003"/>
      <c r="E370" s="706"/>
      <c r="F370" s="155"/>
      <c r="G370" s="30"/>
      <c r="H370" s="31"/>
      <c r="I370" s="35"/>
      <c r="J370" s="34"/>
      <c r="K370" s="441"/>
      <c r="L370" s="706"/>
      <c r="M370" s="710"/>
      <c r="N370" s="134"/>
      <c r="O370" s="36"/>
      <c r="P370" s="147"/>
      <c r="Q370" s="148"/>
      <c r="R370" s="707"/>
      <c r="S370" s="35"/>
      <c r="T370" s="489"/>
      <c r="U370" s="36"/>
      <c r="V370" s="157"/>
      <c r="W370" s="33"/>
      <c r="X370" s="30"/>
      <c r="Y370" s="36"/>
      <c r="Z370" s="37"/>
      <c r="AA370" s="37"/>
      <c r="AB370" s="161"/>
      <c r="AC370" s="98"/>
      <c r="AD370" s="165"/>
      <c r="AE370" s="38"/>
      <c r="AF370" s="167"/>
      <c r="AG370" s="165"/>
      <c r="AH370" s="452"/>
      <c r="AI370" s="126"/>
      <c r="AJ370" s="127"/>
      <c r="AK370" s="555"/>
      <c r="AL370" s="30"/>
      <c r="AM370" s="40"/>
      <c r="AN370" s="570"/>
      <c r="AO370" s="178"/>
      <c r="AP370" s="409"/>
      <c r="AQ370" s="157"/>
      <c r="AS370" s="1060"/>
      <c r="AW370" s="675">
        <f t="shared" si="212"/>
        <v>612903.22580645164</v>
      </c>
      <c r="AX370" s="186"/>
      <c r="AY370" s="186">
        <f t="shared" si="213"/>
        <v>0</v>
      </c>
      <c r="AZ370" s="186">
        <f t="shared" si="206"/>
        <v>-612903.22580645164</v>
      </c>
      <c r="BA370" s="193">
        <f t="shared" si="207"/>
        <v>0</v>
      </c>
      <c r="BB370" s="720">
        <f>SUM($AY$351:AY370)/SUM($AW$351:AW370)</f>
        <v>0</v>
      </c>
      <c r="BC370" s="675">
        <f t="shared" si="215"/>
        <v>596774.19354838715</v>
      </c>
      <c r="BD370" s="186">
        <f t="shared" si="214"/>
        <v>0</v>
      </c>
      <c r="BE370" s="186">
        <f t="shared" si="222"/>
        <v>-596774.19354838715</v>
      </c>
      <c r="BF370" s="193">
        <f t="shared" si="209"/>
        <v>0</v>
      </c>
      <c r="BG370" s="675">
        <f t="shared" si="216"/>
        <v>17096.774193548386</v>
      </c>
      <c r="BH370" s="186">
        <f t="shared" si="217"/>
        <v>0</v>
      </c>
      <c r="BI370" s="186">
        <f t="shared" si="210"/>
        <v>-17096.774193548386</v>
      </c>
      <c r="BJ370" s="193">
        <f t="shared" si="211"/>
        <v>0</v>
      </c>
      <c r="BK370" s="675">
        <f t="shared" si="218"/>
        <v>42.258064516129032</v>
      </c>
      <c r="BL370" s="677"/>
      <c r="BM370" s="677">
        <f t="shared" si="219"/>
        <v>0</v>
      </c>
      <c r="BN370" s="677">
        <f t="shared" si="221"/>
        <v>-42.258064516129032</v>
      </c>
      <c r="BO370" s="193">
        <f t="shared" si="220"/>
        <v>0</v>
      </c>
      <c r="BP370" s="193">
        <f>SUM($BM$351:BM370)/SUM($BK$351:BK370)</f>
        <v>0</v>
      </c>
    </row>
    <row r="371" spans="1:68" s="41" customFormat="1" ht="21.75" hidden="1" customHeight="1" outlineLevel="1">
      <c r="A371" s="120">
        <v>44551</v>
      </c>
      <c r="B371" s="1000"/>
      <c r="C371" s="126"/>
      <c r="D371" s="1003"/>
      <c r="E371" s="706"/>
      <c r="F371" s="155"/>
      <c r="G371" s="30"/>
      <c r="H371" s="31"/>
      <c r="I371" s="35"/>
      <c r="J371" s="34"/>
      <c r="K371" s="441"/>
      <c r="L371" s="706"/>
      <c r="M371" s="710"/>
      <c r="N371" s="134"/>
      <c r="O371" s="36"/>
      <c r="P371" s="147"/>
      <c r="Q371" s="148"/>
      <c r="R371" s="707"/>
      <c r="S371" s="35"/>
      <c r="T371" s="489"/>
      <c r="U371" s="36"/>
      <c r="V371" s="157"/>
      <c r="W371" s="33"/>
      <c r="X371" s="30"/>
      <c r="Y371" s="36"/>
      <c r="Z371" s="37"/>
      <c r="AA371" s="37"/>
      <c r="AB371" s="161"/>
      <c r="AC371" s="98"/>
      <c r="AD371" s="165"/>
      <c r="AE371" s="38"/>
      <c r="AF371" s="167"/>
      <c r="AG371" s="165"/>
      <c r="AH371" s="452"/>
      <c r="AI371" s="126"/>
      <c r="AJ371" s="127"/>
      <c r="AK371" s="555"/>
      <c r="AL371" s="30"/>
      <c r="AM371" s="40"/>
      <c r="AN371" s="570"/>
      <c r="AO371" s="178"/>
      <c r="AP371" s="409"/>
      <c r="AQ371" s="157"/>
      <c r="AS371" s="1060"/>
      <c r="AW371" s="675">
        <f t="shared" si="212"/>
        <v>612903.22580645164</v>
      </c>
      <c r="AX371" s="186"/>
      <c r="AY371" s="186">
        <f t="shared" si="213"/>
        <v>0</v>
      </c>
      <c r="AZ371" s="186">
        <f t="shared" si="206"/>
        <v>-612903.22580645164</v>
      </c>
      <c r="BA371" s="193">
        <f t="shared" si="207"/>
        <v>0</v>
      </c>
      <c r="BB371" s="720">
        <f>SUM($AY$351:AY371)/SUM($AW$351:AW371)</f>
        <v>0</v>
      </c>
      <c r="BC371" s="675">
        <f t="shared" si="215"/>
        <v>596774.19354838715</v>
      </c>
      <c r="BD371" s="186">
        <f t="shared" si="214"/>
        <v>0</v>
      </c>
      <c r="BE371" s="186">
        <f t="shared" si="222"/>
        <v>-596774.19354838715</v>
      </c>
      <c r="BF371" s="193">
        <f t="shared" si="209"/>
        <v>0</v>
      </c>
      <c r="BG371" s="675">
        <f t="shared" si="216"/>
        <v>17096.774193548386</v>
      </c>
      <c r="BH371" s="186">
        <f t="shared" si="217"/>
        <v>0</v>
      </c>
      <c r="BI371" s="186">
        <f t="shared" si="210"/>
        <v>-17096.774193548386</v>
      </c>
      <c r="BJ371" s="193">
        <f t="shared" si="211"/>
        <v>0</v>
      </c>
      <c r="BK371" s="675">
        <f t="shared" si="218"/>
        <v>42.258064516129032</v>
      </c>
      <c r="BL371" s="677"/>
      <c r="BM371" s="677">
        <f t="shared" si="219"/>
        <v>0</v>
      </c>
      <c r="BN371" s="677">
        <f t="shared" si="221"/>
        <v>-42.258064516129032</v>
      </c>
      <c r="BO371" s="193">
        <f t="shared" si="220"/>
        <v>0</v>
      </c>
      <c r="BP371" s="193">
        <f>SUM($BM$351:BM371)/SUM($BK$351:BK371)</f>
        <v>0</v>
      </c>
    </row>
    <row r="372" spans="1:68" s="41" customFormat="1" ht="21.75" hidden="1" customHeight="1" outlineLevel="1">
      <c r="A372" s="120">
        <v>44552</v>
      </c>
      <c r="B372" s="1000"/>
      <c r="C372" s="126"/>
      <c r="D372" s="1003"/>
      <c r="E372" s="706"/>
      <c r="F372" s="155"/>
      <c r="G372" s="30"/>
      <c r="H372" s="31"/>
      <c r="I372" s="35"/>
      <c r="J372" s="34"/>
      <c r="K372" s="441"/>
      <c r="L372" s="706"/>
      <c r="M372" s="710"/>
      <c r="N372" s="134"/>
      <c r="O372" s="36"/>
      <c r="P372" s="147"/>
      <c r="Q372" s="148"/>
      <c r="R372" s="707"/>
      <c r="S372" s="35"/>
      <c r="T372" s="489"/>
      <c r="U372" s="36"/>
      <c r="V372" s="157"/>
      <c r="W372" s="33"/>
      <c r="X372" s="30"/>
      <c r="Y372" s="36"/>
      <c r="Z372" s="37"/>
      <c r="AA372" s="37"/>
      <c r="AB372" s="161"/>
      <c r="AC372" s="98"/>
      <c r="AD372" s="165"/>
      <c r="AE372" s="38"/>
      <c r="AF372" s="167"/>
      <c r="AG372" s="165"/>
      <c r="AH372" s="452"/>
      <c r="AI372" s="126"/>
      <c r="AJ372" s="127"/>
      <c r="AK372" s="555"/>
      <c r="AL372" s="30"/>
      <c r="AM372" s="40"/>
      <c r="AN372" s="570"/>
      <c r="AO372" s="178"/>
      <c r="AP372" s="409"/>
      <c r="AQ372" s="157"/>
      <c r="AS372" s="1060"/>
      <c r="AW372" s="675">
        <f t="shared" si="212"/>
        <v>612903.22580645164</v>
      </c>
      <c r="AX372" s="186"/>
      <c r="AY372" s="186">
        <f t="shared" si="213"/>
        <v>0</v>
      </c>
      <c r="AZ372" s="186">
        <f t="shared" si="206"/>
        <v>-612903.22580645164</v>
      </c>
      <c r="BA372" s="193">
        <f t="shared" si="207"/>
        <v>0</v>
      </c>
      <c r="BB372" s="720">
        <f>SUM($AY$351:AY372)/SUM($AW$351:AW372)</f>
        <v>0</v>
      </c>
      <c r="BC372" s="675">
        <f t="shared" si="215"/>
        <v>596774.19354838715</v>
      </c>
      <c r="BD372" s="186">
        <f t="shared" si="214"/>
        <v>0</v>
      </c>
      <c r="BE372" s="186">
        <f t="shared" si="222"/>
        <v>-596774.19354838715</v>
      </c>
      <c r="BF372" s="193">
        <f t="shared" si="209"/>
        <v>0</v>
      </c>
      <c r="BG372" s="675">
        <f t="shared" si="216"/>
        <v>17096.774193548386</v>
      </c>
      <c r="BH372" s="186">
        <f t="shared" si="217"/>
        <v>0</v>
      </c>
      <c r="BI372" s="186">
        <f t="shared" si="210"/>
        <v>-17096.774193548386</v>
      </c>
      <c r="BJ372" s="193">
        <f t="shared" si="211"/>
        <v>0</v>
      </c>
      <c r="BK372" s="675">
        <f t="shared" si="218"/>
        <v>42.258064516129032</v>
      </c>
      <c r="BL372" s="677"/>
      <c r="BM372" s="677">
        <f t="shared" si="219"/>
        <v>0</v>
      </c>
      <c r="BN372" s="677">
        <f t="shared" si="221"/>
        <v>-42.258064516129032</v>
      </c>
      <c r="BO372" s="193">
        <f t="shared" si="220"/>
        <v>0</v>
      </c>
      <c r="BP372" s="193">
        <f>SUM($BM$351:BM372)/SUM($BK$351:BK372)</f>
        <v>0</v>
      </c>
    </row>
    <row r="373" spans="1:68" s="41" customFormat="1" ht="21.75" hidden="1" customHeight="1" outlineLevel="1">
      <c r="A373" s="120">
        <v>44553</v>
      </c>
      <c r="B373" s="1000"/>
      <c r="C373" s="126"/>
      <c r="D373" s="1003"/>
      <c r="E373" s="706"/>
      <c r="F373" s="155"/>
      <c r="G373" s="30"/>
      <c r="H373" s="31"/>
      <c r="I373" s="35"/>
      <c r="J373" s="34"/>
      <c r="K373" s="441"/>
      <c r="L373" s="706"/>
      <c r="M373" s="710"/>
      <c r="N373" s="134"/>
      <c r="O373" s="36"/>
      <c r="P373" s="147"/>
      <c r="Q373" s="148"/>
      <c r="R373" s="707"/>
      <c r="S373" s="35"/>
      <c r="T373" s="489"/>
      <c r="U373" s="36"/>
      <c r="V373" s="157"/>
      <c r="W373" s="33"/>
      <c r="X373" s="30"/>
      <c r="Y373" s="36"/>
      <c r="Z373" s="37"/>
      <c r="AA373" s="37"/>
      <c r="AB373" s="161"/>
      <c r="AC373" s="98"/>
      <c r="AD373" s="165"/>
      <c r="AE373" s="38"/>
      <c r="AF373" s="167"/>
      <c r="AG373" s="165"/>
      <c r="AH373" s="452"/>
      <c r="AI373" s="126"/>
      <c r="AJ373" s="127"/>
      <c r="AK373" s="555"/>
      <c r="AL373" s="30"/>
      <c r="AM373" s="40"/>
      <c r="AN373" s="570"/>
      <c r="AO373" s="178"/>
      <c r="AP373" s="409"/>
      <c r="AQ373" s="157"/>
      <c r="AS373" s="1060"/>
      <c r="AW373" s="675">
        <f t="shared" si="212"/>
        <v>612903.22580645164</v>
      </c>
      <c r="AX373" s="186"/>
      <c r="AY373" s="186">
        <f t="shared" si="213"/>
        <v>0</v>
      </c>
      <c r="AZ373" s="186">
        <f t="shared" si="206"/>
        <v>-612903.22580645164</v>
      </c>
      <c r="BA373" s="193">
        <f t="shared" si="207"/>
        <v>0</v>
      </c>
      <c r="BB373" s="720">
        <f>SUM($AY$351:AY373)/SUM($AW$351:AW373)</f>
        <v>0</v>
      </c>
      <c r="BC373" s="675">
        <f t="shared" si="215"/>
        <v>596774.19354838715</v>
      </c>
      <c r="BD373" s="186">
        <f t="shared" si="214"/>
        <v>0</v>
      </c>
      <c r="BE373" s="186">
        <f t="shared" si="222"/>
        <v>-596774.19354838715</v>
      </c>
      <c r="BF373" s="193">
        <f t="shared" si="209"/>
        <v>0</v>
      </c>
      <c r="BG373" s="675">
        <f t="shared" si="216"/>
        <v>17096.774193548386</v>
      </c>
      <c r="BH373" s="186">
        <f t="shared" si="217"/>
        <v>0</v>
      </c>
      <c r="BI373" s="186">
        <f t="shared" si="210"/>
        <v>-17096.774193548386</v>
      </c>
      <c r="BJ373" s="193">
        <f t="shared" si="211"/>
        <v>0</v>
      </c>
      <c r="BK373" s="675">
        <f t="shared" si="218"/>
        <v>42.258064516129032</v>
      </c>
      <c r="BL373" s="677"/>
      <c r="BM373" s="677">
        <f t="shared" si="219"/>
        <v>0</v>
      </c>
      <c r="BN373" s="677">
        <f t="shared" si="221"/>
        <v>-42.258064516129032</v>
      </c>
      <c r="BO373" s="193">
        <f t="shared" si="220"/>
        <v>0</v>
      </c>
      <c r="BP373" s="193">
        <f>SUM($BM$351:BM373)/SUM($BK$351:BK373)</f>
        <v>0</v>
      </c>
    </row>
    <row r="374" spans="1:68" s="41" customFormat="1" ht="21.75" hidden="1" customHeight="1" outlineLevel="1">
      <c r="A374" s="120">
        <v>44554</v>
      </c>
      <c r="B374" s="1000"/>
      <c r="C374" s="126"/>
      <c r="D374" s="1003"/>
      <c r="E374" s="706"/>
      <c r="F374" s="155"/>
      <c r="G374" s="30"/>
      <c r="H374" s="31"/>
      <c r="I374" s="35"/>
      <c r="J374" s="34"/>
      <c r="K374" s="441"/>
      <c r="L374" s="706"/>
      <c r="M374" s="710"/>
      <c r="N374" s="134"/>
      <c r="O374" s="36"/>
      <c r="P374" s="147"/>
      <c r="Q374" s="148"/>
      <c r="R374" s="707"/>
      <c r="S374" s="35"/>
      <c r="T374" s="489"/>
      <c r="U374" s="36"/>
      <c r="V374" s="157"/>
      <c r="W374" s="33"/>
      <c r="X374" s="30"/>
      <c r="Y374" s="36"/>
      <c r="Z374" s="37"/>
      <c r="AA374" s="37"/>
      <c r="AB374" s="161"/>
      <c r="AC374" s="98"/>
      <c r="AD374" s="165"/>
      <c r="AE374" s="38"/>
      <c r="AF374" s="167"/>
      <c r="AG374" s="165"/>
      <c r="AH374" s="452"/>
      <c r="AI374" s="126"/>
      <c r="AJ374" s="127"/>
      <c r="AK374" s="555"/>
      <c r="AL374" s="30"/>
      <c r="AM374" s="40"/>
      <c r="AN374" s="570"/>
      <c r="AO374" s="178"/>
      <c r="AP374" s="409"/>
      <c r="AQ374" s="157"/>
      <c r="AS374" s="1060"/>
      <c r="AW374" s="675">
        <f t="shared" si="212"/>
        <v>612903.22580645164</v>
      </c>
      <c r="AX374" s="186"/>
      <c r="AY374" s="186">
        <f t="shared" si="213"/>
        <v>0</v>
      </c>
      <c r="AZ374" s="186">
        <f t="shared" si="206"/>
        <v>-612903.22580645164</v>
      </c>
      <c r="BA374" s="193">
        <f t="shared" si="207"/>
        <v>0</v>
      </c>
      <c r="BB374" s="720">
        <f>SUM($AY$351:AY374)/SUM($AW$351:AW374)</f>
        <v>0</v>
      </c>
      <c r="BC374" s="675">
        <f t="shared" si="215"/>
        <v>596774.19354838715</v>
      </c>
      <c r="BD374" s="186">
        <f t="shared" si="214"/>
        <v>0</v>
      </c>
      <c r="BE374" s="186">
        <f t="shared" si="222"/>
        <v>-596774.19354838715</v>
      </c>
      <c r="BF374" s="193">
        <f t="shared" si="209"/>
        <v>0</v>
      </c>
      <c r="BG374" s="675">
        <f t="shared" si="216"/>
        <v>17096.774193548386</v>
      </c>
      <c r="BH374" s="186">
        <f t="shared" si="217"/>
        <v>0</v>
      </c>
      <c r="BI374" s="186">
        <f t="shared" si="210"/>
        <v>-17096.774193548386</v>
      </c>
      <c r="BJ374" s="193">
        <f t="shared" si="211"/>
        <v>0</v>
      </c>
      <c r="BK374" s="675">
        <f t="shared" si="218"/>
        <v>42.258064516129032</v>
      </c>
      <c r="BL374" s="677"/>
      <c r="BM374" s="677">
        <f t="shared" si="219"/>
        <v>0</v>
      </c>
      <c r="BN374" s="677">
        <f t="shared" si="221"/>
        <v>-42.258064516129032</v>
      </c>
      <c r="BO374" s="193">
        <f t="shared" si="220"/>
        <v>0</v>
      </c>
      <c r="BP374" s="193">
        <f>SUM($BM$351:BM374)/SUM($BK$351:BK374)</f>
        <v>0</v>
      </c>
    </row>
    <row r="375" spans="1:68" s="41" customFormat="1" ht="21.75" hidden="1" customHeight="1" outlineLevel="1">
      <c r="A375" s="120">
        <v>44555</v>
      </c>
      <c r="B375" s="1000"/>
      <c r="C375" s="126"/>
      <c r="D375" s="1003"/>
      <c r="E375" s="706"/>
      <c r="F375" s="155"/>
      <c r="G375" s="30"/>
      <c r="H375" s="31"/>
      <c r="I375" s="35"/>
      <c r="J375" s="34"/>
      <c r="K375" s="441"/>
      <c r="L375" s="706"/>
      <c r="M375" s="710"/>
      <c r="N375" s="134"/>
      <c r="O375" s="36"/>
      <c r="P375" s="147"/>
      <c r="Q375" s="148"/>
      <c r="R375" s="707"/>
      <c r="S375" s="35"/>
      <c r="T375" s="489"/>
      <c r="U375" s="36"/>
      <c r="V375" s="157"/>
      <c r="W375" s="33"/>
      <c r="X375" s="30"/>
      <c r="Y375" s="36"/>
      <c r="Z375" s="37"/>
      <c r="AA375" s="37"/>
      <c r="AB375" s="161"/>
      <c r="AC375" s="98"/>
      <c r="AD375" s="165"/>
      <c r="AE375" s="38"/>
      <c r="AF375" s="167"/>
      <c r="AG375" s="165"/>
      <c r="AH375" s="452"/>
      <c r="AI375" s="126"/>
      <c r="AJ375" s="127"/>
      <c r="AK375" s="555"/>
      <c r="AL375" s="30"/>
      <c r="AM375" s="40"/>
      <c r="AN375" s="570"/>
      <c r="AO375" s="178"/>
      <c r="AP375" s="409"/>
      <c r="AQ375" s="157"/>
      <c r="AS375" s="1060"/>
      <c r="AW375" s="675">
        <f t="shared" si="212"/>
        <v>612903.22580645164</v>
      </c>
      <c r="AX375" s="186"/>
      <c r="AY375" s="186">
        <f t="shared" si="213"/>
        <v>0</v>
      </c>
      <c r="AZ375" s="186">
        <f t="shared" si="206"/>
        <v>-612903.22580645164</v>
      </c>
      <c r="BA375" s="193">
        <f t="shared" si="207"/>
        <v>0</v>
      </c>
      <c r="BB375" s="720">
        <f>SUM($AY$351:AY375)/SUM($AW$351:AW375)</f>
        <v>0</v>
      </c>
      <c r="BC375" s="675">
        <f t="shared" si="215"/>
        <v>596774.19354838715</v>
      </c>
      <c r="BD375" s="186">
        <f t="shared" si="214"/>
        <v>0</v>
      </c>
      <c r="BE375" s="186">
        <f t="shared" si="222"/>
        <v>-596774.19354838715</v>
      </c>
      <c r="BF375" s="193">
        <f t="shared" si="209"/>
        <v>0</v>
      </c>
      <c r="BG375" s="675">
        <f t="shared" si="216"/>
        <v>17096.774193548386</v>
      </c>
      <c r="BH375" s="186">
        <f t="shared" si="217"/>
        <v>0</v>
      </c>
      <c r="BI375" s="186">
        <f t="shared" si="210"/>
        <v>-17096.774193548386</v>
      </c>
      <c r="BJ375" s="193">
        <f t="shared" si="211"/>
        <v>0</v>
      </c>
      <c r="BK375" s="675">
        <f t="shared" si="218"/>
        <v>42.258064516129032</v>
      </c>
      <c r="BL375" s="677"/>
      <c r="BM375" s="677">
        <f t="shared" si="219"/>
        <v>0</v>
      </c>
      <c r="BN375" s="677">
        <f t="shared" si="221"/>
        <v>-42.258064516129032</v>
      </c>
      <c r="BO375" s="193">
        <f t="shared" si="220"/>
        <v>0</v>
      </c>
      <c r="BP375" s="193">
        <f>SUM($BM$351:BM375)/SUM($BK$351:BK375)</f>
        <v>0</v>
      </c>
    </row>
    <row r="376" spans="1:68" s="41" customFormat="1" ht="21.75" hidden="1" customHeight="1" outlineLevel="1">
      <c r="A376" s="120">
        <v>44556</v>
      </c>
      <c r="B376" s="1000"/>
      <c r="C376" s="126"/>
      <c r="D376" s="1003"/>
      <c r="E376" s="706"/>
      <c r="F376" s="155"/>
      <c r="G376" s="30"/>
      <c r="H376" s="31"/>
      <c r="I376" s="35"/>
      <c r="J376" s="34"/>
      <c r="K376" s="441"/>
      <c r="L376" s="706"/>
      <c r="M376" s="710"/>
      <c r="N376" s="134"/>
      <c r="O376" s="36"/>
      <c r="P376" s="147"/>
      <c r="Q376" s="148"/>
      <c r="R376" s="707"/>
      <c r="S376" s="63"/>
      <c r="T376" s="491"/>
      <c r="U376" s="36"/>
      <c r="V376" s="157"/>
      <c r="W376" s="33"/>
      <c r="X376" s="30"/>
      <c r="Y376" s="36"/>
      <c r="Z376" s="37"/>
      <c r="AA376" s="37"/>
      <c r="AB376" s="161"/>
      <c r="AC376" s="98"/>
      <c r="AD376" s="165"/>
      <c r="AE376" s="38"/>
      <c r="AF376" s="167"/>
      <c r="AG376" s="165"/>
      <c r="AH376" s="452"/>
      <c r="AI376" s="126"/>
      <c r="AJ376" s="127"/>
      <c r="AK376" s="555"/>
      <c r="AL376" s="30"/>
      <c r="AM376" s="40"/>
      <c r="AN376" s="570"/>
      <c r="AO376" s="178"/>
      <c r="AP376" s="409"/>
      <c r="AQ376" s="157"/>
      <c r="AS376" s="1060"/>
      <c r="AW376" s="675">
        <f t="shared" si="212"/>
        <v>612903.22580645164</v>
      </c>
      <c r="AX376" s="186"/>
      <c r="AY376" s="186">
        <f t="shared" si="213"/>
        <v>0</v>
      </c>
      <c r="AZ376" s="186">
        <f t="shared" si="206"/>
        <v>-612903.22580645164</v>
      </c>
      <c r="BA376" s="193">
        <f t="shared" si="207"/>
        <v>0</v>
      </c>
      <c r="BB376" s="720">
        <f>SUM($AY$351:AY376)/SUM($AW$351:AW376)</f>
        <v>0</v>
      </c>
      <c r="BC376" s="675">
        <f t="shared" si="215"/>
        <v>596774.19354838715</v>
      </c>
      <c r="BD376" s="186">
        <f t="shared" si="214"/>
        <v>0</v>
      </c>
      <c r="BE376" s="186">
        <f t="shared" si="222"/>
        <v>-596774.19354838715</v>
      </c>
      <c r="BF376" s="193">
        <f t="shared" si="209"/>
        <v>0</v>
      </c>
      <c r="BG376" s="675">
        <f t="shared" si="216"/>
        <v>17096.774193548386</v>
      </c>
      <c r="BH376" s="186">
        <f t="shared" si="217"/>
        <v>0</v>
      </c>
      <c r="BI376" s="186">
        <f t="shared" si="210"/>
        <v>-17096.774193548386</v>
      </c>
      <c r="BJ376" s="193">
        <f t="shared" si="211"/>
        <v>0</v>
      </c>
      <c r="BK376" s="675">
        <f t="shared" si="218"/>
        <v>42.258064516129032</v>
      </c>
      <c r="BL376" s="677"/>
      <c r="BM376" s="677">
        <f t="shared" si="219"/>
        <v>0</v>
      </c>
      <c r="BN376" s="677">
        <f t="shared" si="221"/>
        <v>-42.258064516129032</v>
      </c>
      <c r="BO376" s="193">
        <f t="shared" si="220"/>
        <v>0</v>
      </c>
      <c r="BP376" s="193">
        <f>SUM($BM$351:BM376)/SUM($BK$351:BK376)</f>
        <v>0</v>
      </c>
    </row>
    <row r="377" spans="1:68" s="41" customFormat="1" ht="21.75" hidden="1" customHeight="1" outlineLevel="1">
      <c r="A377" s="120">
        <v>44557</v>
      </c>
      <c r="B377" s="1000"/>
      <c r="C377" s="126"/>
      <c r="D377" s="1003"/>
      <c r="E377" s="706"/>
      <c r="F377" s="155"/>
      <c r="G377" s="30"/>
      <c r="H377" s="31"/>
      <c r="I377" s="35"/>
      <c r="J377" s="34"/>
      <c r="K377" s="441"/>
      <c r="L377" s="706"/>
      <c r="M377" s="710"/>
      <c r="N377" s="134"/>
      <c r="O377" s="36"/>
      <c r="P377" s="147"/>
      <c r="Q377" s="148"/>
      <c r="R377" s="707"/>
      <c r="S377" s="35"/>
      <c r="T377" s="489"/>
      <c r="U377" s="36"/>
      <c r="V377" s="157"/>
      <c r="W377" s="33"/>
      <c r="X377" s="30"/>
      <c r="Y377" s="36"/>
      <c r="Z377" s="37"/>
      <c r="AA377" s="37"/>
      <c r="AB377" s="161"/>
      <c r="AC377" s="98"/>
      <c r="AD377" s="165"/>
      <c r="AE377" s="38"/>
      <c r="AF377" s="167"/>
      <c r="AG377" s="165"/>
      <c r="AH377" s="452"/>
      <c r="AI377" s="126"/>
      <c r="AJ377" s="127"/>
      <c r="AK377" s="555"/>
      <c r="AL377" s="30"/>
      <c r="AM377" s="40"/>
      <c r="AN377" s="570"/>
      <c r="AO377" s="178"/>
      <c r="AP377" s="409"/>
      <c r="AQ377" s="157"/>
      <c r="AS377" s="1060"/>
      <c r="AW377" s="675">
        <f t="shared" si="212"/>
        <v>612903.22580645164</v>
      </c>
      <c r="AX377" s="186"/>
      <c r="AY377" s="186">
        <f t="shared" si="213"/>
        <v>0</v>
      </c>
      <c r="AZ377" s="186">
        <f t="shared" si="206"/>
        <v>-612903.22580645164</v>
      </c>
      <c r="BA377" s="193">
        <f t="shared" si="207"/>
        <v>0</v>
      </c>
      <c r="BB377" s="720">
        <f>SUM($AY$351:AY377)/SUM($AW$351:AW377)</f>
        <v>0</v>
      </c>
      <c r="BC377" s="675">
        <f t="shared" si="215"/>
        <v>596774.19354838715</v>
      </c>
      <c r="BD377" s="186">
        <f t="shared" si="214"/>
        <v>0</v>
      </c>
      <c r="BE377" s="186">
        <f t="shared" si="222"/>
        <v>-596774.19354838715</v>
      </c>
      <c r="BF377" s="193">
        <f t="shared" si="209"/>
        <v>0</v>
      </c>
      <c r="BG377" s="675">
        <f t="shared" si="216"/>
        <v>17096.774193548386</v>
      </c>
      <c r="BH377" s="186">
        <f t="shared" si="217"/>
        <v>0</v>
      </c>
      <c r="BI377" s="186">
        <f t="shared" si="210"/>
        <v>-17096.774193548386</v>
      </c>
      <c r="BJ377" s="193">
        <f t="shared" si="211"/>
        <v>0</v>
      </c>
      <c r="BK377" s="675">
        <f t="shared" si="218"/>
        <v>42.258064516129032</v>
      </c>
      <c r="BL377" s="677"/>
      <c r="BM377" s="677">
        <f t="shared" si="219"/>
        <v>0</v>
      </c>
      <c r="BN377" s="677">
        <f t="shared" si="221"/>
        <v>-42.258064516129032</v>
      </c>
      <c r="BO377" s="193">
        <f t="shared" si="220"/>
        <v>0</v>
      </c>
      <c r="BP377" s="193">
        <f>SUM($BM$351:BM377)/SUM($BK$351:BK377)</f>
        <v>0</v>
      </c>
    </row>
    <row r="378" spans="1:68" s="41" customFormat="1" ht="21.75" hidden="1" customHeight="1" outlineLevel="1">
      <c r="A378" s="120">
        <v>44558</v>
      </c>
      <c r="B378" s="1000"/>
      <c r="C378" s="126"/>
      <c r="D378" s="1003"/>
      <c r="E378" s="706"/>
      <c r="F378" s="155"/>
      <c r="G378" s="30"/>
      <c r="H378" s="31"/>
      <c r="I378" s="35"/>
      <c r="J378" s="34"/>
      <c r="K378" s="441"/>
      <c r="L378" s="706"/>
      <c r="M378" s="710"/>
      <c r="N378" s="134"/>
      <c r="O378" s="36"/>
      <c r="P378" s="147"/>
      <c r="Q378" s="148"/>
      <c r="R378" s="707"/>
      <c r="S378" s="35"/>
      <c r="T378" s="489"/>
      <c r="U378" s="36"/>
      <c r="V378" s="157"/>
      <c r="W378" s="33"/>
      <c r="X378" s="30"/>
      <c r="Y378" s="36"/>
      <c r="Z378" s="37"/>
      <c r="AA378" s="37"/>
      <c r="AB378" s="161"/>
      <c r="AC378" s="98"/>
      <c r="AD378" s="165"/>
      <c r="AE378" s="38"/>
      <c r="AF378" s="167"/>
      <c r="AG378" s="165"/>
      <c r="AH378" s="452"/>
      <c r="AI378" s="126"/>
      <c r="AJ378" s="127"/>
      <c r="AK378" s="555"/>
      <c r="AL378" s="30"/>
      <c r="AM378" s="40"/>
      <c r="AN378" s="570"/>
      <c r="AO378" s="178"/>
      <c r="AP378" s="409"/>
      <c r="AQ378" s="157"/>
      <c r="AS378" s="1060"/>
      <c r="AW378" s="675">
        <f t="shared" si="212"/>
        <v>612903.22580645164</v>
      </c>
      <c r="AX378" s="186"/>
      <c r="AY378" s="186">
        <f t="shared" si="213"/>
        <v>0</v>
      </c>
      <c r="AZ378" s="186">
        <f t="shared" si="206"/>
        <v>-612903.22580645164</v>
      </c>
      <c r="BA378" s="193">
        <f t="shared" si="207"/>
        <v>0</v>
      </c>
      <c r="BB378" s="720">
        <f>SUM($AY$351:AY378)/SUM($AW$351:AW378)</f>
        <v>0</v>
      </c>
      <c r="BC378" s="675">
        <f t="shared" si="215"/>
        <v>596774.19354838715</v>
      </c>
      <c r="BD378" s="186">
        <f t="shared" si="214"/>
        <v>0</v>
      </c>
      <c r="BE378" s="186">
        <f t="shared" si="222"/>
        <v>-596774.19354838715</v>
      </c>
      <c r="BF378" s="193">
        <f t="shared" si="209"/>
        <v>0</v>
      </c>
      <c r="BG378" s="675">
        <f t="shared" si="216"/>
        <v>17096.774193548386</v>
      </c>
      <c r="BH378" s="186">
        <f t="shared" si="217"/>
        <v>0</v>
      </c>
      <c r="BI378" s="186">
        <f t="shared" si="210"/>
        <v>-17096.774193548386</v>
      </c>
      <c r="BJ378" s="193">
        <f t="shared" si="211"/>
        <v>0</v>
      </c>
      <c r="BK378" s="675">
        <f t="shared" si="218"/>
        <v>42.258064516129032</v>
      </c>
      <c r="BL378" s="677"/>
      <c r="BM378" s="677">
        <f t="shared" si="219"/>
        <v>0</v>
      </c>
      <c r="BN378" s="677">
        <f t="shared" si="221"/>
        <v>-42.258064516129032</v>
      </c>
      <c r="BO378" s="193">
        <f t="shared" si="220"/>
        <v>0</v>
      </c>
      <c r="BP378" s="193">
        <f>SUM($BM$351:BM378)/SUM($BK$351:BK378)</f>
        <v>0</v>
      </c>
    </row>
    <row r="379" spans="1:68" s="41" customFormat="1" ht="21.75" hidden="1" customHeight="1" outlineLevel="1">
      <c r="A379" s="120">
        <v>44559</v>
      </c>
      <c r="B379" s="1000"/>
      <c r="C379" s="126"/>
      <c r="D379" s="1003"/>
      <c r="E379" s="706"/>
      <c r="F379" s="155"/>
      <c r="G379" s="30"/>
      <c r="H379" s="31"/>
      <c r="I379" s="35"/>
      <c r="J379" s="34"/>
      <c r="K379" s="441"/>
      <c r="L379" s="706"/>
      <c r="M379" s="710"/>
      <c r="N379" s="134"/>
      <c r="O379" s="36"/>
      <c r="P379" s="147"/>
      <c r="Q379" s="148"/>
      <c r="R379" s="707"/>
      <c r="S379" s="35"/>
      <c r="T379" s="489"/>
      <c r="U379" s="36"/>
      <c r="V379" s="157"/>
      <c r="W379" s="33"/>
      <c r="X379" s="30"/>
      <c r="Y379" s="36"/>
      <c r="Z379" s="37"/>
      <c r="AA379" s="37"/>
      <c r="AB379" s="161"/>
      <c r="AC379" s="98"/>
      <c r="AD379" s="165"/>
      <c r="AE379" s="38"/>
      <c r="AF379" s="167"/>
      <c r="AG379" s="165"/>
      <c r="AH379" s="452"/>
      <c r="AI379" s="126"/>
      <c r="AJ379" s="127"/>
      <c r="AK379" s="555"/>
      <c r="AL379" s="30"/>
      <c r="AM379" s="40"/>
      <c r="AN379" s="570"/>
      <c r="AO379" s="178"/>
      <c r="AP379" s="409"/>
      <c r="AQ379" s="157"/>
      <c r="AS379" s="1060"/>
      <c r="AW379" s="675">
        <f t="shared" si="212"/>
        <v>612903.22580645164</v>
      </c>
      <c r="AX379" s="186"/>
      <c r="AY379" s="186">
        <f t="shared" si="213"/>
        <v>0</v>
      </c>
      <c r="AZ379" s="186">
        <f t="shared" si="206"/>
        <v>-612903.22580645164</v>
      </c>
      <c r="BA379" s="193">
        <f t="shared" si="207"/>
        <v>0</v>
      </c>
      <c r="BB379" s="720">
        <f>SUM($AY$351:AY379)/SUM($AW$351:AW379)</f>
        <v>0</v>
      </c>
      <c r="BC379" s="675">
        <f t="shared" si="215"/>
        <v>596774.19354838715</v>
      </c>
      <c r="BD379" s="186">
        <f t="shared" si="214"/>
        <v>0</v>
      </c>
      <c r="BE379" s="186">
        <f t="shared" si="222"/>
        <v>-596774.19354838715</v>
      </c>
      <c r="BF379" s="193">
        <f t="shared" si="209"/>
        <v>0</v>
      </c>
      <c r="BG379" s="675">
        <f t="shared" si="216"/>
        <v>17096.774193548386</v>
      </c>
      <c r="BH379" s="186">
        <f t="shared" si="217"/>
        <v>0</v>
      </c>
      <c r="BI379" s="186">
        <f t="shared" si="210"/>
        <v>-17096.774193548386</v>
      </c>
      <c r="BJ379" s="193">
        <f t="shared" si="211"/>
        <v>0</v>
      </c>
      <c r="BK379" s="675">
        <f t="shared" si="218"/>
        <v>42.258064516129032</v>
      </c>
      <c r="BL379" s="677"/>
      <c r="BM379" s="677">
        <f t="shared" si="219"/>
        <v>0</v>
      </c>
      <c r="BN379" s="677">
        <f t="shared" si="221"/>
        <v>-42.258064516129032</v>
      </c>
      <c r="BO379" s="193">
        <f t="shared" si="220"/>
        <v>0</v>
      </c>
      <c r="BP379" s="193">
        <f>SUM($BM$351:BM379)/SUM($BK$351:BK379)</f>
        <v>0</v>
      </c>
    </row>
    <row r="380" spans="1:68" s="41" customFormat="1" ht="21.75" hidden="1" customHeight="1" outlineLevel="1">
      <c r="A380" s="120">
        <v>44560</v>
      </c>
      <c r="B380" s="1000"/>
      <c r="C380" s="126"/>
      <c r="D380" s="1003"/>
      <c r="E380" s="706"/>
      <c r="F380" s="155"/>
      <c r="G380" s="30"/>
      <c r="H380" s="31"/>
      <c r="I380" s="35"/>
      <c r="J380" s="34"/>
      <c r="K380" s="441"/>
      <c r="L380" s="706"/>
      <c r="M380" s="710"/>
      <c r="N380" s="134"/>
      <c r="O380" s="36"/>
      <c r="P380" s="147"/>
      <c r="Q380" s="148"/>
      <c r="R380" s="707"/>
      <c r="S380" s="35"/>
      <c r="T380" s="489"/>
      <c r="U380" s="36"/>
      <c r="V380" s="157"/>
      <c r="W380" s="33"/>
      <c r="X380" s="30"/>
      <c r="Y380" s="36"/>
      <c r="Z380" s="37"/>
      <c r="AA380" s="37"/>
      <c r="AB380" s="161"/>
      <c r="AC380" s="98"/>
      <c r="AD380" s="165"/>
      <c r="AE380" s="38"/>
      <c r="AF380" s="167"/>
      <c r="AG380" s="165"/>
      <c r="AH380" s="452"/>
      <c r="AI380" s="126"/>
      <c r="AJ380" s="127"/>
      <c r="AK380" s="555"/>
      <c r="AL380" s="30"/>
      <c r="AM380" s="40"/>
      <c r="AN380" s="570"/>
      <c r="AO380" s="178"/>
      <c r="AP380" s="409"/>
      <c r="AQ380" s="157"/>
      <c r="AS380" s="1060"/>
      <c r="AW380" s="675">
        <f t="shared" si="212"/>
        <v>612903.22580645164</v>
      </c>
      <c r="AX380" s="186"/>
      <c r="AY380" s="186">
        <f t="shared" si="213"/>
        <v>0</v>
      </c>
      <c r="AZ380" s="186">
        <f t="shared" si="206"/>
        <v>-612903.22580645164</v>
      </c>
      <c r="BA380" s="193">
        <f t="shared" si="207"/>
        <v>0</v>
      </c>
      <c r="BB380" s="720">
        <f>SUM($AY$351:AY380)/SUM($AW$351:AW380)</f>
        <v>0</v>
      </c>
      <c r="BC380" s="675">
        <f t="shared" si="215"/>
        <v>596774.19354838715</v>
      </c>
      <c r="BD380" s="186">
        <f t="shared" si="214"/>
        <v>0</v>
      </c>
      <c r="BE380" s="186">
        <f t="shared" si="222"/>
        <v>-596774.19354838715</v>
      </c>
      <c r="BF380" s="193">
        <f t="shared" si="209"/>
        <v>0</v>
      </c>
      <c r="BG380" s="675">
        <f t="shared" si="216"/>
        <v>17096.774193548386</v>
      </c>
      <c r="BH380" s="186">
        <f t="shared" si="217"/>
        <v>0</v>
      </c>
      <c r="BI380" s="186">
        <f t="shared" si="210"/>
        <v>-17096.774193548386</v>
      </c>
      <c r="BJ380" s="193">
        <f t="shared" si="211"/>
        <v>0</v>
      </c>
      <c r="BK380" s="675">
        <f t="shared" si="218"/>
        <v>42.258064516129032</v>
      </c>
      <c r="BL380" s="677"/>
      <c r="BM380" s="677">
        <f t="shared" si="219"/>
        <v>0</v>
      </c>
      <c r="BN380" s="677">
        <f t="shared" si="221"/>
        <v>-42.258064516129032</v>
      </c>
      <c r="BO380" s="193">
        <f t="shared" si="220"/>
        <v>0</v>
      </c>
      <c r="BP380" s="193">
        <f>SUM($BM$351:BM380)/SUM($BK$351:BK380)</f>
        <v>0</v>
      </c>
    </row>
    <row r="381" spans="1:68" s="41" customFormat="1" ht="21.75" hidden="1" customHeight="1" outlineLevel="1" collapsed="1">
      <c r="A381" s="120">
        <v>44561</v>
      </c>
      <c r="B381" s="1000"/>
      <c r="C381" s="126"/>
      <c r="D381" s="1003"/>
      <c r="E381" s="706"/>
      <c r="F381" s="155"/>
      <c r="G381" s="30"/>
      <c r="H381" s="31"/>
      <c r="I381" s="35"/>
      <c r="J381" s="34"/>
      <c r="K381" s="441"/>
      <c r="L381" s="706"/>
      <c r="M381" s="710"/>
      <c r="N381" s="134"/>
      <c r="O381" s="36"/>
      <c r="P381" s="147"/>
      <c r="Q381" s="148"/>
      <c r="R381" s="707"/>
      <c r="S381" s="35"/>
      <c r="T381" s="489"/>
      <c r="U381" s="36"/>
      <c r="V381" s="157"/>
      <c r="W381" s="33"/>
      <c r="X381" s="30"/>
      <c r="Y381" s="36"/>
      <c r="Z381" s="37"/>
      <c r="AA381" s="37"/>
      <c r="AB381" s="161"/>
      <c r="AC381" s="98"/>
      <c r="AD381" s="165"/>
      <c r="AE381" s="38"/>
      <c r="AF381" s="167"/>
      <c r="AG381" s="165"/>
      <c r="AH381" s="452"/>
      <c r="AI381" s="126"/>
      <c r="AJ381" s="127"/>
      <c r="AK381" s="555"/>
      <c r="AL381" s="30"/>
      <c r="AM381" s="40"/>
      <c r="AN381" s="570"/>
      <c r="AO381" s="178"/>
      <c r="AP381" s="409"/>
      <c r="AQ381" s="157"/>
      <c r="AS381" s="1060"/>
      <c r="AW381" s="675">
        <f t="shared" si="212"/>
        <v>612903.22580645164</v>
      </c>
      <c r="AX381" s="186"/>
      <c r="AY381" s="186">
        <f t="shared" si="213"/>
        <v>0</v>
      </c>
      <c r="AZ381" s="186">
        <f t="shared" si="206"/>
        <v>-612903.22580645164</v>
      </c>
      <c r="BA381" s="193">
        <f t="shared" si="207"/>
        <v>0</v>
      </c>
      <c r="BB381" s="720">
        <f>SUM($AY$351:AY381)/SUM($AW$351:AW381)</f>
        <v>0</v>
      </c>
      <c r="BC381" s="675">
        <f t="shared" si="215"/>
        <v>596774.19354838715</v>
      </c>
      <c r="BD381" s="186">
        <f t="shared" si="214"/>
        <v>0</v>
      </c>
      <c r="BE381" s="186">
        <f t="shared" si="222"/>
        <v>-596774.19354838715</v>
      </c>
      <c r="BF381" s="193">
        <f t="shared" si="209"/>
        <v>0</v>
      </c>
      <c r="BG381" s="675">
        <f t="shared" si="216"/>
        <v>17096.774193548386</v>
      </c>
      <c r="BH381" s="186">
        <f t="shared" si="217"/>
        <v>0</v>
      </c>
      <c r="BI381" s="186">
        <f t="shared" si="210"/>
        <v>-17096.774193548386</v>
      </c>
      <c r="BJ381" s="193">
        <f t="shared" si="211"/>
        <v>0</v>
      </c>
      <c r="BK381" s="675">
        <f t="shared" si="218"/>
        <v>42.258064516129032</v>
      </c>
      <c r="BL381" s="677"/>
      <c r="BM381" s="677">
        <f t="shared" si="219"/>
        <v>0</v>
      </c>
      <c r="BN381" s="677">
        <f t="shared" si="221"/>
        <v>-42.258064516129032</v>
      </c>
      <c r="BO381" s="193">
        <f t="shared" si="220"/>
        <v>0</v>
      </c>
      <c r="BP381" s="193">
        <f>SUM($BM$351:BM381)/SUM($BK$351:BK381)</f>
        <v>0</v>
      </c>
    </row>
    <row r="382" spans="1:68" s="52" customFormat="1" ht="22.5" customHeight="1" collapsed="1">
      <c r="A382" s="122" t="str">
        <f>"SUM T12"</f>
        <v>SUM T12</v>
      </c>
      <c r="B382" s="1015">
        <f t="shared" ref="B382:V382" si="223">SUM(B351:B381)</f>
        <v>0</v>
      </c>
      <c r="C382" s="54">
        <f t="shared" si="223"/>
        <v>0</v>
      </c>
      <c r="D382" s="1008">
        <f t="shared" si="223"/>
        <v>0</v>
      </c>
      <c r="E382" s="789">
        <f>SUM(E351:E381)</f>
        <v>0</v>
      </c>
      <c r="F382" s="54">
        <f t="shared" si="223"/>
        <v>0</v>
      </c>
      <c r="G382" s="54">
        <f t="shared" si="223"/>
        <v>0</v>
      </c>
      <c r="H382" s="55">
        <f t="shared" si="223"/>
        <v>0</v>
      </c>
      <c r="I382" s="59">
        <f t="shared" si="223"/>
        <v>0</v>
      </c>
      <c r="J382" s="58">
        <f t="shared" si="223"/>
        <v>0</v>
      </c>
      <c r="K382" s="1129">
        <f t="shared" si="223"/>
        <v>0</v>
      </c>
      <c r="L382" s="773">
        <f>SUM(L351:L381)</f>
        <v>0</v>
      </c>
      <c r="M382" s="790">
        <f t="shared" si="223"/>
        <v>0</v>
      </c>
      <c r="N382" s="62">
        <f t="shared" si="223"/>
        <v>0</v>
      </c>
      <c r="O382" s="60">
        <f t="shared" si="223"/>
        <v>0</v>
      </c>
      <c r="P382" s="151">
        <f t="shared" si="223"/>
        <v>0</v>
      </c>
      <c r="Q382" s="152">
        <f t="shared" si="223"/>
        <v>0</v>
      </c>
      <c r="R382" s="791">
        <f t="shared" si="223"/>
        <v>0</v>
      </c>
      <c r="S382" s="59">
        <f t="shared" si="223"/>
        <v>0</v>
      </c>
      <c r="T382" s="59">
        <f t="shared" si="223"/>
        <v>0</v>
      </c>
      <c r="U382" s="60">
        <f t="shared" si="223"/>
        <v>0</v>
      </c>
      <c r="V382" s="56">
        <f t="shared" si="223"/>
        <v>0</v>
      </c>
      <c r="W382" s="57" t="s">
        <v>82</v>
      </c>
      <c r="X382" s="54">
        <f t="shared" ref="X382:AL382" si="224">SUM(X351:X381)</f>
        <v>0</v>
      </c>
      <c r="Y382" s="60" t="s">
        <v>82</v>
      </c>
      <c r="Z382" s="61">
        <f t="shared" si="224"/>
        <v>0</v>
      </c>
      <c r="AA382" s="61">
        <f>SUM(AA351:AA381)</f>
        <v>0</v>
      </c>
      <c r="AB382" s="162">
        <f t="shared" si="224"/>
        <v>0</v>
      </c>
      <c r="AC382" s="100">
        <f t="shared" si="224"/>
        <v>0</v>
      </c>
      <c r="AD382" s="62">
        <f t="shared" si="224"/>
        <v>0</v>
      </c>
      <c r="AE382" s="54">
        <f>SUM(AE351:AE381)</f>
        <v>0</v>
      </c>
      <c r="AF382" s="60" t="s">
        <v>82</v>
      </c>
      <c r="AG382" s="62">
        <f t="shared" si="224"/>
        <v>0</v>
      </c>
      <c r="AH382" s="455">
        <f t="shared" si="224"/>
        <v>0</v>
      </c>
      <c r="AI382" s="54">
        <f t="shared" si="224"/>
        <v>0</v>
      </c>
      <c r="AJ382" s="60">
        <f t="shared" si="224"/>
        <v>0</v>
      </c>
      <c r="AK382" s="536">
        <f t="shared" si="224"/>
        <v>0</v>
      </c>
      <c r="AL382" s="54">
        <f t="shared" si="224"/>
        <v>0</v>
      </c>
      <c r="AM382" s="61"/>
      <c r="AN382" s="574">
        <f>SUM(AN351:AN381)</f>
        <v>0</v>
      </c>
      <c r="AO382" s="58">
        <f>SUM(AO351:AO381)</f>
        <v>0</v>
      </c>
      <c r="AP382" s="411"/>
      <c r="AQ382" s="56">
        <f>SUM(AQ351:AQ381)</f>
        <v>0</v>
      </c>
      <c r="AS382" s="1061"/>
      <c r="AW382" s="199">
        <v>19000000</v>
      </c>
      <c r="AX382" s="478"/>
      <c r="AY382" s="478">
        <f>SUM(AY351:AY381)</f>
        <v>0</v>
      </c>
      <c r="AZ382" s="189">
        <f>B382-AW382</f>
        <v>-19000000</v>
      </c>
      <c r="BA382" s="194">
        <f t="shared" si="207"/>
        <v>0</v>
      </c>
      <c r="BB382" s="722"/>
      <c r="BC382" s="199">
        <v>18500000</v>
      </c>
      <c r="BD382" s="478">
        <f>SUM(BD351:BD381)</f>
        <v>0</v>
      </c>
      <c r="BE382" s="189">
        <f>I382-BC382</f>
        <v>-18500000</v>
      </c>
      <c r="BF382" s="194">
        <f>I382/BC382</f>
        <v>0</v>
      </c>
      <c r="BG382" s="199">
        <v>530000</v>
      </c>
      <c r="BH382" s="478">
        <f>SUM(BH351:BH381)</f>
        <v>0</v>
      </c>
      <c r="BI382" s="189">
        <f>S382+V382-BG382</f>
        <v>-530000</v>
      </c>
      <c r="BJ382" s="194">
        <f>(S382+V382)/BG382</f>
        <v>0</v>
      </c>
      <c r="BK382" s="681">
        <v>1310</v>
      </c>
      <c r="BL382" s="687"/>
      <c r="BM382" s="687">
        <f>SUM(BM351:BM381)</f>
        <v>0</v>
      </c>
      <c r="BN382" s="682">
        <f>BM382-BK382</f>
        <v>-1310</v>
      </c>
      <c r="BO382" s="683">
        <f>BM382/BK382</f>
        <v>0</v>
      </c>
      <c r="BP382" s="683"/>
    </row>
    <row r="383" spans="1:68" s="52" customFormat="1" ht="30.75" customHeight="1">
      <c r="A383" s="123" t="str">
        <f>CONCATENATE("SUM ",YEAR(Svodka!J2))</f>
        <v>SUM 2025</v>
      </c>
      <c r="B383" s="1009">
        <f>ROUND(SUMIFS(B6:B382,$A$6:$A$382,"=SUM*"),3)</f>
        <v>97248911.368000001</v>
      </c>
      <c r="C383" s="65">
        <f>ROUND(SUMIFS(C6:C382,$A$6:$A$382,"=SUM*"),0)</f>
        <v>98904326</v>
      </c>
      <c r="D383" s="1009">
        <f>ROUND(SUMIFS(D6:D382,$A$6:$A$382,"=SUM*"),3)</f>
        <v>9836.3709999999992</v>
      </c>
      <c r="E383" s="528">
        <f t="shared" ref="E383:J383" si="225">ROUND(SUMIFS(E6:E382,$A$6:$A$382,"=SUM*"),0)</f>
        <v>298035</v>
      </c>
      <c r="F383" s="66">
        <f t="shared" si="225"/>
        <v>67174794</v>
      </c>
      <c r="G383" s="65">
        <f t="shared" si="225"/>
        <v>2856232</v>
      </c>
      <c r="H383" s="67">
        <f t="shared" si="225"/>
        <v>0</v>
      </c>
      <c r="I383" s="66">
        <f t="shared" si="225"/>
        <v>92263944</v>
      </c>
      <c r="J383" s="67">
        <f t="shared" si="225"/>
        <v>3735150</v>
      </c>
      <c r="K383" s="560">
        <f>ROUND(SUMIFS(K6:K382,$A$6:$A$382,"=SUM*"),3)</f>
        <v>9836.26</v>
      </c>
      <c r="L383" s="67">
        <f t="shared" ref="L383:AA383" si="226">ROUND(SUMIFS(L6:L382,$A$6:$A$382,"=SUM*"),0)</f>
        <v>298034</v>
      </c>
      <c r="M383" s="182">
        <f t="shared" si="226"/>
        <v>3838789</v>
      </c>
      <c r="N383" s="66">
        <f t="shared" si="226"/>
        <v>65049545</v>
      </c>
      <c r="O383" s="67">
        <f t="shared" si="226"/>
        <v>2765787</v>
      </c>
      <c r="P383" s="66">
        <f t="shared" si="226"/>
        <v>157313489</v>
      </c>
      <c r="Q383" s="67">
        <f t="shared" si="226"/>
        <v>6500937</v>
      </c>
      <c r="R383" s="182">
        <f t="shared" si="226"/>
        <v>6379552</v>
      </c>
      <c r="S383" s="66">
        <f t="shared" si="226"/>
        <v>3229692</v>
      </c>
      <c r="T383" s="66">
        <f t="shared" si="226"/>
        <v>1726599</v>
      </c>
      <c r="U383" s="67">
        <f t="shared" si="226"/>
        <v>73449</v>
      </c>
      <c r="V383" s="182">
        <f t="shared" si="226"/>
        <v>1755220</v>
      </c>
      <c r="W383" s="66">
        <f t="shared" si="226"/>
        <v>0</v>
      </c>
      <c r="X383" s="65">
        <f t="shared" si="226"/>
        <v>0</v>
      </c>
      <c r="Y383" s="67">
        <f t="shared" si="226"/>
        <v>0</v>
      </c>
      <c r="Z383" s="182">
        <f t="shared" si="226"/>
        <v>0</v>
      </c>
      <c r="AA383" s="182">
        <f t="shared" si="226"/>
        <v>0</v>
      </c>
      <c r="AB383" s="66"/>
      <c r="AC383" s="67"/>
      <c r="AD383" s="66"/>
      <c r="AE383" s="65">
        <f t="shared" ref="AE383:AK383" si="227">ROUND(SUMIFS(AE6:AE382,$A$6:$A$382,"=SUM*"),0)</f>
        <v>9759</v>
      </c>
      <c r="AF383" s="67">
        <f t="shared" si="227"/>
        <v>0</v>
      </c>
      <c r="AG383" s="66">
        <f t="shared" si="227"/>
        <v>10316</v>
      </c>
      <c r="AH383" s="456">
        <f t="shared" si="227"/>
        <v>2518</v>
      </c>
      <c r="AI383" s="65">
        <f t="shared" si="227"/>
        <v>147</v>
      </c>
      <c r="AJ383" s="67">
        <f t="shared" si="227"/>
        <v>0</v>
      </c>
      <c r="AK383" s="560">
        <f t="shared" si="227"/>
        <v>33940</v>
      </c>
      <c r="AL383" s="67"/>
      <c r="AM383" s="182"/>
      <c r="AN383" s="578">
        <f>ROUND(SUMIFS(AN6:AN382,$A$6:$A$382,"=SUM*"),0)</f>
        <v>2733</v>
      </c>
      <c r="AO383" s="67">
        <f>ROUND(SUMIFS(AO6:AO382,$A$6:$A$382,"=SUM*"),0)</f>
        <v>5737</v>
      </c>
      <c r="AP383" s="414"/>
      <c r="AQ383" s="182"/>
      <c r="AS383" s="1061"/>
      <c r="AW383" s="66">
        <f>SUM(AW37+AW66+AW98+AW129+AW161+AW192+AW224+AW256+AW287+AW319+AW350+AW382)</f>
        <v>156000000</v>
      </c>
      <c r="AX383" s="191"/>
      <c r="AY383" s="191">
        <f>SUM(AY37+AY66+AY98+AY129+AY161+AY192+AY224+AY256+AY287+AY319+AY350+AY382)</f>
        <v>97248911.367999986</v>
      </c>
      <c r="AZ383" s="191">
        <f>B383-AW383</f>
        <v>-58751088.631999999</v>
      </c>
      <c r="BA383" s="196">
        <f t="shared" si="207"/>
        <v>0.62339045748717947</v>
      </c>
      <c r="BB383" s="724"/>
      <c r="BC383" s="66">
        <f>SUM(BC37+BC66+BC98+BC129+BC161+BC192+BC224+BC256+BC287+BC319+BC350+BC382)</f>
        <v>150200000</v>
      </c>
      <c r="BD383" s="191">
        <f>SUM(BD37+BD66+BD98+BD129+BD161+BD192+BD224+BD256+BD287+BD319+BD350+BD382)</f>
        <v>92263944</v>
      </c>
      <c r="BE383" s="191">
        <f>I383-BC383</f>
        <v>-57936056</v>
      </c>
      <c r="BF383" s="196">
        <f>I383/BC383</f>
        <v>0.61427392809587222</v>
      </c>
      <c r="BG383" s="66">
        <f>SUM(BG37+BG66+BG98+BG129+BG161+BG192+BG224+BG256+BG287+BG319+BG350+BG382)</f>
        <v>6010000</v>
      </c>
      <c r="BH383" s="191">
        <f>SUM(BH37+BH66+BH98+BH129+BH161+BH192+BH224+BH256+BH287+BH319+BH350+BH382)</f>
        <v>4984912</v>
      </c>
      <c r="BI383" s="191">
        <f>(S383+V383)-BG383</f>
        <v>-1025088</v>
      </c>
      <c r="BJ383" s="196">
        <f>(S383+V383)/BG383</f>
        <v>0.82943627287853572</v>
      </c>
      <c r="BK383" s="845">
        <f>BK37+BK66+BK98+BK129+BK161+BK192+BK224+BK256+BK287+BK319+BK350+BK382</f>
        <v>11650</v>
      </c>
      <c r="BL383" s="688"/>
      <c r="BM383" s="688">
        <f>SUM(BM37+BM66+BM98+BM129+BM161+BM192+BM224+BM256+BM287+BM319+BM350+BM382)</f>
        <v>9836.3709999999992</v>
      </c>
      <c r="BN383" s="688">
        <f>BM383-BK383</f>
        <v>-1813.6290000000008</v>
      </c>
      <c r="BO383" s="689">
        <f>BM383/BK383</f>
        <v>0.84432369098712434</v>
      </c>
      <c r="BP383" s="689"/>
    </row>
    <row r="384" spans="1:68" s="71" customFormat="1" ht="24.75" customHeight="1">
      <c r="A384" s="124" t="str">
        <f>CONCATENATE("AVERAGE ",YEAR(Svodka!J2))</f>
        <v>AVERAGE 2025</v>
      </c>
      <c r="B384" s="1019">
        <f>ROUND(B383/(Svodka!$J$2-DATE(YEAR(Svodka!$J$2),1,1)+1),0)</f>
        <v>436094</v>
      </c>
      <c r="C384" s="68">
        <f>ROUND(C383/(Svodka!$J$2-DATE(YEAR(Svodka!$J$2),1,1)+1),0)</f>
        <v>443517</v>
      </c>
      <c r="D384" s="1010"/>
      <c r="E384" s="529">
        <f>ROUND(E383/(Svodka!$J$2-DATE(YEAR(Svodka!$J$2),1,1)+1),0)</f>
        <v>1336</v>
      </c>
      <c r="F384" s="69">
        <f>ROUND(F383/(Svodka!$J$2-DATE(YEAR(Svodka!$J$2),1,1)+1),0)</f>
        <v>301232</v>
      </c>
      <c r="G384" s="68">
        <f>ROUND(G383/(Svodka!$J$2-DATE(YEAR(Svodka!$J$2),1,1)+1),0)</f>
        <v>12808</v>
      </c>
      <c r="H384" s="70">
        <f>ROUND(H383/(Svodka!$J$2-DATE(YEAR(Svodka!$J$2),1,1)+1),0)</f>
        <v>0</v>
      </c>
      <c r="I384" s="69">
        <f>ROUND(I383/(Svodka!$J$2-DATE(YEAR(Svodka!$J$2),1,1)+1),0)</f>
        <v>413740</v>
      </c>
      <c r="J384" s="70">
        <f>ROUND(J383/(Svodka!$J$2-DATE(YEAR(Svodka!$J$2),1,1)+1),0)</f>
        <v>16750</v>
      </c>
      <c r="K384" s="561">
        <f>ROUND(K383/(Svodka!$J$2-DATE(YEAR(Svodka!$J$2),1,1)+1),0)</f>
        <v>44</v>
      </c>
      <c r="L384" s="70">
        <f>ROUND(L383/(Svodka!$J$2-DATE(YEAR(Svodka!$J$2),1,1)+1),0)</f>
        <v>1336</v>
      </c>
      <c r="M384" s="144">
        <f>ROUND(M383/(Svodka!$J$2-DATE(YEAR(Svodka!$J$2),1,1)+1),0)</f>
        <v>17214</v>
      </c>
      <c r="N384" s="69">
        <f>ROUND(N383/(Svodka!$J$2-DATE(YEAR(Svodka!$J$2),1,1)+1),0)</f>
        <v>291702</v>
      </c>
      <c r="O384" s="70">
        <f>ROUND(O383/(Svodka!$J$2-DATE(YEAR(Svodka!$J$2),1,1)+1),0)</f>
        <v>12403</v>
      </c>
      <c r="P384" s="69">
        <f>ROUND(P383/(Svodka!$J$2-DATE(YEAR(Svodka!$J$2),1,1)+1),0)</f>
        <v>705442</v>
      </c>
      <c r="Q384" s="70">
        <f>ROUND(Q383/(Svodka!$J$2-DATE(YEAR(Svodka!$J$2),1,1)+1),0)</f>
        <v>29152</v>
      </c>
      <c r="R384" s="144">
        <f>ROUND(R383/(Svodka!$J$2-DATE(YEAR(Svodka!$J$2),1,1)+1),0)</f>
        <v>28608</v>
      </c>
      <c r="S384" s="69">
        <f>ROUND(S383/(Svodka!$J$2-DATE(YEAR(Svodka!$J$2),1,1)+1),0)</f>
        <v>14483</v>
      </c>
      <c r="T384" s="69">
        <f>ROUND(T383/(Svodka!$J$2-DATE(YEAR(Svodka!$J$2),1,1)+1),0)</f>
        <v>7743</v>
      </c>
      <c r="U384" s="70">
        <f>ROUND(U383/(Svodka!$J$2-DATE(YEAR(Svodka!$J$2),1,1)+1),0)</f>
        <v>329</v>
      </c>
      <c r="V384" s="144">
        <f>ROUND(V383/(Svodka!$J$2-DATE(YEAR(Svodka!$J$2),1,1)+1),0)</f>
        <v>7871</v>
      </c>
      <c r="W384" s="69">
        <f>ROUND(W383/(Svodka!$J$2-DATE(YEAR(Svodka!$J$2),1,1)+1),0)</f>
        <v>0</v>
      </c>
      <c r="X384" s="68">
        <f>ROUND(X383/(Svodka!$J$2-DATE(YEAR(Svodka!$J$2),1,1)+1),0)</f>
        <v>0</v>
      </c>
      <c r="Y384" s="70">
        <f>ROUND(Y383/(Svodka!$J$2-DATE(YEAR(Svodka!$J$2),1,1)+1),0)</f>
        <v>0</v>
      </c>
      <c r="Z384" s="144">
        <f>ROUND(Z383/(Svodka!$J$2-DATE(YEAR(Svodka!$J$2),1,1)+1),0)</f>
        <v>0</v>
      </c>
      <c r="AA384" s="144">
        <f>ROUND(AA383/(Svodka!$J$2-DATE(YEAR(Svodka!$J$2),1,1)+1),0)</f>
        <v>0</v>
      </c>
      <c r="AB384" s="69"/>
      <c r="AC384" s="70"/>
      <c r="AD384" s="69"/>
      <c r="AE384" s="68">
        <f>ROUND(AE383/(Svodka!$J$2-DATE(YEAR(Svodka!$J$2),1,1)+1),0)</f>
        <v>44</v>
      </c>
      <c r="AF384" s="70">
        <f>ROUND(AF383/(Svodka!$J$2-DATE(YEAR(Svodka!$J$2),1,1)+1),0)</f>
        <v>0</v>
      </c>
      <c r="AG384" s="69">
        <f>ROUND(AG383/(Svodka!$J$2-DATE(YEAR(Svodka!$J$2),1,1)+1),0)</f>
        <v>46</v>
      </c>
      <c r="AH384" s="457">
        <f>ROUND(AH383/(Svodka!$J$2-DATE(YEAR(Svodka!$J$2),1,1)+1),0)</f>
        <v>11</v>
      </c>
      <c r="AI384" s="68">
        <f>ROUND(AI383/(Svodka!$J$2-DATE(YEAR(Svodka!$J$2),1,1)+1),0)</f>
        <v>1</v>
      </c>
      <c r="AJ384" s="70">
        <f>ROUND(AJ383/(Svodka!$J$2-DATE(YEAR(Svodka!$J$2),1,1)+1),0)</f>
        <v>0</v>
      </c>
      <c r="AK384" s="561">
        <f>ROUND(AK383/(Svodka!$J$2-DATE(YEAR(Svodka!$J$2),1,1)+1),0)</f>
        <v>152</v>
      </c>
      <c r="AL384" s="70"/>
      <c r="AM384" s="144"/>
      <c r="AN384" s="579">
        <f>ROUND(AN383/(Svodka!$J$2-DATE(YEAR(Svodka!$J$2),1,1)+1),0)</f>
        <v>12</v>
      </c>
      <c r="AO384" s="70">
        <f>ROUND(AO383/(Svodka!$J$2-DATE(YEAR(Svodka!$J$2),1,1)+1),0)</f>
        <v>26</v>
      </c>
      <c r="AP384" s="415"/>
      <c r="AQ384" s="144"/>
      <c r="AS384" s="1063"/>
      <c r="AW384" s="69" t="e">
        <f>ROUND(AW383/([1]Svodka!$J$2-DATE(YEAR([1]Svodka!$J$2),1,1)+1),0)</f>
        <v>#REF!</v>
      </c>
      <c r="AX384" s="101"/>
      <c r="AY384" s="101"/>
      <c r="AZ384" s="101" t="e">
        <f t="shared" si="206"/>
        <v>#REF!</v>
      </c>
      <c r="BA384" s="197" t="e">
        <f t="shared" si="207"/>
        <v>#REF!</v>
      </c>
      <c r="BB384" s="725"/>
      <c r="BC384" s="69" t="e">
        <f>ROUND(BC383/([1]Svodka!$J$2-DATE(YEAR([1]Svodka!$J$2),1,1)+1),0)</f>
        <v>#REF!</v>
      </c>
      <c r="BD384" s="101"/>
      <c r="BE384" s="101" t="e">
        <f>I384-BC384</f>
        <v>#REF!</v>
      </c>
      <c r="BF384" s="197" t="e">
        <f>I384/BC384</f>
        <v>#REF!</v>
      </c>
      <c r="BG384" s="69" t="e">
        <f>ROUND(BG383/([2]Svodka!$J$2-DATE(YEAR([2]Svodka!$J$2),1,1)+1),0)</f>
        <v>#REF!</v>
      </c>
      <c r="BH384" s="101"/>
      <c r="BI384" s="101" t="e">
        <f>(S384+V384)-BG384</f>
        <v>#REF!</v>
      </c>
      <c r="BJ384" s="197" t="e">
        <f>(S384+V384)/BG384</f>
        <v>#REF!</v>
      </c>
      <c r="BK384" s="690" t="e">
        <f>ROUND(BK383/([1]Svodka!$J$2-DATE(YEAR([1]Svodka!$J$2),1,1)+1),0)</f>
        <v>#REF!</v>
      </c>
      <c r="BL384" s="691"/>
      <c r="BM384" s="691"/>
      <c r="BN384" s="692" t="e">
        <f>D384-BK384</f>
        <v>#REF!</v>
      </c>
      <c r="BO384" s="683" t="e">
        <f>E384/BK384</f>
        <v>#REF!</v>
      </c>
      <c r="BP384" s="683"/>
    </row>
    <row r="385" spans="2:53" ht="27" hidden="1" customHeight="1" outlineLevel="1">
      <c r="B385" s="1020"/>
      <c r="C385" s="129"/>
      <c r="D385" s="1011"/>
      <c r="E385" s="530"/>
      <c r="F385" s="313"/>
      <c r="I385" s="135"/>
      <c r="J385" s="136"/>
      <c r="K385" s="562"/>
      <c r="L385" s="136"/>
      <c r="M385" s="139"/>
      <c r="N385" s="135"/>
      <c r="O385" s="136"/>
      <c r="P385" s="153"/>
      <c r="Q385" s="154"/>
      <c r="S385" s="73"/>
      <c r="U385" s="74"/>
      <c r="V385" s="158"/>
      <c r="AB385" s="164"/>
      <c r="AC385" s="29"/>
      <c r="AD385" s="166"/>
      <c r="AF385" s="160"/>
      <c r="AG385" s="128"/>
      <c r="AH385" s="458"/>
      <c r="AI385" s="129"/>
      <c r="AJ385" s="174"/>
    </row>
    <row r="386" spans="2:53" ht="23.25" hidden="1" customHeight="1" outlineLevel="1"/>
    <row r="387" spans="2:53" ht="22.5" hidden="1" customHeight="1" outlineLevel="1">
      <c r="L387" s="77"/>
      <c r="M387" s="77"/>
      <c r="N387" s="77"/>
      <c r="O387" s="77"/>
      <c r="P387" s="77"/>
      <c r="S387" s="78"/>
      <c r="T387" s="78"/>
      <c r="AB387" s="29"/>
      <c r="AC387" s="29"/>
      <c r="AJ387" s="29"/>
    </row>
    <row r="388" spans="2:53" collapsed="1"/>
    <row r="389" spans="2:53">
      <c r="AZ389" s="1132"/>
      <c r="BA389" s="1132"/>
    </row>
    <row r="390" spans="2:53">
      <c r="AZ390" s="1132"/>
    </row>
  </sheetData>
  <mergeCells count="31">
    <mergeCell ref="AB2:AC2"/>
    <mergeCell ref="D3:E3"/>
    <mergeCell ref="BG2:BJ2"/>
    <mergeCell ref="AR2:AR3"/>
    <mergeCell ref="AS2:AS3"/>
    <mergeCell ref="AP2:AP3"/>
    <mergeCell ref="AW2:BA2"/>
    <mergeCell ref="BC2:BF2"/>
    <mergeCell ref="T3:U3"/>
    <mergeCell ref="AD2:AF2"/>
    <mergeCell ref="AG2:AJ2"/>
    <mergeCell ref="AN2:AO2"/>
    <mergeCell ref="AQ2:AQ3"/>
    <mergeCell ref="W2:Y2"/>
    <mergeCell ref="BB2:BB3"/>
    <mergeCell ref="BP2:BP3"/>
    <mergeCell ref="BK2:BO2"/>
    <mergeCell ref="A2:A4"/>
    <mergeCell ref="AM2:AM4"/>
    <mergeCell ref="B2:E2"/>
    <mergeCell ref="F2:H2"/>
    <mergeCell ref="P3:Q3"/>
    <mergeCell ref="N3:O3"/>
    <mergeCell ref="K3:L3"/>
    <mergeCell ref="I3:J3"/>
    <mergeCell ref="F3:G3"/>
    <mergeCell ref="I2:R2"/>
    <mergeCell ref="S2:U2"/>
    <mergeCell ref="AK2:AL2"/>
    <mergeCell ref="AA2:AA3"/>
    <mergeCell ref="V2:V3"/>
  </mergeCells>
  <conditionalFormatting sqref="AD152:AL152 K200">
    <cfRule type="cellIs" dxfId="5291" priority="36" operator="lessThan">
      <formula>0</formula>
    </cfRule>
  </conditionalFormatting>
  <conditionalFormatting sqref="AH83:AH256 AH5:AH36 AH38:AH65 AH67:AH80 AH315:AI315 AH316:AH349 AH351:AH382">
    <cfRule type="cellIs" dxfId="5290" priority="37" operator="lessThan">
      <formula>0</formula>
    </cfRule>
  </conditionalFormatting>
  <conditionalFormatting sqref="AH257:AH267">
    <cfRule type="cellIs" dxfId="5289" priority="1" operator="lessThan">
      <formula>0</formula>
    </cfRule>
  </conditionalFormatting>
  <conditionalFormatting sqref="AH269:AH314">
    <cfRule type="cellIs" dxfId="5288" priority="2" operator="lessThan">
      <formula>0</formula>
    </cfRule>
  </conditionalFormatting>
  <conditionalFormatting sqref="AR2:AS3">
    <cfRule type="expression" dxfId="5287" priority="26">
      <formula>"a1&lt;&gt;'Sheet 2'!a1"</formula>
    </cfRule>
  </conditionalFormatting>
  <conditionalFormatting sqref="AZ6:AZ384 BE6:BE384 BN6:BN384">
    <cfRule type="cellIs" dxfId="5286" priority="19" operator="lessThan">
      <formula>0</formula>
    </cfRule>
  </conditionalFormatting>
  <conditionalFormatting sqref="BI6:BI382">
    <cfRule type="cellIs" dxfId="5285" priority="17" operator="greaterThan">
      <formula>0</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B1:AB41"/>
  <sheetViews>
    <sheetView zoomScale="90" zoomScaleNormal="90" workbookViewId="0">
      <pane ySplit="9" topLeftCell="A10" activePane="bottomLeft" state="frozen"/>
      <selection activeCell="D13" sqref="D13"/>
      <selection pane="bottomLeft" activeCell="D13" sqref="D13"/>
    </sheetView>
  </sheetViews>
  <sheetFormatPr baseColWidth="10" defaultColWidth="8.6640625" defaultRowHeight="15"/>
  <cols>
    <col min="1" max="1" width="2" customWidth="1"/>
    <col min="2" max="2" width="5.6640625" customWidth="1"/>
    <col min="3" max="3" width="7.33203125" customWidth="1"/>
    <col min="4" max="4" width="9.6640625" hidden="1" customWidth="1"/>
    <col min="5" max="5" width="10.33203125" customWidth="1"/>
    <col min="6" max="6" width="9.6640625" customWidth="1"/>
    <col min="7" max="7" width="10.1640625" customWidth="1"/>
    <col min="9" max="9" width="10" customWidth="1"/>
    <col min="10" max="10" width="9.6640625" customWidth="1"/>
    <col min="11" max="11" width="11.5" customWidth="1"/>
    <col min="13" max="13" width="10.33203125" customWidth="1"/>
    <col min="15" max="15" width="9.6640625" customWidth="1"/>
    <col min="17" max="17" width="9.6640625" customWidth="1"/>
    <col min="19" max="19" width="9.6640625" customWidth="1"/>
    <col min="24" max="24" width="9.1640625" customWidth="1"/>
    <col min="28" max="28" width="20.1640625" customWidth="1"/>
  </cols>
  <sheetData>
    <row r="1" spans="2:28" ht="16" thickBot="1"/>
    <row r="2" spans="2:28" ht="14.75" customHeight="1">
      <c r="B2" s="1593" t="s">
        <v>161</v>
      </c>
      <c r="C2" s="1594"/>
      <c r="D2" s="1594"/>
      <c r="E2" s="1594"/>
      <c r="F2" s="1594"/>
      <c r="G2" s="1594"/>
      <c r="H2" s="1594"/>
      <c r="I2" s="1594"/>
      <c r="J2" s="1594"/>
      <c r="K2" s="1594"/>
      <c r="L2" s="1594"/>
      <c r="M2" s="1594"/>
      <c r="N2" s="1594"/>
      <c r="O2" s="1594"/>
      <c r="P2" s="1594"/>
      <c r="Q2" s="1594"/>
      <c r="R2" s="1594"/>
      <c r="S2" s="1595"/>
    </row>
    <row r="3" spans="2:28" ht="14.75" customHeight="1">
      <c r="B3" s="1596"/>
      <c r="C3" s="1597"/>
      <c r="D3" s="1597"/>
      <c r="E3" s="1597"/>
      <c r="F3" s="1597"/>
      <c r="G3" s="1597"/>
      <c r="H3" s="1597"/>
      <c r="I3" s="1597"/>
      <c r="J3" s="1597"/>
      <c r="K3" s="1597"/>
      <c r="L3" s="1597"/>
      <c r="M3" s="1597"/>
      <c r="N3" s="1597"/>
      <c r="O3" s="1597"/>
      <c r="P3" s="1597"/>
      <c r="Q3" s="1597"/>
      <c r="R3" s="1597"/>
      <c r="S3" s="1598"/>
    </row>
    <row r="4" spans="2:28" ht="14.75" customHeight="1">
      <c r="B4" s="1596"/>
      <c r="C4" s="1597"/>
      <c r="D4" s="1597"/>
      <c r="E4" s="1597"/>
      <c r="F4" s="1597"/>
      <c r="G4" s="1597"/>
      <c r="H4" s="1597"/>
      <c r="I4" s="1597"/>
      <c r="J4" s="1597"/>
      <c r="K4" s="1597"/>
      <c r="L4" s="1597"/>
      <c r="M4" s="1597"/>
      <c r="N4" s="1597"/>
      <c r="O4" s="1597"/>
      <c r="P4" s="1597"/>
      <c r="Q4" s="1597"/>
      <c r="R4" s="1597"/>
      <c r="S4" s="1598"/>
    </row>
    <row r="5" spans="2:28" ht="15" customHeight="1" thickBot="1">
      <c r="B5" s="1599"/>
      <c r="C5" s="1600"/>
      <c r="D5" s="1600"/>
      <c r="E5" s="1600"/>
      <c r="F5" s="1600"/>
      <c r="G5" s="1600"/>
      <c r="H5" s="1600"/>
      <c r="I5" s="1600"/>
      <c r="J5" s="1600"/>
      <c r="K5" s="1600"/>
      <c r="L5" s="1600"/>
      <c r="M5" s="1600"/>
      <c r="N5" s="1600"/>
      <c r="O5" s="1600"/>
      <c r="P5" s="1600"/>
      <c r="Q5" s="1600"/>
      <c r="R5" s="1600"/>
      <c r="S5" s="1601"/>
    </row>
    <row r="6" spans="2:28" ht="14.75" customHeight="1">
      <c r="B6" s="1610" t="s">
        <v>756</v>
      </c>
      <c r="C6" s="1611"/>
      <c r="D6" s="1612"/>
      <c r="E6" s="1612"/>
      <c r="F6" s="1612"/>
      <c r="G6" s="1613"/>
      <c r="H6" s="1569" t="s">
        <v>9</v>
      </c>
      <c r="I6" s="1570"/>
      <c r="J6" s="1570"/>
      <c r="K6" s="1571"/>
      <c r="L6" s="1569" t="s">
        <v>6</v>
      </c>
      <c r="M6" s="1570"/>
      <c r="N6" s="1570"/>
      <c r="O6" s="1571"/>
      <c r="P6" s="1570" t="s">
        <v>8</v>
      </c>
      <c r="Q6" s="1570"/>
      <c r="R6" s="1570"/>
      <c r="S6" s="1571"/>
      <c r="T6" s="1570" t="s">
        <v>245</v>
      </c>
      <c r="U6" s="1570"/>
      <c r="V6" s="1570"/>
      <c r="W6" s="1570"/>
      <c r="X6" s="1554" t="s">
        <v>821</v>
      </c>
      <c r="Y6" s="1555"/>
      <c r="Z6" s="1555"/>
      <c r="AA6" s="1556"/>
      <c r="AB6" s="1551" t="s">
        <v>713</v>
      </c>
    </row>
    <row r="7" spans="2:28">
      <c r="B7" s="1614"/>
      <c r="C7" s="1615"/>
      <c r="D7" s="1616"/>
      <c r="E7" s="1616"/>
      <c r="F7" s="1616"/>
      <c r="G7" s="1617"/>
      <c r="H7" s="1572"/>
      <c r="I7" s="1573"/>
      <c r="J7" s="1573"/>
      <c r="K7" s="1574"/>
      <c r="L7" s="1572"/>
      <c r="M7" s="1573"/>
      <c r="N7" s="1573"/>
      <c r="O7" s="1574"/>
      <c r="P7" s="1573"/>
      <c r="Q7" s="1573"/>
      <c r="R7" s="1573"/>
      <c r="S7" s="1574"/>
      <c r="T7" s="1573"/>
      <c r="U7" s="1573"/>
      <c r="V7" s="1573"/>
      <c r="W7" s="1573"/>
      <c r="X7" s="1554"/>
      <c r="Y7" s="1555"/>
      <c r="Z7" s="1555"/>
      <c r="AA7" s="1556"/>
      <c r="AB7" s="1551"/>
    </row>
    <row r="8" spans="2:28" ht="14.75" customHeight="1">
      <c r="B8" s="1618" t="s">
        <v>130</v>
      </c>
      <c r="C8" s="1565" t="s">
        <v>131</v>
      </c>
      <c r="D8" s="1566"/>
      <c r="E8" s="1619" t="s">
        <v>132</v>
      </c>
      <c r="F8" s="1577" t="s">
        <v>133</v>
      </c>
      <c r="G8" s="1579" t="s">
        <v>134</v>
      </c>
      <c r="H8" s="1563" t="s">
        <v>131</v>
      </c>
      <c r="I8" s="1559" t="s">
        <v>132</v>
      </c>
      <c r="J8" s="1559" t="s">
        <v>133</v>
      </c>
      <c r="K8" s="1575" t="s">
        <v>134</v>
      </c>
      <c r="L8" s="1604" t="s">
        <v>131</v>
      </c>
      <c r="M8" s="1606" t="s">
        <v>132</v>
      </c>
      <c r="N8" s="1606" t="s">
        <v>133</v>
      </c>
      <c r="O8" s="1608" t="s">
        <v>134</v>
      </c>
      <c r="P8" s="1580" t="s">
        <v>131</v>
      </c>
      <c r="Q8" s="1584" t="s">
        <v>132</v>
      </c>
      <c r="R8" s="1584" t="s">
        <v>133</v>
      </c>
      <c r="S8" s="1602" t="s">
        <v>134</v>
      </c>
      <c r="T8" s="1580" t="s">
        <v>131</v>
      </c>
      <c r="U8" s="1582" t="s">
        <v>132</v>
      </c>
      <c r="V8" s="1584" t="s">
        <v>133</v>
      </c>
      <c r="W8" s="1586" t="s">
        <v>134</v>
      </c>
      <c r="X8" s="1563" t="s">
        <v>131</v>
      </c>
      <c r="Y8" s="1557" t="s">
        <v>132</v>
      </c>
      <c r="Z8" s="1559" t="s">
        <v>133</v>
      </c>
      <c r="AA8" s="1561" t="s">
        <v>134</v>
      </c>
      <c r="AB8" s="1552"/>
    </row>
    <row r="9" spans="2:28" ht="22.5" customHeight="1">
      <c r="B9" s="1618"/>
      <c r="C9" s="1567"/>
      <c r="D9" s="1568"/>
      <c r="E9" s="1620"/>
      <c r="F9" s="1578"/>
      <c r="G9" s="1579"/>
      <c r="H9" s="1564"/>
      <c r="I9" s="1560"/>
      <c r="J9" s="1560"/>
      <c r="K9" s="1576"/>
      <c r="L9" s="1605"/>
      <c r="M9" s="1607"/>
      <c r="N9" s="1607"/>
      <c r="O9" s="1609"/>
      <c r="P9" s="1581"/>
      <c r="Q9" s="1585"/>
      <c r="R9" s="1585"/>
      <c r="S9" s="1603"/>
      <c r="T9" s="1581"/>
      <c r="U9" s="1583"/>
      <c r="V9" s="1585"/>
      <c r="W9" s="1587"/>
      <c r="X9" s="1564"/>
      <c r="Y9" s="1558"/>
      <c r="Z9" s="1560"/>
      <c r="AA9" s="1562"/>
      <c r="AB9" s="1553"/>
    </row>
    <row r="10" spans="2:28">
      <c r="B10" s="108">
        <v>1</v>
      </c>
      <c r="C10" s="702"/>
      <c r="D10" s="203"/>
      <c r="E10" s="110">
        <v>0</v>
      </c>
      <c r="F10" s="203">
        <v>15.3</v>
      </c>
      <c r="G10" s="111">
        <v>2035.1999999999996</v>
      </c>
      <c r="H10" s="204"/>
      <c r="I10" s="204">
        <v>0</v>
      </c>
      <c r="J10" s="204">
        <v>0</v>
      </c>
      <c r="K10" s="113">
        <v>2798.12</v>
      </c>
      <c r="L10" s="205"/>
      <c r="M10" s="114">
        <v>0</v>
      </c>
      <c r="N10" s="205">
        <v>58.9</v>
      </c>
      <c r="O10" s="115">
        <v>1527.7999999999997</v>
      </c>
      <c r="P10" s="206"/>
      <c r="Q10" s="206">
        <v>0</v>
      </c>
      <c r="R10" s="206">
        <v>0</v>
      </c>
      <c r="S10" s="117">
        <v>154</v>
      </c>
      <c r="T10" s="206"/>
      <c r="U10" s="206">
        <v>0</v>
      </c>
      <c r="V10" s="206">
        <v>0</v>
      </c>
      <c r="W10" s="879">
        <v>45</v>
      </c>
      <c r="X10" s="966"/>
      <c r="Y10" s="966">
        <v>0</v>
      </c>
      <c r="Z10" s="966">
        <v>0</v>
      </c>
      <c r="AA10" s="966">
        <v>50</v>
      </c>
      <c r="AB10" s="880"/>
    </row>
    <row r="11" spans="2:28">
      <c r="B11" s="108">
        <v>2</v>
      </c>
      <c r="C11" s="702"/>
      <c r="D11" s="203"/>
      <c r="E11" s="110">
        <v>0</v>
      </c>
      <c r="F11" s="203">
        <v>15</v>
      </c>
      <c r="G11" s="111">
        <v>2020.1999999999996</v>
      </c>
      <c r="H11" s="204"/>
      <c r="I11" s="204">
        <v>0</v>
      </c>
      <c r="J11" s="204">
        <v>0</v>
      </c>
      <c r="K11" s="113">
        <v>2798.12</v>
      </c>
      <c r="L11" s="205"/>
      <c r="M11" s="114">
        <v>0</v>
      </c>
      <c r="N11" s="205">
        <v>57.9</v>
      </c>
      <c r="O11" s="115">
        <v>1469.8999999999999</v>
      </c>
      <c r="P11" s="206"/>
      <c r="Q11" s="206">
        <v>0</v>
      </c>
      <c r="R11" s="206">
        <v>0</v>
      </c>
      <c r="S11" s="117">
        <v>154</v>
      </c>
      <c r="T11" s="206"/>
      <c r="U11" s="206">
        <v>0</v>
      </c>
      <c r="V11" s="206">
        <v>0</v>
      </c>
      <c r="W11" s="879">
        <v>45</v>
      </c>
      <c r="X11" s="966"/>
      <c r="Y11" s="966">
        <v>0</v>
      </c>
      <c r="Z11" s="966">
        <v>0</v>
      </c>
      <c r="AA11" s="966">
        <v>50</v>
      </c>
      <c r="AB11" s="880"/>
    </row>
    <row r="12" spans="2:28">
      <c r="B12" s="108">
        <v>3</v>
      </c>
      <c r="C12" s="702"/>
      <c r="D12" s="203"/>
      <c r="E12" s="110">
        <v>0</v>
      </c>
      <c r="F12" s="203">
        <v>15.2</v>
      </c>
      <c r="G12" s="111">
        <v>2004.9999999999995</v>
      </c>
      <c r="H12" s="204"/>
      <c r="I12" s="204">
        <v>0</v>
      </c>
      <c r="J12" s="204">
        <v>0</v>
      </c>
      <c r="K12" s="113">
        <v>2798.12</v>
      </c>
      <c r="L12" s="205"/>
      <c r="M12" s="114">
        <v>0</v>
      </c>
      <c r="N12" s="205">
        <v>58.5</v>
      </c>
      <c r="O12" s="115">
        <v>1411.3999999999999</v>
      </c>
      <c r="P12" s="206"/>
      <c r="Q12" s="206">
        <v>0</v>
      </c>
      <c r="R12" s="206">
        <v>0</v>
      </c>
      <c r="S12" s="117">
        <v>154</v>
      </c>
      <c r="T12" s="206"/>
      <c r="U12" s="206">
        <v>0</v>
      </c>
      <c r="V12" s="206">
        <v>0</v>
      </c>
      <c r="W12" s="879">
        <v>45</v>
      </c>
      <c r="X12" s="966"/>
      <c r="Y12" s="966">
        <v>0</v>
      </c>
      <c r="Z12" s="966">
        <v>0</v>
      </c>
      <c r="AA12" s="966">
        <v>50</v>
      </c>
      <c r="AB12" s="880"/>
    </row>
    <row r="13" spans="2:28">
      <c r="B13" s="108">
        <v>4</v>
      </c>
      <c r="C13" s="698"/>
      <c r="D13" s="110"/>
      <c r="E13" s="110">
        <v>0</v>
      </c>
      <c r="F13" s="118">
        <v>15.2</v>
      </c>
      <c r="G13" s="111">
        <v>1989.7999999999995</v>
      </c>
      <c r="H13" s="112"/>
      <c r="I13" s="112">
        <v>0</v>
      </c>
      <c r="J13" s="112">
        <v>0</v>
      </c>
      <c r="K13" s="113">
        <v>2798.12</v>
      </c>
      <c r="L13" s="114"/>
      <c r="M13" s="114">
        <v>0</v>
      </c>
      <c r="N13" s="114">
        <v>58.7</v>
      </c>
      <c r="O13" s="115">
        <v>1352.6999999999998</v>
      </c>
      <c r="P13" s="116"/>
      <c r="Q13" s="116">
        <v>0</v>
      </c>
      <c r="R13" s="116">
        <v>0</v>
      </c>
      <c r="S13" s="117">
        <v>154</v>
      </c>
      <c r="T13" s="116"/>
      <c r="U13" s="116">
        <v>0</v>
      </c>
      <c r="V13" s="116">
        <v>0</v>
      </c>
      <c r="W13" s="879">
        <v>45</v>
      </c>
      <c r="X13" s="966"/>
      <c r="Y13" s="966">
        <v>0</v>
      </c>
      <c r="Z13" s="966">
        <v>0</v>
      </c>
      <c r="AA13" s="966">
        <v>50</v>
      </c>
      <c r="AB13" s="880"/>
    </row>
    <row r="14" spans="2:28">
      <c r="B14" s="108">
        <v>5</v>
      </c>
      <c r="C14" s="698"/>
      <c r="D14" s="110"/>
      <c r="E14" s="110">
        <v>0</v>
      </c>
      <c r="F14" s="118">
        <v>15.2</v>
      </c>
      <c r="G14" s="111">
        <v>1974.5999999999995</v>
      </c>
      <c r="H14" s="112"/>
      <c r="I14" s="112">
        <v>0</v>
      </c>
      <c r="J14" s="112">
        <v>0</v>
      </c>
      <c r="K14" s="113">
        <v>2798.12</v>
      </c>
      <c r="L14" s="114"/>
      <c r="M14" s="114">
        <v>0</v>
      </c>
      <c r="N14" s="114">
        <v>58.7</v>
      </c>
      <c r="O14" s="115">
        <v>1293.9999999999998</v>
      </c>
      <c r="P14" s="116"/>
      <c r="Q14" s="116">
        <v>0</v>
      </c>
      <c r="R14" s="116">
        <v>0</v>
      </c>
      <c r="S14" s="117">
        <v>154</v>
      </c>
      <c r="T14" s="116"/>
      <c r="U14" s="116">
        <v>0</v>
      </c>
      <c r="V14" s="116">
        <v>0</v>
      </c>
      <c r="W14" s="879">
        <v>45</v>
      </c>
      <c r="X14" s="966"/>
      <c r="Y14" s="966">
        <v>0</v>
      </c>
      <c r="Z14" s="966">
        <v>0</v>
      </c>
      <c r="AA14" s="966">
        <v>50</v>
      </c>
      <c r="AB14" s="880"/>
    </row>
    <row r="15" spans="2:28" s="24" customFormat="1">
      <c r="B15" s="108">
        <v>6</v>
      </c>
      <c r="C15" s="698"/>
      <c r="D15" s="110"/>
      <c r="E15" s="110">
        <v>0</v>
      </c>
      <c r="F15" s="118">
        <v>15.4</v>
      </c>
      <c r="G15" s="111">
        <v>1959.1999999999996</v>
      </c>
      <c r="H15" s="112"/>
      <c r="I15" s="112">
        <v>0</v>
      </c>
      <c r="J15" s="112">
        <v>0</v>
      </c>
      <c r="K15" s="113">
        <v>2798.12</v>
      </c>
      <c r="L15" s="114"/>
      <c r="M15" s="205">
        <v>0</v>
      </c>
      <c r="N15" s="114">
        <v>59.2</v>
      </c>
      <c r="O15" s="115">
        <v>1234.7999999999997</v>
      </c>
      <c r="P15" s="116"/>
      <c r="Q15" s="116">
        <v>0</v>
      </c>
      <c r="R15" s="116">
        <v>0</v>
      </c>
      <c r="S15" s="117">
        <v>154</v>
      </c>
      <c r="T15" s="116"/>
      <c r="U15" s="116">
        <v>0</v>
      </c>
      <c r="V15" s="116">
        <v>0</v>
      </c>
      <c r="W15" s="879">
        <v>45</v>
      </c>
      <c r="X15" s="966"/>
      <c r="Y15" s="966">
        <v>0</v>
      </c>
      <c r="Z15" s="966">
        <v>0</v>
      </c>
      <c r="AA15" s="966">
        <v>50</v>
      </c>
      <c r="AB15" s="881"/>
    </row>
    <row r="16" spans="2:28" s="24" customFormat="1">
      <c r="B16" s="108">
        <v>7</v>
      </c>
      <c r="C16" s="713"/>
      <c r="D16" s="110"/>
      <c r="E16" s="110">
        <v>0</v>
      </c>
      <c r="F16" s="110">
        <v>15.1</v>
      </c>
      <c r="G16" s="111">
        <v>1944.0999999999995</v>
      </c>
      <c r="H16" s="714"/>
      <c r="I16" s="112">
        <v>0</v>
      </c>
      <c r="J16" s="112">
        <v>0</v>
      </c>
      <c r="K16" s="113">
        <v>2798.12</v>
      </c>
      <c r="L16" s="708"/>
      <c r="M16" s="114">
        <v>0</v>
      </c>
      <c r="N16" s="114">
        <v>58.1</v>
      </c>
      <c r="O16" s="115">
        <v>1176.6999999999998</v>
      </c>
      <c r="P16" s="715"/>
      <c r="Q16" s="116">
        <v>0</v>
      </c>
      <c r="R16" s="116">
        <v>0</v>
      </c>
      <c r="S16" s="117">
        <v>154</v>
      </c>
      <c r="T16" s="116"/>
      <c r="U16" s="116">
        <v>0</v>
      </c>
      <c r="V16" s="116">
        <v>0</v>
      </c>
      <c r="W16" s="879">
        <v>45</v>
      </c>
      <c r="X16" s="966"/>
      <c r="Y16" s="966">
        <v>0</v>
      </c>
      <c r="Z16" s="966">
        <v>0</v>
      </c>
      <c r="AA16" s="966">
        <v>50</v>
      </c>
      <c r="AB16" s="881"/>
    </row>
    <row r="17" spans="2:28" s="24" customFormat="1">
      <c r="B17" s="109">
        <v>8</v>
      </c>
      <c r="C17" s="699"/>
      <c r="D17" s="110"/>
      <c r="E17" s="110">
        <v>0</v>
      </c>
      <c r="F17" s="110">
        <v>14.9</v>
      </c>
      <c r="G17" s="111">
        <v>1929.1999999999996</v>
      </c>
      <c r="H17" s="714"/>
      <c r="I17" s="112">
        <v>0</v>
      </c>
      <c r="J17" s="112">
        <v>0</v>
      </c>
      <c r="K17" s="113">
        <v>2798.12</v>
      </c>
      <c r="L17" s="708"/>
      <c r="M17" s="114">
        <v>5125</v>
      </c>
      <c r="N17" s="114">
        <v>57.5</v>
      </c>
      <c r="O17" s="115">
        <v>6244.2</v>
      </c>
      <c r="P17" s="715"/>
      <c r="Q17" s="116">
        <v>832</v>
      </c>
      <c r="R17" s="116">
        <v>0</v>
      </c>
      <c r="S17" s="117">
        <v>986</v>
      </c>
      <c r="T17" s="116"/>
      <c r="U17" s="206">
        <v>0</v>
      </c>
      <c r="V17" s="116">
        <v>1000</v>
      </c>
      <c r="W17" s="879">
        <v>1045</v>
      </c>
      <c r="X17" s="966"/>
      <c r="Y17" s="966">
        <v>0</v>
      </c>
      <c r="Z17" s="966">
        <v>0</v>
      </c>
      <c r="AA17" s="966">
        <v>50</v>
      </c>
      <c r="AB17" s="881"/>
    </row>
    <row r="18" spans="2:28" s="24" customFormat="1">
      <c r="B18" s="25">
        <v>9</v>
      </c>
      <c r="C18" s="700"/>
      <c r="D18" s="110"/>
      <c r="E18" s="202">
        <v>0</v>
      </c>
      <c r="F18" s="110">
        <v>13.9</v>
      </c>
      <c r="G18" s="111">
        <v>1915.2999999999995</v>
      </c>
      <c r="H18" s="714"/>
      <c r="I18" s="112">
        <v>0</v>
      </c>
      <c r="J18" s="112">
        <v>0</v>
      </c>
      <c r="K18" s="113">
        <v>2798.12</v>
      </c>
      <c r="L18" s="708"/>
      <c r="M18" s="114">
        <v>0</v>
      </c>
      <c r="N18" s="114">
        <v>53.9</v>
      </c>
      <c r="O18" s="115">
        <v>6190.2999999999993</v>
      </c>
      <c r="P18" s="715"/>
      <c r="Q18" s="116">
        <v>0</v>
      </c>
      <c r="R18" s="116">
        <v>0</v>
      </c>
      <c r="S18" s="117">
        <v>986</v>
      </c>
      <c r="T18" s="116"/>
      <c r="U18" s="116">
        <v>0</v>
      </c>
      <c r="V18" s="116">
        <v>0</v>
      </c>
      <c r="W18" s="879">
        <v>1045</v>
      </c>
      <c r="X18" s="966"/>
      <c r="Y18" s="966">
        <v>0</v>
      </c>
      <c r="Z18" s="966">
        <v>0</v>
      </c>
      <c r="AA18" s="966">
        <v>50</v>
      </c>
      <c r="AB18" s="882"/>
    </row>
    <row r="19" spans="2:28">
      <c r="B19" s="105">
        <v>10</v>
      </c>
      <c r="C19" s="703"/>
      <c r="D19" s="647"/>
      <c r="E19" s="110">
        <v>0</v>
      </c>
      <c r="F19" s="110">
        <v>12.8</v>
      </c>
      <c r="G19" s="111">
        <v>1902.4999999999995</v>
      </c>
      <c r="H19" s="714"/>
      <c r="I19" s="204">
        <v>0</v>
      </c>
      <c r="J19" s="112">
        <v>0</v>
      </c>
      <c r="K19" s="113">
        <v>2798.12</v>
      </c>
      <c r="L19" s="708"/>
      <c r="M19" s="205">
        <v>0</v>
      </c>
      <c r="N19" s="114">
        <v>49.3</v>
      </c>
      <c r="O19" s="115">
        <v>6141</v>
      </c>
      <c r="P19" s="715"/>
      <c r="Q19" s="206">
        <v>0</v>
      </c>
      <c r="R19" s="116">
        <v>0</v>
      </c>
      <c r="S19" s="117">
        <v>986</v>
      </c>
      <c r="T19" s="116"/>
      <c r="U19" s="206">
        <v>0</v>
      </c>
      <c r="V19" s="116">
        <v>0</v>
      </c>
      <c r="W19" s="879">
        <v>1045</v>
      </c>
      <c r="X19" s="966"/>
      <c r="Y19" s="966">
        <v>0</v>
      </c>
      <c r="Z19" s="966">
        <v>0</v>
      </c>
      <c r="AA19" s="966">
        <v>50</v>
      </c>
      <c r="AB19" s="880"/>
    </row>
    <row r="20" spans="2:28">
      <c r="B20" s="105">
        <v>11</v>
      </c>
      <c r="C20" s="701"/>
      <c r="D20" s="110"/>
      <c r="E20" s="202">
        <v>0</v>
      </c>
      <c r="F20" s="110">
        <v>13.8</v>
      </c>
      <c r="G20" s="111">
        <v>1888.6999999999996</v>
      </c>
      <c r="H20" s="714"/>
      <c r="I20" s="112">
        <v>0</v>
      </c>
      <c r="J20" s="112">
        <v>0</v>
      </c>
      <c r="K20" s="113">
        <v>2798.12</v>
      </c>
      <c r="L20" s="708"/>
      <c r="M20" s="114">
        <v>0</v>
      </c>
      <c r="N20" s="114">
        <v>54.3</v>
      </c>
      <c r="O20" s="115">
        <v>6086.7</v>
      </c>
      <c r="P20" s="715"/>
      <c r="Q20" s="116">
        <v>0</v>
      </c>
      <c r="R20" s="116">
        <v>0</v>
      </c>
      <c r="S20" s="117">
        <v>986</v>
      </c>
      <c r="T20" s="116"/>
      <c r="U20" s="116">
        <v>0</v>
      </c>
      <c r="V20" s="116">
        <v>0</v>
      </c>
      <c r="W20" s="879">
        <v>1045</v>
      </c>
      <c r="X20" s="966"/>
      <c r="Y20" s="966">
        <v>0</v>
      </c>
      <c r="Z20" s="966">
        <v>0</v>
      </c>
      <c r="AA20" s="966">
        <v>50</v>
      </c>
      <c r="AB20" s="880"/>
    </row>
    <row r="21" spans="2:28">
      <c r="B21" s="105">
        <v>12</v>
      </c>
      <c r="C21" s="703"/>
      <c r="D21" s="997"/>
      <c r="E21" s="110"/>
      <c r="F21" s="110"/>
      <c r="G21" s="111"/>
      <c r="H21" s="714"/>
      <c r="I21" s="112"/>
      <c r="J21" s="112"/>
      <c r="K21" s="113"/>
      <c r="L21" s="708"/>
      <c r="M21" s="114"/>
      <c r="N21" s="114"/>
      <c r="O21" s="115"/>
      <c r="P21" s="715"/>
      <c r="Q21" s="116"/>
      <c r="R21" s="116"/>
      <c r="S21" s="117"/>
      <c r="T21" s="116"/>
      <c r="U21" s="116"/>
      <c r="V21" s="116"/>
      <c r="W21" s="879"/>
      <c r="X21" s="966"/>
      <c r="Y21" s="966"/>
      <c r="Z21" s="966"/>
      <c r="AA21" s="966"/>
      <c r="AB21" s="880"/>
    </row>
    <row r="22" spans="2:28">
      <c r="B22" s="105">
        <v>13</v>
      </c>
      <c r="C22" s="701"/>
      <c r="D22" s="110"/>
      <c r="E22" s="202"/>
      <c r="F22" s="110"/>
      <c r="G22" s="111"/>
      <c r="H22" s="112"/>
      <c r="I22" s="112"/>
      <c r="J22" s="112"/>
      <c r="K22" s="113"/>
      <c r="L22" s="114"/>
      <c r="M22" s="114"/>
      <c r="N22" s="114"/>
      <c r="O22" s="115"/>
      <c r="P22" s="116"/>
      <c r="Q22" s="116"/>
      <c r="R22" s="116"/>
      <c r="S22" s="117"/>
      <c r="T22" s="116"/>
      <c r="U22" s="206"/>
      <c r="V22" s="116"/>
      <c r="W22" s="879"/>
      <c r="X22" s="966"/>
      <c r="Y22" s="966"/>
      <c r="Z22" s="966"/>
      <c r="AA22" s="966"/>
      <c r="AB22" s="880"/>
    </row>
    <row r="23" spans="2:28">
      <c r="B23" s="105">
        <v>14</v>
      </c>
      <c r="C23" s="701"/>
      <c r="D23" s="110"/>
      <c r="E23" s="110"/>
      <c r="F23" s="110"/>
      <c r="G23" s="111"/>
      <c r="H23" s="112"/>
      <c r="I23" s="112"/>
      <c r="J23" s="112"/>
      <c r="K23" s="113"/>
      <c r="L23" s="114"/>
      <c r="M23" s="114"/>
      <c r="N23" s="114"/>
      <c r="O23" s="115"/>
      <c r="P23" s="116"/>
      <c r="Q23" s="116"/>
      <c r="R23" s="116"/>
      <c r="S23" s="117"/>
      <c r="T23" s="116"/>
      <c r="U23" s="116"/>
      <c r="V23" s="116"/>
      <c r="W23" s="879"/>
      <c r="X23" s="966"/>
      <c r="Y23" s="966"/>
      <c r="Z23" s="1169"/>
      <c r="AA23" s="966"/>
      <c r="AB23" s="880"/>
    </row>
    <row r="24" spans="2:28" s="207" customFormat="1">
      <c r="B24" s="201">
        <v>15</v>
      </c>
      <c r="C24" s="702"/>
      <c r="D24" s="202"/>
      <c r="E24" s="202"/>
      <c r="F24" s="110"/>
      <c r="G24" s="111"/>
      <c r="H24" s="204"/>
      <c r="I24" s="204"/>
      <c r="J24" s="204"/>
      <c r="K24" s="113"/>
      <c r="L24" s="205"/>
      <c r="M24" s="114"/>
      <c r="N24" s="205"/>
      <c r="O24" s="115"/>
      <c r="P24" s="206"/>
      <c r="Q24" s="206"/>
      <c r="R24" s="206"/>
      <c r="S24" s="117"/>
      <c r="T24" s="206"/>
      <c r="U24" s="206"/>
      <c r="V24" s="206"/>
      <c r="W24" s="879"/>
      <c r="X24" s="967"/>
      <c r="Y24" s="967"/>
      <c r="Z24" s="967"/>
      <c r="AA24" s="967"/>
      <c r="AB24" s="881"/>
    </row>
    <row r="25" spans="2:28" s="207" customFormat="1">
      <c r="B25" s="201">
        <v>16</v>
      </c>
      <c r="C25" s="702"/>
      <c r="D25" s="202"/>
      <c r="E25" s="202"/>
      <c r="F25" s="110"/>
      <c r="G25" s="111"/>
      <c r="H25" s="204"/>
      <c r="I25" s="204"/>
      <c r="J25" s="204"/>
      <c r="K25" s="113"/>
      <c r="L25" s="205"/>
      <c r="M25" s="114"/>
      <c r="N25" s="205"/>
      <c r="O25" s="115"/>
      <c r="P25" s="206"/>
      <c r="Q25" s="206"/>
      <c r="R25" s="206"/>
      <c r="S25" s="117"/>
      <c r="T25" s="206"/>
      <c r="U25" s="206"/>
      <c r="V25" s="206"/>
      <c r="W25" s="879"/>
      <c r="X25" s="967"/>
      <c r="Y25" s="967"/>
      <c r="Z25" s="967"/>
      <c r="AA25" s="967"/>
      <c r="AB25" s="881"/>
    </row>
    <row r="26" spans="2:28" s="207" customFormat="1">
      <c r="B26" s="201">
        <v>17</v>
      </c>
      <c r="C26" s="702"/>
      <c r="D26" s="202"/>
      <c r="E26" s="110"/>
      <c r="F26" s="110"/>
      <c r="G26" s="111"/>
      <c r="H26" s="204"/>
      <c r="I26" s="204"/>
      <c r="J26" s="204"/>
      <c r="K26" s="113"/>
      <c r="L26" s="205"/>
      <c r="M26" s="114"/>
      <c r="N26" s="205"/>
      <c r="O26" s="115"/>
      <c r="P26" s="206"/>
      <c r="Q26" s="206"/>
      <c r="R26" s="206"/>
      <c r="S26" s="117"/>
      <c r="T26" s="206"/>
      <c r="U26" s="206"/>
      <c r="V26" s="206"/>
      <c r="W26" s="879"/>
      <c r="X26" s="967"/>
      <c r="Y26" s="967"/>
      <c r="Z26" s="967"/>
      <c r="AA26" s="967"/>
      <c r="AB26" s="882"/>
    </row>
    <row r="27" spans="2:28" s="207" customFormat="1">
      <c r="B27" s="201">
        <v>18</v>
      </c>
      <c r="C27" s="702"/>
      <c r="D27" s="202"/>
      <c r="E27" s="110"/>
      <c r="F27" s="110"/>
      <c r="G27" s="111"/>
      <c r="H27" s="204"/>
      <c r="I27" s="204"/>
      <c r="J27" s="204"/>
      <c r="K27" s="113"/>
      <c r="L27" s="205"/>
      <c r="M27" s="114"/>
      <c r="N27" s="205"/>
      <c r="O27" s="115"/>
      <c r="P27" s="206"/>
      <c r="Q27" s="206"/>
      <c r="R27" s="206"/>
      <c r="S27" s="117"/>
      <c r="T27" s="206"/>
      <c r="U27" s="206"/>
      <c r="V27" s="206"/>
      <c r="W27" s="879"/>
      <c r="X27" s="967"/>
      <c r="Y27" s="967"/>
      <c r="Z27" s="967"/>
      <c r="AA27" s="967"/>
      <c r="AB27" s="882"/>
    </row>
    <row r="28" spans="2:28" s="207" customFormat="1">
      <c r="B28" s="201">
        <v>19</v>
      </c>
      <c r="C28" s="702"/>
      <c r="D28" s="202"/>
      <c r="E28" s="110"/>
      <c r="F28" s="110"/>
      <c r="G28" s="111"/>
      <c r="H28" s="204"/>
      <c r="I28" s="204"/>
      <c r="J28" s="204"/>
      <c r="K28" s="113"/>
      <c r="L28" s="205"/>
      <c r="M28" s="114"/>
      <c r="N28" s="205"/>
      <c r="O28" s="115"/>
      <c r="P28" s="206"/>
      <c r="Q28" s="206"/>
      <c r="R28" s="206"/>
      <c r="S28" s="117"/>
      <c r="T28" s="206"/>
      <c r="U28" s="206"/>
      <c r="V28" s="206"/>
      <c r="W28" s="879"/>
      <c r="X28" s="967"/>
      <c r="Y28" s="967"/>
      <c r="Z28" s="967"/>
      <c r="AA28" s="967"/>
      <c r="AB28" s="882"/>
    </row>
    <row r="29" spans="2:28" s="207" customFormat="1">
      <c r="B29" s="201">
        <v>20</v>
      </c>
      <c r="C29" s="702"/>
      <c r="D29" s="202"/>
      <c r="E29" s="110"/>
      <c r="F29" s="110"/>
      <c r="G29" s="111"/>
      <c r="H29" s="204"/>
      <c r="I29" s="204"/>
      <c r="J29" s="204"/>
      <c r="K29" s="113"/>
      <c r="L29" s="205"/>
      <c r="M29" s="114"/>
      <c r="N29" s="205"/>
      <c r="O29" s="115"/>
      <c r="P29" s="206"/>
      <c r="Q29" s="206"/>
      <c r="R29" s="206"/>
      <c r="S29" s="117"/>
      <c r="T29" s="206"/>
      <c r="U29" s="206"/>
      <c r="V29" s="206"/>
      <c r="W29" s="879"/>
      <c r="X29" s="967"/>
      <c r="Y29" s="967"/>
      <c r="Z29" s="967"/>
      <c r="AA29" s="967"/>
      <c r="AB29" s="882"/>
    </row>
    <row r="30" spans="2:28" s="207" customFormat="1">
      <c r="B30" s="201">
        <v>21</v>
      </c>
      <c r="C30" s="702"/>
      <c r="D30" s="202"/>
      <c r="E30" s="110"/>
      <c r="F30" s="110"/>
      <c r="G30" s="111"/>
      <c r="H30" s="204"/>
      <c r="I30" s="204"/>
      <c r="J30" s="204"/>
      <c r="K30" s="113"/>
      <c r="L30" s="205"/>
      <c r="M30" s="205"/>
      <c r="N30" s="205"/>
      <c r="O30" s="115"/>
      <c r="P30" s="206"/>
      <c r="Q30" s="206"/>
      <c r="R30" s="206"/>
      <c r="S30" s="117"/>
      <c r="T30" s="206"/>
      <c r="U30" s="206"/>
      <c r="V30" s="206"/>
      <c r="W30" s="879"/>
      <c r="X30" s="967"/>
      <c r="Y30" s="967"/>
      <c r="Z30" s="967"/>
      <c r="AA30" s="967"/>
      <c r="AB30" s="881"/>
    </row>
    <row r="31" spans="2:28" s="207" customFormat="1">
      <c r="B31" s="201">
        <v>22</v>
      </c>
      <c r="C31" s="702"/>
      <c r="D31" s="203"/>
      <c r="E31" s="110"/>
      <c r="F31" s="110"/>
      <c r="G31" s="111"/>
      <c r="H31" s="204"/>
      <c r="I31" s="204"/>
      <c r="J31" s="204"/>
      <c r="K31" s="113"/>
      <c r="L31" s="205"/>
      <c r="M31" s="114"/>
      <c r="N31" s="205"/>
      <c r="O31" s="115"/>
      <c r="P31" s="206"/>
      <c r="Q31" s="206"/>
      <c r="R31" s="206"/>
      <c r="S31" s="117"/>
      <c r="T31" s="206"/>
      <c r="U31" s="206"/>
      <c r="V31" s="206"/>
      <c r="W31" s="879"/>
      <c r="X31" s="967"/>
      <c r="Y31" s="967"/>
      <c r="Z31" s="967"/>
      <c r="AA31" s="967"/>
      <c r="AB31" s="881"/>
    </row>
    <row r="32" spans="2:28" s="207" customFormat="1">
      <c r="B32" s="201">
        <v>23</v>
      </c>
      <c r="C32" s="702"/>
      <c r="D32" s="203"/>
      <c r="E32" s="110"/>
      <c r="F32" s="110"/>
      <c r="G32" s="111"/>
      <c r="H32" s="204"/>
      <c r="I32" s="204"/>
      <c r="J32" s="204"/>
      <c r="K32" s="113"/>
      <c r="L32" s="205"/>
      <c r="M32" s="114"/>
      <c r="N32" s="205"/>
      <c r="O32" s="115"/>
      <c r="P32" s="206"/>
      <c r="Q32" s="206"/>
      <c r="R32" s="206"/>
      <c r="S32" s="117"/>
      <c r="T32" s="206"/>
      <c r="U32" s="206"/>
      <c r="V32" s="206"/>
      <c r="W32" s="879"/>
      <c r="X32" s="967"/>
      <c r="Y32" s="967"/>
      <c r="Z32" s="967"/>
      <c r="AA32" s="967"/>
      <c r="AB32" s="881"/>
    </row>
    <row r="33" spans="2:28" s="207" customFormat="1">
      <c r="B33" s="201">
        <v>24</v>
      </c>
      <c r="C33" s="702"/>
      <c r="D33" s="203"/>
      <c r="E33" s="110"/>
      <c r="F33" s="203"/>
      <c r="G33" s="111"/>
      <c r="H33" s="204"/>
      <c r="I33" s="204"/>
      <c r="J33" s="204"/>
      <c r="K33" s="113"/>
      <c r="L33" s="205"/>
      <c r="M33" s="114"/>
      <c r="N33" s="205"/>
      <c r="O33" s="115"/>
      <c r="P33" s="206"/>
      <c r="Q33" s="206"/>
      <c r="R33" s="206"/>
      <c r="S33" s="117"/>
      <c r="T33" s="206"/>
      <c r="U33" s="206"/>
      <c r="V33" s="206"/>
      <c r="W33" s="879"/>
      <c r="X33" s="967"/>
      <c r="Y33" s="967"/>
      <c r="Z33" s="967"/>
      <c r="AA33" s="967"/>
      <c r="AB33" s="881"/>
    </row>
    <row r="34" spans="2:28" s="207" customFormat="1">
      <c r="B34" s="201">
        <v>25</v>
      </c>
      <c r="C34" s="702"/>
      <c r="D34" s="203"/>
      <c r="E34" s="110"/>
      <c r="F34" s="203"/>
      <c r="G34" s="111"/>
      <c r="H34" s="204"/>
      <c r="I34" s="204"/>
      <c r="J34" s="204"/>
      <c r="K34" s="113"/>
      <c r="L34" s="205"/>
      <c r="M34" s="114"/>
      <c r="N34" s="205"/>
      <c r="O34" s="115"/>
      <c r="P34" s="206"/>
      <c r="Q34" s="206"/>
      <c r="R34" s="206"/>
      <c r="S34" s="117"/>
      <c r="T34" s="206"/>
      <c r="U34" s="206"/>
      <c r="V34" s="206"/>
      <c r="W34" s="879"/>
      <c r="X34" s="967"/>
      <c r="Y34" s="967"/>
      <c r="Z34" s="967"/>
      <c r="AA34" s="967"/>
      <c r="AB34" s="881"/>
    </row>
    <row r="35" spans="2:28" s="207" customFormat="1">
      <c r="B35" s="201">
        <v>26</v>
      </c>
      <c r="C35" s="702"/>
      <c r="D35" s="203"/>
      <c r="E35" s="110"/>
      <c r="F35" s="203"/>
      <c r="G35" s="111"/>
      <c r="H35" s="204"/>
      <c r="I35" s="204"/>
      <c r="J35" s="204"/>
      <c r="K35" s="113"/>
      <c r="L35" s="205"/>
      <c r="M35" s="114"/>
      <c r="N35" s="205"/>
      <c r="O35" s="115"/>
      <c r="P35" s="206"/>
      <c r="Q35" s="206"/>
      <c r="R35" s="206"/>
      <c r="S35" s="117"/>
      <c r="T35" s="206"/>
      <c r="U35" s="206"/>
      <c r="V35" s="206"/>
      <c r="W35" s="879"/>
      <c r="X35" s="967"/>
      <c r="Y35" s="967"/>
      <c r="Z35" s="967"/>
      <c r="AA35" s="967"/>
      <c r="AB35" s="881"/>
    </row>
    <row r="36" spans="2:28" s="207" customFormat="1">
      <c r="B36" s="201">
        <v>27</v>
      </c>
      <c r="C36" s="702"/>
      <c r="D36" s="203"/>
      <c r="E36" s="110"/>
      <c r="F36" s="203"/>
      <c r="G36" s="111"/>
      <c r="H36" s="204"/>
      <c r="I36" s="204"/>
      <c r="J36" s="204"/>
      <c r="K36" s="113"/>
      <c r="L36" s="205"/>
      <c r="M36" s="114"/>
      <c r="N36" s="205"/>
      <c r="O36" s="115"/>
      <c r="P36" s="206"/>
      <c r="Q36" s="206"/>
      <c r="R36" s="206"/>
      <c r="S36" s="117"/>
      <c r="T36" s="206"/>
      <c r="U36" s="206"/>
      <c r="V36" s="206"/>
      <c r="W36" s="879"/>
      <c r="X36" s="967"/>
      <c r="Y36" s="967"/>
      <c r="Z36" s="967"/>
      <c r="AA36" s="967"/>
      <c r="AB36" s="1110"/>
    </row>
    <row r="37" spans="2:28" s="207" customFormat="1">
      <c r="B37" s="201">
        <v>28</v>
      </c>
      <c r="C37" s="702"/>
      <c r="D37" s="203"/>
      <c r="E37" s="110"/>
      <c r="F37" s="203"/>
      <c r="G37" s="111"/>
      <c r="H37" s="204"/>
      <c r="I37" s="204"/>
      <c r="J37" s="204"/>
      <c r="K37" s="113"/>
      <c r="L37" s="205"/>
      <c r="M37" s="114"/>
      <c r="N37" s="205"/>
      <c r="O37" s="115"/>
      <c r="P37" s="206"/>
      <c r="Q37" s="206"/>
      <c r="R37" s="206"/>
      <c r="S37" s="117"/>
      <c r="T37" s="206"/>
      <c r="U37" s="206"/>
      <c r="V37" s="206"/>
      <c r="W37" s="879"/>
      <c r="X37" s="967"/>
      <c r="Y37" s="967"/>
      <c r="Z37" s="967"/>
      <c r="AA37" s="967"/>
      <c r="AB37" s="881"/>
    </row>
    <row r="38" spans="2:28" s="207" customFormat="1">
      <c r="B38" s="201">
        <v>29</v>
      </c>
      <c r="C38" s="702"/>
      <c r="D38" s="203"/>
      <c r="E38" s="110"/>
      <c r="F38" s="203"/>
      <c r="G38" s="111"/>
      <c r="H38" s="204"/>
      <c r="I38" s="204"/>
      <c r="J38" s="204"/>
      <c r="K38" s="113"/>
      <c r="L38" s="205"/>
      <c r="M38" s="114"/>
      <c r="N38" s="205"/>
      <c r="O38" s="115"/>
      <c r="P38" s="206"/>
      <c r="Q38" s="206"/>
      <c r="R38" s="206"/>
      <c r="S38" s="117"/>
      <c r="T38" s="206"/>
      <c r="U38" s="206"/>
      <c r="V38" s="206"/>
      <c r="W38" s="879"/>
      <c r="X38" s="967"/>
      <c r="Y38" s="967"/>
      <c r="Z38" s="967"/>
      <c r="AA38" s="967"/>
      <c r="AB38" s="882"/>
    </row>
    <row r="39" spans="2:28" s="207" customFormat="1">
      <c r="B39" s="201">
        <v>30</v>
      </c>
      <c r="C39" s="702"/>
      <c r="D39" s="203"/>
      <c r="E39" s="110"/>
      <c r="F39" s="203"/>
      <c r="G39" s="111"/>
      <c r="H39" s="204"/>
      <c r="I39" s="204"/>
      <c r="J39" s="204"/>
      <c r="K39" s="113"/>
      <c r="L39" s="205"/>
      <c r="M39" s="114"/>
      <c r="N39" s="205"/>
      <c r="O39" s="115"/>
      <c r="P39" s="206"/>
      <c r="Q39" s="206"/>
      <c r="R39" s="206"/>
      <c r="S39" s="117"/>
      <c r="T39" s="206"/>
      <c r="U39" s="206"/>
      <c r="V39" s="206"/>
      <c r="W39" s="879"/>
      <c r="X39" s="967"/>
      <c r="Y39" s="967"/>
      <c r="Z39" s="967"/>
      <c r="AA39" s="967"/>
      <c r="AB39" s="882"/>
    </row>
    <row r="40" spans="2:28" s="207" customFormat="1">
      <c r="B40" s="904">
        <v>31</v>
      </c>
      <c r="C40" s="904"/>
      <c r="D40" s="203"/>
      <c r="E40" s="110"/>
      <c r="F40" s="203"/>
      <c r="G40" s="111"/>
      <c r="H40" s="204"/>
      <c r="I40" s="204"/>
      <c r="J40" s="204"/>
      <c r="K40" s="113"/>
      <c r="L40" s="205"/>
      <c r="M40" s="114"/>
      <c r="N40" s="205"/>
      <c r="O40" s="115"/>
      <c r="P40" s="206"/>
      <c r="Q40" s="206"/>
      <c r="R40" s="206"/>
      <c r="S40" s="117"/>
      <c r="T40" s="206"/>
      <c r="U40" s="206"/>
      <c r="V40" s="206"/>
      <c r="W40" s="879"/>
      <c r="X40" s="967"/>
      <c r="Y40" s="967"/>
      <c r="Z40" s="967"/>
      <c r="AA40" s="967"/>
      <c r="AB40" s="882"/>
    </row>
    <row r="41" spans="2:28" ht="16" thickBot="1">
      <c r="B41" s="1134" t="s">
        <v>135</v>
      </c>
      <c r="C41" s="1135"/>
      <c r="D41" s="1135"/>
      <c r="E41" s="1135"/>
      <c r="F41" s="1136">
        <f>SUM(F10:F40)</f>
        <v>161.80000000000004</v>
      </c>
      <c r="G41" s="716"/>
      <c r="H41" s="1588" t="s">
        <v>135</v>
      </c>
      <c r="I41" s="1589"/>
      <c r="J41" s="1590"/>
      <c r="K41" s="850"/>
      <c r="L41" s="1137" t="s">
        <v>135</v>
      </c>
      <c r="M41" s="1137"/>
      <c r="N41" s="1163">
        <f>SUM(N10:N40)</f>
        <v>624.99999999999989</v>
      </c>
      <c r="O41" s="851"/>
      <c r="P41" s="1591" t="s">
        <v>135</v>
      </c>
      <c r="Q41" s="1591"/>
      <c r="R41" s="1592"/>
      <c r="S41" s="852"/>
      <c r="T41" s="1138" t="s">
        <v>135</v>
      </c>
      <c r="U41" s="1138"/>
      <c r="V41" s="1139">
        <f>SUM(V10:V40)</f>
        <v>1000</v>
      </c>
      <c r="W41" s="852"/>
      <c r="X41" s="1140" t="s">
        <v>135</v>
      </c>
      <c r="Y41" s="1140"/>
      <c r="Z41" s="1141">
        <f>SUM(Z10:Z40)</f>
        <v>0</v>
      </c>
      <c r="AA41" s="850"/>
    </row>
  </sheetData>
  <mergeCells count="36">
    <mergeCell ref="H41:J41"/>
    <mergeCell ref="P41:R41"/>
    <mergeCell ref="B2:S5"/>
    <mergeCell ref="P8:P9"/>
    <mergeCell ref="Q8:Q9"/>
    <mergeCell ref="R8:R9"/>
    <mergeCell ref="S8:S9"/>
    <mergeCell ref="L8:L9"/>
    <mergeCell ref="M8:M9"/>
    <mergeCell ref="N8:N9"/>
    <mergeCell ref="O8:O9"/>
    <mergeCell ref="H6:K7"/>
    <mergeCell ref="P6:S7"/>
    <mergeCell ref="B6:G7"/>
    <mergeCell ref="B8:B9"/>
    <mergeCell ref="E8:E9"/>
    <mergeCell ref="T6:W7"/>
    <mergeCell ref="T8:T9"/>
    <mergeCell ref="U8:U9"/>
    <mergeCell ref="V8:V9"/>
    <mergeCell ref="W8:W9"/>
    <mergeCell ref="C8:D9"/>
    <mergeCell ref="L6:O7"/>
    <mergeCell ref="H8:H9"/>
    <mergeCell ref="I8:I9"/>
    <mergeCell ref="J8:J9"/>
    <mergeCell ref="K8:K9"/>
    <mergeCell ref="F8:F9"/>
    <mergeCell ref="G8:G9"/>
    <mergeCell ref="AB6:AB7"/>
    <mergeCell ref="AB8:AB9"/>
    <mergeCell ref="X6:AA7"/>
    <mergeCell ref="Y8:Y9"/>
    <mergeCell ref="Z8:Z9"/>
    <mergeCell ref="AA8:AA9"/>
    <mergeCell ref="X8:X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R34"/>
  <sheetViews>
    <sheetView workbookViewId="0">
      <selection activeCell="D13" sqref="D13"/>
    </sheetView>
  </sheetViews>
  <sheetFormatPr baseColWidth="10" defaultColWidth="8.6640625" defaultRowHeight="16"/>
  <cols>
    <col min="1" max="1" width="8.6640625" style="230"/>
    <col min="2" max="2" width="10.6640625" style="230" customWidth="1"/>
    <col min="3" max="3" width="11.5" style="230" customWidth="1"/>
    <col min="4" max="4" width="23.33203125" style="230" customWidth="1"/>
    <col min="5" max="5" width="18.1640625" style="230" customWidth="1"/>
    <col min="6" max="6" width="11.5" style="230" customWidth="1"/>
    <col min="7" max="7" width="11" style="232" customWidth="1"/>
    <col min="8" max="9" width="13.33203125" style="230" customWidth="1"/>
    <col min="10" max="10" width="10" style="230" customWidth="1"/>
    <col min="11" max="11" width="11.6640625" style="232" customWidth="1"/>
    <col min="12" max="14" width="8.6640625" style="230"/>
    <col min="15" max="15" width="9" style="230" bestFit="1" customWidth="1"/>
    <col min="16" max="16" width="14.5" style="230" customWidth="1"/>
    <col min="17" max="16384" width="8.6640625" style="230"/>
  </cols>
  <sheetData>
    <row r="1" spans="1:18">
      <c r="G1" s="230"/>
    </row>
    <row r="2" spans="1:18">
      <c r="A2" s="1625" t="s">
        <v>264</v>
      </c>
      <c r="B2" s="1625"/>
      <c r="C2" s="1625"/>
      <c r="D2" s="1625"/>
      <c r="E2" s="1625"/>
      <c r="F2" s="1625"/>
      <c r="G2" s="1625"/>
      <c r="H2" s="1625"/>
      <c r="I2" s="1625"/>
      <c r="J2" s="1625"/>
      <c r="K2" s="1625"/>
      <c r="L2" s="1625"/>
    </row>
    <row r="3" spans="1:18" s="231" customFormat="1" ht="67">
      <c r="A3" s="1626" t="s">
        <v>265</v>
      </c>
      <c r="B3" s="1626"/>
      <c r="C3" s="885" t="s">
        <v>719</v>
      </c>
      <c r="D3" s="885" t="s">
        <v>720</v>
      </c>
      <c r="E3" s="885" t="s">
        <v>721</v>
      </c>
      <c r="F3" s="886" t="s">
        <v>722</v>
      </c>
      <c r="G3" s="885" t="s">
        <v>723</v>
      </c>
      <c r="H3" s="885" t="s">
        <v>724</v>
      </c>
      <c r="I3" s="885" t="s">
        <v>725</v>
      </c>
      <c r="J3" s="885" t="s">
        <v>726</v>
      </c>
      <c r="K3" s="233" t="s">
        <v>727</v>
      </c>
      <c r="L3" s="885" t="s">
        <v>728</v>
      </c>
    </row>
    <row r="4" spans="1:18">
      <c r="A4" s="1627" t="str">
        <f>Svodka!F51</f>
        <v>24</v>
      </c>
      <c r="B4" s="1628"/>
      <c r="C4" s="241">
        <f>Svodka!E10</f>
        <v>21776</v>
      </c>
      <c r="D4" s="672">
        <f>ROUND(F4*E4*(1-L4)+L4*C4+G4,2)</f>
        <v>586.88</v>
      </c>
      <c r="E4" s="887">
        <f>E25*Svodka!F10/1000000</f>
        <v>28.801007523999999</v>
      </c>
      <c r="F4" s="888">
        <f>F25</f>
        <v>0</v>
      </c>
      <c r="G4" s="889">
        <f>Svodka!E13</f>
        <v>478</v>
      </c>
      <c r="H4" s="890">
        <f>ROUND((C4-F4*E4)*(1-0.005/2),0)</f>
        <v>21722</v>
      </c>
      <c r="I4" s="241">
        <f>Svodka!E20</f>
        <v>35922</v>
      </c>
      <c r="J4" s="891">
        <f>I4-K4</f>
        <v>14733</v>
      </c>
      <c r="K4" s="891">
        <f>ROUND(C4-(F4*E4*(1-L4)+L4*C4+G4),0)</f>
        <v>21189</v>
      </c>
      <c r="L4" s="774">
        <v>5.0000000000000001E-3</v>
      </c>
    </row>
    <row r="5" spans="1:18">
      <c r="A5" s="234"/>
      <c r="B5" s="234"/>
      <c r="C5" s="234"/>
      <c r="D5" s="234"/>
      <c r="E5" s="234"/>
      <c r="F5" s="234"/>
      <c r="G5" s="234"/>
      <c r="H5" s="234"/>
      <c r="I5" s="234"/>
      <c r="J5" s="234"/>
      <c r="K5" s="235"/>
      <c r="L5" s="234"/>
    </row>
    <row r="6" spans="1:18">
      <c r="G6" s="230"/>
    </row>
    <row r="7" spans="1:18">
      <c r="B7" s="317" t="s">
        <v>278</v>
      </c>
      <c r="C7" s="317"/>
      <c r="D7" s="317"/>
      <c r="E7" s="317"/>
      <c r="F7" s="317"/>
      <c r="G7" s="317"/>
      <c r="H7" s="317"/>
      <c r="I7" s="318"/>
      <c r="J7" s="316"/>
      <c r="K7" s="315"/>
      <c r="L7" s="316"/>
    </row>
    <row r="8" spans="1:18">
      <c r="A8" s="230" t="s">
        <v>263</v>
      </c>
      <c r="B8" s="230" t="s">
        <v>259</v>
      </c>
      <c r="G8" s="230"/>
    </row>
    <row r="9" spans="1:18">
      <c r="G9" s="230"/>
    </row>
    <row r="10" spans="1:18">
      <c r="A10" s="230" t="s">
        <v>729</v>
      </c>
      <c r="C10" s="230" t="s">
        <v>730</v>
      </c>
      <c r="G10" s="230"/>
    </row>
    <row r="11" spans="1:18">
      <c r="C11" s="230" t="s">
        <v>731</v>
      </c>
      <c r="G11" s="230"/>
      <c r="O11" s="237"/>
      <c r="P11" s="238"/>
      <c r="R11" s="236"/>
    </row>
    <row r="12" spans="1:18">
      <c r="C12" s="230" t="s">
        <v>732</v>
      </c>
      <c r="G12" s="230"/>
      <c r="O12" s="237"/>
      <c r="R12" s="236"/>
    </row>
    <row r="13" spans="1:18">
      <c r="B13" s="892" t="s">
        <v>733</v>
      </c>
      <c r="C13" s="230" t="s">
        <v>734</v>
      </c>
      <c r="G13" s="230"/>
    </row>
    <row r="14" spans="1:18">
      <c r="B14" s="238" t="s">
        <v>735</v>
      </c>
      <c r="C14" s="230" t="s">
        <v>736</v>
      </c>
      <c r="G14" s="230"/>
      <c r="O14" s="232"/>
    </row>
    <row r="15" spans="1:18">
      <c r="C15" s="230" t="s">
        <v>737</v>
      </c>
      <c r="G15" s="230"/>
    </row>
    <row r="16" spans="1:18">
      <c r="C16" s="230" t="s">
        <v>738</v>
      </c>
      <c r="G16" s="230"/>
      <c r="P16" s="232"/>
    </row>
    <row r="17" spans="1:12">
      <c r="B17" s="230" t="s">
        <v>739</v>
      </c>
      <c r="C17" s="230" t="s">
        <v>740</v>
      </c>
      <c r="G17" s="230"/>
    </row>
    <row r="18" spans="1:12">
      <c r="B18" s="893" t="s">
        <v>741</v>
      </c>
      <c r="C18" s="230" t="s">
        <v>742</v>
      </c>
      <c r="E18" s="232"/>
      <c r="F18" s="232"/>
      <c r="G18" s="230"/>
    </row>
    <row r="19" spans="1:12">
      <c r="G19" s="230"/>
    </row>
    <row r="20" spans="1:12">
      <c r="G20" s="230"/>
    </row>
    <row r="21" spans="1:12">
      <c r="G21" s="230"/>
    </row>
    <row r="22" spans="1:12">
      <c r="G22" s="230"/>
    </row>
    <row r="23" spans="1:12">
      <c r="A23" s="1625" t="s">
        <v>264</v>
      </c>
      <c r="B23" s="1625"/>
      <c r="C23" s="1625"/>
      <c r="D23" s="1625"/>
      <c r="E23" s="1625"/>
      <c r="F23" s="1625"/>
      <c r="G23" s="1625"/>
      <c r="H23" s="1625"/>
      <c r="I23" s="1625"/>
      <c r="J23" s="1625"/>
      <c r="K23" s="1625"/>
      <c r="L23" s="1625"/>
    </row>
    <row r="24" spans="1:12" ht="53">
      <c r="A24" s="1626" t="s">
        <v>265</v>
      </c>
      <c r="B24" s="1626"/>
      <c r="C24" s="885" t="s">
        <v>743</v>
      </c>
      <c r="D24" s="885" t="s">
        <v>744</v>
      </c>
      <c r="E24" s="885" t="s">
        <v>745</v>
      </c>
      <c r="F24" s="886" t="s">
        <v>722</v>
      </c>
      <c r="G24" s="885" t="s">
        <v>746</v>
      </c>
      <c r="H24" s="885"/>
      <c r="I24" s="885" t="s">
        <v>260</v>
      </c>
      <c r="J24" s="885" t="s">
        <v>261</v>
      </c>
      <c r="K24" s="233" t="s">
        <v>262</v>
      </c>
      <c r="L24" s="885" t="s">
        <v>728</v>
      </c>
    </row>
    <row r="25" spans="1:12">
      <c r="A25" s="1623" t="str">
        <f>Svodka!F51</f>
        <v>24</v>
      </c>
      <c r="B25" s="1624"/>
      <c r="C25" s="241">
        <f>Svodka!D10</f>
        <v>512956</v>
      </c>
      <c r="D25" s="672">
        <f>ROUND(D4*1000000/Svodka!F10,0)</f>
        <v>13825</v>
      </c>
      <c r="E25" s="894">
        <v>678.43700000000001</v>
      </c>
      <c r="F25" s="891">
        <f>Svodka!H51</f>
        <v>0</v>
      </c>
      <c r="G25" s="241">
        <f>Svodka!D13</f>
        <v>11249</v>
      </c>
      <c r="H25" s="895"/>
      <c r="I25" s="241">
        <f>Svodka!D20</f>
        <v>862175</v>
      </c>
      <c r="J25" s="241">
        <f>Svodka!D16</f>
        <v>363047</v>
      </c>
      <c r="K25" s="241">
        <f>Svodka!D19</f>
        <v>499128</v>
      </c>
      <c r="L25" s="896">
        <f>L4</f>
        <v>5.0000000000000001E-3</v>
      </c>
    </row>
    <row r="26" spans="1:12">
      <c r="B26" s="230" t="s">
        <v>425</v>
      </c>
      <c r="F26" s="232"/>
    </row>
    <row r="27" spans="1:12" ht="15.5" customHeight="1">
      <c r="A27" s="1621" t="s">
        <v>747</v>
      </c>
      <c r="B27" s="1621"/>
      <c r="C27" s="1621"/>
      <c r="D27" s="1621"/>
      <c r="E27" s="897">
        <f>Svodka!J2</f>
        <v>45880</v>
      </c>
      <c r="F27" s="898"/>
      <c r="H27" s="232"/>
    </row>
    <row r="28" spans="1:12">
      <c r="B28" s="898"/>
      <c r="C28" s="898"/>
      <c r="D28" s="898"/>
      <c r="E28" s="898"/>
      <c r="F28" s="898"/>
    </row>
    <row r="29" spans="1:12">
      <c r="B29" s="1622" t="s">
        <v>426</v>
      </c>
      <c r="C29" s="1622"/>
      <c r="D29" s="898"/>
      <c r="E29" s="899">
        <f>Svodka!D20</f>
        <v>862175</v>
      </c>
      <c r="F29" s="900" t="s">
        <v>427</v>
      </c>
      <c r="G29" s="901">
        <f>Svodka!E20</f>
        <v>35922</v>
      </c>
      <c r="H29" s="884" t="s">
        <v>718</v>
      </c>
    </row>
    <row r="30" spans="1:12">
      <c r="B30" s="1622" t="s">
        <v>428</v>
      </c>
      <c r="C30" s="1622"/>
      <c r="D30" s="898"/>
      <c r="E30" s="899">
        <f>Svodka!D16</f>
        <v>363047</v>
      </c>
      <c r="F30" s="900" t="s">
        <v>427</v>
      </c>
      <c r="G30" s="901">
        <f>Svodka!E16</f>
        <v>14733</v>
      </c>
      <c r="H30" s="884" t="s">
        <v>718</v>
      </c>
    </row>
    <row r="31" spans="1:12">
      <c r="B31" s="1622" t="s">
        <v>429</v>
      </c>
      <c r="C31" s="1622"/>
      <c r="D31" s="898"/>
      <c r="E31" s="899">
        <f>Svodka!D19</f>
        <v>499128</v>
      </c>
      <c r="F31" s="900" t="s">
        <v>427</v>
      </c>
      <c r="G31" s="901">
        <f>Svodka!E19</f>
        <v>21189</v>
      </c>
      <c r="H31" s="884" t="s">
        <v>718</v>
      </c>
    </row>
    <row r="32" spans="1:12">
      <c r="B32" s="1622" t="s">
        <v>430</v>
      </c>
      <c r="C32" s="1622"/>
      <c r="D32" s="1622"/>
      <c r="E32" s="902">
        <f>Svodka!D17</f>
        <v>38.78</v>
      </c>
      <c r="F32" s="900" t="s">
        <v>427</v>
      </c>
      <c r="G32" s="901">
        <f>Svodka!E17</f>
        <v>0</v>
      </c>
      <c r="H32" s="884" t="s">
        <v>718</v>
      </c>
    </row>
    <row r="33" spans="2:17">
      <c r="B33" s="230" t="s">
        <v>714</v>
      </c>
      <c r="E33" s="1078" t="str">
        <f>CONCATENATE(Svodka!S30,Q33,Svodka!T30)</f>
        <v>17,1-17,5</v>
      </c>
      <c r="F33" s="883" t="s">
        <v>716</v>
      </c>
      <c r="Q33" s="1079" t="s">
        <v>82</v>
      </c>
    </row>
    <row r="34" spans="2:17">
      <c r="B34" s="230" t="s">
        <v>715</v>
      </c>
      <c r="E34" s="1111" t="str">
        <f>Svodka!W30</f>
        <v>5.701</v>
      </c>
      <c r="F34" s="883" t="s">
        <v>717</v>
      </c>
    </row>
  </sheetData>
  <mergeCells count="11">
    <mergeCell ref="A25:B25"/>
    <mergeCell ref="A2:L2"/>
    <mergeCell ref="A3:B3"/>
    <mergeCell ref="A4:B4"/>
    <mergeCell ref="A23:L23"/>
    <mergeCell ref="A24:B24"/>
    <mergeCell ref="A27:D27"/>
    <mergeCell ref="B29:C29"/>
    <mergeCell ref="B30:C30"/>
    <mergeCell ref="B31:C31"/>
    <mergeCell ref="B32:D32"/>
  </mergeCells>
  <conditionalFormatting sqref="F4">
    <cfRule type="cellIs" dxfId="5284" priority="1" operator="notBetween">
      <formula>9600</formula>
      <formula>20400</formula>
    </cfRule>
    <cfRule type="cellIs" dxfId="5283" priority="2" operator="between">
      <formula>9600</formula>
      <formula>20400</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0B050"/>
  </sheetPr>
  <dimension ref="A2:Q74"/>
  <sheetViews>
    <sheetView view="pageBreakPreview" zoomScaleNormal="100" zoomScaleSheetLayoutView="100" workbookViewId="0">
      <selection activeCell="D13" sqref="D13"/>
    </sheetView>
  </sheetViews>
  <sheetFormatPr baseColWidth="10" defaultColWidth="9" defaultRowHeight="15"/>
  <cols>
    <col min="1" max="1" width="9.33203125" customWidth="1"/>
    <col min="2" max="2" width="8.6640625" customWidth="1"/>
    <col min="3" max="3" width="13.1640625" customWidth="1"/>
    <col min="4" max="4" width="10.6640625" style="320" customWidth="1"/>
    <col min="5" max="5" width="9.5" style="319" customWidth="1"/>
    <col min="6" max="6" width="8.33203125" customWidth="1"/>
    <col min="7" max="7" width="16" customWidth="1"/>
    <col min="8" max="8" width="15.6640625" style="319" customWidth="1"/>
    <col min="9" max="9" width="9" customWidth="1"/>
    <col min="10" max="10" width="11.5" customWidth="1"/>
    <col min="11" max="11" width="10" style="319" customWidth="1"/>
    <col min="12" max="12" width="10.1640625" customWidth="1"/>
    <col min="14" max="14" width="12" customWidth="1"/>
    <col min="15" max="15" width="14.5" customWidth="1"/>
    <col min="16" max="16" width="11.5" customWidth="1"/>
    <col min="17" max="17" width="9" bestFit="1" customWidth="1"/>
    <col min="18" max="18" width="9.6640625" bestFit="1" customWidth="1"/>
    <col min="19" max="19" width="9" bestFit="1" customWidth="1"/>
    <col min="20" max="20" width="10.6640625" bestFit="1" customWidth="1"/>
    <col min="21" max="21" width="9" bestFit="1" customWidth="1"/>
  </cols>
  <sheetData>
    <row r="2" spans="1:17" ht="20">
      <c r="D2" s="594" t="s">
        <v>279</v>
      </c>
      <c r="E2" s="594"/>
      <c r="F2" s="594"/>
      <c r="G2" s="594"/>
      <c r="H2" s="594"/>
      <c r="I2" s="594"/>
      <c r="J2" s="594"/>
    </row>
    <row r="3" spans="1:17">
      <c r="D3" s="606" t="s">
        <v>353</v>
      </c>
      <c r="E3" s="606"/>
      <c r="F3" s="606"/>
      <c r="G3" s="606"/>
      <c r="H3" s="464">
        <f>Svodka!J2</f>
        <v>45880</v>
      </c>
      <c r="I3" s="463"/>
      <c r="J3" s="463"/>
    </row>
    <row r="5" spans="1:17">
      <c r="E5" s="321"/>
      <c r="F5" s="322"/>
      <c r="G5" s="322"/>
      <c r="H5" s="321"/>
      <c r="I5" s="322"/>
    </row>
    <row r="6" spans="1:17" s="2" customFormat="1" ht="13">
      <c r="A6" s="323" t="s">
        <v>280</v>
      </c>
      <c r="D6" s="324"/>
      <c r="E6" s="325"/>
      <c r="H6" s="325"/>
      <c r="K6" s="325"/>
    </row>
    <row r="7" spans="1:17" s="2" customFormat="1" ht="13.25" customHeight="1">
      <c r="A7" s="595" t="s">
        <v>281</v>
      </c>
      <c r="B7" s="595" t="s">
        <v>282</v>
      </c>
      <c r="C7" s="596" t="s">
        <v>283</v>
      </c>
      <c r="D7" s="597"/>
      <c r="E7" s="600" t="s">
        <v>284</v>
      </c>
      <c r="F7" s="600"/>
      <c r="G7" s="600"/>
      <c r="H7" s="600"/>
      <c r="I7" s="600"/>
      <c r="J7" s="600"/>
      <c r="K7" s="600"/>
      <c r="L7" s="600"/>
      <c r="M7" s="600"/>
      <c r="N7" s="600"/>
    </row>
    <row r="8" spans="1:17" s="2" customFormat="1" ht="13.25" customHeight="1">
      <c r="A8" s="595" t="s">
        <v>420</v>
      </c>
      <c r="B8" s="595" t="s">
        <v>421</v>
      </c>
      <c r="C8" s="598"/>
      <c r="D8" s="599"/>
      <c r="E8" s="601" t="s">
        <v>285</v>
      </c>
      <c r="F8" s="602" t="s">
        <v>286</v>
      </c>
      <c r="G8" s="602" t="s">
        <v>349</v>
      </c>
      <c r="H8" s="601" t="s">
        <v>287</v>
      </c>
      <c r="I8" s="602" t="s">
        <v>288</v>
      </c>
      <c r="J8" s="603" t="s">
        <v>289</v>
      </c>
      <c r="K8" s="601" t="s">
        <v>290</v>
      </c>
      <c r="L8" s="605" t="s">
        <v>291</v>
      </c>
      <c r="M8" s="602" t="s">
        <v>292</v>
      </c>
      <c r="N8" s="602"/>
    </row>
    <row r="9" spans="1:17" s="2" customFormat="1" ht="28">
      <c r="A9" s="595"/>
      <c r="B9" s="595"/>
      <c r="C9" s="326" t="s">
        <v>293</v>
      </c>
      <c r="D9" s="327" t="s">
        <v>4</v>
      </c>
      <c r="E9" s="601"/>
      <c r="F9" s="602"/>
      <c r="G9" s="602"/>
      <c r="H9" s="601"/>
      <c r="I9" s="602"/>
      <c r="J9" s="604"/>
      <c r="K9" s="601"/>
      <c r="L9" s="605"/>
      <c r="M9" s="602" t="s">
        <v>294</v>
      </c>
      <c r="N9" s="602" t="s">
        <v>295</v>
      </c>
    </row>
    <row r="10" spans="1:17" s="2" customFormat="1" ht="13">
      <c r="A10" s="377">
        <f>Svodka!S29</f>
        <v>8</v>
      </c>
      <c r="B10" s="386">
        <f>Svodka!S30</f>
        <v>17.100000000000001</v>
      </c>
      <c r="C10" s="377">
        <f>Svodka!A51</f>
        <v>8.6</v>
      </c>
      <c r="D10" s="865">
        <f>Svodka!U29</f>
        <v>25</v>
      </c>
      <c r="E10" s="384" t="str">
        <f>Svodka!C51</f>
        <v>9.2/24.4</v>
      </c>
      <c r="F10" s="384" t="str">
        <f>Svodka!D51</f>
        <v>28/32.1</v>
      </c>
      <c r="G10" s="919">
        <v>60</v>
      </c>
      <c r="H10" s="746">
        <f>Svodka!E51</f>
        <v>20.7</v>
      </c>
      <c r="I10" s="670"/>
      <c r="J10" s="670"/>
      <c r="K10" s="1041">
        <f>G10</f>
        <v>60</v>
      </c>
      <c r="L10" s="467"/>
      <c r="M10" s="447" t="str">
        <f>Svodka!F51</f>
        <v>24</v>
      </c>
      <c r="N10" s="448">
        <f>Svodka!G51</f>
        <v>48252.78</v>
      </c>
    </row>
    <row r="11" spans="1:17" s="2" customFormat="1" ht="13">
      <c r="A11" s="328" t="s">
        <v>296</v>
      </c>
      <c r="B11" s="1"/>
      <c r="C11" s="1"/>
      <c r="D11" s="329"/>
      <c r="E11" s="330"/>
      <c r="F11" s="1"/>
      <c r="G11" s="1"/>
      <c r="H11" s="330"/>
      <c r="I11" s="1"/>
      <c r="J11" s="1"/>
      <c r="K11" s="330"/>
      <c r="L11" s="1"/>
      <c r="M11" s="1"/>
    </row>
    <row r="12" spans="1:17" s="331" customFormat="1" ht="13.25" customHeight="1">
      <c r="A12" s="595" t="s">
        <v>297</v>
      </c>
      <c r="B12" s="595"/>
      <c r="C12" s="595" t="s">
        <v>298</v>
      </c>
      <c r="D12" s="615" t="s">
        <v>299</v>
      </c>
      <c r="E12" s="595" t="s">
        <v>2</v>
      </c>
      <c r="F12" s="595"/>
      <c r="G12" s="595" t="s">
        <v>3</v>
      </c>
      <c r="H12" s="595"/>
      <c r="I12" s="595" t="s">
        <v>198</v>
      </c>
      <c r="J12" s="595"/>
      <c r="K12" s="595"/>
      <c r="L12" s="595"/>
    </row>
    <row r="13" spans="1:17" s="2" customFormat="1" ht="44">
      <c r="A13" s="605" t="s">
        <v>300</v>
      </c>
      <c r="B13" s="605" t="s">
        <v>301</v>
      </c>
      <c r="C13" s="595"/>
      <c r="D13" s="615"/>
      <c r="E13" s="332" t="s">
        <v>302</v>
      </c>
      <c r="F13" s="605" t="s">
        <v>303</v>
      </c>
      <c r="G13" s="605" t="s">
        <v>304</v>
      </c>
      <c r="H13" s="332" t="s">
        <v>305</v>
      </c>
      <c r="I13" s="605" t="s">
        <v>306</v>
      </c>
      <c r="J13" s="605" t="s">
        <v>4</v>
      </c>
      <c r="K13" s="332" t="s">
        <v>307</v>
      </c>
      <c r="L13" s="605" t="s">
        <v>308</v>
      </c>
    </row>
    <row r="14" spans="1:17" s="2" customFormat="1" ht="14">
      <c r="A14" s="244">
        <v>21</v>
      </c>
      <c r="B14" s="375" t="str">
        <f>Svodka!B38</f>
        <v>42-45</v>
      </c>
      <c r="C14" s="385" t="str">
        <f>Svodka!C38</f>
        <v>-28/-38</v>
      </c>
      <c r="D14" s="376">
        <f>Svodka!D38</f>
        <v>25.81</v>
      </c>
      <c r="E14" s="376">
        <f>Svodka!E38</f>
        <v>29.3</v>
      </c>
      <c r="F14" s="375">
        <f>Svodka!F38</f>
        <v>1.1000000000000001</v>
      </c>
      <c r="G14" s="375">
        <f>Svodka!G38</f>
        <v>104</v>
      </c>
      <c r="H14" s="387">
        <f>Svodka!H38</f>
        <v>47</v>
      </c>
      <c r="I14" s="375">
        <f>Svodka!I38</f>
        <v>0</v>
      </c>
      <c r="J14" s="375">
        <f>Svodka!J38</f>
        <v>204</v>
      </c>
      <c r="K14" s="376">
        <f>Svodka!K38</f>
        <v>101</v>
      </c>
      <c r="L14" s="375">
        <f>Svodka!L38</f>
        <v>39</v>
      </c>
    </row>
    <row r="15" spans="1:17" s="2" customFormat="1" ht="13">
      <c r="A15" s="328" t="s">
        <v>309</v>
      </c>
      <c r="B15" s="1"/>
      <c r="C15" s="1"/>
      <c r="D15" s="329"/>
      <c r="E15" s="330"/>
      <c r="F15" s="1"/>
      <c r="G15" s="1"/>
      <c r="H15" s="330"/>
      <c r="I15" s="1"/>
      <c r="J15" s="1"/>
      <c r="K15" s="330"/>
      <c r="L15" s="1"/>
      <c r="M15" s="1"/>
    </row>
    <row r="16" spans="1:17" s="2" customFormat="1" ht="13.25" customHeight="1">
      <c r="A16" s="607"/>
      <c r="B16" s="607"/>
      <c r="C16" s="607"/>
      <c r="D16" s="608" t="s">
        <v>130</v>
      </c>
      <c r="E16" s="609"/>
      <c r="F16" s="610"/>
      <c r="G16" s="611" t="s">
        <v>310</v>
      </c>
      <c r="H16" s="612"/>
      <c r="I16" s="613"/>
      <c r="J16" s="614" t="s">
        <v>311</v>
      </c>
      <c r="K16" s="614"/>
      <c r="L16" s="614"/>
      <c r="M16" s="616" t="s">
        <v>312</v>
      </c>
      <c r="N16" s="616"/>
      <c r="O16" s="1"/>
      <c r="P16" s="1"/>
      <c r="Q16" s="1"/>
    </row>
    <row r="17" spans="1:17" s="2" customFormat="1">
      <c r="A17" s="607"/>
      <c r="B17" s="607"/>
      <c r="C17" s="607"/>
      <c r="D17" s="333" t="s">
        <v>364</v>
      </c>
      <c r="E17" s="334" t="s">
        <v>313</v>
      </c>
      <c r="F17" s="335" t="s">
        <v>0</v>
      </c>
      <c r="G17" s="336" t="s">
        <v>365</v>
      </c>
      <c r="H17" s="334" t="s">
        <v>314</v>
      </c>
      <c r="I17" s="335" t="s">
        <v>0</v>
      </c>
      <c r="J17" s="336" t="s">
        <v>365</v>
      </c>
      <c r="K17" s="334" t="s">
        <v>314</v>
      </c>
      <c r="L17" s="335" t="s">
        <v>0</v>
      </c>
      <c r="M17" s="335" t="s">
        <v>366</v>
      </c>
      <c r="N17" s="335" t="s">
        <v>0</v>
      </c>
      <c r="O17" s="1"/>
      <c r="P17" s="1"/>
      <c r="Q17" s="1"/>
    </row>
    <row r="18" spans="1:17" s="2" customFormat="1" ht="13.25" customHeight="1">
      <c r="A18" s="617" t="s">
        <v>315</v>
      </c>
      <c r="B18" s="620" t="s">
        <v>316</v>
      </c>
      <c r="C18" s="620"/>
      <c r="D18" s="378">
        <f>Svodka!D10</f>
        <v>512956</v>
      </c>
      <c r="E18" s="338">
        <f>ROUND(D18*35.3/10^6,0)</f>
        <v>18</v>
      </c>
      <c r="F18" s="481">
        <f>Svodka!E10</f>
        <v>21776</v>
      </c>
      <c r="G18" s="381">
        <f>Svodka!I10</f>
        <v>5441710</v>
      </c>
      <c r="H18" s="340">
        <f>ROUND(G18*35.3/10^6,0)</f>
        <v>192</v>
      </c>
      <c r="I18" s="482">
        <f>Svodka!J10</f>
        <v>231382</v>
      </c>
      <c r="J18" s="382">
        <f>Svodka!K10</f>
        <v>67174794</v>
      </c>
      <c r="K18" s="340">
        <f>ROUND(J18*35.3/10^6,0)</f>
        <v>2371</v>
      </c>
      <c r="L18" s="484">
        <f>Svodka!L10</f>
        <v>2856232</v>
      </c>
      <c r="M18" s="467"/>
      <c r="N18" s="467"/>
      <c r="O18" s="1"/>
      <c r="P18" s="626" t="s">
        <v>317</v>
      </c>
      <c r="Q18" s="1"/>
    </row>
    <row r="19" spans="1:17" s="2" customFormat="1" ht="13">
      <c r="A19" s="618"/>
      <c r="B19" s="621" t="s">
        <v>318</v>
      </c>
      <c r="C19" s="621"/>
      <c r="D19" s="379">
        <f>Svodka!D11</f>
        <v>0</v>
      </c>
      <c r="E19" s="338">
        <f t="shared" ref="E19:E31" si="0">ROUND(D19*35.3/10^6,0)</f>
        <v>0</v>
      </c>
      <c r="F19" s="479"/>
      <c r="G19" s="11"/>
      <c r="H19" s="340">
        <f t="shared" ref="H19:H31" si="1">ROUND(G19*35.3/10^6,0)</f>
        <v>0</v>
      </c>
      <c r="I19" s="480"/>
      <c r="J19" s="11"/>
      <c r="K19" s="340">
        <f t="shared" ref="K19:K31" si="2">ROUND(J19*35.3/10^6,0)</f>
        <v>0</v>
      </c>
      <c r="L19" s="483"/>
      <c r="M19" s="467"/>
      <c r="N19" s="467"/>
      <c r="O19" s="1"/>
      <c r="P19" s="626"/>
      <c r="Q19" s="1"/>
    </row>
    <row r="20" spans="1:17" s="2" customFormat="1" ht="14">
      <c r="A20" s="618"/>
      <c r="B20" s="771" t="s">
        <v>394</v>
      </c>
      <c r="C20" s="772"/>
      <c r="D20" s="379">
        <f>Svodka!D13</f>
        <v>11249</v>
      </c>
      <c r="E20" s="338">
        <f t="shared" si="0"/>
        <v>0</v>
      </c>
      <c r="F20" s="481">
        <f>Svodka!E13</f>
        <v>478</v>
      </c>
      <c r="G20" s="382">
        <f>Svodka!I13</f>
        <v>121675</v>
      </c>
      <c r="H20" s="340">
        <f t="shared" si="1"/>
        <v>4</v>
      </c>
      <c r="I20" s="482">
        <f>Svodka!J13</f>
        <v>5175</v>
      </c>
      <c r="J20" s="382">
        <f>Svodka!K13</f>
        <v>1726599</v>
      </c>
      <c r="K20" s="340">
        <f t="shared" si="2"/>
        <v>61</v>
      </c>
      <c r="L20" s="484">
        <f>Svodka!L13</f>
        <v>73449</v>
      </c>
      <c r="M20" s="855">
        <f>J20+L36+L37+L38+L39</f>
        <v>10994773.5</v>
      </c>
      <c r="N20" s="467"/>
      <c r="O20" s="1"/>
      <c r="P20" s="465" t="s">
        <v>354</v>
      </c>
      <c r="Q20" s="1"/>
    </row>
    <row r="21" spans="1:17" s="2" customFormat="1" ht="13">
      <c r="A21" s="618"/>
      <c r="B21" s="771" t="s">
        <v>395</v>
      </c>
      <c r="C21" s="772"/>
      <c r="D21" s="379">
        <f>Svodka!D12</f>
        <v>0</v>
      </c>
      <c r="E21" s="338">
        <f t="shared" si="0"/>
        <v>0</v>
      </c>
      <c r="F21" s="662">
        <f>Svodka!E12</f>
        <v>0</v>
      </c>
      <c r="G21" s="382">
        <f>Svodka!I12</f>
        <v>0</v>
      </c>
      <c r="H21" s="340">
        <f t="shared" si="1"/>
        <v>0</v>
      </c>
      <c r="I21" s="663">
        <f>Svodka!J12</f>
        <v>0</v>
      </c>
      <c r="J21" s="382">
        <f>Svodka!K12</f>
        <v>10714</v>
      </c>
      <c r="K21" s="340">
        <f t="shared" si="2"/>
        <v>0</v>
      </c>
      <c r="L21" s="484">
        <f>Svodka!L12</f>
        <v>0</v>
      </c>
      <c r="M21" s="862">
        <f>J44+L44</f>
        <v>50893</v>
      </c>
      <c r="N21" s="862">
        <f>K44+M44</f>
        <v>2140</v>
      </c>
      <c r="O21" s="1"/>
      <c r="P21" s="465"/>
      <c r="Q21" s="1"/>
    </row>
    <row r="22" spans="1:17" s="2" customFormat="1" ht="13.25" customHeight="1">
      <c r="A22" s="618"/>
      <c r="B22" s="622" t="s">
        <v>319</v>
      </c>
      <c r="C22" s="622"/>
      <c r="D22" s="341"/>
      <c r="E22" s="338">
        <f t="shared" si="0"/>
        <v>0</v>
      </c>
      <c r="F22" s="479"/>
      <c r="G22" s="11"/>
      <c r="H22" s="340">
        <f t="shared" si="1"/>
        <v>0</v>
      </c>
      <c r="I22" s="479"/>
      <c r="J22" s="11"/>
      <c r="K22" s="340">
        <f t="shared" si="2"/>
        <v>0</v>
      </c>
      <c r="L22" s="483"/>
      <c r="M22" s="467"/>
      <c r="N22" s="467"/>
      <c r="O22" s="1"/>
      <c r="P22" s="626" t="s">
        <v>320</v>
      </c>
      <c r="Q22" s="1"/>
    </row>
    <row r="23" spans="1:17" s="2" customFormat="1" ht="13.25" customHeight="1">
      <c r="A23" s="618"/>
      <c r="B23" s="623" t="s">
        <v>321</v>
      </c>
      <c r="C23" s="864"/>
      <c r="D23" s="337"/>
      <c r="E23" s="338">
        <f>ROUND(D23*35.3/10^6,0)</f>
        <v>0</v>
      </c>
      <c r="F23" s="479"/>
      <c r="G23" s="11"/>
      <c r="H23" s="340">
        <f t="shared" si="1"/>
        <v>0</v>
      </c>
      <c r="I23" s="479"/>
      <c r="J23" s="11"/>
      <c r="K23" s="340">
        <f t="shared" si="2"/>
        <v>0</v>
      </c>
      <c r="L23" s="483"/>
      <c r="M23" s="467"/>
      <c r="N23" s="467"/>
      <c r="O23" s="1"/>
      <c r="P23" s="626" t="s">
        <v>322</v>
      </c>
      <c r="Q23" s="1"/>
    </row>
    <row r="24" spans="1:17" s="2" customFormat="1" ht="13.25" customHeight="1">
      <c r="A24" s="618"/>
      <c r="B24" s="623" t="s">
        <v>323</v>
      </c>
      <c r="C24" s="624"/>
      <c r="D24" s="556"/>
      <c r="E24" s="338">
        <f t="shared" si="0"/>
        <v>0</v>
      </c>
      <c r="F24" s="479"/>
      <c r="G24" s="11"/>
      <c r="H24" s="340">
        <f t="shared" si="1"/>
        <v>0</v>
      </c>
      <c r="I24" s="479"/>
      <c r="J24" s="11"/>
      <c r="K24" s="340">
        <f t="shared" si="2"/>
        <v>0</v>
      </c>
      <c r="L24" s="483"/>
      <c r="M24" s="467"/>
      <c r="N24" s="467"/>
      <c r="O24" s="1"/>
      <c r="P24" s="342" t="s">
        <v>324</v>
      </c>
      <c r="Q24" s="1"/>
    </row>
    <row r="25" spans="1:17" s="2" customFormat="1" ht="13.25" customHeight="1">
      <c r="A25" s="618"/>
      <c r="B25" s="620" t="s">
        <v>325</v>
      </c>
      <c r="C25" s="620"/>
      <c r="D25" s="337"/>
      <c r="E25" s="338">
        <f t="shared" si="0"/>
        <v>0</v>
      </c>
      <c r="F25" s="479"/>
      <c r="G25" s="11"/>
      <c r="H25" s="340">
        <f t="shared" si="1"/>
        <v>0</v>
      </c>
      <c r="I25" s="479"/>
      <c r="J25" s="11"/>
      <c r="K25" s="340">
        <f t="shared" si="2"/>
        <v>0</v>
      </c>
      <c r="L25" s="483"/>
      <c r="M25" s="467"/>
      <c r="N25" s="467"/>
      <c r="O25" s="1"/>
      <c r="P25" s="626" t="s">
        <v>326</v>
      </c>
      <c r="Q25" s="1"/>
    </row>
    <row r="26" spans="1:17" s="2" customFormat="1" ht="13.25" customHeight="1">
      <c r="A26" s="618"/>
      <c r="B26" s="620" t="s">
        <v>327</v>
      </c>
      <c r="C26" s="620"/>
      <c r="D26" s="378">
        <f>Svodka!D19</f>
        <v>499128</v>
      </c>
      <c r="E26" s="338">
        <f t="shared" si="0"/>
        <v>18</v>
      </c>
      <c r="F26" s="481">
        <f>Svodka!E19</f>
        <v>21189</v>
      </c>
      <c r="G26" s="381">
        <f>Svodka!I19</f>
        <v>5292179</v>
      </c>
      <c r="H26" s="340">
        <f t="shared" si="1"/>
        <v>187</v>
      </c>
      <c r="I26" s="481">
        <f>Svodka!J19</f>
        <v>225024</v>
      </c>
      <c r="J26" s="382">
        <f>Svodka!K19</f>
        <v>65049545</v>
      </c>
      <c r="K26" s="340">
        <f t="shared" si="2"/>
        <v>2296</v>
      </c>
      <c r="L26" s="484">
        <f>Svodka!L19</f>
        <v>2765787</v>
      </c>
      <c r="M26" s="467"/>
      <c r="N26" s="467"/>
      <c r="O26" s="1"/>
      <c r="P26" s="626" t="s">
        <v>328</v>
      </c>
      <c r="Q26" s="1"/>
    </row>
    <row r="27" spans="1:17" s="2" customFormat="1" ht="13.25" customHeight="1">
      <c r="A27" s="619"/>
      <c r="B27" s="620" t="s">
        <v>329</v>
      </c>
      <c r="C27" s="620"/>
      <c r="D27" s="337"/>
      <c r="E27" s="338">
        <f t="shared" si="0"/>
        <v>0</v>
      </c>
      <c r="F27" s="479"/>
      <c r="G27" s="339"/>
      <c r="H27" s="340">
        <f t="shared" si="1"/>
        <v>0</v>
      </c>
      <c r="I27" s="479"/>
      <c r="J27" s="11"/>
      <c r="K27" s="340">
        <f t="shared" si="2"/>
        <v>0</v>
      </c>
      <c r="L27" s="483"/>
      <c r="M27" s="467"/>
      <c r="N27" s="467"/>
      <c r="O27" s="1"/>
      <c r="P27" s="626" t="s">
        <v>328</v>
      </c>
      <c r="Q27" s="1"/>
    </row>
    <row r="28" spans="1:17" s="2" customFormat="1" ht="14">
      <c r="A28" s="635" t="s">
        <v>66</v>
      </c>
      <c r="B28" s="636" t="s">
        <v>190</v>
      </c>
      <c r="C28" s="636"/>
      <c r="D28" s="378">
        <f>Svodka!D16</f>
        <v>363047</v>
      </c>
      <c r="E28" s="338">
        <f t="shared" si="0"/>
        <v>13</v>
      </c>
      <c r="F28" s="481">
        <f>Svodka!E16</f>
        <v>14733</v>
      </c>
      <c r="G28" s="382">
        <f>Svodka!I16</f>
        <v>4780157</v>
      </c>
      <c r="H28" s="340">
        <f t="shared" si="1"/>
        <v>169</v>
      </c>
      <c r="I28" s="481">
        <f>Svodka!J16</f>
        <v>194395</v>
      </c>
      <c r="J28" s="382">
        <f>Svodka!K16</f>
        <v>92263944</v>
      </c>
      <c r="K28" s="340">
        <f t="shared" si="2"/>
        <v>3257</v>
      </c>
      <c r="L28" s="484">
        <f>Svodka!L16</f>
        <v>3735150</v>
      </c>
      <c r="M28" s="467"/>
      <c r="N28" s="467"/>
      <c r="O28" s="1"/>
      <c r="P28" s="1"/>
      <c r="Q28" s="1"/>
    </row>
    <row r="29" spans="1:17" s="2" customFormat="1" ht="13">
      <c r="A29" s="635"/>
      <c r="B29" s="634" t="s">
        <v>164</v>
      </c>
      <c r="C29" s="634"/>
      <c r="D29" s="461">
        <f>Svodka!D17</f>
        <v>38.78</v>
      </c>
      <c r="E29" s="338">
        <f t="shared" si="0"/>
        <v>0</v>
      </c>
      <c r="F29" s="481">
        <f>Svodka!E17</f>
        <v>0</v>
      </c>
      <c r="G29" s="532">
        <f>Svodka!I17</f>
        <v>475.25</v>
      </c>
      <c r="H29" s="340">
        <f t="shared" si="1"/>
        <v>0</v>
      </c>
      <c r="I29" s="482">
        <f>Svodka!J17</f>
        <v>0</v>
      </c>
      <c r="J29" s="382">
        <f>Svodka!K17</f>
        <v>9836.26</v>
      </c>
      <c r="K29" s="340">
        <f t="shared" si="2"/>
        <v>0</v>
      </c>
      <c r="L29" s="484">
        <f>Svodka!L17</f>
        <v>298034</v>
      </c>
      <c r="M29" s="343"/>
      <c r="N29" s="343"/>
    </row>
    <row r="30" spans="1:17" s="2" customFormat="1" ht="13">
      <c r="A30" s="635"/>
      <c r="B30" s="634" t="s">
        <v>330</v>
      </c>
      <c r="C30" s="634"/>
      <c r="D30" s="380">
        <f>Svodka!D8</f>
        <v>13244</v>
      </c>
      <c r="E30" s="338">
        <f t="shared" si="0"/>
        <v>0</v>
      </c>
      <c r="F30" s="479"/>
      <c r="G30" s="382">
        <f>Svodka!I8</f>
        <v>162481</v>
      </c>
      <c r="H30" s="340">
        <f t="shared" si="1"/>
        <v>6</v>
      </c>
      <c r="I30" s="480"/>
      <c r="J30" s="382">
        <f>Svodka!K8</f>
        <v>3229692</v>
      </c>
      <c r="K30" s="340">
        <f t="shared" si="2"/>
        <v>114</v>
      </c>
      <c r="L30" s="483"/>
      <c r="M30" s="343"/>
      <c r="N30" s="343"/>
    </row>
    <row r="31" spans="1:17" s="2" customFormat="1" ht="13.25" customHeight="1">
      <c r="A31" s="635"/>
      <c r="B31" s="637" t="s">
        <v>331</v>
      </c>
      <c r="C31" s="637"/>
      <c r="D31" s="378">
        <f>Svodka!D9</f>
        <v>18838</v>
      </c>
      <c r="E31" s="338">
        <f t="shared" si="0"/>
        <v>1</v>
      </c>
      <c r="F31" s="483"/>
      <c r="G31" s="383">
        <f>Svodka!I9</f>
        <v>28415</v>
      </c>
      <c r="H31" s="340">
        <f t="shared" si="1"/>
        <v>1</v>
      </c>
      <c r="I31" s="483"/>
      <c r="J31" s="383">
        <f>Svodka!K9</f>
        <v>1755220</v>
      </c>
      <c r="K31" s="340">
        <f t="shared" si="2"/>
        <v>62</v>
      </c>
      <c r="L31" s="483"/>
      <c r="M31" s="343"/>
      <c r="N31" s="343"/>
    </row>
    <row r="32" spans="1:17" s="2" customFormat="1" ht="13">
      <c r="D32" s="324"/>
      <c r="E32" s="325"/>
      <c r="H32" s="325"/>
      <c r="K32" s="325"/>
    </row>
    <row r="33" spans="1:17" s="2" customFormat="1" ht="13.25" customHeight="1">
      <c r="A33" s="638" t="s">
        <v>332</v>
      </c>
      <c r="B33" s="638"/>
      <c r="C33" s="638"/>
      <c r="D33" s="638"/>
      <c r="E33" s="638"/>
      <c r="F33" s="638"/>
      <c r="G33" s="638"/>
      <c r="H33" s="638"/>
      <c r="I33" s="638"/>
      <c r="J33" s="638"/>
      <c r="K33" s="638"/>
    </row>
    <row r="34" spans="1:17" s="2" customFormat="1" ht="13">
      <c r="D34" s="324"/>
      <c r="E34" s="325"/>
      <c r="H34" s="325"/>
      <c r="K34" s="325"/>
    </row>
    <row r="35" spans="1:17" s="2" customFormat="1" ht="13">
      <c r="A35" s="639" t="s">
        <v>333</v>
      </c>
      <c r="B35" s="639"/>
      <c r="C35" s="639"/>
      <c r="D35" s="639"/>
      <c r="E35" s="344" t="s">
        <v>334</v>
      </c>
      <c r="F35" s="639" t="s">
        <v>335</v>
      </c>
      <c r="G35" s="664" t="s">
        <v>310</v>
      </c>
      <c r="H35" s="664" t="s">
        <v>396</v>
      </c>
      <c r="K35" s="325"/>
      <c r="L35" s="1" t="s">
        <v>463</v>
      </c>
      <c r="M35" s="1" t="s">
        <v>464</v>
      </c>
      <c r="O35" s="1" t="s">
        <v>357</v>
      </c>
      <c r="P35" s="2" t="s">
        <v>358</v>
      </c>
    </row>
    <row r="36" spans="1:17" s="2" customFormat="1" ht="13">
      <c r="A36" s="627" t="s">
        <v>355</v>
      </c>
      <c r="B36" s="627"/>
      <c r="C36" s="627"/>
      <c r="D36" s="627"/>
      <c r="E36" s="869">
        <v>0</v>
      </c>
      <c r="F36" s="905">
        <f>O36-E36</f>
        <v>1644</v>
      </c>
      <c r="G36" s="671">
        <f>P36+E36</f>
        <v>400</v>
      </c>
      <c r="H36" s="733">
        <v>1644</v>
      </c>
      <c r="K36" s="325"/>
      <c r="L36" s="1">
        <v>1870087.5</v>
      </c>
      <c r="M36" s="1">
        <v>2017</v>
      </c>
      <c r="N36" s="324"/>
      <c r="O36" s="906">
        <v>1644</v>
      </c>
      <c r="P36" s="377">
        <v>400</v>
      </c>
      <c r="Q36" s="2">
        <v>0</v>
      </c>
    </row>
    <row r="37" spans="1:17" s="2" customFormat="1" ht="13">
      <c r="A37" s="627" t="s">
        <v>439</v>
      </c>
      <c r="B37" s="627"/>
      <c r="C37" s="627"/>
      <c r="D37" s="627"/>
      <c r="E37" s="1094">
        <v>10</v>
      </c>
      <c r="F37" s="905">
        <f>O37-E37</f>
        <v>3335</v>
      </c>
      <c r="G37" s="671">
        <f>P37+E37</f>
        <v>680</v>
      </c>
      <c r="H37" s="628">
        <v>3120</v>
      </c>
      <c r="I37" s="1114"/>
      <c r="K37" s="325"/>
      <c r="L37" s="1">
        <v>3252133</v>
      </c>
      <c r="M37" s="1">
        <v>2018</v>
      </c>
      <c r="N37" s="324"/>
      <c r="O37" s="906">
        <v>3345</v>
      </c>
      <c r="P37" s="377">
        <v>670</v>
      </c>
      <c r="Q37" s="2">
        <v>0</v>
      </c>
    </row>
    <row r="38" spans="1:17" s="2" customFormat="1" ht="13">
      <c r="A38" s="627" t="s">
        <v>356</v>
      </c>
      <c r="B38" s="627"/>
      <c r="C38" s="627"/>
      <c r="D38" s="627"/>
      <c r="E38" s="869">
        <v>0</v>
      </c>
      <c r="F38" s="905">
        <f>O38-E38</f>
        <v>836</v>
      </c>
      <c r="G38" s="671">
        <f>P38+E38</f>
        <v>0</v>
      </c>
      <c r="H38" s="628">
        <v>416</v>
      </c>
      <c r="K38" s="325"/>
      <c r="L38" s="1">
        <v>2756655</v>
      </c>
      <c r="M38" s="1">
        <v>2019</v>
      </c>
      <c r="N38" s="324"/>
      <c r="O38" s="906">
        <v>836</v>
      </c>
      <c r="P38" s="377">
        <v>0</v>
      </c>
      <c r="Q38" s="2">
        <v>0</v>
      </c>
    </row>
    <row r="39" spans="1:17" s="2" customFormat="1" ht="13">
      <c r="A39" s="627" t="s">
        <v>423</v>
      </c>
      <c r="B39" s="627"/>
      <c r="C39" s="627"/>
      <c r="D39" s="627"/>
      <c r="E39" s="1094">
        <v>40</v>
      </c>
      <c r="F39" s="905">
        <f>O39-E39</f>
        <v>6880</v>
      </c>
      <c r="G39" s="671">
        <f>P39+E39</f>
        <v>2350</v>
      </c>
      <c r="H39" s="629">
        <v>4160</v>
      </c>
      <c r="I39" s="1113"/>
      <c r="J39" s="854"/>
      <c r="K39" s="854"/>
      <c r="L39" s="856">
        <v>1389299</v>
      </c>
      <c r="M39" s="1">
        <v>2020</v>
      </c>
      <c r="N39" s="324"/>
      <c r="O39" s="906">
        <v>6920</v>
      </c>
      <c r="P39" s="377">
        <v>2310</v>
      </c>
      <c r="Q39" s="2">
        <v>0</v>
      </c>
    </row>
    <row r="40" spans="1:17" s="2" customFormat="1" ht="13">
      <c r="A40" s="633"/>
      <c r="B40" s="633"/>
      <c r="C40" s="633"/>
      <c r="D40" s="633"/>
      <c r="E40" s="644"/>
      <c r="G40" s="633"/>
      <c r="H40" s="633"/>
      <c r="K40" s="325"/>
      <c r="N40" s="324"/>
      <c r="O40" s="343"/>
      <c r="P40" s="343"/>
    </row>
    <row r="41" spans="1:17" s="2" customFormat="1" ht="13">
      <c r="A41" s="630" t="s">
        <v>336</v>
      </c>
      <c r="B41" s="630"/>
      <c r="D41" s="324"/>
      <c r="E41" s="325"/>
      <c r="H41" s="325"/>
      <c r="K41" s="325"/>
    </row>
    <row r="42" spans="1:17" s="2" customFormat="1" ht="13">
      <c r="A42" s="631" t="s">
        <v>337</v>
      </c>
      <c r="B42" s="631"/>
      <c r="C42" s="345" t="s">
        <v>338</v>
      </c>
      <c r="D42" s="346" t="s">
        <v>339</v>
      </c>
      <c r="E42" s="347" t="s">
        <v>340</v>
      </c>
      <c r="F42" s="345" t="s">
        <v>341</v>
      </c>
      <c r="G42" s="348"/>
      <c r="H42" s="349"/>
      <c r="K42" s="325"/>
    </row>
    <row r="43" spans="1:17" s="2" customFormat="1" ht="13">
      <c r="A43" s="632"/>
      <c r="B43" s="632"/>
      <c r="C43" s="467"/>
      <c r="D43" s="350"/>
      <c r="E43" s="350"/>
      <c r="F43" s="388"/>
      <c r="H43" s="349"/>
      <c r="J43" s="2" t="s">
        <v>466</v>
      </c>
      <c r="K43" s="2" t="s">
        <v>0</v>
      </c>
      <c r="L43" s="11">
        <v>2021</v>
      </c>
      <c r="M43" s="861" t="s">
        <v>0</v>
      </c>
      <c r="O43" s="2">
        <f>2910-1040</f>
        <v>1870</v>
      </c>
    </row>
    <row r="44" spans="1:17" s="2" customFormat="1" ht="17">
      <c r="A44" s="351"/>
      <c r="B44" s="351"/>
      <c r="C44" s="352"/>
      <c r="D44" s="353"/>
      <c r="E44" s="354"/>
      <c r="F44" s="355"/>
      <c r="G44" s="356"/>
      <c r="H44" s="349"/>
      <c r="J44" s="505">
        <v>40063</v>
      </c>
      <c r="K44" s="506">
        <v>1686</v>
      </c>
      <c r="L44" s="382">
        <v>10830</v>
      </c>
      <c r="M44" s="484">
        <v>454</v>
      </c>
    </row>
    <row r="45" spans="1:17" s="2" customFormat="1" ht="13">
      <c r="A45" s="323" t="s">
        <v>342</v>
      </c>
      <c r="B45" s="351"/>
      <c r="C45" s="352"/>
      <c r="D45" s="353"/>
      <c r="E45" s="354"/>
      <c r="F45" s="355"/>
      <c r="G45" s="356"/>
      <c r="H45" s="349"/>
      <c r="J45" s="469"/>
      <c r="K45" s="325"/>
    </row>
    <row r="46" spans="1:17" s="2" customFormat="1" ht="13">
      <c r="A46" s="404" t="s">
        <v>359</v>
      </c>
      <c r="B46" s="404"/>
      <c r="C46" s="404"/>
      <c r="D46" s="404"/>
      <c r="E46" s="404"/>
      <c r="F46" s="404"/>
      <c r="G46" s="404"/>
      <c r="H46" s="349"/>
      <c r="K46" s="325"/>
    </row>
    <row r="47" spans="1:17" s="2" customFormat="1" ht="13">
      <c r="A47" s="640" t="s">
        <v>368</v>
      </c>
      <c r="B47" s="640"/>
      <c r="C47" s="640"/>
      <c r="D47" s="646">
        <f>F39</f>
        <v>6880</v>
      </c>
      <c r="E47" s="357" t="s">
        <v>369</v>
      </c>
      <c r="F47" s="641"/>
      <c r="G47" s="642"/>
      <c r="H47" s="643"/>
      <c r="I47" s="390"/>
      <c r="J47" s="390"/>
      <c r="K47" s="644"/>
      <c r="L47" s="390"/>
      <c r="M47" s="390"/>
    </row>
    <row r="48" spans="1:17" s="2" customFormat="1" ht="13">
      <c r="A48" s="390"/>
      <c r="B48" s="390"/>
      <c r="C48" s="390"/>
      <c r="D48" s="645"/>
      <c r="E48" s="644"/>
      <c r="F48" s="390"/>
      <c r="G48" s="642"/>
      <c r="H48" s="643"/>
      <c r="I48" s="390"/>
      <c r="J48" s="390"/>
      <c r="K48" s="644"/>
      <c r="L48" s="390"/>
      <c r="M48" s="390"/>
    </row>
    <row r="49" spans="1:14" s="2" customFormat="1" ht="21" customHeight="1">
      <c r="A49" s="1037" t="s">
        <v>450</v>
      </c>
      <c r="B49" s="1037"/>
      <c r="C49" s="1037"/>
      <c r="D49" s="1037"/>
      <c r="E49" s="1037"/>
      <c r="F49" s="1037"/>
      <c r="G49" s="1037"/>
      <c r="H49" s="1037"/>
      <c r="I49" s="1037"/>
      <c r="J49" s="1037"/>
      <c r="K49" s="1037"/>
      <c r="L49" s="1037"/>
      <c r="M49" s="1037"/>
      <c r="N49" s="770"/>
    </row>
    <row r="50" spans="1:14" s="2" customFormat="1" ht="13.25" customHeight="1">
      <c r="A50" s="770"/>
      <c r="B50" s="770"/>
      <c r="C50" s="770"/>
      <c r="D50" s="770"/>
      <c r="E50" s="770"/>
      <c r="F50" s="770"/>
      <c r="G50" s="770"/>
      <c r="H50" s="770"/>
      <c r="I50" s="770"/>
      <c r="J50" s="770"/>
      <c r="K50" s="770"/>
      <c r="L50" s="770"/>
      <c r="M50" s="770"/>
      <c r="N50" s="770"/>
    </row>
    <row r="51" spans="1:14" s="2" customFormat="1" ht="13">
      <c r="A51" s="640"/>
      <c r="B51" s="640"/>
      <c r="C51" s="640"/>
      <c r="D51" s="640"/>
      <c r="E51" s="640"/>
      <c r="F51" s="640"/>
      <c r="G51" s="640"/>
      <c r="H51" s="640"/>
      <c r="I51" s="640"/>
      <c r="J51" s="640"/>
      <c r="K51" s="640"/>
      <c r="L51" s="640"/>
      <c r="M51" s="640"/>
    </row>
    <row r="52" spans="1:14" s="2" customFormat="1" ht="18">
      <c r="A52" s="359" t="s">
        <v>402</v>
      </c>
      <c r="D52" s="360" t="str">
        <f>Svodka!G70</f>
        <v>Luu The Anh</v>
      </c>
      <c r="E52" s="325"/>
      <c r="H52" s="325"/>
      <c r="K52" s="361" t="s">
        <v>343</v>
      </c>
      <c r="L52" s="362"/>
      <c r="M52" s="362"/>
    </row>
    <row r="53" spans="1:14" s="2" customFormat="1" ht="13">
      <c r="D53" s="324"/>
      <c r="E53" s="325"/>
      <c r="G53" s="358"/>
      <c r="H53" s="349"/>
      <c r="K53" s="325"/>
    </row>
    <row r="54" spans="1:14" s="2" customFormat="1" ht="18">
      <c r="A54" s="363" t="s">
        <v>760</v>
      </c>
      <c r="D54" s="360" t="str">
        <f>Svodka!G68</f>
        <v xml:space="preserve">Федорченко Виктор Дмитриевич </v>
      </c>
      <c r="E54" s="325"/>
      <c r="G54" s="358"/>
      <c r="H54" s="349"/>
      <c r="K54" s="325"/>
    </row>
    <row r="55" spans="1:14" s="2" customFormat="1" ht="13">
      <c r="A55" s="358"/>
      <c r="B55" s="356"/>
      <c r="D55" s="324"/>
      <c r="E55" s="325"/>
      <c r="G55" s="358"/>
      <c r="H55" s="349"/>
      <c r="K55" s="325"/>
    </row>
    <row r="56" spans="1:14" s="2" customFormat="1" ht="13">
      <c r="D56" s="324"/>
      <c r="E56" s="325"/>
      <c r="G56" s="358"/>
      <c r="H56" s="349"/>
      <c r="K56" s="325"/>
    </row>
    <row r="57" spans="1:14" s="2" customFormat="1" ht="13">
      <c r="D57" s="324"/>
      <c r="E57" s="325"/>
      <c r="G57" s="358"/>
      <c r="H57" s="349"/>
      <c r="K57" s="325"/>
    </row>
    <row r="58" spans="1:14" s="2" customFormat="1" ht="13">
      <c r="A58" s="352"/>
      <c r="B58" s="352"/>
      <c r="C58" s="352"/>
      <c r="D58" s="353"/>
      <c r="E58" s="357"/>
      <c r="F58" s="355"/>
      <c r="G58" s="358"/>
      <c r="H58" s="325"/>
      <c r="K58" s="325"/>
    </row>
    <row r="59" spans="1:14" s="2" customFormat="1" ht="14">
      <c r="A59" s="364" t="s">
        <v>344</v>
      </c>
      <c r="B59" s="352"/>
      <c r="C59" s="352"/>
      <c r="D59" s="353"/>
      <c r="E59" s="357"/>
      <c r="F59" s="355"/>
      <c r="G59" s="358"/>
      <c r="H59" s="365"/>
      <c r="I59" s="366"/>
      <c r="J59" s="366"/>
      <c r="K59" s="365"/>
      <c r="L59" s="366"/>
      <c r="M59" s="366"/>
    </row>
    <row r="60" spans="1:14" s="2" customFormat="1" ht="19">
      <c r="A60" s="367" t="s">
        <v>345</v>
      </c>
      <c r="B60" s="367"/>
      <c r="C60" s="367"/>
      <c r="D60" s="368"/>
      <c r="E60" s="369"/>
      <c r="F60" s="367"/>
      <c r="G60" s="367"/>
      <c r="H60" s="365"/>
      <c r="I60" s="366"/>
      <c r="J60" s="366"/>
      <c r="K60" s="365"/>
      <c r="L60" s="366"/>
      <c r="M60" s="366"/>
    </row>
    <row r="61" spans="1:14" s="2" customFormat="1" ht="13.25" customHeight="1">
      <c r="A61" s="625" t="s">
        <v>346</v>
      </c>
      <c r="B61" s="626"/>
      <c r="C61" s="626"/>
      <c r="D61" s="626"/>
      <c r="E61" s="626"/>
      <c r="F61" s="626"/>
      <c r="G61" s="626"/>
      <c r="H61" s="626"/>
      <c r="I61" s="626"/>
      <c r="J61" s="626"/>
      <c r="K61" s="626"/>
      <c r="L61" s="626"/>
      <c r="M61" s="366"/>
    </row>
    <row r="62" spans="1:14" s="2" customFormat="1" ht="13">
      <c r="D62" s="370"/>
      <c r="E62" s="365"/>
      <c r="F62" s="371"/>
      <c r="G62" s="355"/>
      <c r="H62" s="349"/>
      <c r="K62" s="325"/>
    </row>
    <row r="63" spans="1:14" s="2" customFormat="1" ht="13">
      <c r="D63" s="370"/>
      <c r="E63" s="365"/>
      <c r="F63" s="371"/>
      <c r="G63" s="355"/>
      <c r="H63" s="325"/>
      <c r="K63" s="325"/>
    </row>
    <row r="64" spans="1:14" s="2" customFormat="1" ht="14">
      <c r="A64" s="3"/>
      <c r="B64" s="3"/>
      <c r="C64" s="3"/>
      <c r="D64" s="372"/>
      <c r="E64" s="373"/>
      <c r="F64" s="3"/>
      <c r="G64" s="3"/>
      <c r="H64" s="349"/>
      <c r="K64" s="325"/>
    </row>
    <row r="65" spans="1:14" s="2" customFormat="1" ht="14">
      <c r="A65" s="3"/>
      <c r="B65" s="3"/>
      <c r="C65" s="3"/>
      <c r="D65" s="372"/>
      <c r="E65" s="373"/>
      <c r="F65" s="3"/>
      <c r="G65" s="3"/>
      <c r="H65" s="374"/>
      <c r="I65" s="356"/>
      <c r="K65" s="325"/>
    </row>
    <row r="66" spans="1:14" s="2" customFormat="1">
      <c r="A66"/>
      <c r="B66"/>
      <c r="C66"/>
      <c r="D66" s="320"/>
      <c r="E66" s="319"/>
      <c r="F66"/>
      <c r="G66"/>
      <c r="H66" s="374"/>
      <c r="I66" s="356"/>
      <c r="K66" s="325"/>
    </row>
    <row r="67" spans="1:14" s="2" customFormat="1">
      <c r="A67"/>
      <c r="B67"/>
      <c r="C67"/>
      <c r="D67" s="320"/>
      <c r="E67" s="319"/>
      <c r="F67"/>
      <c r="G67"/>
      <c r="H67" s="374"/>
      <c r="I67" s="356"/>
      <c r="K67" s="325"/>
    </row>
    <row r="68" spans="1:14" s="2" customFormat="1">
      <c r="A68"/>
      <c r="B68"/>
      <c r="C68"/>
      <c r="D68" s="320"/>
      <c r="E68" s="319"/>
      <c r="F68"/>
      <c r="G68"/>
      <c r="H68" s="374"/>
      <c r="I68" s="356"/>
      <c r="K68" s="325"/>
    </row>
    <row r="69" spans="1:14" s="2" customFormat="1">
      <c r="A69"/>
      <c r="B69"/>
      <c r="C69"/>
      <c r="D69" s="320"/>
      <c r="E69" s="319"/>
      <c r="F69"/>
      <c r="G69"/>
      <c r="H69" s="374"/>
      <c r="I69" s="356"/>
      <c r="K69" s="325"/>
    </row>
    <row r="70" spans="1:14" s="2" customFormat="1">
      <c r="A70"/>
      <c r="B70"/>
      <c r="C70"/>
      <c r="D70" s="320"/>
      <c r="E70" s="319"/>
      <c r="F70"/>
      <c r="G70"/>
      <c r="H70" s="374"/>
      <c r="I70" s="356"/>
      <c r="K70" s="325"/>
    </row>
    <row r="71" spans="1:14" s="2" customFormat="1">
      <c r="A71"/>
      <c r="B71"/>
      <c r="C71"/>
      <c r="D71" s="320"/>
      <c r="E71" s="319"/>
      <c r="F71"/>
      <c r="G71"/>
      <c r="H71" s="373"/>
      <c r="I71" s="3"/>
      <c r="J71" s="3"/>
      <c r="K71" s="373"/>
      <c r="L71" s="3"/>
      <c r="M71" s="3"/>
      <c r="N71" s="3"/>
    </row>
    <row r="72" spans="1:14" s="2" customFormat="1">
      <c r="A72"/>
      <c r="B72"/>
      <c r="C72"/>
      <c r="D72" s="320"/>
      <c r="E72" s="319"/>
      <c r="F72"/>
      <c r="G72"/>
      <c r="H72" s="373"/>
      <c r="I72" s="3"/>
      <c r="J72" s="3"/>
      <c r="K72" s="373"/>
      <c r="L72" s="3"/>
      <c r="M72" s="3"/>
      <c r="N72" s="3"/>
    </row>
    <row r="73" spans="1:14" s="3" customFormat="1">
      <c r="A73"/>
      <c r="B73"/>
      <c r="C73"/>
      <c r="D73" s="320"/>
      <c r="E73" s="319"/>
      <c r="F73"/>
      <c r="G73"/>
      <c r="H73" s="319"/>
      <c r="I73"/>
      <c r="J73"/>
      <c r="K73" s="319"/>
      <c r="L73"/>
      <c r="M73"/>
      <c r="N73"/>
    </row>
    <row r="74" spans="1:14" s="3" customFormat="1">
      <c r="A74"/>
      <c r="B74"/>
      <c r="C74"/>
      <c r="D74" s="320"/>
      <c r="E74" s="319"/>
      <c r="F74"/>
      <c r="G74"/>
      <c r="H74" s="319"/>
      <c r="I74"/>
      <c r="J74"/>
      <c r="K74" s="319"/>
      <c r="L74"/>
      <c r="M74"/>
      <c r="N74"/>
    </row>
  </sheetData>
  <conditionalFormatting sqref="B10 D10:F10 C14 D30">
    <cfRule type="expression" dxfId="5282" priority="22">
      <formula>"a1&lt;&gt;'Sheet 2'!a1"</formula>
    </cfRule>
  </conditionalFormatting>
  <pageMargins left="0.7" right="0.7" top="0.75" bottom="0.75" header="0.3" footer="0.3"/>
  <pageSetup scale="5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FF00"/>
  </sheetPr>
  <dimension ref="A4:R36"/>
  <sheetViews>
    <sheetView zoomScaleNormal="100" workbookViewId="0">
      <selection activeCell="D13" sqref="D13"/>
    </sheetView>
  </sheetViews>
  <sheetFormatPr baseColWidth="10" defaultColWidth="8.6640625" defaultRowHeight="15"/>
  <cols>
    <col min="3" max="3" width="35.6640625" customWidth="1"/>
    <col min="4" max="4" width="11.33203125" customWidth="1"/>
    <col min="5" max="5" width="10.1640625" customWidth="1"/>
    <col min="7" max="7" width="10.6640625" customWidth="1"/>
    <col min="8" max="8" width="10.33203125" customWidth="1"/>
    <col min="10" max="11" width="13.33203125" style="3" customWidth="1"/>
    <col min="12" max="12" width="12.6640625" bestFit="1" customWidth="1"/>
    <col min="13" max="13" width="10.6640625" customWidth="1"/>
  </cols>
  <sheetData>
    <row r="4" spans="1:18" ht="42">
      <c r="A4" s="1397" t="s">
        <v>56</v>
      </c>
      <c r="B4" s="1397" t="s">
        <v>59</v>
      </c>
      <c r="C4" s="1397"/>
      <c r="D4" s="104" t="s">
        <v>442</v>
      </c>
      <c r="E4" s="1398" t="s">
        <v>123</v>
      </c>
      <c r="F4" s="1399"/>
      <c r="G4" s="1400"/>
      <c r="H4" s="5" t="s">
        <v>57</v>
      </c>
      <c r="I4" s="1642" t="s">
        <v>58</v>
      </c>
      <c r="J4" s="1644" t="s">
        <v>206</v>
      </c>
      <c r="K4" s="1645"/>
      <c r="L4" s="1387" t="s">
        <v>16</v>
      </c>
      <c r="M4" s="1388"/>
    </row>
    <row r="5" spans="1:18" ht="48">
      <c r="A5" s="1397"/>
      <c r="B5" s="1397"/>
      <c r="C5" s="1397"/>
      <c r="D5" s="8" t="s">
        <v>107</v>
      </c>
      <c r="E5" s="8" t="s">
        <v>107</v>
      </c>
      <c r="F5" s="7" t="s">
        <v>0</v>
      </c>
      <c r="G5" s="4" t="s">
        <v>39</v>
      </c>
      <c r="H5" s="8" t="s">
        <v>107</v>
      </c>
      <c r="I5" s="1643"/>
      <c r="J5" s="8" t="s">
        <v>107</v>
      </c>
      <c r="K5" s="7" t="s">
        <v>0</v>
      </c>
      <c r="L5" s="8" t="s">
        <v>107</v>
      </c>
      <c r="M5" s="7" t="s">
        <v>0</v>
      </c>
    </row>
    <row r="6" spans="1:18">
      <c r="A6" s="1389" t="s">
        <v>19</v>
      </c>
      <c r="B6" s="1647" t="s">
        <v>97</v>
      </c>
      <c r="C6" s="1648"/>
      <c r="D6" s="485">
        <v>357693</v>
      </c>
      <c r="E6" s="593">
        <f>Svodka!D6</f>
        <v>395129</v>
      </c>
      <c r="F6" s="431">
        <f>Svodka!E6</f>
        <v>16035</v>
      </c>
      <c r="G6" s="431">
        <f>Svodka!F6</f>
        <v>40582</v>
      </c>
      <c r="H6" s="430">
        <f>E6-D6</f>
        <v>37436</v>
      </c>
      <c r="I6" s="424"/>
      <c r="J6" s="501">
        <v>4575924</v>
      </c>
      <c r="K6" s="501">
        <v>186124</v>
      </c>
      <c r="L6" s="430">
        <f>E6+J6</f>
        <v>4971053</v>
      </c>
      <c r="M6" s="431">
        <f>F6+K6</f>
        <v>202159</v>
      </c>
      <c r="N6" s="207"/>
      <c r="O6" s="207"/>
    </row>
    <row r="7" spans="1:18">
      <c r="A7" s="1390"/>
      <c r="B7" s="1649" t="s">
        <v>98</v>
      </c>
      <c r="C7" s="1650"/>
      <c r="D7" s="485">
        <v>38.72</v>
      </c>
      <c r="E7" s="857">
        <f>Svodka!D7</f>
        <v>38.78</v>
      </c>
      <c r="F7" s="431">
        <f>Svodka!E7</f>
        <v>0</v>
      </c>
      <c r="G7" s="431">
        <f>Svodka!F7</f>
        <v>0</v>
      </c>
      <c r="H7" s="430">
        <f t="shared" ref="H7:H14" si="0">E7-D7</f>
        <v>6.0000000000002274E-2</v>
      </c>
      <c r="I7" s="424"/>
      <c r="J7" s="501">
        <v>436.47</v>
      </c>
      <c r="K7" s="501">
        <v>0</v>
      </c>
      <c r="L7" s="430">
        <f>E7+J7</f>
        <v>475.25</v>
      </c>
      <c r="M7" s="431">
        <f>F7+K7</f>
        <v>0</v>
      </c>
      <c r="N7" s="207"/>
      <c r="O7" s="207"/>
      <c r="P7" t="s">
        <v>212</v>
      </c>
    </row>
    <row r="8" spans="1:18">
      <c r="A8" s="1390"/>
      <c r="B8" s="1635" t="s">
        <v>90</v>
      </c>
      <c r="C8" s="1636"/>
      <c r="D8" s="485">
        <v>13664</v>
      </c>
      <c r="E8" s="488">
        <f>Svodka!D8</f>
        <v>13244</v>
      </c>
      <c r="F8" s="493"/>
      <c r="G8" s="500"/>
      <c r="H8" s="430">
        <f t="shared" si="0"/>
        <v>-420</v>
      </c>
      <c r="I8" s="424"/>
      <c r="J8" s="501">
        <v>149237</v>
      </c>
      <c r="K8" s="501"/>
      <c r="L8" s="431">
        <f t="shared" ref="L8:L14" si="1">E8+J8</f>
        <v>162481</v>
      </c>
      <c r="M8" s="493"/>
      <c r="N8" s="207"/>
      <c r="O8" s="207"/>
      <c r="Q8" t="s">
        <v>258</v>
      </c>
    </row>
    <row r="9" spans="1:18">
      <c r="A9" s="1646"/>
      <c r="B9" s="1635" t="s">
        <v>106</v>
      </c>
      <c r="C9" s="1636"/>
      <c r="D9" s="485">
        <v>1090</v>
      </c>
      <c r="E9" s="488">
        <f>Svodka!D9</f>
        <v>18838</v>
      </c>
      <c r="F9" s="493"/>
      <c r="G9" s="500"/>
      <c r="H9" s="430">
        <f>E9-D9</f>
        <v>17748</v>
      </c>
      <c r="I9" s="424"/>
      <c r="J9" s="501">
        <v>9577</v>
      </c>
      <c r="K9" s="501"/>
      <c r="L9" s="431">
        <f t="shared" si="1"/>
        <v>28415</v>
      </c>
      <c r="M9" s="493"/>
      <c r="N9" s="207"/>
      <c r="O9" s="207"/>
    </row>
    <row r="10" spans="1:18" ht="15" customHeight="1">
      <c r="A10" s="1473" t="s">
        <v>18</v>
      </c>
      <c r="B10" s="1633" t="s">
        <v>105</v>
      </c>
      <c r="C10" s="1634"/>
      <c r="D10" s="485">
        <v>467045</v>
      </c>
      <c r="E10" s="858">
        <f>Svodka!D10</f>
        <v>512956</v>
      </c>
      <c r="F10" s="431">
        <f>Svodka!E10</f>
        <v>21776</v>
      </c>
      <c r="G10" s="431">
        <f>Svodka!F10</f>
        <v>42452</v>
      </c>
      <c r="H10" s="430">
        <f t="shared" si="0"/>
        <v>45911</v>
      </c>
      <c r="I10" s="425"/>
      <c r="J10" s="501">
        <v>4928754</v>
      </c>
      <c r="K10" s="501">
        <v>209606</v>
      </c>
      <c r="L10" s="431">
        <f>E10+J10</f>
        <v>5441710</v>
      </c>
      <c r="M10" s="431">
        <f>F10+K10</f>
        <v>231382</v>
      </c>
      <c r="N10" s="207"/>
      <c r="O10" s="207"/>
    </row>
    <row r="11" spans="1:18">
      <c r="A11" s="1474"/>
      <c r="B11" s="1635" t="s">
        <v>91</v>
      </c>
      <c r="C11" s="1636"/>
      <c r="D11" s="485">
        <v>0</v>
      </c>
      <c r="E11" s="859">
        <f>Svodka!D11</f>
        <v>0</v>
      </c>
      <c r="F11" s="495"/>
      <c r="G11" s="11"/>
      <c r="H11" s="430">
        <f t="shared" si="0"/>
        <v>0</v>
      </c>
      <c r="I11" s="426"/>
      <c r="J11" s="501">
        <v>0</v>
      </c>
      <c r="K11" s="501"/>
      <c r="L11" s="14">
        <f t="shared" si="1"/>
        <v>0</v>
      </c>
      <c r="M11" s="497"/>
      <c r="N11" s="207"/>
      <c r="O11" s="207"/>
    </row>
    <row r="12" spans="1:18">
      <c r="A12" s="1474"/>
      <c r="B12" s="1635" t="s">
        <v>393</v>
      </c>
      <c r="C12" s="1636"/>
      <c r="D12" s="485">
        <v>0</v>
      </c>
      <c r="E12" s="488">
        <f>Svodka!D12</f>
        <v>0</v>
      </c>
      <c r="F12" s="431">
        <f>Svodka!E12</f>
        <v>0</v>
      </c>
      <c r="G12" s="431">
        <f>Svodka!F12</f>
        <v>0</v>
      </c>
      <c r="H12" s="430">
        <f t="shared" si="0"/>
        <v>0</v>
      </c>
      <c r="I12" s="426"/>
      <c r="J12" s="501">
        <v>0</v>
      </c>
      <c r="K12" s="501">
        <v>0</v>
      </c>
      <c r="L12" s="431">
        <f t="shared" si="1"/>
        <v>0</v>
      </c>
      <c r="M12" s="431">
        <f>F12+K12</f>
        <v>0</v>
      </c>
      <c r="N12" s="207"/>
      <c r="O12" s="207"/>
    </row>
    <row r="13" spans="1:18">
      <c r="A13" s="1474"/>
      <c r="B13" s="1635" t="s">
        <v>392</v>
      </c>
      <c r="C13" s="1636"/>
      <c r="D13" s="485">
        <v>10784</v>
      </c>
      <c r="E13" s="488">
        <f>Svodka!D13</f>
        <v>11249</v>
      </c>
      <c r="F13" s="431">
        <f>Svodka!E13</f>
        <v>478</v>
      </c>
      <c r="G13" s="431">
        <f>Svodka!F13</f>
        <v>42452</v>
      </c>
      <c r="H13" s="430">
        <f t="shared" si="0"/>
        <v>465</v>
      </c>
      <c r="I13" s="425"/>
      <c r="J13" s="501">
        <v>110426</v>
      </c>
      <c r="K13" s="501">
        <v>4697</v>
      </c>
      <c r="L13" s="431">
        <f t="shared" si="1"/>
        <v>121675</v>
      </c>
      <c r="M13" s="431">
        <f>F13+K13</f>
        <v>5175</v>
      </c>
      <c r="N13" s="207"/>
      <c r="O13" s="207"/>
      <c r="R13" s="239"/>
    </row>
    <row r="14" spans="1:18">
      <c r="A14" s="1475"/>
      <c r="B14" s="1635" t="s">
        <v>106</v>
      </c>
      <c r="C14" s="1636"/>
      <c r="D14" s="485">
        <v>0</v>
      </c>
      <c r="E14" s="488">
        <f>Svodka!D14</f>
        <v>0</v>
      </c>
      <c r="F14" s="431">
        <f>Svodka!E14</f>
        <v>0</v>
      </c>
      <c r="G14" s="431">
        <f>Svodka!F14</f>
        <v>0</v>
      </c>
      <c r="H14" s="430">
        <f t="shared" si="0"/>
        <v>0</v>
      </c>
      <c r="I14" s="1120"/>
      <c r="J14" s="501">
        <v>0</v>
      </c>
      <c r="K14" s="501">
        <v>0</v>
      </c>
      <c r="L14" s="431">
        <f t="shared" si="1"/>
        <v>0</v>
      </c>
      <c r="M14" s="431">
        <f>F14+K14</f>
        <v>0</v>
      </c>
      <c r="N14" s="207"/>
      <c r="O14" s="207"/>
      <c r="R14" s="239"/>
    </row>
    <row r="15" spans="1:18" ht="14.75" customHeight="1">
      <c r="A15" s="107"/>
      <c r="B15" s="107"/>
      <c r="C15" s="107"/>
      <c r="D15" s="485"/>
      <c r="E15" s="496"/>
      <c r="F15" s="1629" t="s">
        <v>95</v>
      </c>
      <c r="G15" s="1629"/>
      <c r="H15" s="449"/>
      <c r="I15" s="427"/>
      <c r="J15" s="501"/>
      <c r="K15" s="501"/>
      <c r="L15" s="449"/>
      <c r="M15" s="496"/>
      <c r="N15" s="207"/>
      <c r="O15" s="207"/>
    </row>
    <row r="16" spans="1:18">
      <c r="A16" s="1637" t="s">
        <v>92</v>
      </c>
      <c r="B16" s="1640" t="s">
        <v>99</v>
      </c>
      <c r="C16" s="1641"/>
      <c r="D16" s="485">
        <v>342939</v>
      </c>
      <c r="E16" s="488">
        <f>Svodka!D16</f>
        <v>363047</v>
      </c>
      <c r="F16" s="431">
        <f>Svodka!E16</f>
        <v>14733</v>
      </c>
      <c r="G16" s="500"/>
      <c r="H16" s="430">
        <f t="shared" ref="H16:H21" si="2">E16-D16</f>
        <v>20108</v>
      </c>
      <c r="I16" s="424"/>
      <c r="J16" s="501">
        <v>4417110</v>
      </c>
      <c r="K16" s="501">
        <v>179662</v>
      </c>
      <c r="L16" s="431">
        <f>L20-L19</f>
        <v>4780157</v>
      </c>
      <c r="M16" s="431">
        <f t="shared" ref="M16:M21" si="3">F16+K16</f>
        <v>194395</v>
      </c>
      <c r="N16" s="207"/>
      <c r="O16" s="207"/>
    </row>
    <row r="17" spans="1:16">
      <c r="A17" s="1638"/>
      <c r="B17" s="1635" t="s">
        <v>100</v>
      </c>
      <c r="C17" s="1636"/>
      <c r="D17" s="485">
        <v>38.72</v>
      </c>
      <c r="E17" s="857">
        <f>Svodka!D17</f>
        <v>38.78</v>
      </c>
      <c r="F17" s="431">
        <f>Svodka!E17</f>
        <v>0</v>
      </c>
      <c r="G17" s="500"/>
      <c r="H17" s="430">
        <f t="shared" si="2"/>
        <v>6.0000000000002274E-2</v>
      </c>
      <c r="I17" s="424"/>
      <c r="J17" s="501">
        <v>436.47</v>
      </c>
      <c r="K17" s="501">
        <v>0</v>
      </c>
      <c r="L17" s="430">
        <f>E17+J17</f>
        <v>475.25</v>
      </c>
      <c r="M17" s="431">
        <f t="shared" si="3"/>
        <v>0</v>
      </c>
      <c r="N17" s="207"/>
      <c r="O17" s="207"/>
      <c r="P17" s="239"/>
    </row>
    <row r="18" spans="1:16">
      <c r="A18" s="1639"/>
      <c r="B18" s="1635" t="s">
        <v>101</v>
      </c>
      <c r="C18" s="1636"/>
      <c r="D18" s="485">
        <v>0</v>
      </c>
      <c r="E18" s="860">
        <f>Svodka!D18</f>
        <v>0</v>
      </c>
      <c r="F18" s="431">
        <f>Svodka!E18</f>
        <v>0</v>
      </c>
      <c r="G18" s="499"/>
      <c r="H18" s="430">
        <f t="shared" si="2"/>
        <v>0</v>
      </c>
      <c r="I18" s="428"/>
      <c r="J18" s="501"/>
      <c r="K18" s="501">
        <v>0</v>
      </c>
      <c r="L18" s="499"/>
      <c r="M18" s="431">
        <f t="shared" si="3"/>
        <v>0</v>
      </c>
      <c r="N18" s="207"/>
      <c r="O18" s="207"/>
    </row>
    <row r="19" spans="1:16">
      <c r="A19" s="9" t="s">
        <v>93</v>
      </c>
      <c r="B19" s="1630" t="s">
        <v>102</v>
      </c>
      <c r="C19" s="1631"/>
      <c r="D19" s="485">
        <v>453950</v>
      </c>
      <c r="E19" s="860">
        <f>Svodka!D19</f>
        <v>499128</v>
      </c>
      <c r="F19" s="431">
        <f>Svodka!E19</f>
        <v>21189</v>
      </c>
      <c r="G19" s="431">
        <f>Svodka!F19</f>
        <v>42452</v>
      </c>
      <c r="H19" s="430">
        <f t="shared" si="2"/>
        <v>45178</v>
      </c>
      <c r="I19" s="429"/>
      <c r="J19" s="501">
        <v>4793051</v>
      </c>
      <c r="K19" s="501">
        <v>203835</v>
      </c>
      <c r="L19" s="877">
        <f>E19+J19</f>
        <v>5292179</v>
      </c>
      <c r="M19" s="431">
        <f t="shared" si="3"/>
        <v>225024</v>
      </c>
      <c r="N19" s="207"/>
      <c r="O19" s="207"/>
    </row>
    <row r="20" spans="1:16">
      <c r="A20" s="1484" t="s">
        <v>94</v>
      </c>
      <c r="B20" s="1632" t="s">
        <v>129</v>
      </c>
      <c r="C20" s="1632"/>
      <c r="D20" s="485">
        <v>796889</v>
      </c>
      <c r="E20" s="488">
        <f>Svodka!D20</f>
        <v>862175</v>
      </c>
      <c r="F20" s="431">
        <f>Svodka!E20</f>
        <v>35922</v>
      </c>
      <c r="G20" s="494"/>
      <c r="H20" s="430">
        <f t="shared" si="2"/>
        <v>65286</v>
      </c>
      <c r="I20" s="424"/>
      <c r="J20" s="501">
        <v>9210161</v>
      </c>
      <c r="K20" s="501">
        <v>383497</v>
      </c>
      <c r="L20" s="488">
        <f>E20+J20</f>
        <v>10072336</v>
      </c>
      <c r="M20" s="431">
        <f t="shared" si="3"/>
        <v>419419</v>
      </c>
      <c r="N20" s="207"/>
      <c r="O20" s="207"/>
    </row>
    <row r="21" spans="1:16" ht="24" customHeight="1">
      <c r="A21" s="1485"/>
      <c r="B21" s="1632" t="s">
        <v>101</v>
      </c>
      <c r="C21" s="1632"/>
      <c r="D21" s="485">
        <v>0</v>
      </c>
      <c r="E21" s="488">
        <f>Svodka!D21</f>
        <v>0</v>
      </c>
      <c r="F21" s="431">
        <f>Svodka!E21</f>
        <v>0</v>
      </c>
      <c r="G21" s="498"/>
      <c r="H21" s="430">
        <f t="shared" si="2"/>
        <v>0</v>
      </c>
      <c r="I21" s="424"/>
      <c r="J21" s="501"/>
      <c r="K21" s="501">
        <v>0</v>
      </c>
      <c r="L21" s="498"/>
      <c r="M21" s="431">
        <f t="shared" si="3"/>
        <v>0</v>
      </c>
      <c r="N21" s="207"/>
      <c r="O21" s="207"/>
    </row>
    <row r="24" spans="1:16">
      <c r="L24" s="1044"/>
    </row>
    <row r="29" spans="1:16">
      <c r="A29">
        <v>1</v>
      </c>
      <c r="B29" t="s">
        <v>412</v>
      </c>
    </row>
    <row r="30" spans="1:16">
      <c r="B30" s="738" t="s">
        <v>413</v>
      </c>
    </row>
    <row r="31" spans="1:16">
      <c r="B31" s="738" t="s">
        <v>414</v>
      </c>
    </row>
    <row r="32" spans="1:16">
      <c r="A32">
        <v>2</v>
      </c>
      <c r="B32" t="s">
        <v>415</v>
      </c>
    </row>
    <row r="33" spans="2:2">
      <c r="B33" s="738" t="s">
        <v>416</v>
      </c>
    </row>
    <row r="34" spans="2:2">
      <c r="B34" s="738" t="s">
        <v>424</v>
      </c>
    </row>
    <row r="35" spans="2:2">
      <c r="B35" s="738" t="s">
        <v>704</v>
      </c>
    </row>
    <row r="36" spans="2:2">
      <c r="B36" s="738" t="s">
        <v>705</v>
      </c>
    </row>
  </sheetData>
  <mergeCells count="26">
    <mergeCell ref="A6:A9"/>
    <mergeCell ref="B6:C6"/>
    <mergeCell ref="B7:C7"/>
    <mergeCell ref="B8:C8"/>
    <mergeCell ref="B9:C9"/>
    <mergeCell ref="A4:A5"/>
    <mergeCell ref="B4:C5"/>
    <mergeCell ref="E4:G4"/>
    <mergeCell ref="I4:I5"/>
    <mergeCell ref="L4:M4"/>
    <mergeCell ref="J4:K4"/>
    <mergeCell ref="B10:C10"/>
    <mergeCell ref="B11:C11"/>
    <mergeCell ref="B13:C13"/>
    <mergeCell ref="A16:A18"/>
    <mergeCell ref="B16:C16"/>
    <mergeCell ref="B17:C17"/>
    <mergeCell ref="B18:C18"/>
    <mergeCell ref="B12:C12"/>
    <mergeCell ref="A10:A14"/>
    <mergeCell ref="B14:C14"/>
    <mergeCell ref="F15:G15"/>
    <mergeCell ref="B19:C19"/>
    <mergeCell ref="A20:A21"/>
    <mergeCell ref="B20:C20"/>
    <mergeCell ref="B21:C21"/>
  </mergeCells>
  <conditionalFormatting sqref="D5">
    <cfRule type="expression" dxfId="5281" priority="3">
      <formula>"a1&lt;&gt;'Sheet 2'!a1"</formula>
    </cfRule>
  </conditionalFormatting>
  <conditionalFormatting sqref="E6">
    <cfRule type="expression" dxfId="5280" priority="5">
      <formula>"a1&lt;&gt;'Sheet 2'!a1"</formula>
    </cfRule>
  </conditionalFormatting>
  <conditionalFormatting sqref="J5:K5">
    <cfRule type="expression" dxfId="5279" priority="4">
      <formula>"a1&lt;&gt;'Sheet 2'!a1"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FF00"/>
  </sheetPr>
  <dimension ref="A1:AA3957"/>
  <sheetViews>
    <sheetView zoomScale="90" zoomScaleNormal="90" workbookViewId="0">
      <pane ySplit="6" topLeftCell="A3821" activePane="bottomLeft" state="frozen"/>
      <selection activeCell="D13" sqref="D13"/>
      <selection pane="bottomLeft" activeCell="D13" sqref="D13"/>
    </sheetView>
  </sheetViews>
  <sheetFormatPr baseColWidth="10" defaultColWidth="8.6640625" defaultRowHeight="14" outlineLevelRow="1" outlineLevelCol="1"/>
  <cols>
    <col min="1" max="1" width="14.33203125" style="592" customWidth="1"/>
    <col min="2" max="2" width="14.33203125" style="322" customWidth="1"/>
    <col min="3" max="3" width="16.5" style="322" customWidth="1"/>
    <col min="4" max="4" width="10.5" style="322" customWidth="1"/>
    <col min="5" max="5" width="11.5" style="322" customWidth="1"/>
    <col min="6" max="6" width="8.6640625" style="322"/>
    <col min="7" max="7" width="11.5" style="322" customWidth="1"/>
    <col min="8" max="8" width="14.6640625" style="322" customWidth="1"/>
    <col min="9" max="12" width="8.6640625" style="322"/>
    <col min="13" max="14" width="11.6640625" style="322" customWidth="1"/>
    <col min="15" max="16" width="8.6640625" style="322" customWidth="1" outlineLevel="1"/>
    <col min="17" max="18" width="8.6640625" style="322"/>
    <col min="19" max="19" width="8.6640625" style="322" customWidth="1"/>
    <col min="20" max="20" width="13" style="322" customWidth="1"/>
    <col min="21" max="21" width="8.6640625" style="322"/>
    <col min="22" max="22" width="17.6640625" style="322" customWidth="1"/>
    <col min="23" max="23" width="12" style="959" customWidth="1"/>
    <col min="24" max="24" width="16.6640625" style="322" customWidth="1"/>
    <col min="25" max="25" width="16.33203125" style="322" customWidth="1"/>
    <col min="26" max="26" width="18.5" style="322" customWidth="1"/>
    <col min="27" max="27" width="14.1640625" style="322" customWidth="1"/>
    <col min="28" max="28" width="8.6640625" style="322"/>
    <col min="29" max="29" width="9.5" style="322" customWidth="1"/>
    <col min="30" max="16384" width="8.6640625" style="322"/>
  </cols>
  <sheetData>
    <row r="1" spans="1:27" ht="18">
      <c r="A1" s="591" t="s">
        <v>387</v>
      </c>
      <c r="B1" s="582"/>
      <c r="C1" s="583"/>
      <c r="D1" s="584"/>
      <c r="E1" s="585"/>
      <c r="F1" s="581"/>
      <c r="G1" s="581"/>
      <c r="H1" s="586"/>
      <c r="I1" s="586"/>
      <c r="J1" s="586"/>
      <c r="K1" s="586"/>
      <c r="L1" s="587"/>
      <c r="M1" s="1656"/>
      <c r="N1" s="1656"/>
      <c r="O1" s="1656"/>
      <c r="P1" s="1656"/>
      <c r="Q1" s="1656"/>
      <c r="R1" s="1656"/>
      <c r="S1" s="1656"/>
      <c r="T1" s="1656"/>
    </row>
    <row r="2" spans="1:27" ht="20">
      <c r="A2" s="1657" t="s">
        <v>388</v>
      </c>
      <c r="B2" s="1657"/>
      <c r="C2" s="1657"/>
      <c r="D2" s="1657"/>
      <c r="E2" s="1657"/>
      <c r="F2" s="581"/>
      <c r="G2" s="581"/>
      <c r="H2" s="588"/>
      <c r="I2" s="588"/>
      <c r="J2" s="588"/>
      <c r="K2" s="588"/>
      <c r="L2" s="589"/>
      <c r="M2" s="1658"/>
      <c r="N2" s="1658"/>
      <c r="O2" s="1658"/>
      <c r="P2" s="1658"/>
      <c r="Q2" s="1658"/>
      <c r="R2" s="1658"/>
      <c r="S2" s="1658"/>
      <c r="T2" s="1658"/>
    </row>
    <row r="3" spans="1:27" ht="18">
      <c r="A3" s="1659"/>
      <c r="B3" s="1659"/>
      <c r="C3" s="1659"/>
      <c r="D3" s="1659"/>
      <c r="E3" s="1659"/>
      <c r="F3" s="1659"/>
      <c r="G3" s="1659"/>
      <c r="H3" s="1659"/>
      <c r="I3" s="1659"/>
      <c r="J3" s="1659"/>
      <c r="K3" s="1659"/>
      <c r="L3" s="1659"/>
      <c r="M3" s="1659"/>
      <c r="N3" s="1659"/>
      <c r="O3" s="1659"/>
      <c r="P3" s="1659"/>
      <c r="Q3" s="1659"/>
      <c r="R3" s="1659"/>
      <c r="S3" s="1659"/>
      <c r="T3" s="1659"/>
    </row>
    <row r="4" spans="1:27" ht="18">
      <c r="A4" s="1659" t="s">
        <v>470</v>
      </c>
      <c r="B4" s="1659"/>
      <c r="C4" s="1659"/>
      <c r="D4" s="1659"/>
      <c r="E4" s="1659"/>
      <c r="F4" s="1659"/>
      <c r="G4" s="1659"/>
      <c r="H4" s="1659"/>
      <c r="I4" s="1659"/>
      <c r="J4" s="1659"/>
      <c r="K4" s="1659"/>
      <c r="L4" s="1659"/>
      <c r="M4" s="1659"/>
      <c r="N4" s="1659"/>
      <c r="O4" s="1659"/>
      <c r="P4" s="1659"/>
      <c r="Q4" s="1659"/>
      <c r="R4" s="1659"/>
      <c r="S4" s="1659"/>
      <c r="T4" s="1659"/>
    </row>
    <row r="5" spans="1:27" ht="18">
      <c r="A5" s="590"/>
      <c r="B5" s="590"/>
      <c r="C5" s="590"/>
      <c r="D5" s="590"/>
      <c r="E5" s="590"/>
      <c r="F5" s="590"/>
      <c r="G5" s="590"/>
      <c r="H5" s="590"/>
      <c r="I5" s="590"/>
      <c r="J5" s="590"/>
      <c r="K5" s="590"/>
      <c r="L5" s="590"/>
      <c r="M5" s="590"/>
      <c r="N5" s="590"/>
      <c r="O5" s="590"/>
      <c r="P5" s="590"/>
      <c r="Q5" s="590"/>
      <c r="R5" s="590"/>
      <c r="S5" s="590"/>
      <c r="T5" s="590"/>
    </row>
    <row r="6" spans="1:27" ht="51">
      <c r="A6" s="818" t="s">
        <v>38</v>
      </c>
      <c r="B6" s="819" t="s">
        <v>1</v>
      </c>
      <c r="C6" s="819" t="s">
        <v>84</v>
      </c>
      <c r="D6" s="820" t="s">
        <v>373</v>
      </c>
      <c r="E6" s="820" t="s">
        <v>372</v>
      </c>
      <c r="F6" s="820" t="s">
        <v>374</v>
      </c>
      <c r="G6" s="820" t="s">
        <v>390</v>
      </c>
      <c r="H6" s="820" t="s">
        <v>377</v>
      </c>
      <c r="I6" s="820" t="s">
        <v>371</v>
      </c>
      <c r="J6" s="820" t="s">
        <v>375</v>
      </c>
      <c r="K6" s="820" t="s">
        <v>376</v>
      </c>
      <c r="L6" s="820" t="s">
        <v>81</v>
      </c>
      <c r="M6" s="820" t="s">
        <v>389</v>
      </c>
      <c r="N6" s="820" t="s">
        <v>126</v>
      </c>
      <c r="O6" s="820" t="s">
        <v>127</v>
      </c>
      <c r="P6" s="820" t="s">
        <v>370</v>
      </c>
      <c r="Q6" s="820" t="s">
        <v>215</v>
      </c>
      <c r="R6" s="820" t="s">
        <v>128</v>
      </c>
      <c r="S6" s="1663" t="s">
        <v>103</v>
      </c>
      <c r="T6" s="1664"/>
      <c r="U6" s="1660" t="s">
        <v>15</v>
      </c>
      <c r="V6" s="1661"/>
      <c r="W6" s="819" t="s">
        <v>807</v>
      </c>
      <c r="X6" s="958" t="s">
        <v>408</v>
      </c>
      <c r="Y6" s="734" t="s">
        <v>409</v>
      </c>
      <c r="Z6" s="734" t="s">
        <v>410</v>
      </c>
      <c r="AA6" s="735" t="s">
        <v>407</v>
      </c>
    </row>
    <row r="7" spans="1:27" ht="20">
      <c r="A7" s="1662" t="s">
        <v>970</v>
      </c>
      <c r="B7" s="1662"/>
      <c r="C7" s="1662"/>
      <c r="D7" s="1662"/>
      <c r="E7" s="1662"/>
      <c r="F7" s="1662"/>
      <c r="G7" s="1662"/>
      <c r="H7" s="1662"/>
      <c r="I7" s="1662"/>
      <c r="J7" s="1662"/>
      <c r="K7" s="1662"/>
      <c r="L7" s="1662"/>
      <c r="M7" s="1662"/>
      <c r="N7" s="1662"/>
      <c r="O7" s="1662"/>
      <c r="P7" s="1662"/>
      <c r="Q7" s="1662"/>
      <c r="R7" s="1662"/>
      <c r="S7" s="1662"/>
      <c r="T7" s="1662"/>
      <c r="U7" s="1662"/>
      <c r="V7" s="1662"/>
      <c r="X7" s="736"/>
      <c r="Y7" s="736"/>
      <c r="Z7" s="736"/>
      <c r="AA7" s="736"/>
    </row>
    <row r="8" spans="1:27" ht="15" customHeight="1" outlineLevel="1">
      <c r="A8" s="1665" t="s">
        <v>483</v>
      </c>
      <c r="B8" s="817" t="s">
        <v>256</v>
      </c>
      <c r="C8" s="764" t="s">
        <v>96</v>
      </c>
      <c r="D8" s="839" t="s">
        <v>462</v>
      </c>
      <c r="E8" s="514">
        <v>180</v>
      </c>
      <c r="F8" s="838" t="s">
        <v>458</v>
      </c>
      <c r="G8" s="514">
        <v>464.6</v>
      </c>
      <c r="H8" s="752">
        <v>246.83</v>
      </c>
      <c r="I8" s="514" t="s">
        <v>82</v>
      </c>
      <c r="J8" s="838" t="s">
        <v>443</v>
      </c>
      <c r="K8" s="839" t="s">
        <v>445</v>
      </c>
      <c r="L8" s="837" t="s">
        <v>96</v>
      </c>
      <c r="M8" s="468" t="s">
        <v>476</v>
      </c>
      <c r="N8" s="841"/>
      <c r="O8" s="842"/>
      <c r="P8" s="755"/>
      <c r="Q8" s="537">
        <f t="shared" ref="Q8:Q37" si="0">O8*(100-P8)/100</f>
        <v>0</v>
      </c>
      <c r="R8" s="470">
        <f>Q8*0.75</f>
        <v>0</v>
      </c>
      <c r="S8" s="1264" t="e">
        <f t="shared" ref="S8:S37" si="1">N8/Q8</f>
        <v>#DIV/0!</v>
      </c>
      <c r="T8" s="1265"/>
      <c r="U8" s="1292" t="s">
        <v>401</v>
      </c>
      <c r="V8" s="1293"/>
      <c r="X8" s="1667"/>
      <c r="Y8" s="1670"/>
      <c r="Z8" s="1671"/>
    </row>
    <row r="9" spans="1:27" ht="15" customHeight="1" outlineLevel="1">
      <c r="A9" s="1666"/>
      <c r="B9" s="817">
        <v>6</v>
      </c>
      <c r="C9" s="764" t="s">
        <v>452</v>
      </c>
      <c r="D9" s="764" t="s">
        <v>480</v>
      </c>
      <c r="E9" s="764" t="s">
        <v>482</v>
      </c>
      <c r="F9" s="838" t="s">
        <v>459</v>
      </c>
      <c r="G9" s="514">
        <v>475.4</v>
      </c>
      <c r="H9" s="514" t="s">
        <v>82</v>
      </c>
      <c r="I9" s="514" t="s">
        <v>82</v>
      </c>
      <c r="J9" s="838" t="s">
        <v>461</v>
      </c>
      <c r="K9" s="764" t="s">
        <v>445</v>
      </c>
      <c r="L9" s="868" t="s">
        <v>460</v>
      </c>
      <c r="M9" s="468" t="s">
        <v>481</v>
      </c>
      <c r="N9" s="822">
        <v>80715</v>
      </c>
      <c r="O9" s="756">
        <v>19.7</v>
      </c>
      <c r="P9" s="801">
        <v>11</v>
      </c>
      <c r="Q9" s="537">
        <f t="shared" si="0"/>
        <v>17.533000000000001</v>
      </c>
      <c r="R9" s="470">
        <f>Q9*0.75</f>
        <v>13.149750000000001</v>
      </c>
      <c r="S9" s="1264">
        <f t="shared" si="1"/>
        <v>4603.604631266754</v>
      </c>
      <c r="T9" s="1265"/>
      <c r="U9" s="1292" t="s">
        <v>405</v>
      </c>
      <c r="V9" s="1293"/>
      <c r="X9" s="1668"/>
      <c r="Y9" s="1670"/>
      <c r="Z9" s="1671"/>
    </row>
    <row r="10" spans="1:27" ht="15" customHeight="1" outlineLevel="1">
      <c r="A10" s="1666"/>
      <c r="B10" s="817">
        <v>7</v>
      </c>
      <c r="C10" s="838" t="s">
        <v>478</v>
      </c>
      <c r="D10" s="468">
        <v>118</v>
      </c>
      <c r="E10" s="849">
        <v>19</v>
      </c>
      <c r="F10" s="838" t="s">
        <v>456</v>
      </c>
      <c r="G10" s="514">
        <v>564</v>
      </c>
      <c r="H10" s="514" t="s">
        <v>82</v>
      </c>
      <c r="I10" s="514" t="s">
        <v>82</v>
      </c>
      <c r="J10" s="764" t="s">
        <v>406</v>
      </c>
      <c r="K10" s="764" t="s">
        <v>451</v>
      </c>
      <c r="L10" s="837" t="s">
        <v>460</v>
      </c>
      <c r="M10" s="468" t="s">
        <v>479</v>
      </c>
      <c r="N10" s="755">
        <v>258472</v>
      </c>
      <c r="O10" s="803">
        <v>60.8</v>
      </c>
      <c r="P10" s="801">
        <v>3</v>
      </c>
      <c r="Q10" s="537">
        <f t="shared" si="0"/>
        <v>58.975999999999992</v>
      </c>
      <c r="R10" s="470">
        <f>Q10*0.75</f>
        <v>44.231999999999992</v>
      </c>
      <c r="S10" s="1264">
        <f t="shared" si="1"/>
        <v>4382.6641345632124</v>
      </c>
      <c r="T10" s="1265"/>
      <c r="U10" s="1292" t="s">
        <v>397</v>
      </c>
      <c r="V10" s="1293"/>
      <c r="X10" s="1668"/>
      <c r="Y10" s="1670"/>
      <c r="Z10" s="1671"/>
    </row>
    <row r="11" spans="1:27" ht="15.5" customHeight="1" outlineLevel="1">
      <c r="A11" s="1666"/>
      <c r="B11" s="817">
        <v>8</v>
      </c>
      <c r="C11" s="764" t="s">
        <v>96</v>
      </c>
      <c r="D11" s="764" t="s">
        <v>96</v>
      </c>
      <c r="E11" s="514">
        <v>0</v>
      </c>
      <c r="F11" s="764" t="s">
        <v>96</v>
      </c>
      <c r="G11" s="514">
        <v>0</v>
      </c>
      <c r="H11" s="468" t="s">
        <v>82</v>
      </c>
      <c r="I11" s="514" t="s">
        <v>82</v>
      </c>
      <c r="J11" s="764" t="s">
        <v>461</v>
      </c>
      <c r="K11" s="764" t="s">
        <v>96</v>
      </c>
      <c r="L11" s="837" t="s">
        <v>96</v>
      </c>
      <c r="M11" s="468" t="s">
        <v>475</v>
      </c>
      <c r="N11" s="240"/>
      <c r="O11" s="769"/>
      <c r="P11" s="843"/>
      <c r="Q11" s="537">
        <f t="shared" si="0"/>
        <v>0</v>
      </c>
      <c r="R11" s="470">
        <f>Q11*0.93</f>
        <v>0</v>
      </c>
      <c r="S11" s="1264" t="e">
        <f t="shared" si="1"/>
        <v>#DIV/0!</v>
      </c>
      <c r="T11" s="1265"/>
      <c r="U11" s="1292" t="s">
        <v>472</v>
      </c>
      <c r="V11" s="1293"/>
      <c r="X11" s="1669"/>
      <c r="Y11" s="1670"/>
      <c r="Z11" s="1671"/>
    </row>
    <row r="12" spans="1:27" ht="16" outlineLevel="1">
      <c r="A12" s="1666"/>
      <c r="B12" s="817" t="s">
        <v>465</v>
      </c>
      <c r="C12" s="838" t="s">
        <v>82</v>
      </c>
      <c r="D12" s="838" t="s">
        <v>82</v>
      </c>
      <c r="E12" s="838" t="s">
        <v>82</v>
      </c>
      <c r="F12" s="838" t="s">
        <v>82</v>
      </c>
      <c r="G12" s="838" t="s">
        <v>82</v>
      </c>
      <c r="H12" s="468" t="s">
        <v>82</v>
      </c>
      <c r="I12" s="514" t="s">
        <v>82</v>
      </c>
      <c r="J12" s="514" t="s">
        <v>82</v>
      </c>
      <c r="K12" s="514" t="s">
        <v>82</v>
      </c>
      <c r="L12" s="514" t="s">
        <v>82</v>
      </c>
      <c r="M12" s="863" t="s">
        <v>469</v>
      </c>
      <c r="N12" s="755"/>
      <c r="O12" s="769"/>
      <c r="P12" s="843"/>
      <c r="Q12" s="537">
        <f t="shared" si="0"/>
        <v>0</v>
      </c>
      <c r="R12" s="470">
        <f>Q12*0.93</f>
        <v>0</v>
      </c>
      <c r="S12" s="1264" t="e">
        <f t="shared" si="1"/>
        <v>#DIV/0!</v>
      </c>
      <c r="T12" s="1265"/>
      <c r="U12" s="1292" t="s">
        <v>473</v>
      </c>
      <c r="V12" s="1293"/>
      <c r="X12" s="1667"/>
      <c r="Y12" s="1670"/>
      <c r="Z12" s="1671"/>
    </row>
    <row r="13" spans="1:27" ht="17" outlineLevel="1">
      <c r="A13" s="1666"/>
      <c r="B13" s="817" t="s">
        <v>467</v>
      </c>
      <c r="C13" s="764" t="s">
        <v>96</v>
      </c>
      <c r="D13" s="764" t="s">
        <v>474</v>
      </c>
      <c r="E13" s="514">
        <v>59</v>
      </c>
      <c r="F13" s="764" t="s">
        <v>458</v>
      </c>
      <c r="G13" s="514">
        <v>465</v>
      </c>
      <c r="H13" s="468" t="s">
        <v>82</v>
      </c>
      <c r="I13" s="514" t="s">
        <v>82</v>
      </c>
      <c r="J13" s="764" t="s">
        <v>96</v>
      </c>
      <c r="K13" s="764" t="s">
        <v>96</v>
      </c>
      <c r="L13" s="837" t="s">
        <v>96</v>
      </c>
      <c r="M13" s="468" t="s">
        <v>477</v>
      </c>
      <c r="N13" s="802"/>
      <c r="O13" s="870"/>
      <c r="P13" s="801"/>
      <c r="Q13" s="537">
        <f t="shared" si="0"/>
        <v>0</v>
      </c>
      <c r="R13" s="470">
        <f>Q13*0.7835</f>
        <v>0</v>
      </c>
      <c r="S13" s="1264" t="e">
        <f t="shared" si="1"/>
        <v>#DIV/0!</v>
      </c>
      <c r="T13" s="1265"/>
      <c r="U13" s="1292" t="s">
        <v>401</v>
      </c>
      <c r="V13" s="1293"/>
      <c r="X13" s="1668"/>
      <c r="Y13" s="1670"/>
      <c r="Z13" s="1671"/>
    </row>
    <row r="14" spans="1:27" ht="17" outlineLevel="1">
      <c r="A14" s="1665" t="s">
        <v>501</v>
      </c>
      <c r="B14" s="817" t="s">
        <v>256</v>
      </c>
      <c r="C14" s="764" t="s">
        <v>96</v>
      </c>
      <c r="D14" s="839" t="s">
        <v>462</v>
      </c>
      <c r="E14" s="514">
        <v>180</v>
      </c>
      <c r="F14" s="838" t="s">
        <v>458</v>
      </c>
      <c r="G14" s="514">
        <v>464.6</v>
      </c>
      <c r="H14" s="752">
        <v>246.83</v>
      </c>
      <c r="I14" s="514" t="s">
        <v>82</v>
      </c>
      <c r="J14" s="838" t="s">
        <v>443</v>
      </c>
      <c r="K14" s="839" t="s">
        <v>445</v>
      </c>
      <c r="L14" s="837" t="s">
        <v>96</v>
      </c>
      <c r="M14" s="468" t="s">
        <v>476</v>
      </c>
      <c r="N14" s="841"/>
      <c r="O14" s="842"/>
      <c r="P14" s="755"/>
      <c r="Q14" s="537">
        <f t="shared" si="0"/>
        <v>0</v>
      </c>
      <c r="R14" s="470">
        <f>Q14*0.75</f>
        <v>0</v>
      </c>
      <c r="S14" s="1264" t="e">
        <f t="shared" si="1"/>
        <v>#DIV/0!</v>
      </c>
      <c r="T14" s="1265"/>
      <c r="U14" s="1292" t="s">
        <v>401</v>
      </c>
      <c r="V14" s="1293"/>
      <c r="X14" s="1668"/>
      <c r="Y14" s="1670"/>
      <c r="Z14" s="1671"/>
    </row>
    <row r="15" spans="1:27" ht="17" outlineLevel="1">
      <c r="A15" s="1666"/>
      <c r="B15" s="817">
        <v>6</v>
      </c>
      <c r="C15" s="764" t="s">
        <v>453</v>
      </c>
      <c r="D15" s="764" t="s">
        <v>486</v>
      </c>
      <c r="E15" s="764" t="s">
        <v>482</v>
      </c>
      <c r="F15" s="838" t="s">
        <v>459</v>
      </c>
      <c r="G15" s="514">
        <v>475.4</v>
      </c>
      <c r="H15" s="514" t="s">
        <v>82</v>
      </c>
      <c r="I15" s="514" t="s">
        <v>82</v>
      </c>
      <c r="J15" s="838" t="s">
        <v>461</v>
      </c>
      <c r="K15" s="764" t="s">
        <v>445</v>
      </c>
      <c r="L15" s="868" t="s">
        <v>484</v>
      </c>
      <c r="M15" s="468" t="s">
        <v>481</v>
      </c>
      <c r="N15" s="822">
        <v>109975</v>
      </c>
      <c r="O15" s="756">
        <v>37.94</v>
      </c>
      <c r="P15" s="801">
        <v>11</v>
      </c>
      <c r="Q15" s="537">
        <f t="shared" si="0"/>
        <v>33.766599999999997</v>
      </c>
      <c r="R15" s="470">
        <f>Q15*0.75</f>
        <v>25.324949999999998</v>
      </c>
      <c r="S15" s="1264">
        <f t="shared" si="1"/>
        <v>3256.9165980584366</v>
      </c>
      <c r="T15" s="1265"/>
      <c r="U15" s="1292" t="s">
        <v>397</v>
      </c>
      <c r="V15" s="1293"/>
      <c r="X15" s="1669"/>
      <c r="Y15" s="1670"/>
      <c r="Z15" s="1671"/>
    </row>
    <row r="16" spans="1:27" ht="17" outlineLevel="1">
      <c r="A16" s="1666"/>
      <c r="B16" s="817">
        <v>7</v>
      </c>
      <c r="C16" s="838" t="s">
        <v>489</v>
      </c>
      <c r="D16" s="468" t="s">
        <v>490</v>
      </c>
      <c r="E16" s="849">
        <v>19</v>
      </c>
      <c r="F16" s="838" t="s">
        <v>456</v>
      </c>
      <c r="G16" s="514">
        <v>564</v>
      </c>
      <c r="H16" s="514" t="s">
        <v>82</v>
      </c>
      <c r="I16" s="514" t="s">
        <v>82</v>
      </c>
      <c r="J16" s="764" t="s">
        <v>406</v>
      </c>
      <c r="K16" s="764" t="s">
        <v>451</v>
      </c>
      <c r="L16" s="837" t="s">
        <v>484</v>
      </c>
      <c r="M16" s="468" t="s">
        <v>491</v>
      </c>
      <c r="N16" s="755">
        <v>347590</v>
      </c>
      <c r="O16" s="803">
        <v>73.2</v>
      </c>
      <c r="P16" s="801">
        <v>3</v>
      </c>
      <c r="Q16" s="537">
        <f t="shared" si="0"/>
        <v>71.004000000000005</v>
      </c>
      <c r="R16" s="470">
        <f>Q16*0.75</f>
        <v>53.253</v>
      </c>
      <c r="S16" s="1264">
        <f t="shared" si="1"/>
        <v>4895.358007999549</v>
      </c>
      <c r="T16" s="1265"/>
      <c r="U16" s="1292" t="s">
        <v>405</v>
      </c>
      <c r="V16" s="1293"/>
      <c r="X16" s="1667"/>
      <c r="Y16" s="1670"/>
      <c r="Z16" s="1671"/>
    </row>
    <row r="17" spans="1:26" ht="17" outlineLevel="1">
      <c r="A17" s="1666"/>
      <c r="B17" s="817">
        <v>8</v>
      </c>
      <c r="C17" s="764" t="s">
        <v>96</v>
      </c>
      <c r="D17" s="764" t="s">
        <v>96</v>
      </c>
      <c r="E17" s="514">
        <v>0</v>
      </c>
      <c r="F17" s="764" t="s">
        <v>96</v>
      </c>
      <c r="G17" s="514">
        <v>0</v>
      </c>
      <c r="H17" s="468" t="s">
        <v>82</v>
      </c>
      <c r="I17" s="514" t="s">
        <v>82</v>
      </c>
      <c r="J17" s="764" t="s">
        <v>461</v>
      </c>
      <c r="K17" s="764" t="s">
        <v>96</v>
      </c>
      <c r="L17" s="837" t="s">
        <v>96</v>
      </c>
      <c r="M17" s="468" t="s">
        <v>475</v>
      </c>
      <c r="N17" s="240"/>
      <c r="O17" s="769"/>
      <c r="P17" s="843"/>
      <c r="Q17" s="537">
        <f t="shared" si="0"/>
        <v>0</v>
      </c>
      <c r="R17" s="470">
        <f>Q17*0.93</f>
        <v>0</v>
      </c>
      <c r="S17" s="1264" t="e">
        <f t="shared" si="1"/>
        <v>#DIV/0!</v>
      </c>
      <c r="T17" s="1265"/>
      <c r="U17" s="1292" t="s">
        <v>472</v>
      </c>
      <c r="V17" s="1293"/>
      <c r="X17" s="1668"/>
      <c r="Y17" s="1670"/>
      <c r="Z17" s="1671"/>
    </row>
    <row r="18" spans="1:26" ht="15" customHeight="1" outlineLevel="1">
      <c r="A18" s="1666"/>
      <c r="B18" s="817" t="s">
        <v>465</v>
      </c>
      <c r="C18" s="838" t="s">
        <v>82</v>
      </c>
      <c r="D18" s="838" t="s">
        <v>82</v>
      </c>
      <c r="E18" s="838" t="s">
        <v>82</v>
      </c>
      <c r="F18" s="838" t="s">
        <v>82</v>
      </c>
      <c r="G18" s="838" t="s">
        <v>82</v>
      </c>
      <c r="H18" s="468" t="s">
        <v>82</v>
      </c>
      <c r="I18" s="514" t="s">
        <v>82</v>
      </c>
      <c r="J18" s="514" t="s">
        <v>82</v>
      </c>
      <c r="K18" s="514" t="s">
        <v>82</v>
      </c>
      <c r="L18" s="514" t="s">
        <v>82</v>
      </c>
      <c r="M18" s="863" t="s">
        <v>469</v>
      </c>
      <c r="N18" s="755"/>
      <c r="O18" s="769"/>
      <c r="P18" s="843"/>
      <c r="Q18" s="537">
        <f t="shared" si="0"/>
        <v>0</v>
      </c>
      <c r="R18" s="470">
        <f>Q18*0.93</f>
        <v>0</v>
      </c>
      <c r="S18" s="1264" t="e">
        <f t="shared" si="1"/>
        <v>#DIV/0!</v>
      </c>
      <c r="T18" s="1265"/>
      <c r="U18" s="1292" t="s">
        <v>473</v>
      </c>
      <c r="V18" s="1293"/>
      <c r="X18" s="1668"/>
      <c r="Y18" s="1670"/>
      <c r="Z18" s="1671"/>
    </row>
    <row r="19" spans="1:26" ht="17" outlineLevel="1">
      <c r="A19" s="1666"/>
      <c r="B19" s="817" t="s">
        <v>467</v>
      </c>
      <c r="C19" s="764" t="s">
        <v>492</v>
      </c>
      <c r="D19" s="764" t="s">
        <v>487</v>
      </c>
      <c r="E19" s="514" t="s">
        <v>493</v>
      </c>
      <c r="F19" s="764" t="s">
        <v>494</v>
      </c>
      <c r="G19" s="514">
        <v>465</v>
      </c>
      <c r="H19" s="468" t="s">
        <v>82</v>
      </c>
      <c r="I19" s="514" t="s">
        <v>82</v>
      </c>
      <c r="J19" s="764" t="s">
        <v>96</v>
      </c>
      <c r="K19" s="764" t="s">
        <v>96</v>
      </c>
      <c r="L19" s="837" t="s">
        <v>485</v>
      </c>
      <c r="M19" s="468" t="s">
        <v>488</v>
      </c>
      <c r="N19" s="802">
        <v>255148</v>
      </c>
      <c r="O19" s="870">
        <v>110.5</v>
      </c>
      <c r="P19" s="801">
        <v>1</v>
      </c>
      <c r="Q19" s="537">
        <f t="shared" si="0"/>
        <v>109.395</v>
      </c>
      <c r="R19" s="470">
        <f>Q19*0.7835</f>
        <v>85.7109825</v>
      </c>
      <c r="S19" s="1264">
        <f t="shared" si="1"/>
        <v>2332.3552264728737</v>
      </c>
      <c r="T19" s="1265"/>
      <c r="U19" s="1292" t="s">
        <v>405</v>
      </c>
      <c r="V19" s="1293"/>
      <c r="X19" s="1669"/>
      <c r="Y19" s="1670"/>
      <c r="Z19" s="1671"/>
    </row>
    <row r="20" spans="1:26" ht="15.5" customHeight="1" outlineLevel="1">
      <c r="A20" s="1665" t="s">
        <v>502</v>
      </c>
      <c r="B20" s="817" t="s">
        <v>256</v>
      </c>
      <c r="C20" s="764" t="s">
        <v>96</v>
      </c>
      <c r="D20" s="839" t="s">
        <v>462</v>
      </c>
      <c r="E20" s="514">
        <v>180</v>
      </c>
      <c r="F20" s="838" t="s">
        <v>458</v>
      </c>
      <c r="G20" s="514">
        <v>464.6</v>
      </c>
      <c r="H20" s="752">
        <v>246.83</v>
      </c>
      <c r="I20" s="514" t="s">
        <v>82</v>
      </c>
      <c r="J20" s="838" t="s">
        <v>443</v>
      </c>
      <c r="K20" s="839" t="s">
        <v>445</v>
      </c>
      <c r="L20" s="837" t="s">
        <v>96</v>
      </c>
      <c r="M20" s="468" t="s">
        <v>476</v>
      </c>
      <c r="N20" s="841"/>
      <c r="O20" s="842"/>
      <c r="P20" s="755"/>
      <c r="Q20" s="537">
        <f t="shared" si="0"/>
        <v>0</v>
      </c>
      <c r="R20" s="470">
        <f>Q20*0.75</f>
        <v>0</v>
      </c>
      <c r="S20" s="1264" t="e">
        <f t="shared" si="1"/>
        <v>#DIV/0!</v>
      </c>
      <c r="T20" s="1265"/>
      <c r="U20" s="1292" t="s">
        <v>401</v>
      </c>
      <c r="V20" s="1293"/>
      <c r="X20" s="1667"/>
      <c r="Y20" s="1670"/>
      <c r="Z20" s="1671"/>
    </row>
    <row r="21" spans="1:26" ht="15.5" customHeight="1" outlineLevel="1">
      <c r="A21" s="1666"/>
      <c r="B21" s="817">
        <v>6</v>
      </c>
      <c r="C21" s="764" t="s">
        <v>484</v>
      </c>
      <c r="D21" s="764" t="s">
        <v>495</v>
      </c>
      <c r="E21" s="764" t="s">
        <v>504</v>
      </c>
      <c r="F21" s="838" t="s">
        <v>459</v>
      </c>
      <c r="G21" s="514">
        <v>475.4</v>
      </c>
      <c r="H21" s="514" t="s">
        <v>82</v>
      </c>
      <c r="I21" s="514" t="s">
        <v>82</v>
      </c>
      <c r="J21" s="838" t="s">
        <v>461</v>
      </c>
      <c r="K21" s="764" t="s">
        <v>445</v>
      </c>
      <c r="L21" s="868" t="s">
        <v>484</v>
      </c>
      <c r="M21" s="468" t="s">
        <v>496</v>
      </c>
      <c r="N21" s="822">
        <v>101241</v>
      </c>
      <c r="O21" s="756">
        <v>35.799999999999997</v>
      </c>
      <c r="P21" s="801">
        <v>11</v>
      </c>
      <c r="Q21" s="537">
        <f t="shared" si="0"/>
        <v>31.861999999999998</v>
      </c>
      <c r="R21" s="470">
        <f>Q21*0.75</f>
        <v>23.8965</v>
      </c>
      <c r="S21" s="1264">
        <f t="shared" si="1"/>
        <v>3177.484150398594</v>
      </c>
      <c r="T21" s="1265"/>
      <c r="U21" s="1292" t="s">
        <v>405</v>
      </c>
      <c r="V21" s="1293"/>
      <c r="X21" s="1668"/>
      <c r="Y21" s="1670"/>
      <c r="Z21" s="1671"/>
    </row>
    <row r="22" spans="1:26" ht="15" customHeight="1" outlineLevel="1">
      <c r="A22" s="1666"/>
      <c r="B22" s="817">
        <v>7</v>
      </c>
      <c r="C22" s="838" t="s">
        <v>452</v>
      </c>
      <c r="D22" s="468">
        <v>139</v>
      </c>
      <c r="E22" s="849">
        <v>19</v>
      </c>
      <c r="F22" s="838" t="s">
        <v>456</v>
      </c>
      <c r="G22" s="514">
        <v>564</v>
      </c>
      <c r="H22" s="514" t="s">
        <v>82</v>
      </c>
      <c r="I22" s="514" t="s">
        <v>82</v>
      </c>
      <c r="J22" s="764" t="s">
        <v>406</v>
      </c>
      <c r="K22" s="764" t="s">
        <v>451</v>
      </c>
      <c r="L22" s="837" t="s">
        <v>484</v>
      </c>
      <c r="M22" s="468" t="s">
        <v>497</v>
      </c>
      <c r="N22" s="755">
        <v>267854</v>
      </c>
      <c r="O22" s="803">
        <v>72.8</v>
      </c>
      <c r="P22" s="801">
        <v>3</v>
      </c>
      <c r="Q22" s="537">
        <f t="shared" si="0"/>
        <v>70.616</v>
      </c>
      <c r="R22" s="470">
        <f>Q22*0.75</f>
        <v>52.962000000000003</v>
      </c>
      <c r="S22" s="1264">
        <f t="shared" si="1"/>
        <v>3793.1063781579246</v>
      </c>
      <c r="T22" s="1265"/>
      <c r="U22" s="1292" t="s">
        <v>405</v>
      </c>
      <c r="V22" s="1293"/>
      <c r="X22" s="1668"/>
      <c r="Y22" s="1670"/>
      <c r="Z22" s="1671"/>
    </row>
    <row r="23" spans="1:26" ht="15" customHeight="1" outlineLevel="1">
      <c r="A23" s="1666"/>
      <c r="B23" s="817">
        <v>8</v>
      </c>
      <c r="C23" s="764" t="s">
        <v>96</v>
      </c>
      <c r="D23" s="764" t="s">
        <v>96</v>
      </c>
      <c r="E23" s="514">
        <v>0</v>
      </c>
      <c r="F23" s="764" t="s">
        <v>96</v>
      </c>
      <c r="G23" s="514">
        <v>0</v>
      </c>
      <c r="H23" s="468" t="s">
        <v>82</v>
      </c>
      <c r="I23" s="514" t="s">
        <v>82</v>
      </c>
      <c r="J23" s="764" t="s">
        <v>461</v>
      </c>
      <c r="K23" s="764" t="s">
        <v>96</v>
      </c>
      <c r="L23" s="837" t="s">
        <v>96</v>
      </c>
      <c r="M23" s="468" t="s">
        <v>475</v>
      </c>
      <c r="N23" s="240"/>
      <c r="O23" s="769"/>
      <c r="P23" s="843"/>
      <c r="Q23" s="537">
        <f t="shared" si="0"/>
        <v>0</v>
      </c>
      <c r="R23" s="470">
        <f>Q23*0.93</f>
        <v>0</v>
      </c>
      <c r="S23" s="1264" t="e">
        <f t="shared" si="1"/>
        <v>#DIV/0!</v>
      </c>
      <c r="T23" s="1265"/>
      <c r="U23" s="1292" t="s">
        <v>472</v>
      </c>
      <c r="V23" s="1293"/>
      <c r="X23" s="1669"/>
      <c r="Y23" s="1670"/>
      <c r="Z23" s="1671"/>
    </row>
    <row r="24" spans="1:26" ht="15" customHeight="1" outlineLevel="1">
      <c r="A24" s="1666"/>
      <c r="B24" s="817" t="s">
        <v>465</v>
      </c>
      <c r="C24" s="838" t="s">
        <v>82</v>
      </c>
      <c r="D24" s="838" t="s">
        <v>82</v>
      </c>
      <c r="E24" s="838" t="s">
        <v>82</v>
      </c>
      <c r="F24" s="838" t="s">
        <v>82</v>
      </c>
      <c r="G24" s="838" t="s">
        <v>82</v>
      </c>
      <c r="H24" s="468" t="s">
        <v>82</v>
      </c>
      <c r="I24" s="514" t="s">
        <v>82</v>
      </c>
      <c r="J24" s="514" t="s">
        <v>82</v>
      </c>
      <c r="K24" s="514" t="s">
        <v>82</v>
      </c>
      <c r="L24" s="514" t="s">
        <v>82</v>
      </c>
      <c r="M24" s="863" t="s">
        <v>469</v>
      </c>
      <c r="N24" s="755"/>
      <c r="O24" s="769"/>
      <c r="P24" s="843"/>
      <c r="Q24" s="537">
        <f t="shared" si="0"/>
        <v>0</v>
      </c>
      <c r="R24" s="470">
        <f>Q24*0.93</f>
        <v>0</v>
      </c>
      <c r="S24" s="1264" t="e">
        <f t="shared" si="1"/>
        <v>#DIV/0!</v>
      </c>
      <c r="T24" s="1265"/>
      <c r="U24" s="1292" t="s">
        <v>473</v>
      </c>
      <c r="V24" s="1293"/>
      <c r="X24" s="1667"/>
      <c r="Y24" s="1670"/>
      <c r="Z24" s="1671"/>
    </row>
    <row r="25" spans="1:26" ht="17" outlineLevel="1">
      <c r="A25" s="1666"/>
      <c r="B25" s="817" t="s">
        <v>467</v>
      </c>
      <c r="C25" s="764" t="s">
        <v>498</v>
      </c>
      <c r="D25" s="764" t="s">
        <v>499</v>
      </c>
      <c r="E25" s="514" t="s">
        <v>505</v>
      </c>
      <c r="F25" s="764" t="s">
        <v>494</v>
      </c>
      <c r="G25" s="514">
        <v>465</v>
      </c>
      <c r="H25" s="468" t="s">
        <v>82</v>
      </c>
      <c r="I25" s="514" t="s">
        <v>82</v>
      </c>
      <c r="J25" s="764" t="s">
        <v>96</v>
      </c>
      <c r="K25" s="764" t="s">
        <v>96</v>
      </c>
      <c r="L25" s="837" t="s">
        <v>484</v>
      </c>
      <c r="M25" s="468" t="s">
        <v>500</v>
      </c>
      <c r="N25" s="802">
        <v>336528</v>
      </c>
      <c r="O25" s="870">
        <v>131.6</v>
      </c>
      <c r="P25" s="801">
        <v>1</v>
      </c>
      <c r="Q25" s="537">
        <f t="shared" si="0"/>
        <v>130.28399999999999</v>
      </c>
      <c r="R25" s="470">
        <f>Q25*0.7835</f>
        <v>102.07751399999999</v>
      </c>
      <c r="S25" s="1264">
        <f t="shared" si="1"/>
        <v>2583.0339872893064</v>
      </c>
      <c r="T25" s="1265"/>
      <c r="U25" s="1292" t="s">
        <v>397</v>
      </c>
      <c r="V25" s="1293"/>
      <c r="X25" s="1668"/>
      <c r="Y25" s="1670"/>
      <c r="Z25" s="1671"/>
    </row>
    <row r="26" spans="1:26" ht="17" outlineLevel="1">
      <c r="A26" s="1665" t="s">
        <v>503</v>
      </c>
      <c r="B26" s="817" t="s">
        <v>256</v>
      </c>
      <c r="C26" s="764" t="s">
        <v>96</v>
      </c>
      <c r="D26" s="839" t="s">
        <v>462</v>
      </c>
      <c r="E26" s="514">
        <v>180</v>
      </c>
      <c r="F26" s="838" t="s">
        <v>458</v>
      </c>
      <c r="G26" s="514">
        <v>464.6</v>
      </c>
      <c r="H26" s="752">
        <v>247.03</v>
      </c>
      <c r="I26" s="514" t="s">
        <v>82</v>
      </c>
      <c r="J26" s="838" t="s">
        <v>443</v>
      </c>
      <c r="K26" s="839" t="s">
        <v>445</v>
      </c>
      <c r="L26" s="837" t="s">
        <v>96</v>
      </c>
      <c r="M26" s="468" t="s">
        <v>476</v>
      </c>
      <c r="N26" s="841"/>
      <c r="O26" s="842"/>
      <c r="P26" s="755"/>
      <c r="Q26" s="537">
        <f t="shared" si="0"/>
        <v>0</v>
      </c>
      <c r="R26" s="470">
        <f>Q26*0.75</f>
        <v>0</v>
      </c>
      <c r="S26" s="1264" t="e">
        <f t="shared" si="1"/>
        <v>#DIV/0!</v>
      </c>
      <c r="T26" s="1265"/>
      <c r="U26" s="1292" t="s">
        <v>401</v>
      </c>
      <c r="V26" s="1293"/>
      <c r="X26" s="1668"/>
      <c r="Y26" s="1670"/>
      <c r="Z26" s="1671"/>
    </row>
    <row r="27" spans="1:26" ht="17" outlineLevel="1">
      <c r="A27" s="1666"/>
      <c r="B27" s="817">
        <v>6</v>
      </c>
      <c r="C27" s="764" t="s">
        <v>484</v>
      </c>
      <c r="D27" s="764" t="s">
        <v>495</v>
      </c>
      <c r="E27" s="764" t="s">
        <v>504</v>
      </c>
      <c r="F27" s="838" t="s">
        <v>459</v>
      </c>
      <c r="G27" s="514">
        <v>475.4</v>
      </c>
      <c r="H27" s="514" t="s">
        <v>82</v>
      </c>
      <c r="I27" s="514" t="s">
        <v>82</v>
      </c>
      <c r="J27" s="838" t="s">
        <v>461</v>
      </c>
      <c r="K27" s="764" t="s">
        <v>445</v>
      </c>
      <c r="L27" s="868" t="s">
        <v>484</v>
      </c>
      <c r="M27" s="468" t="s">
        <v>496</v>
      </c>
      <c r="N27" s="822">
        <v>99686</v>
      </c>
      <c r="O27" s="756">
        <v>35.5</v>
      </c>
      <c r="P27" s="801">
        <v>11</v>
      </c>
      <c r="Q27" s="537">
        <f t="shared" si="0"/>
        <v>31.594999999999999</v>
      </c>
      <c r="R27" s="470">
        <f>Q27*0.75</f>
        <v>23.696249999999999</v>
      </c>
      <c r="S27" s="1264">
        <f t="shared" si="1"/>
        <v>3155.1194809305271</v>
      </c>
      <c r="T27" s="1265"/>
      <c r="U27" s="1292" t="s">
        <v>397</v>
      </c>
      <c r="V27" s="1293"/>
      <c r="X27" s="1669"/>
      <c r="Y27" s="1670"/>
      <c r="Z27" s="1671"/>
    </row>
    <row r="28" spans="1:26" ht="17" outlineLevel="1">
      <c r="A28" s="1666"/>
      <c r="B28" s="817">
        <v>7</v>
      </c>
      <c r="C28" s="838" t="s">
        <v>452</v>
      </c>
      <c r="D28" s="468">
        <v>139</v>
      </c>
      <c r="E28" s="849">
        <v>19</v>
      </c>
      <c r="F28" s="838" t="s">
        <v>456</v>
      </c>
      <c r="G28" s="514">
        <v>564</v>
      </c>
      <c r="H28" s="514" t="s">
        <v>82</v>
      </c>
      <c r="I28" s="514" t="s">
        <v>82</v>
      </c>
      <c r="J28" s="764" t="s">
        <v>406</v>
      </c>
      <c r="K28" s="764" t="s">
        <v>451</v>
      </c>
      <c r="L28" s="837" t="s">
        <v>484</v>
      </c>
      <c r="M28" s="468" t="s">
        <v>497</v>
      </c>
      <c r="N28" s="755">
        <v>316428</v>
      </c>
      <c r="O28" s="803">
        <v>70.599999999999994</v>
      </c>
      <c r="P28" s="801">
        <v>3</v>
      </c>
      <c r="Q28" s="537">
        <f t="shared" si="0"/>
        <v>68.481999999999999</v>
      </c>
      <c r="R28" s="470">
        <f>Q28*0.75</f>
        <v>51.361499999999999</v>
      </c>
      <c r="S28" s="1264">
        <f t="shared" si="1"/>
        <v>4620.6010338483102</v>
      </c>
      <c r="T28" s="1265"/>
      <c r="U28" s="1292" t="s">
        <v>405</v>
      </c>
      <c r="V28" s="1293"/>
      <c r="X28" s="1667"/>
      <c r="Y28" s="1670"/>
      <c r="Z28" s="1671"/>
    </row>
    <row r="29" spans="1:26" ht="17" outlineLevel="1">
      <c r="A29" s="1666"/>
      <c r="B29" s="817">
        <v>8</v>
      </c>
      <c r="C29" s="764" t="s">
        <v>96</v>
      </c>
      <c r="D29" s="764" t="s">
        <v>96</v>
      </c>
      <c r="E29" s="514">
        <v>0</v>
      </c>
      <c r="F29" s="764" t="s">
        <v>96</v>
      </c>
      <c r="G29" s="514">
        <v>0</v>
      </c>
      <c r="H29" s="468" t="s">
        <v>82</v>
      </c>
      <c r="I29" s="514" t="s">
        <v>82</v>
      </c>
      <c r="J29" s="764" t="s">
        <v>461</v>
      </c>
      <c r="K29" s="764" t="s">
        <v>96</v>
      </c>
      <c r="L29" s="837" t="s">
        <v>96</v>
      </c>
      <c r="M29" s="468" t="s">
        <v>475</v>
      </c>
      <c r="N29" s="240"/>
      <c r="O29" s="769"/>
      <c r="P29" s="843"/>
      <c r="Q29" s="537">
        <f t="shared" si="0"/>
        <v>0</v>
      </c>
      <c r="R29" s="470">
        <f>Q29*0.93</f>
        <v>0</v>
      </c>
      <c r="S29" s="1264" t="e">
        <f t="shared" si="1"/>
        <v>#DIV/0!</v>
      </c>
      <c r="T29" s="1265"/>
      <c r="U29" s="1292" t="s">
        <v>472</v>
      </c>
      <c r="V29" s="1293"/>
      <c r="X29" s="1668"/>
      <c r="Y29" s="1670"/>
      <c r="Z29" s="1671"/>
    </row>
    <row r="30" spans="1:26" ht="16" outlineLevel="1">
      <c r="A30" s="1666"/>
      <c r="B30" s="817" t="s">
        <v>465</v>
      </c>
      <c r="C30" s="838" t="s">
        <v>82</v>
      </c>
      <c r="D30" s="838" t="s">
        <v>82</v>
      </c>
      <c r="E30" s="838" t="s">
        <v>82</v>
      </c>
      <c r="F30" s="838" t="s">
        <v>82</v>
      </c>
      <c r="G30" s="838" t="s">
        <v>82</v>
      </c>
      <c r="H30" s="468" t="s">
        <v>82</v>
      </c>
      <c r="I30" s="514" t="s">
        <v>82</v>
      </c>
      <c r="J30" s="514" t="s">
        <v>82</v>
      </c>
      <c r="K30" s="514" t="s">
        <v>82</v>
      </c>
      <c r="L30" s="514" t="s">
        <v>82</v>
      </c>
      <c r="M30" s="863" t="s">
        <v>469</v>
      </c>
      <c r="N30" s="755"/>
      <c r="O30" s="769"/>
      <c r="P30" s="843"/>
      <c r="Q30" s="537">
        <f t="shared" si="0"/>
        <v>0</v>
      </c>
      <c r="R30" s="470">
        <f>Q30*0.93</f>
        <v>0</v>
      </c>
      <c r="S30" s="1264" t="e">
        <f t="shared" si="1"/>
        <v>#DIV/0!</v>
      </c>
      <c r="T30" s="1265"/>
      <c r="U30" s="1292" t="s">
        <v>473</v>
      </c>
      <c r="V30" s="1293"/>
      <c r="X30" s="1668"/>
      <c r="Y30" s="1670"/>
      <c r="Z30" s="1671"/>
    </row>
    <row r="31" spans="1:26" ht="17" outlineLevel="1">
      <c r="A31" s="1666"/>
      <c r="B31" s="817" t="s">
        <v>467</v>
      </c>
      <c r="C31" s="764" t="s">
        <v>507</v>
      </c>
      <c r="D31" s="764" t="s">
        <v>508</v>
      </c>
      <c r="E31" s="514">
        <v>155</v>
      </c>
      <c r="F31" s="764" t="s">
        <v>494</v>
      </c>
      <c r="G31" s="514">
        <v>465</v>
      </c>
      <c r="H31" s="468" t="s">
        <v>82</v>
      </c>
      <c r="I31" s="514" t="s">
        <v>82</v>
      </c>
      <c r="J31" s="764" t="s">
        <v>96</v>
      </c>
      <c r="K31" s="764" t="s">
        <v>96</v>
      </c>
      <c r="L31" s="837" t="s">
        <v>506</v>
      </c>
      <c r="M31" s="468" t="s">
        <v>509</v>
      </c>
      <c r="N31" s="802">
        <v>406494</v>
      </c>
      <c r="O31" s="870">
        <v>159.4</v>
      </c>
      <c r="P31" s="801">
        <v>1</v>
      </c>
      <c r="Q31" s="537">
        <f t="shared" si="0"/>
        <v>157.80600000000001</v>
      </c>
      <c r="R31" s="470">
        <f>Q31*0.7835</f>
        <v>123.641001</v>
      </c>
      <c r="S31" s="1264">
        <f t="shared" si="1"/>
        <v>2575.9096612296107</v>
      </c>
      <c r="T31" s="1265"/>
      <c r="U31" s="1292" t="s">
        <v>405</v>
      </c>
      <c r="V31" s="1293"/>
      <c r="X31" s="1669"/>
      <c r="Y31" s="1670"/>
      <c r="Z31" s="1671"/>
    </row>
    <row r="32" spans="1:26" ht="17" outlineLevel="1">
      <c r="A32" s="1665" t="s">
        <v>551</v>
      </c>
      <c r="B32" s="817" t="s">
        <v>256</v>
      </c>
      <c r="C32" s="764" t="s">
        <v>96</v>
      </c>
      <c r="D32" s="839" t="s">
        <v>462</v>
      </c>
      <c r="E32" s="514">
        <v>180</v>
      </c>
      <c r="F32" s="838" t="s">
        <v>458</v>
      </c>
      <c r="G32" s="514">
        <v>464.6</v>
      </c>
      <c r="H32" s="752">
        <v>247.09</v>
      </c>
      <c r="I32" s="514" t="s">
        <v>82</v>
      </c>
      <c r="J32" s="838" t="s">
        <v>443</v>
      </c>
      <c r="K32" s="839" t="s">
        <v>445</v>
      </c>
      <c r="L32" s="837" t="s">
        <v>96</v>
      </c>
      <c r="M32" s="468" t="s">
        <v>476</v>
      </c>
      <c r="N32" s="841"/>
      <c r="O32" s="842"/>
      <c r="P32" s="755"/>
      <c r="Q32" s="537">
        <f t="shared" si="0"/>
        <v>0</v>
      </c>
      <c r="R32" s="470">
        <f>Q32*0.75</f>
        <v>0</v>
      </c>
      <c r="S32" s="1264" t="e">
        <f t="shared" si="1"/>
        <v>#DIV/0!</v>
      </c>
      <c r="T32" s="1265"/>
      <c r="U32" s="1292" t="s">
        <v>401</v>
      </c>
      <c r="V32" s="1293"/>
      <c r="X32" s="1667"/>
      <c r="Y32" s="1670"/>
      <c r="Z32" s="1671"/>
    </row>
    <row r="33" spans="1:26" ht="17" outlineLevel="1">
      <c r="A33" s="1666"/>
      <c r="B33" s="817">
        <v>6</v>
      </c>
      <c r="C33" s="764" t="s">
        <v>484</v>
      </c>
      <c r="D33" s="764" t="s">
        <v>495</v>
      </c>
      <c r="E33" s="764" t="s">
        <v>504</v>
      </c>
      <c r="F33" s="838" t="s">
        <v>459</v>
      </c>
      <c r="G33" s="514">
        <v>475.4</v>
      </c>
      <c r="H33" s="514" t="s">
        <v>82</v>
      </c>
      <c r="I33" s="514" t="s">
        <v>82</v>
      </c>
      <c r="J33" s="838" t="s">
        <v>461</v>
      </c>
      <c r="K33" s="764" t="s">
        <v>445</v>
      </c>
      <c r="L33" s="868" t="s">
        <v>484</v>
      </c>
      <c r="M33" s="468" t="s">
        <v>496</v>
      </c>
      <c r="N33" s="822">
        <v>106247</v>
      </c>
      <c r="O33" s="756">
        <v>32.6</v>
      </c>
      <c r="P33" s="801">
        <v>11</v>
      </c>
      <c r="Q33" s="537">
        <f t="shared" si="0"/>
        <v>29.013999999999999</v>
      </c>
      <c r="R33" s="470">
        <f>Q33*0.75</f>
        <v>21.7605</v>
      </c>
      <c r="S33" s="1264">
        <f t="shared" si="1"/>
        <v>3661.9218308402842</v>
      </c>
      <c r="T33" s="1265"/>
      <c r="U33" s="1292" t="s">
        <v>405</v>
      </c>
      <c r="V33" s="1293"/>
      <c r="X33" s="1668"/>
      <c r="Y33" s="1670"/>
      <c r="Z33" s="1671"/>
    </row>
    <row r="34" spans="1:26" ht="17" outlineLevel="1">
      <c r="A34" s="1666"/>
      <c r="B34" s="817">
        <v>7</v>
      </c>
      <c r="C34" s="838" t="s">
        <v>452</v>
      </c>
      <c r="D34" s="468">
        <v>139</v>
      </c>
      <c r="E34" s="849">
        <v>19</v>
      </c>
      <c r="F34" s="838" t="s">
        <v>456</v>
      </c>
      <c r="G34" s="514">
        <v>564</v>
      </c>
      <c r="H34" s="514" t="s">
        <v>82</v>
      </c>
      <c r="I34" s="514" t="s">
        <v>82</v>
      </c>
      <c r="J34" s="764" t="s">
        <v>406</v>
      </c>
      <c r="K34" s="764" t="s">
        <v>451</v>
      </c>
      <c r="L34" s="837" t="s">
        <v>484</v>
      </c>
      <c r="M34" s="468" t="s">
        <v>497</v>
      </c>
      <c r="N34" s="755">
        <v>268152</v>
      </c>
      <c r="O34" s="803">
        <v>68.2</v>
      </c>
      <c r="P34" s="801">
        <v>3</v>
      </c>
      <c r="Q34" s="537">
        <f t="shared" si="0"/>
        <v>66.154000000000011</v>
      </c>
      <c r="R34" s="470">
        <f>Q34*0.75</f>
        <v>49.615500000000011</v>
      </c>
      <c r="S34" s="1264">
        <f t="shared" si="1"/>
        <v>4053.4510384859564</v>
      </c>
      <c r="T34" s="1265"/>
      <c r="U34" s="1292" t="s">
        <v>405</v>
      </c>
      <c r="V34" s="1293"/>
      <c r="X34" s="1668"/>
      <c r="Y34" s="1670"/>
      <c r="Z34" s="1671"/>
    </row>
    <row r="35" spans="1:26" ht="17" outlineLevel="1">
      <c r="A35" s="1666"/>
      <c r="B35" s="817">
        <v>8</v>
      </c>
      <c r="C35" s="764" t="s">
        <v>96</v>
      </c>
      <c r="D35" s="764" t="s">
        <v>96</v>
      </c>
      <c r="E35" s="514">
        <v>0</v>
      </c>
      <c r="F35" s="764" t="s">
        <v>96</v>
      </c>
      <c r="G35" s="514">
        <v>0</v>
      </c>
      <c r="H35" s="468" t="s">
        <v>82</v>
      </c>
      <c r="I35" s="514" t="s">
        <v>82</v>
      </c>
      <c r="J35" s="764" t="s">
        <v>461</v>
      </c>
      <c r="K35" s="764" t="s">
        <v>96</v>
      </c>
      <c r="L35" s="837" t="s">
        <v>96</v>
      </c>
      <c r="M35" s="468" t="s">
        <v>475</v>
      </c>
      <c r="N35" s="240"/>
      <c r="O35" s="769"/>
      <c r="P35" s="843"/>
      <c r="Q35" s="537">
        <f t="shared" si="0"/>
        <v>0</v>
      </c>
      <c r="R35" s="470">
        <f>Q35*0.93</f>
        <v>0</v>
      </c>
      <c r="S35" s="1264" t="e">
        <f t="shared" si="1"/>
        <v>#DIV/0!</v>
      </c>
      <c r="T35" s="1265"/>
      <c r="U35" s="1292" t="s">
        <v>472</v>
      </c>
      <c r="V35" s="1293"/>
      <c r="X35" s="1669"/>
      <c r="Y35" s="1670"/>
      <c r="Z35" s="1671"/>
    </row>
    <row r="36" spans="1:26" ht="16" outlineLevel="1">
      <c r="A36" s="1666"/>
      <c r="B36" s="817" t="s">
        <v>465</v>
      </c>
      <c r="C36" s="838" t="s">
        <v>82</v>
      </c>
      <c r="D36" s="838" t="s">
        <v>82</v>
      </c>
      <c r="E36" s="838" t="s">
        <v>82</v>
      </c>
      <c r="F36" s="838" t="s">
        <v>82</v>
      </c>
      <c r="G36" s="838" t="s">
        <v>82</v>
      </c>
      <c r="H36" s="468" t="s">
        <v>82</v>
      </c>
      <c r="I36" s="514" t="s">
        <v>82</v>
      </c>
      <c r="J36" s="514" t="s">
        <v>82</v>
      </c>
      <c r="K36" s="514" t="s">
        <v>82</v>
      </c>
      <c r="L36" s="514" t="s">
        <v>82</v>
      </c>
      <c r="M36" s="863" t="s">
        <v>469</v>
      </c>
      <c r="N36" s="755"/>
      <c r="O36" s="769"/>
      <c r="P36" s="843"/>
      <c r="Q36" s="537">
        <f t="shared" si="0"/>
        <v>0</v>
      </c>
      <c r="R36" s="470">
        <f>Q36*0.93</f>
        <v>0</v>
      </c>
      <c r="S36" s="1264" t="e">
        <f t="shared" si="1"/>
        <v>#DIV/0!</v>
      </c>
      <c r="T36" s="1265"/>
      <c r="U36" s="1292" t="s">
        <v>473</v>
      </c>
      <c r="V36" s="1293"/>
      <c r="X36" s="1667"/>
      <c r="Y36" s="1670"/>
      <c r="Z36" s="1671"/>
    </row>
    <row r="37" spans="1:26" ht="17" outlineLevel="1">
      <c r="A37" s="1666"/>
      <c r="B37" s="817" t="s">
        <v>467</v>
      </c>
      <c r="C37" s="764" t="s">
        <v>456</v>
      </c>
      <c r="D37" s="764" t="s">
        <v>510</v>
      </c>
      <c r="E37" s="514" t="s">
        <v>512</v>
      </c>
      <c r="F37" s="764" t="s">
        <v>494</v>
      </c>
      <c r="G37" s="514">
        <v>465</v>
      </c>
      <c r="H37" s="468" t="s">
        <v>82</v>
      </c>
      <c r="I37" s="514" t="s">
        <v>82</v>
      </c>
      <c r="J37" s="764" t="s">
        <v>513</v>
      </c>
      <c r="K37" s="764" t="s">
        <v>96</v>
      </c>
      <c r="L37" s="837" t="s">
        <v>484</v>
      </c>
      <c r="M37" s="468" t="s">
        <v>511</v>
      </c>
      <c r="N37" s="802">
        <v>405892</v>
      </c>
      <c r="O37" s="870">
        <v>145.19999999999999</v>
      </c>
      <c r="P37" s="801">
        <v>1</v>
      </c>
      <c r="Q37" s="537">
        <f t="shared" si="0"/>
        <v>143.74799999999999</v>
      </c>
      <c r="R37" s="470">
        <f>Q37*0.7835</f>
        <v>112.62655799999999</v>
      </c>
      <c r="S37" s="1264">
        <f t="shared" si="1"/>
        <v>2823.6358071068817</v>
      </c>
      <c r="T37" s="1265"/>
      <c r="U37" s="1292" t="s">
        <v>397</v>
      </c>
      <c r="V37" s="1293"/>
      <c r="X37" s="1669"/>
      <c r="Y37" s="1670"/>
      <c r="Z37" s="1671"/>
    </row>
    <row r="38" spans="1:26" ht="15" customHeight="1" outlineLevel="1">
      <c r="A38" s="1655" t="s">
        <v>523</v>
      </c>
      <c r="B38" s="438" t="s">
        <v>256</v>
      </c>
      <c r="C38" s="764" t="s">
        <v>96</v>
      </c>
      <c r="D38" s="765" t="s">
        <v>524</v>
      </c>
      <c r="E38" s="514">
        <v>180</v>
      </c>
      <c r="F38" s="838" t="s">
        <v>458</v>
      </c>
      <c r="G38" s="514">
        <v>507.3</v>
      </c>
      <c r="H38" s="752">
        <v>247.11</v>
      </c>
      <c r="I38" s="514" t="s">
        <v>82</v>
      </c>
      <c r="J38" s="838" t="s">
        <v>443</v>
      </c>
      <c r="K38" s="839" t="s">
        <v>445</v>
      </c>
      <c r="L38" s="837" t="s">
        <v>96</v>
      </c>
      <c r="M38" s="468" t="s">
        <v>476</v>
      </c>
      <c r="N38" s="841"/>
      <c r="O38" s="842"/>
      <c r="P38" s="755"/>
      <c r="Q38" s="537">
        <v>0</v>
      </c>
      <c r="R38" s="470">
        <v>0</v>
      </c>
      <c r="S38" s="1264" t="e">
        <v>#DIV/0!</v>
      </c>
      <c r="T38" s="1265"/>
      <c r="U38" s="1292" t="s">
        <v>401</v>
      </c>
      <c r="V38" s="1293"/>
      <c r="X38" s="1667"/>
      <c r="Y38" s="1670"/>
      <c r="Z38" s="1671"/>
    </row>
    <row r="39" spans="1:26" ht="29.75" customHeight="1" outlineLevel="1">
      <c r="A39" s="1655"/>
      <c r="B39" s="438">
        <v>6</v>
      </c>
      <c r="C39" s="764" t="s">
        <v>96</v>
      </c>
      <c r="D39" s="514" t="s">
        <v>532</v>
      </c>
      <c r="E39" s="764" t="s">
        <v>525</v>
      </c>
      <c r="F39" s="764" t="s">
        <v>514</v>
      </c>
      <c r="G39" s="514">
        <v>490.7</v>
      </c>
      <c r="H39" s="514" t="s">
        <v>82</v>
      </c>
      <c r="I39" s="514" t="s">
        <v>82</v>
      </c>
      <c r="J39" s="838" t="s">
        <v>528</v>
      </c>
      <c r="K39" s="764" t="s">
        <v>445</v>
      </c>
      <c r="L39" s="836" t="s">
        <v>515</v>
      </c>
      <c r="M39" s="468" t="s">
        <v>516</v>
      </c>
      <c r="N39" s="822">
        <v>106247</v>
      </c>
      <c r="O39" s="756">
        <v>32.6</v>
      </c>
      <c r="P39" s="813">
        <v>11</v>
      </c>
      <c r="Q39" s="537">
        <v>29.013999999999999</v>
      </c>
      <c r="R39" s="470">
        <v>21.7605</v>
      </c>
      <c r="S39" s="1264">
        <v>3661.9218308402842</v>
      </c>
      <c r="T39" s="1265"/>
      <c r="U39" s="1292" t="s">
        <v>531</v>
      </c>
      <c r="V39" s="1293"/>
      <c r="X39" s="1668"/>
      <c r="Y39" s="1670"/>
      <c r="Z39" s="1671"/>
    </row>
    <row r="40" spans="1:26" ht="15" customHeight="1" outlineLevel="1">
      <c r="A40" s="1655"/>
      <c r="B40" s="438">
        <v>7</v>
      </c>
      <c r="C40" s="764" t="s">
        <v>517</v>
      </c>
      <c r="D40" s="468" t="s">
        <v>518</v>
      </c>
      <c r="E40" s="514" t="s">
        <v>526</v>
      </c>
      <c r="F40" s="764" t="s">
        <v>456</v>
      </c>
      <c r="G40" s="514">
        <v>515.5</v>
      </c>
      <c r="H40" s="514" t="s">
        <v>82</v>
      </c>
      <c r="I40" s="514" t="s">
        <v>82</v>
      </c>
      <c r="J40" s="764" t="s">
        <v>406</v>
      </c>
      <c r="K40" s="764" t="s">
        <v>529</v>
      </c>
      <c r="L40" s="836" t="s">
        <v>484</v>
      </c>
      <c r="M40" s="468" t="s">
        <v>519</v>
      </c>
      <c r="N40" s="802">
        <v>263090</v>
      </c>
      <c r="O40" s="803">
        <v>60.08</v>
      </c>
      <c r="P40" s="813">
        <v>3</v>
      </c>
      <c r="Q40" s="537">
        <v>58.2776</v>
      </c>
      <c r="R40" s="470">
        <v>43.708199999999998</v>
      </c>
      <c r="S40" s="1264">
        <v>4514.4274987302151</v>
      </c>
      <c r="T40" s="1265"/>
      <c r="U40" s="1292" t="s">
        <v>405</v>
      </c>
      <c r="V40" s="1293"/>
      <c r="X40" s="1668"/>
      <c r="Y40" s="1670"/>
      <c r="Z40" s="1671"/>
    </row>
    <row r="41" spans="1:26" ht="15.5" customHeight="1" outlineLevel="1">
      <c r="A41" s="1655"/>
      <c r="B41" s="817">
        <v>8</v>
      </c>
      <c r="C41" s="764" t="s">
        <v>96</v>
      </c>
      <c r="D41" s="764" t="s">
        <v>96</v>
      </c>
      <c r="E41" s="514">
        <v>0</v>
      </c>
      <c r="F41" s="764" t="s">
        <v>96</v>
      </c>
      <c r="G41" s="514">
        <v>0</v>
      </c>
      <c r="H41" s="468" t="s">
        <v>82</v>
      </c>
      <c r="I41" s="514" t="s">
        <v>82</v>
      </c>
      <c r="J41" s="764" t="s">
        <v>461</v>
      </c>
      <c r="K41" s="764" t="s">
        <v>96</v>
      </c>
      <c r="L41" s="836" t="s">
        <v>96</v>
      </c>
      <c r="M41" s="468" t="s">
        <v>520</v>
      </c>
      <c r="N41" s="755"/>
      <c r="O41" s="769"/>
      <c r="P41" s="843"/>
      <c r="Q41" s="537">
        <v>0</v>
      </c>
      <c r="R41" s="470">
        <v>0</v>
      </c>
      <c r="S41" s="1264" t="e">
        <v>#DIV/0!</v>
      </c>
      <c r="T41" s="1265"/>
      <c r="U41" s="1292" t="s">
        <v>472</v>
      </c>
      <c r="V41" s="1293"/>
      <c r="X41" s="1669"/>
      <c r="Y41" s="1670"/>
      <c r="Z41" s="1671"/>
    </row>
    <row r="42" spans="1:26" ht="15" customHeight="1" outlineLevel="1">
      <c r="A42" s="1655"/>
      <c r="B42" s="438" t="s">
        <v>465</v>
      </c>
      <c r="C42" s="764" t="s">
        <v>82</v>
      </c>
      <c r="D42" s="765" t="s">
        <v>82</v>
      </c>
      <c r="E42" s="514" t="s">
        <v>82</v>
      </c>
      <c r="F42" s="838" t="s">
        <v>82</v>
      </c>
      <c r="G42" s="514" t="s">
        <v>82</v>
      </c>
      <c r="H42" s="752" t="s">
        <v>82</v>
      </c>
      <c r="I42" s="514" t="s">
        <v>82</v>
      </c>
      <c r="J42" s="838" t="s">
        <v>82</v>
      </c>
      <c r="K42" s="839" t="s">
        <v>82</v>
      </c>
      <c r="L42" s="837" t="s">
        <v>82</v>
      </c>
      <c r="M42" s="468" t="s">
        <v>469</v>
      </c>
      <c r="N42" s="841"/>
      <c r="O42" s="842"/>
      <c r="P42" s="755"/>
      <c r="Q42" s="537">
        <v>0</v>
      </c>
      <c r="R42" s="470">
        <v>0</v>
      </c>
      <c r="S42" s="1264" t="e">
        <v>#DIV/0!</v>
      </c>
      <c r="T42" s="1265"/>
      <c r="U42" s="1292" t="s">
        <v>473</v>
      </c>
      <c r="V42" s="1293"/>
      <c r="X42" s="1667"/>
      <c r="Y42" s="1670"/>
      <c r="Z42" s="1671"/>
    </row>
    <row r="43" spans="1:26" ht="15" customHeight="1" outlineLevel="1">
      <c r="A43" s="1655"/>
      <c r="B43" s="438" t="s">
        <v>467</v>
      </c>
      <c r="C43" s="764" t="s">
        <v>456</v>
      </c>
      <c r="D43" s="514" t="s">
        <v>510</v>
      </c>
      <c r="E43" s="764" t="s">
        <v>527</v>
      </c>
      <c r="F43" s="764" t="s">
        <v>521</v>
      </c>
      <c r="G43" s="514">
        <v>491</v>
      </c>
      <c r="H43" s="514" t="s">
        <v>82</v>
      </c>
      <c r="I43" s="514" t="s">
        <v>82</v>
      </c>
      <c r="J43" s="838" t="s">
        <v>530</v>
      </c>
      <c r="K43" s="764" t="s">
        <v>96</v>
      </c>
      <c r="L43" s="836" t="s">
        <v>484</v>
      </c>
      <c r="M43" s="468" t="s">
        <v>522</v>
      </c>
      <c r="N43" s="822">
        <v>404804</v>
      </c>
      <c r="O43" s="756">
        <v>146.06</v>
      </c>
      <c r="P43" s="813">
        <v>1</v>
      </c>
      <c r="Q43" s="537">
        <v>144.5994</v>
      </c>
      <c r="R43" s="470">
        <v>113.2936299</v>
      </c>
      <c r="S43" s="1264">
        <v>2799.4860282961063</v>
      </c>
      <c r="T43" s="1265"/>
      <c r="U43" s="1292" t="s">
        <v>405</v>
      </c>
      <c r="V43" s="1293"/>
      <c r="X43" s="1668"/>
      <c r="Y43" s="1670"/>
      <c r="Z43" s="1671"/>
    </row>
    <row r="44" spans="1:26" ht="15" customHeight="1" outlineLevel="1">
      <c r="A44" s="1655" t="s">
        <v>552</v>
      </c>
      <c r="B44" s="438" t="s">
        <v>256</v>
      </c>
      <c r="C44" s="764" t="s">
        <v>96</v>
      </c>
      <c r="D44" s="468" t="s">
        <v>533</v>
      </c>
      <c r="E44" s="514">
        <v>180</v>
      </c>
      <c r="F44" s="764" t="s">
        <v>458</v>
      </c>
      <c r="G44" s="514">
        <v>510.1</v>
      </c>
      <c r="H44" s="514">
        <v>247.83</v>
      </c>
      <c r="I44" s="514" t="s">
        <v>82</v>
      </c>
      <c r="J44" s="764" t="s">
        <v>443</v>
      </c>
      <c r="K44" s="764" t="s">
        <v>445</v>
      </c>
      <c r="L44" s="836" t="s">
        <v>96</v>
      </c>
      <c r="M44" s="468" t="s">
        <v>520</v>
      </c>
      <c r="N44" s="802"/>
      <c r="O44" s="803"/>
      <c r="P44" s="813"/>
      <c r="Q44" s="537">
        <v>0</v>
      </c>
      <c r="R44" s="470">
        <v>0</v>
      </c>
      <c r="S44" s="1264" t="e">
        <v>#DIV/0!</v>
      </c>
      <c r="T44" s="1265"/>
      <c r="U44" s="1292" t="s">
        <v>401</v>
      </c>
      <c r="V44" s="1293"/>
      <c r="X44" s="1668"/>
      <c r="Y44" s="1670"/>
      <c r="Z44" s="1671"/>
    </row>
    <row r="45" spans="1:26" ht="15.5" customHeight="1" outlineLevel="1">
      <c r="A45" s="1655"/>
      <c r="B45" s="817">
        <v>6</v>
      </c>
      <c r="C45" s="764" t="s">
        <v>534</v>
      </c>
      <c r="D45" s="764" t="s">
        <v>535</v>
      </c>
      <c r="E45" s="514" t="s">
        <v>536</v>
      </c>
      <c r="F45" s="764" t="s">
        <v>537</v>
      </c>
      <c r="G45" s="514">
        <v>509.9</v>
      </c>
      <c r="H45" s="468" t="s">
        <v>82</v>
      </c>
      <c r="I45" s="514" t="s">
        <v>82</v>
      </c>
      <c r="J45" s="764" t="s">
        <v>528</v>
      </c>
      <c r="K45" s="764" t="s">
        <v>445</v>
      </c>
      <c r="L45" s="836" t="s">
        <v>538</v>
      </c>
      <c r="M45" s="468" t="s">
        <v>539</v>
      </c>
      <c r="N45" s="755">
        <v>80608</v>
      </c>
      <c r="O45" s="769">
        <v>30.62</v>
      </c>
      <c r="P45" s="843">
        <v>11</v>
      </c>
      <c r="Q45" s="537">
        <v>27.251800000000003</v>
      </c>
      <c r="R45" s="470">
        <v>20.438850000000002</v>
      </c>
      <c r="S45" s="1264">
        <v>2957.8963591395795</v>
      </c>
      <c r="T45" s="1265"/>
      <c r="U45" s="1292" t="s">
        <v>397</v>
      </c>
      <c r="V45" s="1293"/>
      <c r="X45" s="1669"/>
      <c r="Y45" s="1670"/>
      <c r="Z45" s="1671"/>
    </row>
    <row r="46" spans="1:26" ht="17" outlineLevel="1">
      <c r="A46" s="1655"/>
      <c r="B46" s="438">
        <v>7</v>
      </c>
      <c r="C46" s="764" t="s">
        <v>540</v>
      </c>
      <c r="D46" s="765" t="s">
        <v>541</v>
      </c>
      <c r="E46" s="514" t="s">
        <v>542</v>
      </c>
      <c r="F46" s="838" t="s">
        <v>459</v>
      </c>
      <c r="G46" s="514">
        <v>503.4</v>
      </c>
      <c r="H46" s="752" t="s">
        <v>82</v>
      </c>
      <c r="I46" s="514" t="s">
        <v>82</v>
      </c>
      <c r="J46" s="838" t="s">
        <v>406</v>
      </c>
      <c r="K46" s="839" t="s">
        <v>529</v>
      </c>
      <c r="L46" s="837" t="s">
        <v>484</v>
      </c>
      <c r="M46" s="468" t="s">
        <v>543</v>
      </c>
      <c r="N46" s="841">
        <v>277745</v>
      </c>
      <c r="O46" s="842">
        <v>55.83</v>
      </c>
      <c r="P46" s="755">
        <v>3</v>
      </c>
      <c r="Q46" s="537">
        <v>54.155100000000004</v>
      </c>
      <c r="R46" s="470">
        <v>40.616325000000003</v>
      </c>
      <c r="S46" s="1264">
        <v>5128.6951736770861</v>
      </c>
      <c r="T46" s="1265"/>
      <c r="U46" s="1292" t="s">
        <v>405</v>
      </c>
      <c r="V46" s="1293"/>
      <c r="X46" s="1667"/>
      <c r="Y46" s="1670"/>
      <c r="Z46" s="1671"/>
    </row>
    <row r="47" spans="1:26" ht="16" outlineLevel="1">
      <c r="A47" s="1655"/>
      <c r="B47" s="438">
        <v>8</v>
      </c>
      <c r="C47" s="764" t="s">
        <v>96</v>
      </c>
      <c r="D47" s="514" t="s">
        <v>544</v>
      </c>
      <c r="E47" s="764">
        <v>0</v>
      </c>
      <c r="F47" s="764" t="s">
        <v>96</v>
      </c>
      <c r="G47" s="514">
        <v>495</v>
      </c>
      <c r="H47" s="514" t="s">
        <v>82</v>
      </c>
      <c r="I47" s="514" t="s">
        <v>82</v>
      </c>
      <c r="J47" s="838" t="s">
        <v>461</v>
      </c>
      <c r="K47" s="764" t="s">
        <v>96</v>
      </c>
      <c r="L47" s="836" t="s">
        <v>96</v>
      </c>
      <c r="M47" s="468" t="s">
        <v>545</v>
      </c>
      <c r="N47" s="822"/>
      <c r="O47" s="756"/>
      <c r="P47" s="813"/>
      <c r="Q47" s="537">
        <v>0</v>
      </c>
      <c r="R47" s="470">
        <v>0</v>
      </c>
      <c r="S47" s="1264" t="e">
        <v>#DIV/0!</v>
      </c>
      <c r="T47" s="1265"/>
      <c r="U47" s="1292" t="s">
        <v>472</v>
      </c>
      <c r="V47" s="1293"/>
      <c r="X47" s="1668"/>
      <c r="Y47" s="1670"/>
      <c r="Z47" s="1671"/>
    </row>
    <row r="48" spans="1:26" ht="16" outlineLevel="1">
      <c r="A48" s="1655"/>
      <c r="B48" s="438" t="s">
        <v>465</v>
      </c>
      <c r="C48" s="764" t="s">
        <v>82</v>
      </c>
      <c r="D48" s="468" t="s">
        <v>82</v>
      </c>
      <c r="E48" s="514" t="s">
        <v>82</v>
      </c>
      <c r="F48" s="764" t="s">
        <v>82</v>
      </c>
      <c r="G48" s="514" t="s">
        <v>82</v>
      </c>
      <c r="H48" s="514" t="s">
        <v>82</v>
      </c>
      <c r="I48" s="514" t="s">
        <v>82</v>
      </c>
      <c r="J48" s="764" t="s">
        <v>82</v>
      </c>
      <c r="K48" s="764" t="s">
        <v>82</v>
      </c>
      <c r="L48" s="836" t="s">
        <v>82</v>
      </c>
      <c r="M48" s="468" t="s">
        <v>469</v>
      </c>
      <c r="N48" s="802"/>
      <c r="O48" s="803"/>
      <c r="P48" s="813"/>
      <c r="Q48" s="537">
        <v>0</v>
      </c>
      <c r="R48" s="470">
        <v>0</v>
      </c>
      <c r="S48" s="1264" t="e">
        <v>#DIV/0!</v>
      </c>
      <c r="T48" s="1265"/>
      <c r="U48" s="1292" t="s">
        <v>473</v>
      </c>
      <c r="V48" s="1293"/>
      <c r="X48" s="1668"/>
      <c r="Y48" s="1670"/>
      <c r="Z48" s="1671"/>
    </row>
    <row r="49" spans="1:26" ht="16" outlineLevel="1">
      <c r="A49" s="1655"/>
      <c r="B49" s="468" t="s">
        <v>467</v>
      </c>
      <c r="C49" s="764" t="s">
        <v>456</v>
      </c>
      <c r="D49" s="764" t="s">
        <v>546</v>
      </c>
      <c r="E49" s="514" t="s">
        <v>547</v>
      </c>
      <c r="F49" s="764" t="s">
        <v>548</v>
      </c>
      <c r="G49" s="514">
        <v>495.6</v>
      </c>
      <c r="H49" s="468" t="s">
        <v>82</v>
      </c>
      <c r="I49" s="514" t="s">
        <v>82</v>
      </c>
      <c r="J49" s="764" t="s">
        <v>549</v>
      </c>
      <c r="K49" s="764" t="s">
        <v>96</v>
      </c>
      <c r="L49" s="836" t="s">
        <v>484</v>
      </c>
      <c r="M49" s="468" t="s">
        <v>550</v>
      </c>
      <c r="N49" s="755">
        <v>404804</v>
      </c>
      <c r="O49" s="769">
        <v>146.06</v>
      </c>
      <c r="P49" s="871">
        <v>1</v>
      </c>
      <c r="Q49" s="537">
        <v>144.5994</v>
      </c>
      <c r="R49" s="470">
        <v>113.2936299</v>
      </c>
      <c r="S49" s="1264">
        <v>2799.4860282961063</v>
      </c>
      <c r="T49" s="1265"/>
      <c r="U49" s="1292" t="s">
        <v>405</v>
      </c>
      <c r="V49" s="1293"/>
      <c r="X49" s="1669"/>
      <c r="Y49" s="1670"/>
      <c r="Z49" s="1671"/>
    </row>
    <row r="50" spans="1:26" ht="17" outlineLevel="1">
      <c r="A50" s="1655" t="s">
        <v>566</v>
      </c>
      <c r="B50" s="471" t="s">
        <v>256</v>
      </c>
      <c r="C50" s="764" t="s">
        <v>96</v>
      </c>
      <c r="D50" s="765" t="s">
        <v>533</v>
      </c>
      <c r="E50" s="514">
        <v>180</v>
      </c>
      <c r="F50" s="838" t="s">
        <v>513</v>
      </c>
      <c r="G50" s="514">
        <v>507.3</v>
      </c>
      <c r="H50" s="752">
        <v>247.5</v>
      </c>
      <c r="I50" s="514" t="s">
        <v>82</v>
      </c>
      <c r="J50" s="838" t="s">
        <v>443</v>
      </c>
      <c r="K50" s="839" t="s">
        <v>445</v>
      </c>
      <c r="L50" s="837" t="s">
        <v>96</v>
      </c>
      <c r="M50" s="468" t="s">
        <v>476</v>
      </c>
      <c r="N50" s="514"/>
      <c r="O50" s="752"/>
      <c r="P50" s="755"/>
      <c r="Q50" s="537">
        <v>0</v>
      </c>
      <c r="R50" s="470">
        <v>0</v>
      </c>
      <c r="S50" s="1264" t="e">
        <v>#DIV/0!</v>
      </c>
      <c r="T50" s="1265"/>
      <c r="U50" s="1292" t="s">
        <v>401</v>
      </c>
      <c r="V50" s="1293"/>
      <c r="X50" s="1667"/>
      <c r="Y50" s="1667"/>
      <c r="Z50" s="1672"/>
    </row>
    <row r="51" spans="1:26" ht="16" outlineLevel="1">
      <c r="A51" s="1655"/>
      <c r="B51" s="471">
        <v>6</v>
      </c>
      <c r="C51" s="764" t="s">
        <v>534</v>
      </c>
      <c r="D51" s="514" t="s">
        <v>554</v>
      </c>
      <c r="E51" s="764" t="s">
        <v>560</v>
      </c>
      <c r="F51" s="764" t="s">
        <v>537</v>
      </c>
      <c r="G51" s="514">
        <v>512.5</v>
      </c>
      <c r="H51" s="514" t="s">
        <v>82</v>
      </c>
      <c r="I51" s="514" t="s">
        <v>82</v>
      </c>
      <c r="J51" s="838" t="s">
        <v>461</v>
      </c>
      <c r="K51" s="764" t="s">
        <v>445</v>
      </c>
      <c r="L51" s="836" t="s">
        <v>484</v>
      </c>
      <c r="M51" s="468" t="s">
        <v>555</v>
      </c>
      <c r="N51" s="786">
        <v>120126</v>
      </c>
      <c r="O51" s="756">
        <v>41.54</v>
      </c>
      <c r="P51" s="813">
        <v>11</v>
      </c>
      <c r="Q51" s="537">
        <v>36.970599999999997</v>
      </c>
      <c r="R51" s="470">
        <v>27.72795</v>
      </c>
      <c r="S51" s="1264">
        <v>3249.2304696163983</v>
      </c>
      <c r="T51" s="1265"/>
      <c r="U51" s="1292" t="s">
        <v>397</v>
      </c>
      <c r="V51" s="1293"/>
      <c r="X51" s="1668"/>
      <c r="Y51" s="1668"/>
      <c r="Z51" s="1673"/>
    </row>
    <row r="52" spans="1:26" ht="16" outlineLevel="1">
      <c r="A52" s="1655"/>
      <c r="B52" s="471">
        <v>7</v>
      </c>
      <c r="C52" s="764" t="s">
        <v>540</v>
      </c>
      <c r="D52" s="468">
        <v>157</v>
      </c>
      <c r="E52" s="514" t="s">
        <v>561</v>
      </c>
      <c r="F52" s="764" t="s">
        <v>459</v>
      </c>
      <c r="G52" s="514">
        <v>494.3</v>
      </c>
      <c r="H52" s="514" t="s">
        <v>82</v>
      </c>
      <c r="I52" s="514" t="s">
        <v>82</v>
      </c>
      <c r="J52" s="764" t="s">
        <v>562</v>
      </c>
      <c r="K52" s="764" t="s">
        <v>563</v>
      </c>
      <c r="L52" s="836" t="s">
        <v>484</v>
      </c>
      <c r="M52" s="468" t="s">
        <v>556</v>
      </c>
      <c r="N52" s="802">
        <v>162195</v>
      </c>
      <c r="O52" s="803">
        <v>36.1</v>
      </c>
      <c r="P52" s="813">
        <v>3</v>
      </c>
      <c r="Q52" s="537">
        <v>35.017000000000003</v>
      </c>
      <c r="R52" s="470">
        <v>26.262750000000004</v>
      </c>
      <c r="S52" s="1264">
        <v>4631.8930805037553</v>
      </c>
      <c r="T52" s="1265"/>
      <c r="U52" s="1292" t="s">
        <v>405</v>
      </c>
      <c r="V52" s="1293"/>
      <c r="X52" s="1668"/>
      <c r="Y52" s="1668"/>
      <c r="Z52" s="1673"/>
    </row>
    <row r="53" spans="1:26" ht="16" outlineLevel="1">
      <c r="A53" s="1655"/>
      <c r="B53" s="468">
        <v>8</v>
      </c>
      <c r="C53" s="764" t="s">
        <v>96</v>
      </c>
      <c r="D53" s="764" t="s">
        <v>96</v>
      </c>
      <c r="E53" s="514">
        <v>0</v>
      </c>
      <c r="F53" s="764" t="s">
        <v>96</v>
      </c>
      <c r="G53" s="514">
        <v>492</v>
      </c>
      <c r="H53" s="468" t="s">
        <v>82</v>
      </c>
      <c r="I53" s="514" t="s">
        <v>82</v>
      </c>
      <c r="J53" s="764" t="s">
        <v>461</v>
      </c>
      <c r="K53" s="764" t="s">
        <v>96</v>
      </c>
      <c r="L53" s="836" t="s">
        <v>96</v>
      </c>
      <c r="M53" s="468" t="s">
        <v>557</v>
      </c>
      <c r="N53" s="755"/>
      <c r="O53" s="769"/>
      <c r="P53" s="871"/>
      <c r="Q53" s="537">
        <v>0</v>
      </c>
      <c r="R53" s="470">
        <v>0</v>
      </c>
      <c r="S53" s="1264" t="e">
        <v>#DIV/0!</v>
      </c>
      <c r="T53" s="1265"/>
      <c r="U53" s="1292" t="s">
        <v>472</v>
      </c>
      <c r="V53" s="1293"/>
      <c r="X53" s="1669"/>
      <c r="Y53" s="1669"/>
      <c r="Z53" s="1674"/>
    </row>
    <row r="54" spans="1:26" ht="17" outlineLevel="1">
      <c r="A54" s="1655"/>
      <c r="B54" s="471" t="s">
        <v>465</v>
      </c>
      <c r="C54" s="764" t="s">
        <v>82</v>
      </c>
      <c r="D54" s="765" t="s">
        <v>82</v>
      </c>
      <c r="E54" s="514" t="s">
        <v>82</v>
      </c>
      <c r="F54" s="838" t="s">
        <v>82</v>
      </c>
      <c r="G54" s="514" t="s">
        <v>82</v>
      </c>
      <c r="H54" s="752" t="s">
        <v>82</v>
      </c>
      <c r="I54" s="514" t="s">
        <v>82</v>
      </c>
      <c r="J54" s="838" t="s">
        <v>82</v>
      </c>
      <c r="K54" s="839" t="s">
        <v>82</v>
      </c>
      <c r="L54" s="837" t="s">
        <v>82</v>
      </c>
      <c r="M54" s="468" t="s">
        <v>469</v>
      </c>
      <c r="N54" s="514"/>
      <c r="O54" s="752"/>
      <c r="P54" s="755"/>
      <c r="Q54" s="537">
        <v>0</v>
      </c>
      <c r="R54" s="470">
        <v>0</v>
      </c>
      <c r="S54" s="1264" t="e">
        <v>#DIV/0!</v>
      </c>
      <c r="T54" s="1265"/>
      <c r="U54" s="1292" t="s">
        <v>473</v>
      </c>
      <c r="V54" s="1293"/>
      <c r="X54" s="1667"/>
      <c r="Y54" s="1670"/>
      <c r="Z54" s="1671"/>
    </row>
    <row r="55" spans="1:26" ht="16" outlineLevel="1">
      <c r="A55" s="1655"/>
      <c r="B55" s="471" t="s">
        <v>467</v>
      </c>
      <c r="C55" s="764" t="s">
        <v>456</v>
      </c>
      <c r="D55" s="514" t="s">
        <v>558</v>
      </c>
      <c r="E55" s="764">
        <v>210</v>
      </c>
      <c r="F55" s="764" t="s">
        <v>548</v>
      </c>
      <c r="G55" s="514">
        <v>492.5</v>
      </c>
      <c r="H55" s="514" t="s">
        <v>82</v>
      </c>
      <c r="I55" s="514" t="s">
        <v>82</v>
      </c>
      <c r="J55" s="838" t="s">
        <v>564</v>
      </c>
      <c r="K55" s="764" t="s">
        <v>565</v>
      </c>
      <c r="L55" s="836" t="s">
        <v>484</v>
      </c>
      <c r="M55" s="468" t="s">
        <v>559</v>
      </c>
      <c r="N55" s="786">
        <v>404804</v>
      </c>
      <c r="O55" s="756">
        <v>146.06</v>
      </c>
      <c r="P55" s="813">
        <v>1</v>
      </c>
      <c r="Q55" s="537">
        <v>144.5994</v>
      </c>
      <c r="R55" s="470">
        <v>113.2936299</v>
      </c>
      <c r="S55" s="1264">
        <v>2799.4860282961063</v>
      </c>
      <c r="T55" s="1265"/>
      <c r="U55" s="1292" t="s">
        <v>405</v>
      </c>
      <c r="V55" s="1293"/>
      <c r="X55" s="1668"/>
      <c r="Y55" s="1670"/>
      <c r="Z55" s="1671"/>
    </row>
    <row r="56" spans="1:26" ht="16" outlineLevel="1">
      <c r="A56" s="1655" t="s">
        <v>574</v>
      </c>
      <c r="B56" s="471" t="s">
        <v>256</v>
      </c>
      <c r="C56" s="764" t="s">
        <v>96</v>
      </c>
      <c r="D56" s="468" t="s">
        <v>533</v>
      </c>
      <c r="E56" s="514">
        <v>180</v>
      </c>
      <c r="F56" s="764" t="s">
        <v>553</v>
      </c>
      <c r="G56" s="514">
        <v>512.70000000000005</v>
      </c>
      <c r="H56" s="514">
        <v>247.98</v>
      </c>
      <c r="I56" s="514" t="s">
        <v>82</v>
      </c>
      <c r="J56" s="764" t="s">
        <v>443</v>
      </c>
      <c r="K56" s="764" t="s">
        <v>445</v>
      </c>
      <c r="L56" s="836" t="s">
        <v>96</v>
      </c>
      <c r="M56" s="468" t="s">
        <v>476</v>
      </c>
      <c r="N56" s="802"/>
      <c r="O56" s="803"/>
      <c r="P56" s="813"/>
      <c r="Q56" s="537">
        <v>0</v>
      </c>
      <c r="R56" s="470">
        <v>0</v>
      </c>
      <c r="S56" s="1264" t="e">
        <v>#DIV/0!</v>
      </c>
      <c r="T56" s="1265"/>
      <c r="U56" s="1292" t="s">
        <v>401</v>
      </c>
      <c r="V56" s="1293"/>
      <c r="X56" s="1668"/>
      <c r="Y56" s="1670"/>
      <c r="Z56" s="1671"/>
    </row>
    <row r="57" spans="1:26" ht="16" outlineLevel="1">
      <c r="A57" s="1655"/>
      <c r="B57" s="468">
        <v>6</v>
      </c>
      <c r="C57" s="764" t="s">
        <v>96</v>
      </c>
      <c r="D57" s="764" t="s">
        <v>567</v>
      </c>
      <c r="E57" s="514" t="s">
        <v>568</v>
      </c>
      <c r="F57" s="764" t="s">
        <v>458</v>
      </c>
      <c r="G57" s="514">
        <v>509.5</v>
      </c>
      <c r="H57" s="468" t="s">
        <v>82</v>
      </c>
      <c r="I57" s="514" t="s">
        <v>82</v>
      </c>
      <c r="J57" s="764" t="s">
        <v>528</v>
      </c>
      <c r="K57" s="764" t="s">
        <v>445</v>
      </c>
      <c r="L57" s="836" t="s">
        <v>461</v>
      </c>
      <c r="M57" s="468" t="s">
        <v>476</v>
      </c>
      <c r="N57" s="755">
        <v>207098</v>
      </c>
      <c r="O57" s="769">
        <v>56.13</v>
      </c>
      <c r="P57" s="871">
        <v>11</v>
      </c>
      <c r="Q57" s="537">
        <v>49.955700000000007</v>
      </c>
      <c r="R57" s="470">
        <v>37.466775000000005</v>
      </c>
      <c r="S57" s="1264">
        <v>4145.633030865346</v>
      </c>
      <c r="T57" s="1265"/>
      <c r="U57" s="1292" t="s">
        <v>573</v>
      </c>
      <c r="V57" s="1293"/>
      <c r="X57" s="1669"/>
      <c r="Y57" s="1670"/>
      <c r="Z57" s="1671"/>
    </row>
    <row r="58" spans="1:26" ht="17" outlineLevel="1">
      <c r="A58" s="1655"/>
      <c r="B58" s="471">
        <v>7</v>
      </c>
      <c r="C58" s="764" t="s">
        <v>540</v>
      </c>
      <c r="D58" s="765">
        <v>157</v>
      </c>
      <c r="E58" s="514">
        <v>16</v>
      </c>
      <c r="F58" s="838" t="s">
        <v>537</v>
      </c>
      <c r="G58" s="514">
        <v>491.8</v>
      </c>
      <c r="H58" s="752" t="s">
        <v>82</v>
      </c>
      <c r="I58" s="514" t="s">
        <v>82</v>
      </c>
      <c r="J58" s="838" t="s">
        <v>562</v>
      </c>
      <c r="K58" s="839" t="s">
        <v>563</v>
      </c>
      <c r="L58" s="837" t="s">
        <v>484</v>
      </c>
      <c r="M58" s="468" t="s">
        <v>569</v>
      </c>
      <c r="N58" s="514">
        <v>170072</v>
      </c>
      <c r="O58" s="752">
        <v>36.85</v>
      </c>
      <c r="P58" s="755">
        <v>3</v>
      </c>
      <c r="Q58" s="537">
        <v>35.744500000000002</v>
      </c>
      <c r="R58" s="470">
        <v>26.808375000000002</v>
      </c>
      <c r="S58" s="1264">
        <v>4757.9907398341002</v>
      </c>
      <c r="T58" s="1265"/>
      <c r="U58" s="1292" t="s">
        <v>405</v>
      </c>
      <c r="V58" s="1293"/>
      <c r="X58" s="1667"/>
      <c r="Y58" s="1670"/>
      <c r="Z58" s="1671"/>
    </row>
    <row r="59" spans="1:26" ht="16" outlineLevel="1">
      <c r="A59" s="1655"/>
      <c r="B59" s="471">
        <v>8</v>
      </c>
      <c r="C59" s="764" t="s">
        <v>96</v>
      </c>
      <c r="D59" s="514" t="s">
        <v>96</v>
      </c>
      <c r="E59" s="764">
        <v>0</v>
      </c>
      <c r="F59" s="764" t="s">
        <v>96</v>
      </c>
      <c r="G59" s="514">
        <v>0</v>
      </c>
      <c r="H59" s="514" t="s">
        <v>82</v>
      </c>
      <c r="I59" s="514" t="s">
        <v>82</v>
      </c>
      <c r="J59" s="838" t="s">
        <v>461</v>
      </c>
      <c r="K59" s="764" t="s">
        <v>96</v>
      </c>
      <c r="L59" s="836" t="s">
        <v>96</v>
      </c>
      <c r="M59" s="468" t="s">
        <v>520</v>
      </c>
      <c r="N59" s="786"/>
      <c r="O59" s="756"/>
      <c r="P59" s="813"/>
      <c r="Q59" s="537">
        <v>0</v>
      </c>
      <c r="R59" s="470">
        <v>0</v>
      </c>
      <c r="S59" s="1264" t="e">
        <v>#DIV/0!</v>
      </c>
      <c r="T59" s="1265"/>
      <c r="U59" s="1292" t="s">
        <v>472</v>
      </c>
      <c r="V59" s="1293"/>
      <c r="X59" s="1668"/>
      <c r="Y59" s="1670"/>
      <c r="Z59" s="1671"/>
    </row>
    <row r="60" spans="1:26" ht="16" outlineLevel="1">
      <c r="A60" s="1655"/>
      <c r="B60" s="471" t="s">
        <v>465</v>
      </c>
      <c r="C60" s="764" t="s">
        <v>82</v>
      </c>
      <c r="D60" s="468" t="s">
        <v>82</v>
      </c>
      <c r="E60" s="514" t="s">
        <v>82</v>
      </c>
      <c r="F60" s="764" t="s">
        <v>82</v>
      </c>
      <c r="G60" s="514" t="s">
        <v>82</v>
      </c>
      <c r="H60" s="514" t="s">
        <v>82</v>
      </c>
      <c r="I60" s="514" t="s">
        <v>82</v>
      </c>
      <c r="J60" s="764" t="s">
        <v>82</v>
      </c>
      <c r="K60" s="764" t="s">
        <v>82</v>
      </c>
      <c r="L60" s="836" t="s">
        <v>82</v>
      </c>
      <c r="M60" s="468" t="s">
        <v>469</v>
      </c>
      <c r="N60" s="802"/>
      <c r="O60" s="803"/>
      <c r="P60" s="813"/>
      <c r="Q60" s="537">
        <v>0</v>
      </c>
      <c r="R60" s="470">
        <v>0</v>
      </c>
      <c r="S60" s="1264" t="e">
        <v>#DIV/0!</v>
      </c>
      <c r="T60" s="1265"/>
      <c r="U60" s="1292" t="s">
        <v>473</v>
      </c>
      <c r="V60" s="1293"/>
      <c r="X60" s="1668"/>
      <c r="Y60" s="1670"/>
      <c r="Z60" s="1671"/>
    </row>
    <row r="61" spans="1:26" ht="16" outlineLevel="1">
      <c r="A61" s="1655"/>
      <c r="B61" s="468" t="s">
        <v>467</v>
      </c>
      <c r="C61" s="764" t="s">
        <v>456</v>
      </c>
      <c r="D61" s="764" t="s">
        <v>570</v>
      </c>
      <c r="E61" s="514" t="s">
        <v>571</v>
      </c>
      <c r="F61" s="764" t="s">
        <v>548</v>
      </c>
      <c r="G61" s="514">
        <v>491.6</v>
      </c>
      <c r="H61" s="468" t="s">
        <v>82</v>
      </c>
      <c r="I61" s="514" t="s">
        <v>82</v>
      </c>
      <c r="J61" s="764" t="s">
        <v>572</v>
      </c>
      <c r="K61" s="764" t="s">
        <v>445</v>
      </c>
      <c r="L61" s="836" t="s">
        <v>484</v>
      </c>
      <c r="M61" s="468" t="s">
        <v>559</v>
      </c>
      <c r="N61" s="755">
        <v>404804</v>
      </c>
      <c r="O61" s="769">
        <v>146.06</v>
      </c>
      <c r="P61" s="871">
        <v>1</v>
      </c>
      <c r="Q61" s="537">
        <v>144.5994</v>
      </c>
      <c r="R61" s="470">
        <v>113.2936299</v>
      </c>
      <c r="S61" s="1264">
        <v>2799.4860282961063</v>
      </c>
      <c r="T61" s="1265"/>
      <c r="U61" s="1292" t="s">
        <v>405</v>
      </c>
      <c r="V61" s="1293"/>
      <c r="X61" s="1669"/>
      <c r="Y61" s="1670"/>
      <c r="Z61" s="1671"/>
    </row>
    <row r="62" spans="1:26" ht="17" outlineLevel="1">
      <c r="A62" s="1655" t="s">
        <v>586</v>
      </c>
      <c r="B62" s="471" t="s">
        <v>256</v>
      </c>
      <c r="C62" s="764" t="s">
        <v>96</v>
      </c>
      <c r="D62" s="765" t="s">
        <v>533</v>
      </c>
      <c r="E62" s="514">
        <v>180</v>
      </c>
      <c r="F62" s="838" t="s">
        <v>575</v>
      </c>
      <c r="G62" s="514">
        <v>0</v>
      </c>
      <c r="H62" s="752">
        <v>247.78</v>
      </c>
      <c r="I62" s="514" t="s">
        <v>82</v>
      </c>
      <c r="J62" s="838" t="s">
        <v>443</v>
      </c>
      <c r="K62" s="839" t="s">
        <v>445</v>
      </c>
      <c r="L62" s="837" t="s">
        <v>96</v>
      </c>
      <c r="M62" s="468" t="s">
        <v>476</v>
      </c>
      <c r="N62" s="514"/>
      <c r="O62" s="752"/>
      <c r="P62" s="755"/>
      <c r="Q62" s="537">
        <v>0</v>
      </c>
      <c r="R62" s="470">
        <v>0</v>
      </c>
      <c r="S62" s="1264" t="e">
        <v>#DIV/0!</v>
      </c>
      <c r="T62" s="1265"/>
      <c r="U62" s="1292" t="s">
        <v>401</v>
      </c>
      <c r="V62" s="1293"/>
      <c r="X62" s="1667"/>
      <c r="Y62" s="1670"/>
      <c r="Z62" s="1671"/>
    </row>
    <row r="63" spans="1:26" ht="16" outlineLevel="1">
      <c r="A63" s="1655"/>
      <c r="B63" s="471">
        <v>6</v>
      </c>
      <c r="C63" s="764" t="s">
        <v>96</v>
      </c>
      <c r="D63" s="514" t="s">
        <v>576</v>
      </c>
      <c r="E63" s="764" t="s">
        <v>576</v>
      </c>
      <c r="F63" s="764" t="s">
        <v>458</v>
      </c>
      <c r="G63" s="514">
        <v>511.3</v>
      </c>
      <c r="H63" s="514" t="s">
        <v>82</v>
      </c>
      <c r="I63" s="514" t="s">
        <v>82</v>
      </c>
      <c r="J63" s="838" t="s">
        <v>583</v>
      </c>
      <c r="K63" s="764" t="s">
        <v>584</v>
      </c>
      <c r="L63" s="836" t="s">
        <v>96</v>
      </c>
      <c r="M63" s="468" t="s">
        <v>577</v>
      </c>
      <c r="N63" s="786"/>
      <c r="O63" s="756"/>
      <c r="P63" s="813"/>
      <c r="Q63" s="537">
        <v>0</v>
      </c>
      <c r="R63" s="470">
        <v>0</v>
      </c>
      <c r="S63" s="1264" t="e">
        <v>#DIV/0!</v>
      </c>
      <c r="T63" s="1265"/>
      <c r="U63" s="1292" t="s">
        <v>401</v>
      </c>
      <c r="V63" s="1293"/>
      <c r="X63" s="1668"/>
      <c r="Y63" s="1670"/>
      <c r="Z63" s="1671"/>
    </row>
    <row r="64" spans="1:26" ht="16" outlineLevel="1">
      <c r="A64" s="1655"/>
      <c r="B64" s="471">
        <v>7</v>
      </c>
      <c r="C64" s="764" t="s">
        <v>578</v>
      </c>
      <c r="D64" s="468" t="s">
        <v>579</v>
      </c>
      <c r="E64" s="514">
        <v>17</v>
      </c>
      <c r="F64" s="764" t="s">
        <v>459</v>
      </c>
      <c r="G64" s="514">
        <v>506.3</v>
      </c>
      <c r="H64" s="514" t="s">
        <v>82</v>
      </c>
      <c r="I64" s="514" t="s">
        <v>82</v>
      </c>
      <c r="J64" s="764" t="s">
        <v>562</v>
      </c>
      <c r="K64" s="764" t="s">
        <v>563</v>
      </c>
      <c r="L64" s="836" t="s">
        <v>484</v>
      </c>
      <c r="M64" s="468" t="s">
        <v>580</v>
      </c>
      <c r="N64" s="802">
        <v>175725</v>
      </c>
      <c r="O64" s="803">
        <v>45.45</v>
      </c>
      <c r="P64" s="813">
        <v>3</v>
      </c>
      <c r="Q64" s="537">
        <v>44.086500000000008</v>
      </c>
      <c r="R64" s="470">
        <v>33.064875000000008</v>
      </c>
      <c r="S64" s="1264">
        <v>3985.9140553230573</v>
      </c>
      <c r="T64" s="1265"/>
      <c r="U64" s="1292" t="s">
        <v>405</v>
      </c>
      <c r="V64" s="1293"/>
      <c r="X64" s="1668"/>
      <c r="Y64" s="1670"/>
      <c r="Z64" s="1671"/>
    </row>
    <row r="65" spans="1:26" ht="16" outlineLevel="1">
      <c r="A65" s="1655"/>
      <c r="B65" s="468">
        <v>8</v>
      </c>
      <c r="C65" s="764" t="s">
        <v>96</v>
      </c>
      <c r="D65" s="764" t="s">
        <v>96</v>
      </c>
      <c r="E65" s="514">
        <v>0</v>
      </c>
      <c r="F65" s="764" t="s">
        <v>96</v>
      </c>
      <c r="G65" s="514">
        <v>0</v>
      </c>
      <c r="H65" s="468" t="s">
        <v>82</v>
      </c>
      <c r="I65" s="514" t="s">
        <v>82</v>
      </c>
      <c r="J65" s="764" t="s">
        <v>461</v>
      </c>
      <c r="K65" s="764" t="s">
        <v>96</v>
      </c>
      <c r="L65" s="836" t="s">
        <v>96</v>
      </c>
      <c r="M65" s="468" t="s">
        <v>475</v>
      </c>
      <c r="N65" s="755"/>
      <c r="O65" s="769"/>
      <c r="P65" s="871"/>
      <c r="Q65" s="537">
        <v>0</v>
      </c>
      <c r="R65" s="470">
        <v>0</v>
      </c>
      <c r="S65" s="1264" t="e">
        <v>#DIV/0!</v>
      </c>
      <c r="T65" s="1265"/>
      <c r="U65" s="1292" t="s">
        <v>472</v>
      </c>
      <c r="V65" s="1293"/>
      <c r="X65" s="1669"/>
      <c r="Y65" s="1670"/>
      <c r="Z65" s="1671"/>
    </row>
    <row r="66" spans="1:26" ht="17" outlineLevel="1">
      <c r="A66" s="1655"/>
      <c r="B66" s="471" t="s">
        <v>465</v>
      </c>
      <c r="C66" s="764" t="s">
        <v>82</v>
      </c>
      <c r="D66" s="765" t="s">
        <v>82</v>
      </c>
      <c r="E66" s="514" t="s">
        <v>82</v>
      </c>
      <c r="F66" s="838" t="s">
        <v>82</v>
      </c>
      <c r="G66" s="514" t="s">
        <v>82</v>
      </c>
      <c r="H66" s="752" t="s">
        <v>82</v>
      </c>
      <c r="I66" s="514" t="s">
        <v>82</v>
      </c>
      <c r="J66" s="838" t="s">
        <v>82</v>
      </c>
      <c r="K66" s="839" t="s">
        <v>82</v>
      </c>
      <c r="L66" s="837" t="s">
        <v>82</v>
      </c>
      <c r="M66" s="468" t="s">
        <v>469</v>
      </c>
      <c r="N66" s="514"/>
      <c r="O66" s="752"/>
      <c r="P66" s="755"/>
      <c r="Q66" s="537">
        <v>0</v>
      </c>
      <c r="R66" s="470">
        <v>0</v>
      </c>
      <c r="S66" s="1264" t="e">
        <v>#DIV/0!</v>
      </c>
      <c r="T66" s="1265"/>
      <c r="U66" s="1292" t="s">
        <v>473</v>
      </c>
      <c r="V66" s="1293"/>
      <c r="X66" s="1667"/>
      <c r="Y66" s="1670"/>
      <c r="Z66" s="1671"/>
    </row>
    <row r="67" spans="1:26" ht="16" outlineLevel="1">
      <c r="A67" s="1655"/>
      <c r="B67" s="471" t="s">
        <v>467</v>
      </c>
      <c r="C67" s="764" t="s">
        <v>456</v>
      </c>
      <c r="D67" s="514" t="s">
        <v>581</v>
      </c>
      <c r="E67" s="764">
        <v>211</v>
      </c>
      <c r="F67" s="764" t="s">
        <v>521</v>
      </c>
      <c r="G67" s="514">
        <v>486.6</v>
      </c>
      <c r="H67" s="514" t="s">
        <v>82</v>
      </c>
      <c r="I67" s="514" t="s">
        <v>82</v>
      </c>
      <c r="J67" s="838" t="s">
        <v>585</v>
      </c>
      <c r="K67" s="764" t="s">
        <v>445</v>
      </c>
      <c r="L67" s="836" t="s">
        <v>484</v>
      </c>
      <c r="M67" s="468" t="s">
        <v>582</v>
      </c>
      <c r="N67" s="786">
        <v>402115</v>
      </c>
      <c r="O67" s="756">
        <v>139.46</v>
      </c>
      <c r="P67" s="813">
        <v>1</v>
      </c>
      <c r="Q67" s="537">
        <v>138.06540000000001</v>
      </c>
      <c r="R67" s="470">
        <v>108.1742409</v>
      </c>
      <c r="S67" s="1264">
        <v>2912.4965414941034</v>
      </c>
      <c r="T67" s="1265"/>
      <c r="U67" s="1292" t="s">
        <v>397</v>
      </c>
      <c r="V67" s="1293"/>
      <c r="X67" s="1668"/>
      <c r="Y67" s="1670"/>
      <c r="Z67" s="1671"/>
    </row>
    <row r="68" spans="1:26" ht="16" outlineLevel="1">
      <c r="A68" s="1655" t="s">
        <v>598</v>
      </c>
      <c r="B68" s="471" t="s">
        <v>256</v>
      </c>
      <c r="C68" s="764" t="s">
        <v>96</v>
      </c>
      <c r="D68" s="468" t="s">
        <v>533</v>
      </c>
      <c r="E68" s="514">
        <v>180</v>
      </c>
      <c r="F68" s="764" t="s">
        <v>458</v>
      </c>
      <c r="G68" s="514">
        <v>494.3</v>
      </c>
      <c r="H68" s="514">
        <v>247.68</v>
      </c>
      <c r="I68" s="514" t="s">
        <v>82</v>
      </c>
      <c r="J68" s="764" t="s">
        <v>443</v>
      </c>
      <c r="K68" s="764" t="s">
        <v>445</v>
      </c>
      <c r="L68" s="836" t="s">
        <v>96</v>
      </c>
      <c r="M68" s="468" t="s">
        <v>476</v>
      </c>
      <c r="N68" s="802"/>
      <c r="O68" s="803"/>
      <c r="P68" s="813"/>
      <c r="Q68" s="537">
        <v>0</v>
      </c>
      <c r="R68" s="470">
        <v>0</v>
      </c>
      <c r="S68" s="1264" t="e">
        <v>#DIV/0!</v>
      </c>
      <c r="T68" s="1265"/>
      <c r="U68" s="1292" t="s">
        <v>401</v>
      </c>
      <c r="V68" s="1293"/>
      <c r="X68" s="1668"/>
      <c r="Y68" s="1670"/>
      <c r="Z68" s="1671"/>
    </row>
    <row r="69" spans="1:26" ht="16" outlineLevel="1">
      <c r="A69" s="1655"/>
      <c r="B69" s="468">
        <v>6</v>
      </c>
      <c r="C69" s="764" t="s">
        <v>534</v>
      </c>
      <c r="D69" s="764" t="s">
        <v>588</v>
      </c>
      <c r="E69" s="514" t="s">
        <v>589</v>
      </c>
      <c r="F69" s="764" t="s">
        <v>537</v>
      </c>
      <c r="G69" s="514">
        <v>520.79999999999995</v>
      </c>
      <c r="H69" s="468" t="s">
        <v>82</v>
      </c>
      <c r="I69" s="514" t="s">
        <v>82</v>
      </c>
      <c r="J69" s="764" t="s">
        <v>590</v>
      </c>
      <c r="K69" s="764" t="s">
        <v>443</v>
      </c>
      <c r="L69" s="836" t="s">
        <v>591</v>
      </c>
      <c r="M69" s="468" t="s">
        <v>592</v>
      </c>
      <c r="N69" s="755">
        <v>151500</v>
      </c>
      <c r="O69" s="769">
        <v>51.54</v>
      </c>
      <c r="P69" s="871">
        <v>11</v>
      </c>
      <c r="Q69" s="537">
        <v>45.870599999999996</v>
      </c>
      <c r="R69" s="470">
        <v>34.402949999999997</v>
      </c>
      <c r="S69" s="1264">
        <v>3302.7690939294453</v>
      </c>
      <c r="T69" s="1265"/>
      <c r="U69" s="1292" t="s">
        <v>587</v>
      </c>
      <c r="V69" s="1293"/>
      <c r="X69" s="1669"/>
      <c r="Y69" s="1670"/>
      <c r="Z69" s="1671"/>
    </row>
    <row r="70" spans="1:26" ht="17" outlineLevel="1">
      <c r="A70" s="1655"/>
      <c r="B70" s="471">
        <v>7</v>
      </c>
      <c r="C70" s="764" t="s">
        <v>593</v>
      </c>
      <c r="D70" s="839" t="s">
        <v>579</v>
      </c>
      <c r="E70" s="514">
        <v>17</v>
      </c>
      <c r="F70" s="838" t="s">
        <v>459</v>
      </c>
      <c r="G70" s="514">
        <v>503.9</v>
      </c>
      <c r="H70" s="752" t="s">
        <v>82</v>
      </c>
      <c r="I70" s="514" t="s">
        <v>82</v>
      </c>
      <c r="J70" s="838" t="s">
        <v>406</v>
      </c>
      <c r="K70" s="839" t="s">
        <v>563</v>
      </c>
      <c r="L70" s="837" t="s">
        <v>484</v>
      </c>
      <c r="M70" s="468" t="s">
        <v>594</v>
      </c>
      <c r="N70" s="514">
        <v>172681</v>
      </c>
      <c r="O70" s="752">
        <v>51.95</v>
      </c>
      <c r="P70" s="755">
        <v>3</v>
      </c>
      <c r="Q70" s="537">
        <v>50.391500000000008</v>
      </c>
      <c r="R70" s="470">
        <v>37.793625000000006</v>
      </c>
      <c r="S70" s="1264">
        <v>3426.7882480180183</v>
      </c>
      <c r="T70" s="1265"/>
      <c r="U70" s="1292" t="s">
        <v>599</v>
      </c>
      <c r="V70" s="1293"/>
      <c r="X70" s="1667"/>
      <c r="Y70" s="1670"/>
      <c r="Z70" s="1671"/>
    </row>
    <row r="71" spans="1:26" ht="16" outlineLevel="1">
      <c r="A71" s="1655"/>
      <c r="B71" s="471">
        <v>8</v>
      </c>
      <c r="C71" s="764" t="s">
        <v>96</v>
      </c>
      <c r="D71" s="764" t="s">
        <v>96</v>
      </c>
      <c r="E71" s="764">
        <v>0</v>
      </c>
      <c r="F71" s="764" t="s">
        <v>96</v>
      </c>
      <c r="G71" s="514">
        <v>0</v>
      </c>
      <c r="H71" s="514" t="s">
        <v>82</v>
      </c>
      <c r="I71" s="514" t="s">
        <v>82</v>
      </c>
      <c r="J71" s="838" t="s">
        <v>461</v>
      </c>
      <c r="K71" s="764" t="s">
        <v>96</v>
      </c>
      <c r="L71" s="836" t="s">
        <v>96</v>
      </c>
      <c r="M71" s="468" t="s">
        <v>475</v>
      </c>
      <c r="N71" s="786"/>
      <c r="O71" s="756"/>
      <c r="P71" s="813"/>
      <c r="Q71" s="537">
        <v>0</v>
      </c>
      <c r="R71" s="470">
        <v>0</v>
      </c>
      <c r="S71" s="1264" t="e">
        <v>#DIV/0!</v>
      </c>
      <c r="T71" s="1265"/>
      <c r="U71" s="1292" t="s">
        <v>472</v>
      </c>
      <c r="V71" s="1293"/>
      <c r="X71" s="1668"/>
      <c r="Y71" s="1670"/>
      <c r="Z71" s="1671"/>
    </row>
    <row r="72" spans="1:26" ht="16" outlineLevel="1">
      <c r="A72" s="1655"/>
      <c r="B72" s="471" t="s">
        <v>465</v>
      </c>
      <c r="C72" s="764" t="s">
        <v>82</v>
      </c>
      <c r="D72" s="468" t="s">
        <v>82</v>
      </c>
      <c r="E72" s="514" t="s">
        <v>82</v>
      </c>
      <c r="F72" s="764" t="s">
        <v>82</v>
      </c>
      <c r="G72" s="514" t="s">
        <v>82</v>
      </c>
      <c r="H72" s="514" t="s">
        <v>82</v>
      </c>
      <c r="I72" s="514" t="s">
        <v>82</v>
      </c>
      <c r="J72" s="764" t="s">
        <v>82</v>
      </c>
      <c r="K72" s="764" t="s">
        <v>82</v>
      </c>
      <c r="L72" s="836" t="s">
        <v>82</v>
      </c>
      <c r="M72" s="468" t="s">
        <v>469</v>
      </c>
      <c r="N72" s="802"/>
      <c r="O72" s="803"/>
      <c r="P72" s="813"/>
      <c r="Q72" s="537">
        <v>0</v>
      </c>
      <c r="R72" s="470">
        <v>0</v>
      </c>
      <c r="S72" s="1264" t="e">
        <v>#DIV/0!</v>
      </c>
      <c r="T72" s="1265"/>
      <c r="U72" s="1292" t="s">
        <v>473</v>
      </c>
      <c r="V72" s="1293"/>
      <c r="X72" s="1668"/>
      <c r="Y72" s="1670"/>
      <c r="Z72" s="1671"/>
    </row>
    <row r="73" spans="1:26" ht="16" outlineLevel="1">
      <c r="A73" s="1655"/>
      <c r="B73" s="468" t="s">
        <v>467</v>
      </c>
      <c r="C73" s="764" t="s">
        <v>456</v>
      </c>
      <c r="D73" s="764" t="s">
        <v>581</v>
      </c>
      <c r="E73" s="514" t="s">
        <v>595</v>
      </c>
      <c r="F73" s="764" t="s">
        <v>548</v>
      </c>
      <c r="G73" s="514">
        <v>522.20000000000005</v>
      </c>
      <c r="H73" s="468" t="s">
        <v>82</v>
      </c>
      <c r="I73" s="514" t="s">
        <v>82</v>
      </c>
      <c r="J73" s="764" t="s">
        <v>596</v>
      </c>
      <c r="K73" s="764" t="s">
        <v>445</v>
      </c>
      <c r="L73" s="836" t="s">
        <v>484</v>
      </c>
      <c r="M73" s="468" t="s">
        <v>597</v>
      </c>
      <c r="N73" s="755">
        <v>403948</v>
      </c>
      <c r="O73" s="769">
        <v>130.83000000000001</v>
      </c>
      <c r="P73" s="871">
        <v>1</v>
      </c>
      <c r="Q73" s="537">
        <v>129.52170000000001</v>
      </c>
      <c r="R73" s="470">
        <v>101.48025195000001</v>
      </c>
      <c r="S73" s="1264">
        <v>3118.7669710944187</v>
      </c>
      <c r="T73" s="1265"/>
      <c r="U73" s="1292" t="s">
        <v>405</v>
      </c>
      <c r="V73" s="1293"/>
      <c r="X73" s="1669"/>
      <c r="Y73" s="1670"/>
      <c r="Z73" s="1671"/>
    </row>
    <row r="74" spans="1:26" ht="17" outlineLevel="1">
      <c r="A74" s="1655" t="s">
        <v>600</v>
      </c>
      <c r="B74" s="471" t="s">
        <v>256</v>
      </c>
      <c r="C74" s="764" t="s">
        <v>96</v>
      </c>
      <c r="D74" s="839" t="s">
        <v>601</v>
      </c>
      <c r="E74" s="514">
        <v>180</v>
      </c>
      <c r="F74" s="838" t="s">
        <v>513</v>
      </c>
      <c r="G74" s="514">
        <v>492.6</v>
      </c>
      <c r="H74" s="752">
        <v>247.64</v>
      </c>
      <c r="I74" s="514" t="s">
        <v>82</v>
      </c>
      <c r="J74" s="838" t="s">
        <v>443</v>
      </c>
      <c r="K74" s="839" t="s">
        <v>445</v>
      </c>
      <c r="L74" s="837" t="s">
        <v>96</v>
      </c>
      <c r="M74" s="468" t="s">
        <v>476</v>
      </c>
      <c r="N74" s="514"/>
      <c r="O74" s="752"/>
      <c r="P74" s="755"/>
      <c r="Q74" s="537">
        <v>0</v>
      </c>
      <c r="R74" s="470">
        <v>0</v>
      </c>
      <c r="S74" s="1264" t="e">
        <v>#DIV/0!</v>
      </c>
      <c r="T74" s="1265"/>
      <c r="U74" s="1292" t="s">
        <v>401</v>
      </c>
      <c r="V74" s="1293"/>
      <c r="X74" s="1667"/>
      <c r="Y74" s="1670"/>
      <c r="Z74" s="1671"/>
    </row>
    <row r="75" spans="1:26" ht="16" outlineLevel="1">
      <c r="A75" s="1655"/>
      <c r="B75" s="471">
        <v>6</v>
      </c>
      <c r="C75" s="764" t="s">
        <v>96</v>
      </c>
      <c r="D75" s="764" t="s">
        <v>602</v>
      </c>
      <c r="E75" s="764" t="s">
        <v>589</v>
      </c>
      <c r="F75" s="764" t="s">
        <v>458</v>
      </c>
      <c r="G75" s="514">
        <v>522.5</v>
      </c>
      <c r="H75" s="514" t="s">
        <v>82</v>
      </c>
      <c r="I75" s="514" t="s">
        <v>82</v>
      </c>
      <c r="J75" s="838" t="s">
        <v>506</v>
      </c>
      <c r="K75" s="764" t="s">
        <v>584</v>
      </c>
      <c r="L75" s="836" t="s">
        <v>603</v>
      </c>
      <c r="M75" s="468" t="s">
        <v>604</v>
      </c>
      <c r="N75" s="786">
        <v>120557</v>
      </c>
      <c r="O75" s="756">
        <v>39.659999999999997</v>
      </c>
      <c r="P75" s="813">
        <v>11</v>
      </c>
      <c r="Q75" s="537">
        <v>35.297399999999996</v>
      </c>
      <c r="R75" s="470">
        <v>26.473049999999997</v>
      </c>
      <c r="S75" s="1264">
        <v>3415.4640285120154</v>
      </c>
      <c r="T75" s="1265"/>
      <c r="U75" s="1292" t="s">
        <v>605</v>
      </c>
      <c r="V75" s="1293"/>
      <c r="X75" s="1668"/>
      <c r="Y75" s="1670"/>
      <c r="Z75" s="1671"/>
    </row>
    <row r="76" spans="1:26" ht="16" outlineLevel="1">
      <c r="A76" s="1655"/>
      <c r="B76" s="471">
        <v>7</v>
      </c>
      <c r="C76" s="764" t="s">
        <v>606</v>
      </c>
      <c r="D76" s="468">
        <v>156</v>
      </c>
      <c r="E76" s="514">
        <v>17</v>
      </c>
      <c r="F76" s="764" t="s">
        <v>537</v>
      </c>
      <c r="G76" s="514">
        <v>499.7</v>
      </c>
      <c r="H76" s="514" t="s">
        <v>82</v>
      </c>
      <c r="I76" s="514" t="s">
        <v>82</v>
      </c>
      <c r="J76" s="764" t="s">
        <v>406</v>
      </c>
      <c r="K76" s="764" t="s">
        <v>563</v>
      </c>
      <c r="L76" s="836" t="s">
        <v>484</v>
      </c>
      <c r="M76" s="468" t="s">
        <v>607</v>
      </c>
      <c r="N76" s="802">
        <v>168062</v>
      </c>
      <c r="O76" s="803">
        <v>50.43</v>
      </c>
      <c r="P76" s="813">
        <v>3</v>
      </c>
      <c r="Q76" s="537">
        <v>48.917099999999998</v>
      </c>
      <c r="R76" s="470">
        <v>36.687824999999997</v>
      </c>
      <c r="S76" s="1264">
        <v>3435.6492923742417</v>
      </c>
      <c r="T76" s="1265"/>
      <c r="U76" s="1292" t="s">
        <v>608</v>
      </c>
      <c r="V76" s="1293"/>
      <c r="X76" s="1668"/>
      <c r="Y76" s="1670"/>
      <c r="Z76" s="1671"/>
    </row>
    <row r="77" spans="1:26" ht="12.5" customHeight="1" outlineLevel="1">
      <c r="A77" s="1655"/>
      <c r="B77" s="468">
        <v>8</v>
      </c>
      <c r="C77" s="764" t="s">
        <v>96</v>
      </c>
      <c r="D77" s="764" t="s">
        <v>96</v>
      </c>
      <c r="E77" s="514">
        <v>0</v>
      </c>
      <c r="F77" s="764" t="s">
        <v>96</v>
      </c>
      <c r="G77" s="514">
        <v>0</v>
      </c>
      <c r="H77" s="468" t="s">
        <v>82</v>
      </c>
      <c r="I77" s="514" t="s">
        <v>82</v>
      </c>
      <c r="J77" s="764" t="s">
        <v>461</v>
      </c>
      <c r="K77" s="764" t="s">
        <v>96</v>
      </c>
      <c r="L77" s="836" t="s">
        <v>96</v>
      </c>
      <c r="M77" s="468" t="s">
        <v>475</v>
      </c>
      <c r="N77" s="755"/>
      <c r="O77" s="769"/>
      <c r="P77" s="871"/>
      <c r="Q77" s="537">
        <v>0</v>
      </c>
      <c r="R77" s="470">
        <v>0</v>
      </c>
      <c r="S77" s="1264" t="e">
        <v>#DIV/0!</v>
      </c>
      <c r="T77" s="1265"/>
      <c r="U77" s="1292" t="s">
        <v>472</v>
      </c>
      <c r="V77" s="1293"/>
      <c r="X77" s="1669"/>
      <c r="Y77" s="1670"/>
      <c r="Z77" s="1671"/>
    </row>
    <row r="78" spans="1:26" ht="17" outlineLevel="1">
      <c r="A78" s="1655"/>
      <c r="B78" s="471" t="s">
        <v>465</v>
      </c>
      <c r="C78" s="764" t="s">
        <v>82</v>
      </c>
      <c r="D78" s="839" t="s">
        <v>82</v>
      </c>
      <c r="E78" s="514" t="s">
        <v>82</v>
      </c>
      <c r="F78" s="838" t="s">
        <v>82</v>
      </c>
      <c r="G78" s="514" t="s">
        <v>82</v>
      </c>
      <c r="H78" s="752" t="s">
        <v>82</v>
      </c>
      <c r="I78" s="514" t="s">
        <v>82</v>
      </c>
      <c r="J78" s="838" t="s">
        <v>82</v>
      </c>
      <c r="K78" s="839" t="s">
        <v>82</v>
      </c>
      <c r="L78" s="837" t="s">
        <v>82</v>
      </c>
      <c r="M78" s="468" t="s">
        <v>469</v>
      </c>
      <c r="N78" s="514"/>
      <c r="O78" s="752"/>
      <c r="P78" s="755"/>
      <c r="Q78" s="537">
        <v>0</v>
      </c>
      <c r="R78" s="470">
        <v>0</v>
      </c>
      <c r="S78" s="1264" t="e">
        <v>#DIV/0!</v>
      </c>
      <c r="T78" s="1265"/>
      <c r="U78" s="1292" t="s">
        <v>473</v>
      </c>
      <c r="V78" s="1293"/>
      <c r="X78" s="1667"/>
      <c r="Y78" s="1670"/>
      <c r="Z78" s="1671"/>
    </row>
    <row r="79" spans="1:26" ht="16" outlineLevel="1">
      <c r="A79" s="1655"/>
      <c r="B79" s="471" t="s">
        <v>467</v>
      </c>
      <c r="C79" s="764" t="s">
        <v>456</v>
      </c>
      <c r="D79" s="764" t="s">
        <v>609</v>
      </c>
      <c r="E79" s="764" t="s">
        <v>610</v>
      </c>
      <c r="F79" s="764" t="s">
        <v>548</v>
      </c>
      <c r="G79" s="514">
        <v>522.70000000000005</v>
      </c>
      <c r="H79" s="514" t="s">
        <v>82</v>
      </c>
      <c r="I79" s="514" t="s">
        <v>82</v>
      </c>
      <c r="J79" s="838" t="s">
        <v>611</v>
      </c>
      <c r="K79" s="764" t="s">
        <v>445</v>
      </c>
      <c r="L79" s="836" t="s">
        <v>484</v>
      </c>
      <c r="M79" s="468" t="s">
        <v>612</v>
      </c>
      <c r="N79" s="786">
        <v>400290</v>
      </c>
      <c r="O79" s="756">
        <v>130.88999999999999</v>
      </c>
      <c r="P79" s="813">
        <v>1</v>
      </c>
      <c r="Q79" s="537">
        <v>129.58109999999999</v>
      </c>
      <c r="R79" s="470">
        <v>101.52679185</v>
      </c>
      <c r="S79" s="1264">
        <v>3089.1079023098278</v>
      </c>
      <c r="T79" s="1265"/>
      <c r="U79" s="1292" t="s">
        <v>405</v>
      </c>
      <c r="V79" s="1293"/>
      <c r="X79" s="1668"/>
      <c r="Y79" s="1670"/>
      <c r="Z79" s="1671"/>
    </row>
    <row r="80" spans="1:26" ht="16" outlineLevel="1">
      <c r="A80" s="1655" t="s">
        <v>623</v>
      </c>
      <c r="B80" s="471" t="s">
        <v>256</v>
      </c>
      <c r="C80" s="764" t="s">
        <v>96</v>
      </c>
      <c r="D80" s="468" t="s">
        <v>533</v>
      </c>
      <c r="E80" s="514">
        <v>180</v>
      </c>
      <c r="F80" s="764" t="s">
        <v>458</v>
      </c>
      <c r="G80" s="514">
        <v>491.5</v>
      </c>
      <c r="H80" s="514">
        <v>245.89</v>
      </c>
      <c r="I80" s="514" t="s">
        <v>82</v>
      </c>
      <c r="J80" s="764" t="s">
        <v>443</v>
      </c>
      <c r="K80" s="764" t="s">
        <v>445</v>
      </c>
      <c r="L80" s="836" t="s">
        <v>96</v>
      </c>
      <c r="M80" s="468" t="s">
        <v>476</v>
      </c>
      <c r="N80" s="802"/>
      <c r="O80" s="803"/>
      <c r="P80" s="813"/>
      <c r="Q80" s="537">
        <v>0</v>
      </c>
      <c r="R80" s="470">
        <v>0</v>
      </c>
      <c r="S80" s="1264" t="e">
        <v>#DIV/0!</v>
      </c>
      <c r="T80" s="1265"/>
      <c r="U80" s="1292" t="s">
        <v>401</v>
      </c>
      <c r="V80" s="1293"/>
      <c r="X80" s="1668"/>
      <c r="Y80" s="1670"/>
      <c r="Z80" s="1671"/>
    </row>
    <row r="81" spans="1:26" ht="16" outlineLevel="1">
      <c r="A81" s="1655"/>
      <c r="B81" s="468">
        <v>6</v>
      </c>
      <c r="C81" s="764" t="s">
        <v>534</v>
      </c>
      <c r="D81" s="764" t="s">
        <v>613</v>
      </c>
      <c r="E81" s="514" t="s">
        <v>614</v>
      </c>
      <c r="F81" s="764" t="s">
        <v>537</v>
      </c>
      <c r="G81" s="514">
        <v>478.9</v>
      </c>
      <c r="H81" s="468" t="s">
        <v>82</v>
      </c>
      <c r="I81" s="514" t="s">
        <v>82</v>
      </c>
      <c r="J81" s="764" t="s">
        <v>506</v>
      </c>
      <c r="K81" s="764" t="s">
        <v>445</v>
      </c>
      <c r="L81" s="836" t="s">
        <v>615</v>
      </c>
      <c r="M81" s="468" t="s">
        <v>616</v>
      </c>
      <c r="N81" s="755">
        <v>97677</v>
      </c>
      <c r="O81" s="769">
        <v>33.33</v>
      </c>
      <c r="P81" s="871">
        <v>9</v>
      </c>
      <c r="Q81" s="537">
        <v>30.330299999999998</v>
      </c>
      <c r="R81" s="470">
        <v>22.747724999999999</v>
      </c>
      <c r="S81" s="1264">
        <v>3220.4429234132208</v>
      </c>
      <c r="T81" s="1265"/>
      <c r="U81" s="1292" t="s">
        <v>617</v>
      </c>
      <c r="V81" s="1293"/>
      <c r="X81" s="1669"/>
      <c r="Y81" s="1670"/>
      <c r="Z81" s="1671"/>
    </row>
    <row r="82" spans="1:26" ht="17" outlineLevel="1">
      <c r="A82" s="1655"/>
      <c r="B82" s="471">
        <v>7</v>
      </c>
      <c r="C82" s="764" t="s">
        <v>619</v>
      </c>
      <c r="D82" s="839">
        <v>155</v>
      </c>
      <c r="E82" s="514">
        <v>17</v>
      </c>
      <c r="F82" s="838" t="s">
        <v>459</v>
      </c>
      <c r="G82" s="514">
        <v>502.1</v>
      </c>
      <c r="H82" s="752" t="s">
        <v>82</v>
      </c>
      <c r="I82" s="514" t="s">
        <v>82</v>
      </c>
      <c r="J82" s="838" t="s">
        <v>406</v>
      </c>
      <c r="K82" s="839" t="s">
        <v>563</v>
      </c>
      <c r="L82" s="837" t="s">
        <v>484</v>
      </c>
      <c r="M82" s="468" t="s">
        <v>594</v>
      </c>
      <c r="N82" s="514">
        <v>167940</v>
      </c>
      <c r="O82" s="752">
        <v>48.31</v>
      </c>
      <c r="P82" s="755">
        <v>3</v>
      </c>
      <c r="Q82" s="537">
        <v>46.860700000000008</v>
      </c>
      <c r="R82" s="470">
        <v>35.145525000000006</v>
      </c>
      <c r="S82" s="1264">
        <v>3583.8133019779893</v>
      </c>
      <c r="T82" s="1265"/>
      <c r="U82" s="1292" t="s">
        <v>618</v>
      </c>
      <c r="V82" s="1293"/>
      <c r="X82" s="1667"/>
      <c r="Y82" s="1670"/>
      <c r="Z82" s="1671"/>
    </row>
    <row r="83" spans="1:26" ht="16" outlineLevel="1">
      <c r="A83" s="1655"/>
      <c r="B83" s="471">
        <v>8</v>
      </c>
      <c r="C83" s="764" t="s">
        <v>96</v>
      </c>
      <c r="D83" s="764" t="s">
        <v>96</v>
      </c>
      <c r="E83" s="764">
        <v>0</v>
      </c>
      <c r="F83" s="764" t="s">
        <v>96</v>
      </c>
      <c r="G83" s="514">
        <v>0</v>
      </c>
      <c r="H83" s="514" t="s">
        <v>82</v>
      </c>
      <c r="I83" s="514" t="s">
        <v>82</v>
      </c>
      <c r="J83" s="838" t="s">
        <v>461</v>
      </c>
      <c r="K83" s="764" t="s">
        <v>96</v>
      </c>
      <c r="L83" s="836" t="s">
        <v>96</v>
      </c>
      <c r="M83" s="468" t="s">
        <v>475</v>
      </c>
      <c r="N83" s="786"/>
      <c r="O83" s="756"/>
      <c r="P83" s="813"/>
      <c r="Q83" s="537">
        <v>0</v>
      </c>
      <c r="R83" s="470">
        <v>0</v>
      </c>
      <c r="S83" s="1264" t="e">
        <v>#DIV/0!</v>
      </c>
      <c r="T83" s="1265"/>
      <c r="U83" s="1292" t="s">
        <v>472</v>
      </c>
      <c r="V83" s="1293"/>
      <c r="X83" s="1668"/>
      <c r="Y83" s="1670"/>
      <c r="Z83" s="1671"/>
    </row>
    <row r="84" spans="1:26" ht="16" outlineLevel="1">
      <c r="A84" s="1655"/>
      <c r="B84" s="471" t="s">
        <v>465</v>
      </c>
      <c r="C84" s="764" t="s">
        <v>82</v>
      </c>
      <c r="D84" s="468" t="s">
        <v>82</v>
      </c>
      <c r="E84" s="514" t="s">
        <v>82</v>
      </c>
      <c r="F84" s="764" t="s">
        <v>82</v>
      </c>
      <c r="G84" s="514" t="s">
        <v>82</v>
      </c>
      <c r="H84" s="514" t="s">
        <v>82</v>
      </c>
      <c r="I84" s="514" t="s">
        <v>82</v>
      </c>
      <c r="J84" s="764" t="s">
        <v>82</v>
      </c>
      <c r="K84" s="764" t="s">
        <v>82</v>
      </c>
      <c r="L84" s="836" t="s">
        <v>82</v>
      </c>
      <c r="M84" s="468" t="s">
        <v>469</v>
      </c>
      <c r="N84" s="802"/>
      <c r="O84" s="803"/>
      <c r="P84" s="813"/>
      <c r="Q84" s="537">
        <v>0</v>
      </c>
      <c r="R84" s="470">
        <v>0</v>
      </c>
      <c r="S84" s="1264" t="e">
        <v>#DIV/0!</v>
      </c>
      <c r="T84" s="1265"/>
      <c r="U84" s="1292" t="s">
        <v>473</v>
      </c>
      <c r="V84" s="1293"/>
      <c r="X84" s="1668"/>
      <c r="Y84" s="1670"/>
      <c r="Z84" s="1671"/>
    </row>
    <row r="85" spans="1:26" ht="16" outlineLevel="1">
      <c r="A85" s="1655"/>
      <c r="B85" s="468" t="s">
        <v>467</v>
      </c>
      <c r="C85" s="764" t="s">
        <v>456</v>
      </c>
      <c r="D85" s="764" t="s">
        <v>622</v>
      </c>
      <c r="E85" s="514" t="s">
        <v>620</v>
      </c>
      <c r="F85" s="764" t="s">
        <v>548</v>
      </c>
      <c r="G85" s="514">
        <v>520.1</v>
      </c>
      <c r="H85" s="468" t="s">
        <v>82</v>
      </c>
      <c r="I85" s="514" t="s">
        <v>82</v>
      </c>
      <c r="J85" s="764" t="s">
        <v>621</v>
      </c>
      <c r="K85" s="764" t="s">
        <v>445</v>
      </c>
      <c r="L85" s="836" t="s">
        <v>484</v>
      </c>
      <c r="M85" s="468" t="s">
        <v>597</v>
      </c>
      <c r="N85" s="755">
        <v>405610</v>
      </c>
      <c r="O85" s="769">
        <v>133.69</v>
      </c>
      <c r="P85" s="871">
        <v>1</v>
      </c>
      <c r="Q85" s="537">
        <v>132.35309999999998</v>
      </c>
      <c r="R85" s="470">
        <v>103.69865384999999</v>
      </c>
      <c r="S85" s="1264">
        <v>3064.6052113626356</v>
      </c>
      <c r="T85" s="1265"/>
      <c r="U85" s="1292" t="s">
        <v>405</v>
      </c>
      <c r="V85" s="1293"/>
      <c r="X85" s="1669"/>
      <c r="Y85" s="1670"/>
      <c r="Z85" s="1671"/>
    </row>
    <row r="86" spans="1:26" ht="35.75" customHeight="1" outlineLevel="1">
      <c r="A86" s="1655" t="s">
        <v>636</v>
      </c>
      <c r="B86" s="471" t="s">
        <v>256</v>
      </c>
      <c r="C86" s="764" t="s">
        <v>96</v>
      </c>
      <c r="D86" s="839" t="s">
        <v>624</v>
      </c>
      <c r="E86" s="514" t="s">
        <v>626</v>
      </c>
      <c r="F86" s="838" t="s">
        <v>625</v>
      </c>
      <c r="G86" s="514">
        <v>476.8</v>
      </c>
      <c r="H86" s="752">
        <v>237.06</v>
      </c>
      <c r="I86" s="514" t="s">
        <v>82</v>
      </c>
      <c r="J86" s="838" t="s">
        <v>443</v>
      </c>
      <c r="K86" s="839" t="s">
        <v>445</v>
      </c>
      <c r="L86" s="837" t="s">
        <v>628</v>
      </c>
      <c r="M86" s="468" t="s">
        <v>604</v>
      </c>
      <c r="N86" s="514">
        <v>85290</v>
      </c>
      <c r="O86" s="752">
        <v>61.27</v>
      </c>
      <c r="P86" s="755">
        <v>79</v>
      </c>
      <c r="Q86" s="537">
        <v>12.866700000000002</v>
      </c>
      <c r="R86" s="470">
        <v>9.6500250000000012</v>
      </c>
      <c r="S86" s="1264">
        <v>6628.7393037841866</v>
      </c>
      <c r="T86" s="1265"/>
      <c r="U86" s="1292" t="s">
        <v>629</v>
      </c>
      <c r="V86" s="1293"/>
      <c r="X86" s="1667"/>
      <c r="Y86" s="1670"/>
      <c r="Z86" s="1671"/>
    </row>
    <row r="87" spans="1:26" ht="16" outlineLevel="1">
      <c r="A87" s="1655"/>
      <c r="B87" s="471">
        <v>6</v>
      </c>
      <c r="C87" s="764" t="s">
        <v>534</v>
      </c>
      <c r="D87" s="764" t="s">
        <v>630</v>
      </c>
      <c r="E87" s="764" t="s">
        <v>627</v>
      </c>
      <c r="F87" s="764" t="s">
        <v>458</v>
      </c>
      <c r="G87" s="514">
        <v>476.9</v>
      </c>
      <c r="H87" s="514" t="s">
        <v>82</v>
      </c>
      <c r="I87" s="514" t="s">
        <v>82</v>
      </c>
      <c r="J87" s="838" t="s">
        <v>506</v>
      </c>
      <c r="K87" s="764" t="s">
        <v>445</v>
      </c>
      <c r="L87" s="836" t="s">
        <v>631</v>
      </c>
      <c r="M87" s="468" t="s">
        <v>632</v>
      </c>
      <c r="N87" s="786">
        <v>107770</v>
      </c>
      <c r="O87" s="756">
        <v>33.340000000000003</v>
      </c>
      <c r="P87" s="813">
        <v>8</v>
      </c>
      <c r="Q87" s="537">
        <v>30.672800000000002</v>
      </c>
      <c r="R87" s="470">
        <v>23.004600000000003</v>
      </c>
      <c r="S87" s="1264">
        <v>3513.5364231501521</v>
      </c>
      <c r="T87" s="1265"/>
      <c r="U87" s="1292" t="s">
        <v>405</v>
      </c>
      <c r="V87" s="1293"/>
      <c r="X87" s="1668"/>
      <c r="Y87" s="1670"/>
      <c r="Z87" s="1671"/>
    </row>
    <row r="88" spans="1:26" ht="16" outlineLevel="1">
      <c r="A88" s="1655"/>
      <c r="B88" s="471">
        <v>7</v>
      </c>
      <c r="C88" s="764" t="s">
        <v>619</v>
      </c>
      <c r="D88" s="468">
        <v>155</v>
      </c>
      <c r="E88" s="514">
        <v>17</v>
      </c>
      <c r="F88" s="764" t="s">
        <v>459</v>
      </c>
      <c r="G88" s="514">
        <v>502.1</v>
      </c>
      <c r="H88" s="514" t="s">
        <v>82</v>
      </c>
      <c r="I88" s="514" t="s">
        <v>82</v>
      </c>
      <c r="J88" s="764" t="s">
        <v>406</v>
      </c>
      <c r="K88" s="764" t="s">
        <v>563</v>
      </c>
      <c r="L88" s="836" t="s">
        <v>484</v>
      </c>
      <c r="M88" s="468" t="s">
        <v>594</v>
      </c>
      <c r="N88" s="802">
        <v>167940</v>
      </c>
      <c r="O88" s="803">
        <v>48.31</v>
      </c>
      <c r="P88" s="813">
        <v>3</v>
      </c>
      <c r="Q88" s="537">
        <v>46.860700000000008</v>
      </c>
      <c r="R88" s="470">
        <v>35.145525000000006</v>
      </c>
      <c r="S88" s="1264">
        <v>3583.8133019779893</v>
      </c>
      <c r="T88" s="1265"/>
      <c r="U88" s="1292" t="s">
        <v>405</v>
      </c>
      <c r="V88" s="1293"/>
      <c r="X88" s="1668"/>
      <c r="Y88" s="1670"/>
      <c r="Z88" s="1671"/>
    </row>
    <row r="89" spans="1:26" ht="16" outlineLevel="1">
      <c r="A89" s="1655"/>
      <c r="B89" s="468">
        <v>8</v>
      </c>
      <c r="C89" s="764" t="s">
        <v>96</v>
      </c>
      <c r="D89" s="764" t="s">
        <v>96</v>
      </c>
      <c r="E89" s="514">
        <v>0</v>
      </c>
      <c r="F89" s="764" t="s">
        <v>96</v>
      </c>
      <c r="G89" s="514">
        <v>0</v>
      </c>
      <c r="H89" s="468" t="s">
        <v>82</v>
      </c>
      <c r="I89" s="514" t="s">
        <v>82</v>
      </c>
      <c r="J89" s="764" t="s">
        <v>461</v>
      </c>
      <c r="K89" s="764" t="s">
        <v>96</v>
      </c>
      <c r="L89" s="836" t="s">
        <v>96</v>
      </c>
      <c r="M89" s="468" t="s">
        <v>475</v>
      </c>
      <c r="N89" s="755"/>
      <c r="O89" s="769"/>
      <c r="P89" s="871"/>
      <c r="Q89" s="537">
        <v>0</v>
      </c>
      <c r="R89" s="470">
        <v>0</v>
      </c>
      <c r="S89" s="1264" t="e">
        <v>#DIV/0!</v>
      </c>
      <c r="T89" s="1265"/>
      <c r="U89" s="1292" t="s">
        <v>472</v>
      </c>
      <c r="V89" s="1293"/>
      <c r="X89" s="1669"/>
      <c r="Y89" s="1670"/>
      <c r="Z89" s="1671"/>
    </row>
    <row r="90" spans="1:26" ht="17" outlineLevel="1">
      <c r="A90" s="1655"/>
      <c r="B90" s="471" t="s">
        <v>465</v>
      </c>
      <c r="C90" s="764" t="s">
        <v>82</v>
      </c>
      <c r="D90" s="839" t="s">
        <v>82</v>
      </c>
      <c r="E90" s="514" t="s">
        <v>82</v>
      </c>
      <c r="F90" s="838" t="s">
        <v>82</v>
      </c>
      <c r="G90" s="514" t="s">
        <v>82</v>
      </c>
      <c r="H90" s="752" t="s">
        <v>82</v>
      </c>
      <c r="I90" s="514" t="s">
        <v>82</v>
      </c>
      <c r="J90" s="838" t="s">
        <v>82</v>
      </c>
      <c r="K90" s="839" t="s">
        <v>82</v>
      </c>
      <c r="L90" s="837" t="s">
        <v>82</v>
      </c>
      <c r="M90" s="468" t="s">
        <v>469</v>
      </c>
      <c r="N90" s="514"/>
      <c r="O90" s="752"/>
      <c r="P90" s="755"/>
      <c r="Q90" s="537">
        <v>0</v>
      </c>
      <c r="R90" s="470">
        <v>0</v>
      </c>
      <c r="S90" s="1264" t="e">
        <v>#DIV/0!</v>
      </c>
      <c r="T90" s="1265"/>
      <c r="U90" s="1292" t="s">
        <v>473</v>
      </c>
      <c r="V90" s="1293"/>
      <c r="X90" s="1667"/>
      <c r="Y90" s="1670"/>
      <c r="Z90" s="1671"/>
    </row>
    <row r="91" spans="1:26" ht="16" outlineLevel="1">
      <c r="A91" s="1655"/>
      <c r="B91" s="471" t="s">
        <v>467</v>
      </c>
      <c r="C91" s="764" t="s">
        <v>456</v>
      </c>
      <c r="D91" s="764" t="s">
        <v>622</v>
      </c>
      <c r="E91" s="764" t="s">
        <v>609</v>
      </c>
      <c r="F91" s="764" t="s">
        <v>548</v>
      </c>
      <c r="G91" s="514">
        <v>518.6</v>
      </c>
      <c r="H91" s="514" t="s">
        <v>82</v>
      </c>
      <c r="I91" s="514" t="s">
        <v>82</v>
      </c>
      <c r="J91" s="838" t="s">
        <v>634</v>
      </c>
      <c r="K91" s="764" t="s">
        <v>445</v>
      </c>
      <c r="L91" s="836" t="s">
        <v>484</v>
      </c>
      <c r="M91" s="468" t="s">
        <v>635</v>
      </c>
      <c r="N91" s="786">
        <v>397276</v>
      </c>
      <c r="O91" s="756">
        <v>135.86000000000001</v>
      </c>
      <c r="P91" s="813">
        <v>1</v>
      </c>
      <c r="Q91" s="537">
        <v>134.50140000000002</v>
      </c>
      <c r="R91" s="470">
        <v>105.38184690000001</v>
      </c>
      <c r="S91" s="1264">
        <v>2953.6941622912473</v>
      </c>
      <c r="T91" s="1265"/>
      <c r="U91" s="1292" t="s">
        <v>633</v>
      </c>
      <c r="V91" s="1293"/>
      <c r="X91" s="1668"/>
      <c r="Y91" s="1670"/>
      <c r="Z91" s="1671"/>
    </row>
    <row r="92" spans="1:26" ht="16" outlineLevel="1">
      <c r="A92" s="1655" t="s">
        <v>650</v>
      </c>
      <c r="B92" s="471" t="s">
        <v>256</v>
      </c>
      <c r="C92" s="764" t="s">
        <v>96</v>
      </c>
      <c r="D92" s="468" t="s">
        <v>637</v>
      </c>
      <c r="E92" s="514" t="s">
        <v>648</v>
      </c>
      <c r="F92" s="764" t="s">
        <v>458</v>
      </c>
      <c r="G92" s="514">
        <v>472.8</v>
      </c>
      <c r="H92" s="514">
        <v>244.83</v>
      </c>
      <c r="I92" s="514" t="s">
        <v>82</v>
      </c>
      <c r="J92" s="764" t="s">
        <v>443</v>
      </c>
      <c r="K92" s="764" t="s">
        <v>445</v>
      </c>
      <c r="L92" s="836" t="s">
        <v>638</v>
      </c>
      <c r="M92" s="468" t="s">
        <v>476</v>
      </c>
      <c r="N92" s="802">
        <v>99039</v>
      </c>
      <c r="O92" s="803">
        <v>153.84</v>
      </c>
      <c r="P92" s="813">
        <v>91</v>
      </c>
      <c r="Q92" s="537">
        <v>13.845599999999999</v>
      </c>
      <c r="R92" s="470">
        <v>10.3842</v>
      </c>
      <c r="S92" s="1264">
        <v>7153.1027907782982</v>
      </c>
      <c r="T92" s="1265"/>
      <c r="U92" s="1292" t="s">
        <v>639</v>
      </c>
      <c r="V92" s="1293"/>
      <c r="X92" s="1668"/>
      <c r="Y92" s="1670"/>
      <c r="Z92" s="1671"/>
    </row>
    <row r="93" spans="1:26" ht="16" outlineLevel="1">
      <c r="A93" s="1655"/>
      <c r="B93" s="468">
        <v>6</v>
      </c>
      <c r="C93" s="764" t="s">
        <v>640</v>
      </c>
      <c r="D93" s="764" t="s">
        <v>641</v>
      </c>
      <c r="E93" s="514" t="s">
        <v>649</v>
      </c>
      <c r="F93" s="764" t="s">
        <v>458</v>
      </c>
      <c r="G93" s="514">
        <v>473.1</v>
      </c>
      <c r="H93" s="468" t="s">
        <v>82</v>
      </c>
      <c r="I93" s="514" t="s">
        <v>82</v>
      </c>
      <c r="J93" s="764" t="s">
        <v>506</v>
      </c>
      <c r="K93" s="764" t="s">
        <v>445</v>
      </c>
      <c r="L93" s="836" t="s">
        <v>642</v>
      </c>
      <c r="M93" s="468" t="s">
        <v>643</v>
      </c>
      <c r="N93" s="755">
        <v>116600</v>
      </c>
      <c r="O93" s="769">
        <v>26.52</v>
      </c>
      <c r="P93" s="871">
        <v>7</v>
      </c>
      <c r="Q93" s="537">
        <v>24.663600000000002</v>
      </c>
      <c r="R93" s="470">
        <v>18.497700000000002</v>
      </c>
      <c r="S93" s="1264">
        <v>4727.6147845407804</v>
      </c>
      <c r="T93" s="1265"/>
      <c r="U93" s="1292" t="s">
        <v>644</v>
      </c>
      <c r="V93" s="1293"/>
      <c r="X93" s="1669"/>
      <c r="Y93" s="1670"/>
      <c r="Z93" s="1671"/>
    </row>
    <row r="94" spans="1:26" ht="17" outlineLevel="1">
      <c r="A94" s="1655"/>
      <c r="B94" s="471">
        <v>7</v>
      </c>
      <c r="C94" s="764" t="s">
        <v>451</v>
      </c>
      <c r="D94" s="765">
        <v>155</v>
      </c>
      <c r="E94" s="514">
        <v>17</v>
      </c>
      <c r="F94" s="514" t="s">
        <v>459</v>
      </c>
      <c r="G94" s="514">
        <v>502.5</v>
      </c>
      <c r="H94" s="752" t="s">
        <v>82</v>
      </c>
      <c r="I94" s="514" t="s">
        <v>82</v>
      </c>
      <c r="J94" s="468" t="s">
        <v>406</v>
      </c>
      <c r="K94" s="765" t="s">
        <v>563</v>
      </c>
      <c r="L94" s="766" t="s">
        <v>484</v>
      </c>
      <c r="M94" s="468" t="s">
        <v>594</v>
      </c>
      <c r="N94" s="786">
        <v>172307</v>
      </c>
      <c r="O94" s="787">
        <v>48.31</v>
      </c>
      <c r="P94" s="813">
        <v>3</v>
      </c>
      <c r="Q94" s="537">
        <v>46.860700000000008</v>
      </c>
      <c r="R94" s="470">
        <v>35.145525000000006</v>
      </c>
      <c r="S94" s="1264">
        <v>3677.0043981417257</v>
      </c>
      <c r="T94" s="1265"/>
      <c r="U94" s="1292" t="s">
        <v>405</v>
      </c>
      <c r="V94" s="1293"/>
      <c r="W94" s="960"/>
      <c r="X94" s="1667"/>
      <c r="Y94" s="1670"/>
      <c r="Z94" s="1671"/>
    </row>
    <row r="95" spans="1:26" ht="16" outlineLevel="1">
      <c r="A95" s="1655"/>
      <c r="B95" s="471">
        <v>8</v>
      </c>
      <c r="C95" s="764" t="s">
        <v>96</v>
      </c>
      <c r="D95" s="514" t="s">
        <v>96</v>
      </c>
      <c r="E95" s="764">
        <v>0</v>
      </c>
      <c r="F95" s="514" t="s">
        <v>96</v>
      </c>
      <c r="G95" s="514">
        <v>0</v>
      </c>
      <c r="H95" s="514" t="s">
        <v>82</v>
      </c>
      <c r="I95" s="514" t="s">
        <v>82</v>
      </c>
      <c r="J95" s="468" t="s">
        <v>461</v>
      </c>
      <c r="K95" s="764" t="s">
        <v>96</v>
      </c>
      <c r="L95" s="767" t="s">
        <v>96</v>
      </c>
      <c r="M95" s="468" t="s">
        <v>475</v>
      </c>
      <c r="N95" s="786"/>
      <c r="O95" s="756"/>
      <c r="P95" s="813"/>
      <c r="Q95" s="537">
        <v>0</v>
      </c>
      <c r="R95" s="470">
        <v>0</v>
      </c>
      <c r="S95" s="1264" t="e">
        <v>#DIV/0!</v>
      </c>
      <c r="T95" s="1265"/>
      <c r="U95" s="1292" t="s">
        <v>472</v>
      </c>
      <c r="V95" s="1293"/>
      <c r="W95" s="960"/>
      <c r="X95" s="1668"/>
      <c r="Y95" s="1670"/>
      <c r="Z95" s="1671"/>
    </row>
    <row r="96" spans="1:26" ht="16" outlineLevel="1">
      <c r="A96" s="1655"/>
      <c r="B96" s="438" t="s">
        <v>465</v>
      </c>
      <c r="C96" s="764" t="s">
        <v>82</v>
      </c>
      <c r="D96" s="468" t="s">
        <v>82</v>
      </c>
      <c r="E96" s="514" t="s">
        <v>82</v>
      </c>
      <c r="F96" s="514" t="s">
        <v>82</v>
      </c>
      <c r="G96" s="514" t="s">
        <v>82</v>
      </c>
      <c r="H96" s="514" t="s">
        <v>82</v>
      </c>
      <c r="I96" s="514" t="s">
        <v>82</v>
      </c>
      <c r="J96" s="764" t="s">
        <v>82</v>
      </c>
      <c r="K96" s="764" t="s">
        <v>82</v>
      </c>
      <c r="L96" s="760" t="s">
        <v>82</v>
      </c>
      <c r="M96" s="468" t="s">
        <v>469</v>
      </c>
      <c r="N96" s="755"/>
      <c r="O96" s="756"/>
      <c r="P96" s="813"/>
      <c r="Q96" s="537">
        <v>0</v>
      </c>
      <c r="R96" s="470">
        <v>0</v>
      </c>
      <c r="S96" s="1264" t="e">
        <v>#DIV/0!</v>
      </c>
      <c r="T96" s="1265"/>
      <c r="U96" s="1292" t="s">
        <v>473</v>
      </c>
      <c r="V96" s="1293"/>
      <c r="W96" s="960"/>
      <c r="X96" s="1668"/>
      <c r="Y96" s="1670"/>
      <c r="Z96" s="1671"/>
    </row>
    <row r="97" spans="1:26" ht="17" outlineLevel="1">
      <c r="A97" s="1655"/>
      <c r="B97" s="438" t="s">
        <v>467</v>
      </c>
      <c r="C97" s="468" t="s">
        <v>456</v>
      </c>
      <c r="D97" s="468" t="s">
        <v>645</v>
      </c>
      <c r="E97" s="514" t="s">
        <v>647</v>
      </c>
      <c r="F97" s="468" t="s">
        <v>548</v>
      </c>
      <c r="G97" s="468">
        <v>515.6</v>
      </c>
      <c r="H97" s="468" t="s">
        <v>82</v>
      </c>
      <c r="I97" s="514" t="s">
        <v>82</v>
      </c>
      <c r="J97" s="764" t="s">
        <v>646</v>
      </c>
      <c r="K97" s="468" t="s">
        <v>445</v>
      </c>
      <c r="L97" s="760" t="s">
        <v>484</v>
      </c>
      <c r="M97" s="755" t="s">
        <v>635</v>
      </c>
      <c r="N97" s="768">
        <v>397276</v>
      </c>
      <c r="O97" s="769">
        <v>135.86000000000001</v>
      </c>
      <c r="P97" s="800">
        <v>1</v>
      </c>
      <c r="Q97" s="537">
        <v>134.50140000000002</v>
      </c>
      <c r="R97" s="470">
        <v>105.38184690000001</v>
      </c>
      <c r="S97" s="1264">
        <v>2953.6941622912473</v>
      </c>
      <c r="T97" s="1265"/>
      <c r="U97" s="1292" t="s">
        <v>405</v>
      </c>
      <c r="V97" s="1293"/>
      <c r="W97" s="960"/>
      <c r="X97" s="1669"/>
      <c r="Y97" s="1670"/>
      <c r="Z97" s="1671"/>
    </row>
    <row r="98" spans="1:26" ht="15" customHeight="1" outlineLevel="1">
      <c r="A98" s="1655" t="s">
        <v>659</v>
      </c>
      <c r="B98" s="471" t="s">
        <v>256</v>
      </c>
      <c r="C98" s="764" t="s">
        <v>96</v>
      </c>
      <c r="D98" s="765" t="s">
        <v>533</v>
      </c>
      <c r="E98" s="514" t="s">
        <v>651</v>
      </c>
      <c r="F98" s="514" t="s">
        <v>458</v>
      </c>
      <c r="G98" s="514">
        <v>477.6</v>
      </c>
      <c r="H98" s="752">
        <v>246.18</v>
      </c>
      <c r="I98" s="514" t="s">
        <v>82</v>
      </c>
      <c r="J98" s="468" t="s">
        <v>443</v>
      </c>
      <c r="K98" s="765" t="s">
        <v>445</v>
      </c>
      <c r="L98" s="765" t="s">
        <v>96</v>
      </c>
      <c r="M98" s="468" t="s">
        <v>476</v>
      </c>
      <c r="N98" s="786"/>
      <c r="O98" s="787"/>
      <c r="P98" s="813"/>
      <c r="Q98" s="537">
        <v>0</v>
      </c>
      <c r="R98" s="470">
        <v>0</v>
      </c>
      <c r="S98" s="1264" t="e">
        <v>#DIV/0!</v>
      </c>
      <c r="T98" s="1265"/>
      <c r="U98" s="1292" t="s">
        <v>401</v>
      </c>
      <c r="V98" s="1293"/>
      <c r="X98" s="1667"/>
      <c r="Y98" s="1670"/>
      <c r="Z98" s="1671"/>
    </row>
    <row r="99" spans="1:26" ht="15" customHeight="1" outlineLevel="1">
      <c r="A99" s="1655"/>
      <c r="B99" s="471">
        <v>6</v>
      </c>
      <c r="C99" s="764" t="s">
        <v>615</v>
      </c>
      <c r="D99" s="514" t="s">
        <v>486</v>
      </c>
      <c r="E99" s="764" t="s">
        <v>652</v>
      </c>
      <c r="F99" s="514" t="s">
        <v>458</v>
      </c>
      <c r="G99" s="514">
        <v>473.7</v>
      </c>
      <c r="H99" s="514" t="s">
        <v>82</v>
      </c>
      <c r="I99" s="514" t="s">
        <v>82</v>
      </c>
      <c r="J99" s="468" t="s">
        <v>506</v>
      </c>
      <c r="K99" s="764" t="s">
        <v>445</v>
      </c>
      <c r="L99" s="872" t="s">
        <v>484</v>
      </c>
      <c r="M99" s="468" t="s">
        <v>653</v>
      </c>
      <c r="N99" s="786">
        <v>115673</v>
      </c>
      <c r="O99" s="756">
        <v>36.729999999999997</v>
      </c>
      <c r="P99" s="813">
        <v>6</v>
      </c>
      <c r="Q99" s="537">
        <v>34.526199999999996</v>
      </c>
      <c r="R99" s="470">
        <v>25.894649999999999</v>
      </c>
      <c r="S99" s="1264">
        <v>3350.2962967253857</v>
      </c>
      <c r="T99" s="1265"/>
      <c r="U99" s="1292" t="s">
        <v>405</v>
      </c>
      <c r="V99" s="1293"/>
      <c r="X99" s="1668"/>
      <c r="Y99" s="1670"/>
      <c r="Z99" s="1671"/>
    </row>
    <row r="100" spans="1:26" ht="15" customHeight="1" outlineLevel="1">
      <c r="A100" s="1655"/>
      <c r="B100" s="471">
        <v>7</v>
      </c>
      <c r="C100" s="764" t="s">
        <v>451</v>
      </c>
      <c r="D100" s="468">
        <v>155</v>
      </c>
      <c r="E100" s="514">
        <v>17</v>
      </c>
      <c r="F100" s="514" t="s">
        <v>459</v>
      </c>
      <c r="G100" s="514">
        <v>502.2</v>
      </c>
      <c r="H100" s="514" t="s">
        <v>82</v>
      </c>
      <c r="I100" s="514" t="s">
        <v>82</v>
      </c>
      <c r="J100" s="764" t="s">
        <v>406</v>
      </c>
      <c r="K100" s="764" t="s">
        <v>563</v>
      </c>
      <c r="L100" s="468" t="s">
        <v>484</v>
      </c>
      <c r="M100" s="468" t="s">
        <v>594</v>
      </c>
      <c r="N100" s="755">
        <v>167661</v>
      </c>
      <c r="O100" s="756">
        <v>48.31</v>
      </c>
      <c r="P100" s="813">
        <v>3</v>
      </c>
      <c r="Q100" s="537">
        <v>46.860700000000008</v>
      </c>
      <c r="R100" s="470">
        <v>35.145525000000006</v>
      </c>
      <c r="S100" s="1264">
        <v>3577.8594856670934</v>
      </c>
      <c r="T100" s="1265"/>
      <c r="U100" s="1292" t="s">
        <v>405</v>
      </c>
      <c r="V100" s="1293"/>
      <c r="X100" s="1668"/>
      <c r="Y100" s="1670"/>
      <c r="Z100" s="1671"/>
    </row>
    <row r="101" spans="1:26" ht="15.5" customHeight="1" outlineLevel="1">
      <c r="A101" s="1655"/>
      <c r="B101" s="471">
        <v>8</v>
      </c>
      <c r="C101" s="468" t="s">
        <v>96</v>
      </c>
      <c r="D101" s="468" t="s">
        <v>96</v>
      </c>
      <c r="E101" s="514">
        <v>0</v>
      </c>
      <c r="F101" s="468" t="s">
        <v>96</v>
      </c>
      <c r="G101" s="468">
        <v>0</v>
      </c>
      <c r="H101" s="468" t="s">
        <v>82</v>
      </c>
      <c r="I101" s="514" t="s">
        <v>82</v>
      </c>
      <c r="J101" s="764" t="s">
        <v>461</v>
      </c>
      <c r="K101" s="468" t="s">
        <v>96</v>
      </c>
      <c r="L101" s="468" t="s">
        <v>96</v>
      </c>
      <c r="M101" s="755" t="s">
        <v>475</v>
      </c>
      <c r="N101" s="768"/>
      <c r="O101" s="769"/>
      <c r="P101" s="800"/>
      <c r="Q101" s="537">
        <v>0</v>
      </c>
      <c r="R101" s="470">
        <v>0</v>
      </c>
      <c r="S101" s="1264" t="e">
        <v>#DIV/0!</v>
      </c>
      <c r="T101" s="1265"/>
      <c r="U101" s="1292" t="s">
        <v>472</v>
      </c>
      <c r="V101" s="1293"/>
      <c r="X101" s="1669"/>
      <c r="Y101" s="1670"/>
      <c r="Z101" s="1671"/>
    </row>
    <row r="102" spans="1:26" ht="15.5" customHeight="1" outlineLevel="1">
      <c r="A102" s="1655"/>
      <c r="B102" s="471" t="s">
        <v>465</v>
      </c>
      <c r="C102" s="764" t="s">
        <v>82</v>
      </c>
      <c r="D102" s="765" t="s">
        <v>82</v>
      </c>
      <c r="E102" s="514" t="s">
        <v>82</v>
      </c>
      <c r="F102" s="514" t="s">
        <v>82</v>
      </c>
      <c r="G102" s="514" t="s">
        <v>82</v>
      </c>
      <c r="H102" s="752" t="s">
        <v>82</v>
      </c>
      <c r="I102" s="514" t="s">
        <v>82</v>
      </c>
      <c r="J102" s="468" t="s">
        <v>82</v>
      </c>
      <c r="K102" s="765" t="s">
        <v>82</v>
      </c>
      <c r="L102" s="765" t="s">
        <v>82</v>
      </c>
      <c r="M102" s="468" t="s">
        <v>469</v>
      </c>
      <c r="N102" s="786"/>
      <c r="O102" s="787"/>
      <c r="P102" s="813"/>
      <c r="Q102" s="537">
        <v>0</v>
      </c>
      <c r="R102" s="470">
        <v>0</v>
      </c>
      <c r="S102" s="1264" t="e">
        <v>#DIV/0!</v>
      </c>
      <c r="T102" s="1265"/>
      <c r="U102" s="1292" t="s">
        <v>473</v>
      </c>
      <c r="V102" s="1293"/>
      <c r="X102" s="1667"/>
      <c r="Y102" s="1670"/>
      <c r="Z102" s="1671"/>
    </row>
    <row r="103" spans="1:26" ht="15.5" customHeight="1" outlineLevel="1">
      <c r="A103" s="1655"/>
      <c r="B103" s="471" t="s">
        <v>467</v>
      </c>
      <c r="C103" s="764" t="s">
        <v>455</v>
      </c>
      <c r="D103" s="514" t="s">
        <v>655</v>
      </c>
      <c r="E103" s="764" t="s">
        <v>654</v>
      </c>
      <c r="F103" s="514" t="s">
        <v>656</v>
      </c>
      <c r="G103" s="514">
        <v>518.5</v>
      </c>
      <c r="H103" s="514" t="s">
        <v>82</v>
      </c>
      <c r="I103" s="514" t="s">
        <v>82</v>
      </c>
      <c r="J103" s="468" t="s">
        <v>657</v>
      </c>
      <c r="K103" s="764" t="s">
        <v>445</v>
      </c>
      <c r="L103" s="872" t="s">
        <v>484</v>
      </c>
      <c r="M103" s="468" t="s">
        <v>658</v>
      </c>
      <c r="N103" s="786">
        <v>365023</v>
      </c>
      <c r="O103" s="756">
        <v>125.3</v>
      </c>
      <c r="P103" s="813">
        <v>1</v>
      </c>
      <c r="Q103" s="537">
        <v>124.04699999999998</v>
      </c>
      <c r="R103" s="470">
        <v>97.190824499999977</v>
      </c>
      <c r="S103" s="1264">
        <v>2942.6185236241108</v>
      </c>
      <c r="T103" s="1265"/>
      <c r="U103" s="1292" t="s">
        <v>397</v>
      </c>
      <c r="V103" s="1293"/>
      <c r="X103" s="1668"/>
      <c r="Y103" s="1670"/>
      <c r="Z103" s="1671"/>
    </row>
    <row r="104" spans="1:26" ht="15.5" customHeight="1" outlineLevel="1">
      <c r="A104" s="1655" t="s">
        <v>671</v>
      </c>
      <c r="B104" s="471" t="s">
        <v>256</v>
      </c>
      <c r="C104" s="764" t="s">
        <v>96</v>
      </c>
      <c r="D104" s="468" t="s">
        <v>660</v>
      </c>
      <c r="E104" s="514" t="s">
        <v>651</v>
      </c>
      <c r="F104" s="514" t="s">
        <v>458</v>
      </c>
      <c r="G104" s="514">
        <v>506.3</v>
      </c>
      <c r="H104" s="514">
        <v>246.57</v>
      </c>
      <c r="I104" s="514" t="s">
        <v>82</v>
      </c>
      <c r="J104" s="764" t="s">
        <v>443</v>
      </c>
      <c r="K104" s="764" t="s">
        <v>445</v>
      </c>
      <c r="L104" s="468" t="s">
        <v>96</v>
      </c>
      <c r="M104" s="468" t="s">
        <v>476</v>
      </c>
      <c r="N104" s="755"/>
      <c r="O104" s="756"/>
      <c r="P104" s="813"/>
      <c r="Q104" s="537">
        <v>0</v>
      </c>
      <c r="R104" s="470">
        <v>0</v>
      </c>
      <c r="S104" s="1264" t="e">
        <v>#DIV/0!</v>
      </c>
      <c r="T104" s="1265"/>
      <c r="U104" s="1292" t="s">
        <v>401</v>
      </c>
      <c r="V104" s="1293"/>
      <c r="X104" s="1668"/>
      <c r="Y104" s="1670"/>
      <c r="Z104" s="1671"/>
    </row>
    <row r="105" spans="1:26" ht="15.5" customHeight="1" outlineLevel="1">
      <c r="A105" s="1655"/>
      <c r="B105" s="471">
        <v>6</v>
      </c>
      <c r="C105" s="468" t="s">
        <v>669</v>
      </c>
      <c r="D105" s="468" t="s">
        <v>667</v>
      </c>
      <c r="E105" s="514" t="s">
        <v>661</v>
      </c>
      <c r="F105" s="468" t="s">
        <v>459</v>
      </c>
      <c r="G105" s="468">
        <v>488.9</v>
      </c>
      <c r="H105" s="468" t="s">
        <v>82</v>
      </c>
      <c r="I105" s="514" t="s">
        <v>82</v>
      </c>
      <c r="J105" s="764" t="s">
        <v>506</v>
      </c>
      <c r="K105" s="468" t="s">
        <v>445</v>
      </c>
      <c r="L105" s="468" t="s">
        <v>484</v>
      </c>
      <c r="M105" s="755" t="s">
        <v>666</v>
      </c>
      <c r="N105" s="768">
        <v>102609</v>
      </c>
      <c r="O105" s="769">
        <v>27.22</v>
      </c>
      <c r="P105" s="800">
        <v>6</v>
      </c>
      <c r="Q105" s="537">
        <v>25.586799999999997</v>
      </c>
      <c r="R105" s="470">
        <v>19.190099999999997</v>
      </c>
      <c r="S105" s="1264">
        <v>4010.2318382916196</v>
      </c>
      <c r="T105" s="1265"/>
      <c r="U105" s="1292" t="s">
        <v>405</v>
      </c>
      <c r="V105" s="1293"/>
      <c r="X105" s="1669"/>
      <c r="Y105" s="1670"/>
      <c r="Z105" s="1671"/>
    </row>
    <row r="106" spans="1:26" ht="15.5" customHeight="1" outlineLevel="1">
      <c r="A106" s="1655"/>
      <c r="B106" s="471">
        <v>7</v>
      </c>
      <c r="C106" s="764" t="s">
        <v>664</v>
      </c>
      <c r="D106" s="765" t="s">
        <v>663</v>
      </c>
      <c r="E106" s="514">
        <v>17</v>
      </c>
      <c r="F106" s="838" t="s">
        <v>656</v>
      </c>
      <c r="G106" s="514">
        <v>505.6</v>
      </c>
      <c r="H106" s="752" t="s">
        <v>82</v>
      </c>
      <c r="I106" s="514" t="s">
        <v>82</v>
      </c>
      <c r="J106" s="838" t="s">
        <v>406</v>
      </c>
      <c r="K106" s="839" t="s">
        <v>563</v>
      </c>
      <c r="L106" s="873" t="s">
        <v>484</v>
      </c>
      <c r="M106" s="468" t="s">
        <v>665</v>
      </c>
      <c r="N106" s="514">
        <v>169694</v>
      </c>
      <c r="O106" s="842">
        <v>51.03</v>
      </c>
      <c r="P106" s="755">
        <v>3</v>
      </c>
      <c r="Q106" s="537">
        <v>49.499099999999999</v>
      </c>
      <c r="R106" s="470">
        <v>37.124324999999999</v>
      </c>
      <c r="S106" s="1264">
        <v>3428.2239475061165</v>
      </c>
      <c r="T106" s="1265"/>
      <c r="U106" s="1292" t="s">
        <v>397</v>
      </c>
      <c r="V106" s="1293"/>
      <c r="X106" s="1667"/>
      <c r="Y106" s="1670"/>
      <c r="Z106" s="1671"/>
    </row>
    <row r="107" spans="1:26" ht="15.5" customHeight="1" outlineLevel="1">
      <c r="A107" s="1655"/>
      <c r="B107" s="471">
        <v>8</v>
      </c>
      <c r="C107" s="764" t="s">
        <v>96</v>
      </c>
      <c r="D107" s="514" t="s">
        <v>96</v>
      </c>
      <c r="E107" s="764">
        <v>0</v>
      </c>
      <c r="F107" s="764" t="s">
        <v>96</v>
      </c>
      <c r="G107" s="514">
        <v>0</v>
      </c>
      <c r="H107" s="514" t="s">
        <v>82</v>
      </c>
      <c r="I107" s="514" t="s">
        <v>82</v>
      </c>
      <c r="J107" s="838" t="s">
        <v>461</v>
      </c>
      <c r="K107" s="764" t="s">
        <v>96</v>
      </c>
      <c r="L107" s="764" t="s">
        <v>96</v>
      </c>
      <c r="M107" s="468" t="s">
        <v>475</v>
      </c>
      <c r="N107" s="786"/>
      <c r="O107" s="756"/>
      <c r="P107" s="813"/>
      <c r="Q107" s="537">
        <v>0</v>
      </c>
      <c r="R107" s="470">
        <v>0</v>
      </c>
      <c r="S107" s="1264" t="e">
        <v>#DIV/0!</v>
      </c>
      <c r="T107" s="1265"/>
      <c r="U107" s="1292" t="s">
        <v>472</v>
      </c>
      <c r="V107" s="1293"/>
      <c r="X107" s="1668"/>
      <c r="Y107" s="1670"/>
      <c r="Z107" s="1671"/>
    </row>
    <row r="108" spans="1:26" ht="15" customHeight="1" outlineLevel="1">
      <c r="A108" s="1655"/>
      <c r="B108" s="471" t="s">
        <v>465</v>
      </c>
      <c r="C108" s="764" t="s">
        <v>82</v>
      </c>
      <c r="D108" s="468" t="s">
        <v>82</v>
      </c>
      <c r="E108" s="514" t="s">
        <v>82</v>
      </c>
      <c r="F108" s="764" t="s">
        <v>82</v>
      </c>
      <c r="G108" s="514" t="s">
        <v>82</v>
      </c>
      <c r="H108" s="514" t="s">
        <v>82</v>
      </c>
      <c r="I108" s="514" t="s">
        <v>82</v>
      </c>
      <c r="J108" s="764" t="s">
        <v>82</v>
      </c>
      <c r="K108" s="764" t="s">
        <v>82</v>
      </c>
      <c r="L108" s="764" t="s">
        <v>82</v>
      </c>
      <c r="M108" s="468" t="s">
        <v>469</v>
      </c>
      <c r="N108" s="802"/>
      <c r="O108" s="803"/>
      <c r="P108" s="813"/>
      <c r="Q108" s="537">
        <v>0</v>
      </c>
      <c r="R108" s="470">
        <v>0</v>
      </c>
      <c r="S108" s="1264" t="e">
        <v>#DIV/0!</v>
      </c>
      <c r="T108" s="1265"/>
      <c r="U108" s="1292" t="s">
        <v>473</v>
      </c>
      <c r="V108" s="1293"/>
      <c r="X108" s="1668"/>
      <c r="Y108" s="1670"/>
      <c r="Z108" s="1671"/>
    </row>
    <row r="109" spans="1:26" ht="15" customHeight="1" outlineLevel="1">
      <c r="A109" s="1655"/>
      <c r="B109" s="468" t="s">
        <v>467</v>
      </c>
      <c r="C109" s="764" t="s">
        <v>96</v>
      </c>
      <c r="D109" s="764" t="s">
        <v>668</v>
      </c>
      <c r="E109" s="514">
        <v>195</v>
      </c>
      <c r="F109" s="764" t="s">
        <v>458</v>
      </c>
      <c r="G109" s="514">
        <v>512.5</v>
      </c>
      <c r="H109" s="468" t="s">
        <v>82</v>
      </c>
      <c r="I109" s="514" t="s">
        <v>82</v>
      </c>
      <c r="J109" s="764" t="s">
        <v>418</v>
      </c>
      <c r="K109" s="764" t="s">
        <v>445</v>
      </c>
      <c r="L109" s="764" t="s">
        <v>662</v>
      </c>
      <c r="M109" s="468" t="s">
        <v>670</v>
      </c>
      <c r="N109" s="755">
        <v>353862</v>
      </c>
      <c r="O109" s="769">
        <v>122.88</v>
      </c>
      <c r="P109" s="843">
        <v>1</v>
      </c>
      <c r="Q109" s="537">
        <v>121.65119999999999</v>
      </c>
      <c r="R109" s="470">
        <v>95.31371519999999</v>
      </c>
      <c r="S109" s="1264">
        <v>2908.8245738636365</v>
      </c>
      <c r="T109" s="1265"/>
      <c r="U109" s="1292" t="s">
        <v>405</v>
      </c>
      <c r="V109" s="1293"/>
      <c r="X109" s="1669"/>
      <c r="Y109" s="1670"/>
      <c r="Z109" s="1671"/>
    </row>
    <row r="110" spans="1:26" ht="17" outlineLevel="1">
      <c r="A110" s="1655" t="s">
        <v>688</v>
      </c>
      <c r="B110" s="471" t="s">
        <v>256</v>
      </c>
      <c r="C110" s="764" t="s">
        <v>96</v>
      </c>
      <c r="D110" s="765" t="s">
        <v>660</v>
      </c>
      <c r="E110" s="514" t="s">
        <v>672</v>
      </c>
      <c r="F110" s="838" t="s">
        <v>458</v>
      </c>
      <c r="G110" s="514">
        <v>493.5</v>
      </c>
      <c r="H110" s="752">
        <v>246.7</v>
      </c>
      <c r="I110" s="514" t="s">
        <v>82</v>
      </c>
      <c r="J110" s="838" t="s">
        <v>443</v>
      </c>
      <c r="K110" s="839" t="s">
        <v>445</v>
      </c>
      <c r="L110" s="873" t="s">
        <v>96</v>
      </c>
      <c r="M110" s="468" t="s">
        <v>476</v>
      </c>
      <c r="N110" s="514"/>
      <c r="O110" s="842"/>
      <c r="P110" s="755"/>
      <c r="Q110" s="537">
        <v>0</v>
      </c>
      <c r="R110" s="470">
        <v>0</v>
      </c>
      <c r="S110" s="1264" t="e">
        <v>#DIV/0!</v>
      </c>
      <c r="T110" s="1265"/>
      <c r="U110" s="1292" t="s">
        <v>401</v>
      </c>
      <c r="V110" s="1293"/>
      <c r="X110" s="1667"/>
      <c r="Y110" s="1670"/>
      <c r="Z110" s="1671"/>
    </row>
    <row r="111" spans="1:26" ht="16" outlineLevel="1">
      <c r="A111" s="1655"/>
      <c r="B111" s="471">
        <v>6</v>
      </c>
      <c r="C111" s="764" t="s">
        <v>687</v>
      </c>
      <c r="D111" s="514" t="s">
        <v>673</v>
      </c>
      <c r="E111" s="764" t="s">
        <v>674</v>
      </c>
      <c r="F111" s="764" t="s">
        <v>459</v>
      </c>
      <c r="G111" s="514">
        <v>488.5</v>
      </c>
      <c r="H111" s="514" t="s">
        <v>82</v>
      </c>
      <c r="I111" s="514" t="s">
        <v>82</v>
      </c>
      <c r="J111" s="838" t="s">
        <v>675</v>
      </c>
      <c r="K111" s="764" t="s">
        <v>445</v>
      </c>
      <c r="L111" s="764" t="s">
        <v>484</v>
      </c>
      <c r="M111" s="468" t="s">
        <v>676</v>
      </c>
      <c r="N111" s="786">
        <v>189623</v>
      </c>
      <c r="O111" s="756">
        <v>45.88</v>
      </c>
      <c r="P111" s="813">
        <v>6</v>
      </c>
      <c r="Q111" s="537">
        <v>43.127200000000002</v>
      </c>
      <c r="R111" s="470">
        <v>32.345399999999998</v>
      </c>
      <c r="S111" s="1264">
        <v>4396.830770372294</v>
      </c>
      <c r="T111" s="1265"/>
      <c r="U111" s="1292" t="s">
        <v>405</v>
      </c>
      <c r="V111" s="1293"/>
      <c r="X111" s="1668"/>
      <c r="Y111" s="1670"/>
      <c r="Z111" s="1671"/>
    </row>
    <row r="112" spans="1:26" ht="16" outlineLevel="1">
      <c r="A112" s="1655"/>
      <c r="B112" s="471">
        <v>7</v>
      </c>
      <c r="C112" s="764" t="s">
        <v>677</v>
      </c>
      <c r="D112" s="468" t="s">
        <v>678</v>
      </c>
      <c r="E112" s="514" t="s">
        <v>679</v>
      </c>
      <c r="F112" s="764" t="s">
        <v>656</v>
      </c>
      <c r="G112" s="514">
        <v>545</v>
      </c>
      <c r="H112" s="514" t="s">
        <v>82</v>
      </c>
      <c r="I112" s="514" t="s">
        <v>82</v>
      </c>
      <c r="J112" s="764" t="s">
        <v>680</v>
      </c>
      <c r="K112" s="764" t="s">
        <v>563</v>
      </c>
      <c r="L112" s="764" t="s">
        <v>484</v>
      </c>
      <c r="M112" s="468" t="s">
        <v>681</v>
      </c>
      <c r="N112" s="802">
        <v>289640</v>
      </c>
      <c r="O112" s="803">
        <v>70.06</v>
      </c>
      <c r="P112" s="813">
        <v>3</v>
      </c>
      <c r="Q112" s="537">
        <v>67.958200000000005</v>
      </c>
      <c r="R112" s="470">
        <v>50.968650000000004</v>
      </c>
      <c r="S112" s="1264">
        <v>4262.0316606384513</v>
      </c>
      <c r="T112" s="1265"/>
      <c r="U112" s="1292" t="s">
        <v>397</v>
      </c>
      <c r="V112" s="1293"/>
      <c r="X112" s="1668"/>
      <c r="Y112" s="1670"/>
      <c r="Z112" s="1671"/>
    </row>
    <row r="113" spans="1:26" ht="16" outlineLevel="1">
      <c r="A113" s="1655"/>
      <c r="B113" s="468">
        <v>8</v>
      </c>
      <c r="C113" s="764" t="s">
        <v>96</v>
      </c>
      <c r="D113" s="764" t="s">
        <v>96</v>
      </c>
      <c r="E113" s="514">
        <v>0</v>
      </c>
      <c r="F113" s="764" t="s">
        <v>96</v>
      </c>
      <c r="G113" s="514">
        <v>0</v>
      </c>
      <c r="H113" s="468" t="s">
        <v>82</v>
      </c>
      <c r="I113" s="514" t="s">
        <v>82</v>
      </c>
      <c r="J113" s="764" t="s">
        <v>461</v>
      </c>
      <c r="K113" s="764" t="s">
        <v>96</v>
      </c>
      <c r="L113" s="764" t="s">
        <v>96</v>
      </c>
      <c r="M113" s="468" t="s">
        <v>475</v>
      </c>
      <c r="N113" s="755"/>
      <c r="O113" s="769"/>
      <c r="P113" s="843"/>
      <c r="Q113" s="537">
        <v>0</v>
      </c>
      <c r="R113" s="470">
        <v>0</v>
      </c>
      <c r="S113" s="1264" t="e">
        <v>#DIV/0!</v>
      </c>
      <c r="T113" s="1265"/>
      <c r="U113" s="1292" t="s">
        <v>472</v>
      </c>
      <c r="V113" s="1293"/>
      <c r="X113" s="1669"/>
      <c r="Y113" s="1670"/>
      <c r="Z113" s="1671"/>
    </row>
    <row r="114" spans="1:26" ht="17" outlineLevel="1">
      <c r="A114" s="1655"/>
      <c r="B114" s="471" t="s">
        <v>465</v>
      </c>
      <c r="C114" s="764" t="s">
        <v>82</v>
      </c>
      <c r="D114" s="765" t="s">
        <v>82</v>
      </c>
      <c r="E114" s="514" t="s">
        <v>82</v>
      </c>
      <c r="F114" s="838" t="s">
        <v>82</v>
      </c>
      <c r="G114" s="514" t="s">
        <v>82</v>
      </c>
      <c r="H114" s="752" t="s">
        <v>82</v>
      </c>
      <c r="I114" s="514" t="s">
        <v>82</v>
      </c>
      <c r="J114" s="838" t="s">
        <v>82</v>
      </c>
      <c r="K114" s="839" t="s">
        <v>82</v>
      </c>
      <c r="L114" s="873" t="s">
        <v>82</v>
      </c>
      <c r="M114" s="468" t="s">
        <v>469</v>
      </c>
      <c r="N114" s="514"/>
      <c r="O114" s="842"/>
      <c r="P114" s="755"/>
      <c r="Q114" s="537">
        <v>0</v>
      </c>
      <c r="R114" s="470">
        <v>0</v>
      </c>
      <c r="S114" s="1264" t="e">
        <v>#DIV/0!</v>
      </c>
      <c r="T114" s="1265"/>
      <c r="U114" s="1292" t="s">
        <v>473</v>
      </c>
      <c r="V114" s="1293"/>
      <c r="X114" s="1667"/>
      <c r="Y114" s="1670"/>
      <c r="Z114" s="1671"/>
    </row>
    <row r="115" spans="1:26" ht="16" outlineLevel="1">
      <c r="A115" s="1655"/>
      <c r="B115" s="471" t="s">
        <v>467</v>
      </c>
      <c r="C115" s="764" t="s">
        <v>96</v>
      </c>
      <c r="D115" s="514" t="s">
        <v>682</v>
      </c>
      <c r="E115" s="764" t="s">
        <v>683</v>
      </c>
      <c r="F115" s="764" t="s">
        <v>451</v>
      </c>
      <c r="G115" s="514">
        <v>487.6</v>
      </c>
      <c r="H115" s="514" t="s">
        <v>82</v>
      </c>
      <c r="I115" s="514" t="s">
        <v>82</v>
      </c>
      <c r="J115" s="838" t="s">
        <v>684</v>
      </c>
      <c r="K115" s="764" t="s">
        <v>565</v>
      </c>
      <c r="L115" s="764" t="s">
        <v>685</v>
      </c>
      <c r="M115" s="468" t="s">
        <v>516</v>
      </c>
      <c r="N115" s="786">
        <v>251514</v>
      </c>
      <c r="O115" s="756">
        <v>109.76</v>
      </c>
      <c r="P115" s="813">
        <v>1</v>
      </c>
      <c r="Q115" s="537">
        <v>108.66239999999999</v>
      </c>
      <c r="R115" s="470">
        <v>85.136990399999988</v>
      </c>
      <c r="S115" s="1264">
        <v>2314.6368937185266</v>
      </c>
      <c r="T115" s="1265"/>
      <c r="U115" s="1292" t="s">
        <v>686</v>
      </c>
      <c r="V115" s="1293"/>
      <c r="X115" s="1668"/>
      <c r="Y115" s="1670"/>
      <c r="Z115" s="1671"/>
    </row>
    <row r="116" spans="1:26" ht="16" outlineLevel="1">
      <c r="A116" s="1655" t="s">
        <v>694</v>
      </c>
      <c r="B116" s="471" t="s">
        <v>256</v>
      </c>
      <c r="C116" s="764" t="s">
        <v>96</v>
      </c>
      <c r="D116" s="468" t="s">
        <v>660</v>
      </c>
      <c r="E116" s="514" t="s">
        <v>689</v>
      </c>
      <c r="F116" s="764" t="s">
        <v>458</v>
      </c>
      <c r="G116" s="514">
        <v>487</v>
      </c>
      <c r="H116" s="514">
        <v>246.8</v>
      </c>
      <c r="I116" s="514" t="s">
        <v>82</v>
      </c>
      <c r="J116" s="764" t="s">
        <v>443</v>
      </c>
      <c r="K116" s="764" t="s">
        <v>445</v>
      </c>
      <c r="L116" s="764" t="s">
        <v>96</v>
      </c>
      <c r="M116" s="468" t="s">
        <v>476</v>
      </c>
      <c r="N116" s="802"/>
      <c r="O116" s="803"/>
      <c r="P116" s="813"/>
      <c r="Q116" s="537">
        <v>0</v>
      </c>
      <c r="R116" s="470">
        <v>0</v>
      </c>
      <c r="S116" s="1264" t="e">
        <v>#DIV/0!</v>
      </c>
      <c r="T116" s="1265"/>
      <c r="U116" s="1292" t="s">
        <v>401</v>
      </c>
      <c r="V116" s="1293"/>
      <c r="X116" s="1668"/>
      <c r="Y116" s="1670"/>
      <c r="Z116" s="1671"/>
    </row>
    <row r="117" spans="1:26" ht="16" outlineLevel="1">
      <c r="A117" s="1655"/>
      <c r="B117" s="468">
        <v>6</v>
      </c>
      <c r="C117" s="764" t="s">
        <v>687</v>
      </c>
      <c r="D117" s="764" t="s">
        <v>690</v>
      </c>
      <c r="E117" s="514" t="s">
        <v>691</v>
      </c>
      <c r="F117" s="764" t="s">
        <v>548</v>
      </c>
      <c r="G117" s="514">
        <v>487.9</v>
      </c>
      <c r="H117" s="468" t="s">
        <v>82</v>
      </c>
      <c r="I117" s="514" t="s">
        <v>82</v>
      </c>
      <c r="J117" s="764" t="s">
        <v>461</v>
      </c>
      <c r="K117" s="764" t="s">
        <v>445</v>
      </c>
      <c r="L117" s="764" t="s">
        <v>484</v>
      </c>
      <c r="M117" s="468" t="s">
        <v>692</v>
      </c>
      <c r="N117" s="755">
        <v>187712</v>
      </c>
      <c r="O117" s="769">
        <v>50.96</v>
      </c>
      <c r="P117" s="843">
        <v>6</v>
      </c>
      <c r="Q117" s="537">
        <v>47.9024</v>
      </c>
      <c r="R117" s="470">
        <v>35.9268</v>
      </c>
      <c r="S117" s="1264">
        <v>3918.6345569324294</v>
      </c>
      <c r="T117" s="1265"/>
      <c r="U117" s="1292" t="s">
        <v>397</v>
      </c>
      <c r="V117" s="1293"/>
      <c r="X117" s="1669"/>
      <c r="Y117" s="1670"/>
      <c r="Z117" s="1671"/>
    </row>
    <row r="118" spans="1:26" ht="17">
      <c r="A118" s="1651">
        <v>45261</v>
      </c>
      <c r="B118" s="817" t="s">
        <v>256</v>
      </c>
      <c r="C118" s="764" t="s">
        <v>848</v>
      </c>
      <c r="D118" s="839" t="s">
        <v>851</v>
      </c>
      <c r="E118" s="764">
        <v>60</v>
      </c>
      <c r="F118" s="838">
        <v>33</v>
      </c>
      <c r="G118" s="514">
        <v>505</v>
      </c>
      <c r="H118" s="970">
        <v>164.5</v>
      </c>
      <c r="I118" s="514" t="s">
        <v>82</v>
      </c>
      <c r="J118" s="838">
        <v>0</v>
      </c>
      <c r="K118" s="839" t="s">
        <v>96</v>
      </c>
      <c r="L118" s="928" t="s">
        <v>768</v>
      </c>
      <c r="M118" s="468" t="s">
        <v>703</v>
      </c>
      <c r="N118" s="514">
        <v>63703</v>
      </c>
      <c r="O118" s="961">
        <v>184</v>
      </c>
      <c r="P118" s="755">
        <v>98</v>
      </c>
      <c r="Q118" s="537">
        <f t="shared" ref="Q118:Q181" si="2">O118*(100-P118)/100</f>
        <v>3.68</v>
      </c>
      <c r="R118" s="470">
        <f>Q118*0.75</f>
        <v>2.7600000000000002</v>
      </c>
      <c r="S118" s="1264">
        <f t="shared" ref="S118:S181" si="3">N118/Q118</f>
        <v>17310.597826086956</v>
      </c>
      <c r="T118" s="1265"/>
      <c r="U118" s="1292" t="s">
        <v>405</v>
      </c>
      <c r="V118" s="1293"/>
    </row>
    <row r="119" spans="1:26" ht="17">
      <c r="A119" s="1652"/>
      <c r="B119" s="817">
        <v>6</v>
      </c>
      <c r="C119" s="764" t="s">
        <v>849</v>
      </c>
      <c r="D119" s="764" t="s">
        <v>850</v>
      </c>
      <c r="E119" s="764">
        <v>130</v>
      </c>
      <c r="F119" s="838" t="s">
        <v>459</v>
      </c>
      <c r="G119" s="514">
        <v>507</v>
      </c>
      <c r="H119" s="514" t="s">
        <v>82</v>
      </c>
      <c r="I119" s="514" t="s">
        <v>82</v>
      </c>
      <c r="J119" s="838" t="s">
        <v>693</v>
      </c>
      <c r="K119" s="764" t="s">
        <v>96</v>
      </c>
      <c r="L119" s="928" t="s">
        <v>748</v>
      </c>
      <c r="M119" s="468" t="s">
        <v>703</v>
      </c>
      <c r="N119" s="514">
        <v>159091</v>
      </c>
      <c r="O119" s="756">
        <v>28</v>
      </c>
      <c r="P119" s="801">
        <v>25</v>
      </c>
      <c r="Q119" s="537">
        <f t="shared" si="2"/>
        <v>21</v>
      </c>
      <c r="R119" s="470">
        <f>Q119*0.75</f>
        <v>15.75</v>
      </c>
      <c r="S119" s="1264">
        <f t="shared" si="3"/>
        <v>7575.7619047619046</v>
      </c>
      <c r="T119" s="1265"/>
      <c r="U119" s="1292" t="s">
        <v>847</v>
      </c>
      <c r="V119" s="1293"/>
    </row>
    <row r="120" spans="1:26" ht="17">
      <c r="A120" s="1652"/>
      <c r="B120" s="817">
        <v>7</v>
      </c>
      <c r="C120" s="838" t="s">
        <v>854</v>
      </c>
      <c r="D120" s="468">
        <v>89</v>
      </c>
      <c r="E120" s="838">
        <v>18</v>
      </c>
      <c r="F120" s="838" t="s">
        <v>548</v>
      </c>
      <c r="G120" s="514">
        <v>515</v>
      </c>
      <c r="H120" s="514" t="s">
        <v>82</v>
      </c>
      <c r="I120" s="514" t="s">
        <v>82</v>
      </c>
      <c r="J120" s="764" t="s">
        <v>451</v>
      </c>
      <c r="K120" s="764" t="s">
        <v>699</v>
      </c>
      <c r="L120" s="868" t="s">
        <v>484</v>
      </c>
      <c r="M120" s="468" t="s">
        <v>827</v>
      </c>
      <c r="N120" s="514">
        <v>223541</v>
      </c>
      <c r="O120" s="756">
        <v>38</v>
      </c>
      <c r="P120" s="801">
        <v>17</v>
      </c>
      <c r="Q120" s="537">
        <f t="shared" si="2"/>
        <v>31.54</v>
      </c>
      <c r="R120" s="470">
        <f>Q120*0.75</f>
        <v>23.655000000000001</v>
      </c>
      <c r="S120" s="1264">
        <f t="shared" si="3"/>
        <v>7087.5396322130628</v>
      </c>
      <c r="T120" s="1265"/>
      <c r="U120" s="1292" t="s">
        <v>405</v>
      </c>
      <c r="V120" s="1293"/>
      <c r="W120" s="959">
        <v>9.1999999999999993</v>
      </c>
    </row>
    <row r="121" spans="1:26" ht="17">
      <c r="A121" s="1652"/>
      <c r="B121" s="817">
        <v>8</v>
      </c>
      <c r="C121" s="764" t="s">
        <v>82</v>
      </c>
      <c r="D121" s="764">
        <v>253</v>
      </c>
      <c r="E121" s="514">
        <v>0</v>
      </c>
      <c r="F121" s="764" t="s">
        <v>82</v>
      </c>
      <c r="G121" s="514">
        <v>0</v>
      </c>
      <c r="H121" s="514" t="s">
        <v>82</v>
      </c>
      <c r="I121" s="514" t="s">
        <v>82</v>
      </c>
      <c r="J121" s="764" t="s">
        <v>700</v>
      </c>
      <c r="K121" s="764">
        <v>0</v>
      </c>
      <c r="L121" s="837" t="s">
        <v>96</v>
      </c>
      <c r="M121" s="468" t="s">
        <v>794</v>
      </c>
      <c r="N121" s="940"/>
      <c r="O121" s="922"/>
      <c r="P121" s="843"/>
      <c r="Q121" s="537">
        <f t="shared" si="2"/>
        <v>0</v>
      </c>
      <c r="R121" s="470">
        <f>Q121*0.93</f>
        <v>0</v>
      </c>
      <c r="S121" s="1264" t="e">
        <f t="shared" si="3"/>
        <v>#DIV/0!</v>
      </c>
      <c r="T121" s="1265"/>
      <c r="U121" s="1292" t="s">
        <v>472</v>
      </c>
      <c r="V121" s="1293"/>
    </row>
    <row r="122" spans="1:26" ht="16">
      <c r="A122" s="1652"/>
      <c r="B122" s="817" t="s">
        <v>465</v>
      </c>
      <c r="C122" s="838" t="s">
        <v>82</v>
      </c>
      <c r="D122" s="838">
        <v>17</v>
      </c>
      <c r="E122" s="838">
        <v>20</v>
      </c>
      <c r="F122" s="838" t="s">
        <v>82</v>
      </c>
      <c r="G122" s="838" t="s">
        <v>82</v>
      </c>
      <c r="H122" s="468" t="s">
        <v>82</v>
      </c>
      <c r="I122" s="514" t="s">
        <v>82</v>
      </c>
      <c r="J122" s="514">
        <v>1</v>
      </c>
      <c r="K122" s="514">
        <v>0</v>
      </c>
      <c r="L122" s="786" t="s">
        <v>82</v>
      </c>
      <c r="M122" s="863" t="s">
        <v>469</v>
      </c>
      <c r="N122" s="923"/>
      <c r="O122" s="922"/>
      <c r="P122" s="843"/>
      <c r="Q122" s="537">
        <f t="shared" si="2"/>
        <v>0</v>
      </c>
      <c r="R122" s="470">
        <f>Q122*0.93</f>
        <v>0</v>
      </c>
      <c r="S122" s="1264" t="e">
        <f t="shared" si="3"/>
        <v>#DIV/0!</v>
      </c>
      <c r="T122" s="1265"/>
      <c r="U122" s="1292" t="s">
        <v>473</v>
      </c>
      <c r="V122" s="1293"/>
    </row>
    <row r="123" spans="1:26" ht="17">
      <c r="A123" s="1653"/>
      <c r="B123" s="817" t="s">
        <v>467</v>
      </c>
      <c r="C123" s="764" t="s">
        <v>853</v>
      </c>
      <c r="D123" s="468">
        <v>108</v>
      </c>
      <c r="E123" s="514">
        <v>30</v>
      </c>
      <c r="F123" s="764">
        <v>33</v>
      </c>
      <c r="G123" s="514">
        <v>506</v>
      </c>
      <c r="H123" s="468" t="s">
        <v>82</v>
      </c>
      <c r="I123" s="514" t="s">
        <v>82</v>
      </c>
      <c r="J123" s="764">
        <v>0</v>
      </c>
      <c r="K123" s="764" t="s">
        <v>96</v>
      </c>
      <c r="L123" s="837" t="s">
        <v>484</v>
      </c>
      <c r="M123" s="468" t="s">
        <v>852</v>
      </c>
      <c r="N123" s="841">
        <v>163527</v>
      </c>
      <c r="O123" s="787">
        <v>29</v>
      </c>
      <c r="P123" s="801">
        <v>16</v>
      </c>
      <c r="Q123" s="537">
        <f t="shared" si="2"/>
        <v>24.36</v>
      </c>
      <c r="R123" s="470">
        <f>Q123*0.7835</f>
        <v>19.08606</v>
      </c>
      <c r="S123" s="1264">
        <f t="shared" si="3"/>
        <v>6712.9310344827591</v>
      </c>
      <c r="T123" s="1265"/>
      <c r="U123" s="1292" t="s">
        <v>405</v>
      </c>
      <c r="V123" s="1293"/>
    </row>
    <row r="124" spans="1:26" ht="15.75" customHeight="1">
      <c r="A124" s="1651">
        <v>45262</v>
      </c>
      <c r="B124" s="817" t="s">
        <v>256</v>
      </c>
      <c r="C124" s="764" t="s">
        <v>96</v>
      </c>
      <c r="D124" s="839" t="s">
        <v>702</v>
      </c>
      <c r="E124" s="764">
        <v>60</v>
      </c>
      <c r="F124" s="838">
        <v>33</v>
      </c>
      <c r="G124" s="514">
        <v>505</v>
      </c>
      <c r="H124" s="970">
        <v>164.4</v>
      </c>
      <c r="I124" s="514" t="s">
        <v>82</v>
      </c>
      <c r="J124" s="838">
        <v>0</v>
      </c>
      <c r="K124" s="839" t="s">
        <v>96</v>
      </c>
      <c r="L124" s="868" t="s">
        <v>96</v>
      </c>
      <c r="M124" s="468" t="s">
        <v>703</v>
      </c>
      <c r="N124" s="514">
        <v>0</v>
      </c>
      <c r="O124" s="961">
        <v>0</v>
      </c>
      <c r="P124" s="755">
        <v>0</v>
      </c>
      <c r="Q124" s="537">
        <f t="shared" si="2"/>
        <v>0</v>
      </c>
      <c r="R124" s="470">
        <f>Q124*0.75</f>
        <v>0</v>
      </c>
      <c r="S124" s="1264" t="e">
        <f t="shared" si="3"/>
        <v>#DIV/0!</v>
      </c>
      <c r="T124" s="1265"/>
      <c r="U124" s="1292" t="s">
        <v>401</v>
      </c>
      <c r="V124" s="1293"/>
    </row>
    <row r="125" spans="1:26" ht="15.75" customHeight="1">
      <c r="A125" s="1652"/>
      <c r="B125" s="817">
        <v>6</v>
      </c>
      <c r="C125" s="764" t="s">
        <v>855</v>
      </c>
      <c r="D125" s="764" t="s">
        <v>856</v>
      </c>
      <c r="E125" s="764">
        <v>130</v>
      </c>
      <c r="F125" s="838" t="s">
        <v>459</v>
      </c>
      <c r="G125" s="514">
        <v>507</v>
      </c>
      <c r="H125" s="514" t="s">
        <v>82</v>
      </c>
      <c r="I125" s="514" t="s">
        <v>82</v>
      </c>
      <c r="J125" s="838" t="s">
        <v>693</v>
      </c>
      <c r="K125" s="764" t="s">
        <v>96</v>
      </c>
      <c r="L125" s="928" t="s">
        <v>748</v>
      </c>
      <c r="M125" s="468" t="s">
        <v>857</v>
      </c>
      <c r="N125" s="514">
        <v>162125</v>
      </c>
      <c r="O125" s="756">
        <v>32</v>
      </c>
      <c r="P125" s="801">
        <v>25</v>
      </c>
      <c r="Q125" s="537">
        <f t="shared" si="2"/>
        <v>24</v>
      </c>
      <c r="R125" s="470">
        <f>Q125*0.75</f>
        <v>18</v>
      </c>
      <c r="S125" s="1264">
        <f t="shared" si="3"/>
        <v>6755.208333333333</v>
      </c>
      <c r="T125" s="1265"/>
      <c r="U125" s="1292" t="s">
        <v>696</v>
      </c>
      <c r="V125" s="1293"/>
    </row>
    <row r="126" spans="1:26" ht="15.75" customHeight="1">
      <c r="A126" s="1652"/>
      <c r="B126" s="817">
        <v>7</v>
      </c>
      <c r="C126" s="838" t="s">
        <v>858</v>
      </c>
      <c r="D126" s="468">
        <v>106</v>
      </c>
      <c r="E126" s="838">
        <v>18</v>
      </c>
      <c r="F126" s="838" t="s">
        <v>459</v>
      </c>
      <c r="G126" s="514">
        <v>500</v>
      </c>
      <c r="H126" s="514" t="s">
        <v>82</v>
      </c>
      <c r="I126" s="514" t="s">
        <v>82</v>
      </c>
      <c r="J126" s="764" t="s">
        <v>451</v>
      </c>
      <c r="K126" s="764" t="s">
        <v>699</v>
      </c>
      <c r="L126" s="868" t="s">
        <v>484</v>
      </c>
      <c r="M126" s="468" t="s">
        <v>859</v>
      </c>
      <c r="N126" s="514">
        <v>190245</v>
      </c>
      <c r="O126" s="756">
        <v>37</v>
      </c>
      <c r="P126" s="801">
        <v>17</v>
      </c>
      <c r="Q126" s="537">
        <f t="shared" si="2"/>
        <v>30.71</v>
      </c>
      <c r="R126" s="470">
        <f>Q126*0.75</f>
        <v>23.032499999999999</v>
      </c>
      <c r="S126" s="1264">
        <f t="shared" si="3"/>
        <v>6194.8876587430805</v>
      </c>
      <c r="T126" s="1265"/>
      <c r="U126" s="1292" t="s">
        <v>405</v>
      </c>
      <c r="V126" s="1293"/>
    </row>
    <row r="127" spans="1:26" ht="15.75" customHeight="1">
      <c r="A127" s="1652"/>
      <c r="B127" s="817">
        <v>8</v>
      </c>
      <c r="C127" s="764" t="s">
        <v>82</v>
      </c>
      <c r="D127" s="764">
        <v>253</v>
      </c>
      <c r="E127" s="514">
        <v>0</v>
      </c>
      <c r="F127" s="764" t="s">
        <v>82</v>
      </c>
      <c r="G127" s="514">
        <v>0</v>
      </c>
      <c r="H127" s="514" t="s">
        <v>82</v>
      </c>
      <c r="I127" s="514" t="s">
        <v>82</v>
      </c>
      <c r="J127" s="764" t="s">
        <v>700</v>
      </c>
      <c r="K127" s="764">
        <v>0</v>
      </c>
      <c r="L127" s="837" t="s">
        <v>96</v>
      </c>
      <c r="M127" s="468" t="s">
        <v>794</v>
      </c>
      <c r="N127" s="940"/>
      <c r="O127" s="922"/>
      <c r="P127" s="843"/>
      <c r="Q127" s="537">
        <f t="shared" si="2"/>
        <v>0</v>
      </c>
      <c r="R127" s="470">
        <f>Q127*0.93</f>
        <v>0</v>
      </c>
      <c r="S127" s="1264" t="e">
        <f t="shared" si="3"/>
        <v>#DIV/0!</v>
      </c>
      <c r="T127" s="1265"/>
      <c r="U127" s="1292" t="s">
        <v>472</v>
      </c>
      <c r="V127" s="1293"/>
    </row>
    <row r="128" spans="1:26" ht="15.75" customHeight="1">
      <c r="A128" s="1652"/>
      <c r="B128" s="817" t="s">
        <v>465</v>
      </c>
      <c r="C128" s="838" t="s">
        <v>82</v>
      </c>
      <c r="D128" s="838">
        <v>17</v>
      </c>
      <c r="E128" s="838">
        <v>20</v>
      </c>
      <c r="F128" s="838" t="s">
        <v>82</v>
      </c>
      <c r="G128" s="838" t="s">
        <v>82</v>
      </c>
      <c r="H128" s="468" t="s">
        <v>82</v>
      </c>
      <c r="I128" s="514" t="s">
        <v>82</v>
      </c>
      <c r="J128" s="514">
        <v>1</v>
      </c>
      <c r="K128" s="514">
        <v>0</v>
      </c>
      <c r="L128" s="786" t="s">
        <v>82</v>
      </c>
      <c r="M128" s="863" t="s">
        <v>469</v>
      </c>
      <c r="N128" s="923"/>
      <c r="O128" s="922"/>
      <c r="P128" s="843"/>
      <c r="Q128" s="537">
        <f t="shared" si="2"/>
        <v>0</v>
      </c>
      <c r="R128" s="470">
        <f>Q128*0.93</f>
        <v>0</v>
      </c>
      <c r="S128" s="1264" t="e">
        <f t="shared" si="3"/>
        <v>#DIV/0!</v>
      </c>
      <c r="T128" s="1265"/>
      <c r="U128" s="1292" t="s">
        <v>473</v>
      </c>
      <c r="V128" s="1293"/>
    </row>
    <row r="129" spans="1:23" ht="15.75" customHeight="1">
      <c r="A129" s="1653"/>
      <c r="B129" s="817" t="s">
        <v>467</v>
      </c>
      <c r="C129" s="764" t="s">
        <v>853</v>
      </c>
      <c r="D129" s="468" t="s">
        <v>860</v>
      </c>
      <c r="E129" s="514">
        <v>30</v>
      </c>
      <c r="F129" s="764">
        <v>33</v>
      </c>
      <c r="G129" s="514">
        <v>506</v>
      </c>
      <c r="H129" s="468" t="s">
        <v>82</v>
      </c>
      <c r="I129" s="514" t="s">
        <v>82</v>
      </c>
      <c r="J129" s="764">
        <v>0</v>
      </c>
      <c r="K129" s="764" t="s">
        <v>96</v>
      </c>
      <c r="L129" s="837" t="s">
        <v>484</v>
      </c>
      <c r="M129" s="468" t="s">
        <v>861</v>
      </c>
      <c r="N129" s="841">
        <v>125525</v>
      </c>
      <c r="O129" s="787">
        <v>28.5</v>
      </c>
      <c r="P129" s="801">
        <v>16</v>
      </c>
      <c r="Q129" s="537">
        <f t="shared" si="2"/>
        <v>23.94</v>
      </c>
      <c r="R129" s="470">
        <f>Q129*0.7835</f>
        <v>18.756990000000002</v>
      </c>
      <c r="S129" s="1264">
        <f t="shared" si="3"/>
        <v>5243.3166248955722</v>
      </c>
      <c r="T129" s="1265"/>
      <c r="U129" s="1292" t="s">
        <v>405</v>
      </c>
      <c r="V129" s="1293"/>
      <c r="W129" s="959">
        <v>5.3</v>
      </c>
    </row>
    <row r="130" spans="1:23" ht="15.75" customHeight="1">
      <c r="A130" s="1651">
        <v>45263</v>
      </c>
      <c r="B130" s="817" t="s">
        <v>256</v>
      </c>
      <c r="C130" s="764" t="s">
        <v>862</v>
      </c>
      <c r="D130" s="839" t="s">
        <v>863</v>
      </c>
      <c r="E130" s="764" t="s">
        <v>817</v>
      </c>
      <c r="F130" s="838" t="s">
        <v>82</v>
      </c>
      <c r="G130" s="514">
        <v>505</v>
      </c>
      <c r="H130" s="970">
        <v>168.36</v>
      </c>
      <c r="I130" s="514" t="s">
        <v>82</v>
      </c>
      <c r="J130" s="838">
        <v>0</v>
      </c>
      <c r="K130" s="839" t="s">
        <v>96</v>
      </c>
      <c r="L130" s="928" t="s">
        <v>697</v>
      </c>
      <c r="M130" s="468" t="s">
        <v>864</v>
      </c>
      <c r="N130" s="514">
        <f>27000</f>
        <v>27000</v>
      </c>
      <c r="O130" s="961">
        <v>220</v>
      </c>
      <c r="P130" s="755">
        <v>100</v>
      </c>
      <c r="Q130" s="537">
        <f t="shared" si="2"/>
        <v>0</v>
      </c>
      <c r="R130" s="470">
        <f>Q130*0.75</f>
        <v>0</v>
      </c>
      <c r="S130" s="1264" t="e">
        <f t="shared" si="3"/>
        <v>#DIV/0!</v>
      </c>
      <c r="T130" s="1265"/>
      <c r="U130" s="1292" t="s">
        <v>764</v>
      </c>
      <c r="V130" s="1293"/>
      <c r="W130" s="959">
        <v>33</v>
      </c>
    </row>
    <row r="131" spans="1:23" ht="15.75" customHeight="1">
      <c r="A131" s="1652"/>
      <c r="B131" s="817">
        <v>6</v>
      </c>
      <c r="C131" s="764" t="s">
        <v>865</v>
      </c>
      <c r="D131" s="764" t="s">
        <v>810</v>
      </c>
      <c r="E131" s="764">
        <v>110</v>
      </c>
      <c r="F131" s="838">
        <v>33</v>
      </c>
      <c r="G131" s="514">
        <v>507</v>
      </c>
      <c r="H131" s="514" t="s">
        <v>82</v>
      </c>
      <c r="I131" s="514" t="s">
        <v>82</v>
      </c>
      <c r="J131" s="838" t="s">
        <v>693</v>
      </c>
      <c r="K131" s="764" t="s">
        <v>96</v>
      </c>
      <c r="L131" s="928" t="s">
        <v>484</v>
      </c>
      <c r="M131" s="468" t="s">
        <v>839</v>
      </c>
      <c r="N131" s="514">
        <v>165000</v>
      </c>
      <c r="O131" s="756">
        <v>32</v>
      </c>
      <c r="P131" s="801">
        <v>25</v>
      </c>
      <c r="Q131" s="537">
        <f t="shared" si="2"/>
        <v>24</v>
      </c>
      <c r="R131" s="470">
        <f>Q131*0.75</f>
        <v>18</v>
      </c>
      <c r="S131" s="1264">
        <f t="shared" si="3"/>
        <v>6875</v>
      </c>
      <c r="T131" s="1265"/>
      <c r="U131" s="1292" t="s">
        <v>405</v>
      </c>
      <c r="V131" s="1293"/>
    </row>
    <row r="132" spans="1:23" ht="15.75" customHeight="1">
      <c r="A132" s="1652"/>
      <c r="B132" s="817">
        <v>7</v>
      </c>
      <c r="C132" s="838">
        <v>27.9</v>
      </c>
      <c r="D132" s="468">
        <v>106</v>
      </c>
      <c r="E132" s="838">
        <v>18</v>
      </c>
      <c r="F132" s="838">
        <v>37</v>
      </c>
      <c r="G132" s="514">
        <v>500</v>
      </c>
      <c r="H132" s="514" t="s">
        <v>82</v>
      </c>
      <c r="I132" s="514" t="s">
        <v>82</v>
      </c>
      <c r="J132" s="764" t="s">
        <v>451</v>
      </c>
      <c r="K132" s="764" t="s">
        <v>699</v>
      </c>
      <c r="L132" s="868" t="s">
        <v>484</v>
      </c>
      <c r="M132" s="468" t="s">
        <v>859</v>
      </c>
      <c r="N132" s="514">
        <v>175000</v>
      </c>
      <c r="O132" s="756">
        <v>37</v>
      </c>
      <c r="P132" s="801">
        <v>17</v>
      </c>
      <c r="Q132" s="537">
        <f t="shared" si="2"/>
        <v>30.71</v>
      </c>
      <c r="R132" s="470">
        <f>Q132*0.75</f>
        <v>23.032499999999999</v>
      </c>
      <c r="S132" s="1264">
        <f t="shared" si="3"/>
        <v>5698.4695538912401</v>
      </c>
      <c r="T132" s="1265"/>
      <c r="U132" s="1292" t="s">
        <v>405</v>
      </c>
      <c r="V132" s="1293"/>
    </row>
    <row r="133" spans="1:23" ht="15.75" customHeight="1">
      <c r="A133" s="1652"/>
      <c r="B133" s="817">
        <v>8</v>
      </c>
      <c r="C133" s="764" t="s">
        <v>82</v>
      </c>
      <c r="D133" s="764">
        <v>253</v>
      </c>
      <c r="E133" s="514">
        <v>0</v>
      </c>
      <c r="F133" s="764" t="s">
        <v>82</v>
      </c>
      <c r="G133" s="514">
        <v>0</v>
      </c>
      <c r="H133" s="514" t="s">
        <v>82</v>
      </c>
      <c r="I133" s="514" t="s">
        <v>82</v>
      </c>
      <c r="J133" s="764" t="s">
        <v>700</v>
      </c>
      <c r="K133" s="764">
        <v>0</v>
      </c>
      <c r="L133" s="837" t="s">
        <v>96</v>
      </c>
      <c r="M133" s="468" t="s">
        <v>794</v>
      </c>
      <c r="N133" s="940"/>
      <c r="O133" s="922"/>
      <c r="P133" s="843"/>
      <c r="Q133" s="537">
        <f t="shared" si="2"/>
        <v>0</v>
      </c>
      <c r="R133" s="470">
        <f>Q133*0.93</f>
        <v>0</v>
      </c>
      <c r="S133" s="1264" t="e">
        <f t="shared" si="3"/>
        <v>#DIV/0!</v>
      </c>
      <c r="T133" s="1265"/>
      <c r="U133" s="1292" t="s">
        <v>472</v>
      </c>
      <c r="V133" s="1293"/>
    </row>
    <row r="134" spans="1:23" ht="15.75" customHeight="1">
      <c r="A134" s="1652"/>
      <c r="B134" s="817" t="s">
        <v>465</v>
      </c>
      <c r="C134" s="838" t="s">
        <v>82</v>
      </c>
      <c r="D134" s="838">
        <v>18</v>
      </c>
      <c r="E134" s="838">
        <v>20</v>
      </c>
      <c r="F134" s="838" t="s">
        <v>82</v>
      </c>
      <c r="G134" s="838" t="s">
        <v>82</v>
      </c>
      <c r="H134" s="468" t="s">
        <v>82</v>
      </c>
      <c r="I134" s="514" t="s">
        <v>82</v>
      </c>
      <c r="J134" s="514">
        <v>1</v>
      </c>
      <c r="K134" s="514">
        <v>0</v>
      </c>
      <c r="L134" s="786" t="s">
        <v>82</v>
      </c>
      <c r="M134" s="863" t="s">
        <v>469</v>
      </c>
      <c r="N134" s="923"/>
      <c r="O134" s="922"/>
      <c r="P134" s="843"/>
      <c r="Q134" s="537">
        <f t="shared" si="2"/>
        <v>0</v>
      </c>
      <c r="R134" s="470">
        <f>Q134*0.93</f>
        <v>0</v>
      </c>
      <c r="S134" s="1264" t="e">
        <f t="shared" si="3"/>
        <v>#DIV/0!</v>
      </c>
      <c r="T134" s="1265"/>
      <c r="U134" s="1292" t="s">
        <v>473</v>
      </c>
      <c r="V134" s="1293"/>
    </row>
    <row r="135" spans="1:23" ht="15.75" customHeight="1">
      <c r="A135" s="1653"/>
      <c r="B135" s="817" t="s">
        <v>467</v>
      </c>
      <c r="C135" s="764">
        <v>10</v>
      </c>
      <c r="D135" s="468">
        <v>115</v>
      </c>
      <c r="E135" s="514">
        <v>30</v>
      </c>
      <c r="F135" s="764">
        <v>32</v>
      </c>
      <c r="G135" s="514">
        <v>506</v>
      </c>
      <c r="H135" s="468" t="s">
        <v>82</v>
      </c>
      <c r="I135" s="514" t="s">
        <v>82</v>
      </c>
      <c r="J135" s="764">
        <v>0</v>
      </c>
      <c r="K135" s="764" t="s">
        <v>96</v>
      </c>
      <c r="L135" s="837" t="s">
        <v>484</v>
      </c>
      <c r="M135" s="468" t="s">
        <v>790</v>
      </c>
      <c r="N135" s="841">
        <v>97003</v>
      </c>
      <c r="O135" s="787">
        <v>26</v>
      </c>
      <c r="P135" s="801">
        <v>16</v>
      </c>
      <c r="Q135" s="537">
        <f t="shared" si="2"/>
        <v>21.84</v>
      </c>
      <c r="R135" s="470">
        <f>Q135*0.7835</f>
        <v>17.111639999999998</v>
      </c>
      <c r="S135" s="1264">
        <f t="shared" si="3"/>
        <v>4441.5293040293045</v>
      </c>
      <c r="T135" s="1265"/>
      <c r="U135" s="1292" t="s">
        <v>405</v>
      </c>
      <c r="V135" s="1293"/>
    </row>
    <row r="136" spans="1:23" ht="17">
      <c r="A136" s="1651">
        <v>45264</v>
      </c>
      <c r="B136" s="817" t="s">
        <v>256</v>
      </c>
      <c r="C136" s="764">
        <v>4.3</v>
      </c>
      <c r="D136" s="839" t="s">
        <v>812</v>
      </c>
      <c r="E136" s="764">
        <v>65</v>
      </c>
      <c r="F136" s="838">
        <v>36</v>
      </c>
      <c r="G136" s="514">
        <v>501</v>
      </c>
      <c r="H136" s="970">
        <v>168.83</v>
      </c>
      <c r="I136" s="514" t="s">
        <v>82</v>
      </c>
      <c r="J136" s="838">
        <v>0</v>
      </c>
      <c r="K136" s="839" t="s">
        <v>96</v>
      </c>
      <c r="L136" s="928" t="s">
        <v>484</v>
      </c>
      <c r="M136" s="468" t="s">
        <v>866</v>
      </c>
      <c r="N136" s="514" t="e">
        <f>#REF!-N138-N141-N137</f>
        <v>#REF!</v>
      </c>
      <c r="O136" s="961">
        <v>240</v>
      </c>
      <c r="P136" s="768">
        <v>99.5</v>
      </c>
      <c r="Q136" s="537">
        <f t="shared" si="2"/>
        <v>1.2</v>
      </c>
      <c r="R136" s="470">
        <f>Q136*0.75</f>
        <v>0.89999999999999991</v>
      </c>
      <c r="S136" s="1264" t="e">
        <f t="shared" si="3"/>
        <v>#REF!</v>
      </c>
      <c r="T136" s="1265"/>
      <c r="U136" s="1292" t="s">
        <v>397</v>
      </c>
      <c r="V136" s="1293"/>
      <c r="W136" s="959">
        <v>30</v>
      </c>
    </row>
    <row r="137" spans="1:23" ht="17">
      <c r="A137" s="1652"/>
      <c r="B137" s="817">
        <v>6</v>
      </c>
      <c r="C137" s="764">
        <v>11.6</v>
      </c>
      <c r="D137" s="764" t="s">
        <v>792</v>
      </c>
      <c r="E137" s="764">
        <v>110</v>
      </c>
      <c r="F137" s="838">
        <v>33</v>
      </c>
      <c r="G137" s="514">
        <v>507</v>
      </c>
      <c r="H137" s="514" t="s">
        <v>82</v>
      </c>
      <c r="I137" s="514" t="s">
        <v>82</v>
      </c>
      <c r="J137" s="838" t="s">
        <v>693</v>
      </c>
      <c r="K137" s="764" t="s">
        <v>96</v>
      </c>
      <c r="L137" s="868" t="s">
        <v>484</v>
      </c>
      <c r="M137" s="468" t="s">
        <v>839</v>
      </c>
      <c r="N137" s="514">
        <v>165000</v>
      </c>
      <c r="O137" s="756">
        <v>30</v>
      </c>
      <c r="P137" s="801">
        <v>25</v>
      </c>
      <c r="Q137" s="537">
        <f t="shared" si="2"/>
        <v>22.5</v>
      </c>
      <c r="R137" s="470">
        <f>Q137*0.75</f>
        <v>16.875</v>
      </c>
      <c r="S137" s="1264">
        <f t="shared" si="3"/>
        <v>7333.333333333333</v>
      </c>
      <c r="T137" s="1265"/>
      <c r="U137" s="1292" t="s">
        <v>405</v>
      </c>
      <c r="V137" s="1293"/>
    </row>
    <row r="138" spans="1:23" ht="17">
      <c r="A138" s="1652"/>
      <c r="B138" s="817">
        <v>7</v>
      </c>
      <c r="C138" s="838">
        <v>27.8</v>
      </c>
      <c r="D138" s="468">
        <v>106</v>
      </c>
      <c r="E138" s="838">
        <v>18</v>
      </c>
      <c r="F138" s="838">
        <v>32</v>
      </c>
      <c r="G138" s="514">
        <v>500</v>
      </c>
      <c r="H138" s="514" t="s">
        <v>82</v>
      </c>
      <c r="I138" s="514" t="s">
        <v>82</v>
      </c>
      <c r="J138" s="764" t="s">
        <v>451</v>
      </c>
      <c r="K138" s="764" t="s">
        <v>699</v>
      </c>
      <c r="L138" s="868" t="s">
        <v>484</v>
      </c>
      <c r="M138" s="468" t="s">
        <v>859</v>
      </c>
      <c r="N138" s="514">
        <v>175000</v>
      </c>
      <c r="O138" s="756">
        <v>35</v>
      </c>
      <c r="P138" s="801">
        <v>17</v>
      </c>
      <c r="Q138" s="537">
        <f t="shared" si="2"/>
        <v>29.05</v>
      </c>
      <c r="R138" s="470">
        <f>Q138*0.75</f>
        <v>21.787500000000001</v>
      </c>
      <c r="S138" s="1264">
        <f t="shared" si="3"/>
        <v>6024.0963855421687</v>
      </c>
      <c r="T138" s="1265"/>
      <c r="U138" s="1292" t="s">
        <v>405</v>
      </c>
      <c r="V138" s="1293"/>
    </row>
    <row r="139" spans="1:23" ht="17">
      <c r="A139" s="1652"/>
      <c r="B139" s="817">
        <v>8</v>
      </c>
      <c r="C139" s="764" t="s">
        <v>82</v>
      </c>
      <c r="D139" s="764">
        <v>253</v>
      </c>
      <c r="E139" s="514">
        <v>0</v>
      </c>
      <c r="F139" s="764" t="s">
        <v>82</v>
      </c>
      <c r="G139" s="514">
        <v>0</v>
      </c>
      <c r="H139" s="514" t="s">
        <v>82</v>
      </c>
      <c r="I139" s="514" t="s">
        <v>82</v>
      </c>
      <c r="J139" s="764" t="s">
        <v>700</v>
      </c>
      <c r="K139" s="764">
        <v>0</v>
      </c>
      <c r="L139" s="837" t="s">
        <v>96</v>
      </c>
      <c r="M139" s="468" t="s">
        <v>794</v>
      </c>
      <c r="N139" s="940"/>
      <c r="O139" s="922"/>
      <c r="P139" s="843"/>
      <c r="Q139" s="537">
        <f t="shared" si="2"/>
        <v>0</v>
      </c>
      <c r="R139" s="470">
        <f>Q139*0.93</f>
        <v>0</v>
      </c>
      <c r="S139" s="1264" t="e">
        <f t="shared" si="3"/>
        <v>#DIV/0!</v>
      </c>
      <c r="T139" s="1265"/>
      <c r="U139" s="1292" t="s">
        <v>472</v>
      </c>
      <c r="V139" s="1293"/>
    </row>
    <row r="140" spans="1:23" ht="16">
      <c r="A140" s="1652"/>
      <c r="B140" s="817" t="s">
        <v>465</v>
      </c>
      <c r="C140" s="838" t="s">
        <v>82</v>
      </c>
      <c r="D140" s="838">
        <v>18</v>
      </c>
      <c r="E140" s="838">
        <v>20</v>
      </c>
      <c r="F140" s="838" t="s">
        <v>82</v>
      </c>
      <c r="G140" s="838" t="s">
        <v>82</v>
      </c>
      <c r="H140" s="468" t="s">
        <v>82</v>
      </c>
      <c r="I140" s="514" t="s">
        <v>82</v>
      </c>
      <c r="J140" s="514">
        <v>1</v>
      </c>
      <c r="K140" s="514">
        <v>0</v>
      </c>
      <c r="L140" s="786" t="s">
        <v>82</v>
      </c>
      <c r="M140" s="863" t="s">
        <v>469</v>
      </c>
      <c r="N140" s="923"/>
      <c r="O140" s="922"/>
      <c r="P140" s="843"/>
      <c r="Q140" s="537">
        <f t="shared" si="2"/>
        <v>0</v>
      </c>
      <c r="R140" s="470">
        <f>Q140*0.93</f>
        <v>0</v>
      </c>
      <c r="S140" s="1264" t="e">
        <f t="shared" si="3"/>
        <v>#DIV/0!</v>
      </c>
      <c r="T140" s="1265"/>
      <c r="U140" s="1292" t="s">
        <v>473</v>
      </c>
      <c r="V140" s="1293"/>
    </row>
    <row r="141" spans="1:23" ht="17">
      <c r="A141" s="1653"/>
      <c r="B141" s="817" t="s">
        <v>467</v>
      </c>
      <c r="C141" s="764">
        <v>10</v>
      </c>
      <c r="D141" s="468">
        <v>115</v>
      </c>
      <c r="E141" s="514">
        <v>30</v>
      </c>
      <c r="F141" s="764">
        <v>32</v>
      </c>
      <c r="G141" s="514">
        <v>506</v>
      </c>
      <c r="H141" s="468" t="s">
        <v>82</v>
      </c>
      <c r="I141" s="514" t="s">
        <v>82</v>
      </c>
      <c r="J141" s="764">
        <v>0</v>
      </c>
      <c r="K141" s="764" t="s">
        <v>96</v>
      </c>
      <c r="L141" s="837" t="s">
        <v>484</v>
      </c>
      <c r="M141" s="468" t="s">
        <v>790</v>
      </c>
      <c r="N141" s="841">
        <v>97003</v>
      </c>
      <c r="O141" s="787">
        <v>26</v>
      </c>
      <c r="P141" s="801">
        <v>16</v>
      </c>
      <c r="Q141" s="537">
        <f t="shared" si="2"/>
        <v>21.84</v>
      </c>
      <c r="R141" s="470">
        <f>Q141*0.7835</f>
        <v>17.111639999999998</v>
      </c>
      <c r="S141" s="1264">
        <f t="shared" si="3"/>
        <v>4441.5293040293045</v>
      </c>
      <c r="T141" s="1265"/>
      <c r="U141" s="1292" t="s">
        <v>405</v>
      </c>
      <c r="V141" s="1293"/>
    </row>
    <row r="142" spans="1:23" ht="15.75" customHeight="1">
      <c r="A142" s="1651">
        <v>45265</v>
      </c>
      <c r="B142" s="817" t="s">
        <v>256</v>
      </c>
      <c r="C142" s="764" t="s">
        <v>867</v>
      </c>
      <c r="D142" s="839" t="s">
        <v>870</v>
      </c>
      <c r="E142" s="764" t="s">
        <v>871</v>
      </c>
      <c r="F142" s="838">
        <v>36</v>
      </c>
      <c r="G142" s="514">
        <v>501</v>
      </c>
      <c r="H142" s="970">
        <v>168.3</v>
      </c>
      <c r="I142" s="514" t="s">
        <v>82</v>
      </c>
      <c r="J142" s="838">
        <v>0</v>
      </c>
      <c r="K142" s="839" t="s">
        <v>96</v>
      </c>
      <c r="L142" s="928" t="s">
        <v>484</v>
      </c>
      <c r="M142" s="468" t="s">
        <v>842</v>
      </c>
      <c r="N142" s="514">
        <v>41987</v>
      </c>
      <c r="O142" s="961">
        <v>240</v>
      </c>
      <c r="P142" s="768">
        <v>99.2</v>
      </c>
      <c r="Q142" s="537">
        <f t="shared" si="2"/>
        <v>1.9199999999999933</v>
      </c>
      <c r="R142" s="470">
        <f>Q142*0.75</f>
        <v>1.4399999999999951</v>
      </c>
      <c r="S142" s="1264">
        <f t="shared" si="3"/>
        <v>21868.229166666744</v>
      </c>
      <c r="T142" s="1265"/>
      <c r="U142" s="1292" t="s">
        <v>397</v>
      </c>
      <c r="V142" s="1293"/>
      <c r="W142" s="959">
        <v>28</v>
      </c>
    </row>
    <row r="143" spans="1:23" ht="15.75" customHeight="1">
      <c r="A143" s="1652"/>
      <c r="B143" s="817">
        <v>6</v>
      </c>
      <c r="C143" s="764">
        <v>11.6</v>
      </c>
      <c r="D143" s="764" t="s">
        <v>796</v>
      </c>
      <c r="E143" s="764">
        <v>110</v>
      </c>
      <c r="F143" s="838">
        <v>33</v>
      </c>
      <c r="G143" s="514">
        <v>471</v>
      </c>
      <c r="H143" s="514" t="s">
        <v>82</v>
      </c>
      <c r="I143" s="514" t="s">
        <v>82</v>
      </c>
      <c r="J143" s="838" t="s">
        <v>693</v>
      </c>
      <c r="K143" s="764" t="s">
        <v>96</v>
      </c>
      <c r="L143" s="868" t="s">
        <v>484</v>
      </c>
      <c r="M143" s="468" t="s">
        <v>839</v>
      </c>
      <c r="N143" s="514">
        <v>173000</v>
      </c>
      <c r="O143" s="756">
        <v>32</v>
      </c>
      <c r="P143" s="801">
        <v>26</v>
      </c>
      <c r="Q143" s="537">
        <f t="shared" si="2"/>
        <v>23.68</v>
      </c>
      <c r="R143" s="470">
        <f>Q143*0.75</f>
        <v>17.759999999999998</v>
      </c>
      <c r="S143" s="1264">
        <f t="shared" si="3"/>
        <v>7305.7432432432433</v>
      </c>
      <c r="T143" s="1265"/>
      <c r="U143" s="1292" t="s">
        <v>405</v>
      </c>
      <c r="V143" s="1293"/>
    </row>
    <row r="144" spans="1:23" ht="15.75" customHeight="1">
      <c r="A144" s="1652"/>
      <c r="B144" s="817">
        <v>7</v>
      </c>
      <c r="C144" s="838" t="s">
        <v>869</v>
      </c>
      <c r="D144" s="468" t="s">
        <v>825</v>
      </c>
      <c r="E144" s="838">
        <v>18</v>
      </c>
      <c r="F144" s="838">
        <v>32</v>
      </c>
      <c r="G144" s="514">
        <v>500</v>
      </c>
      <c r="H144" s="514" t="s">
        <v>82</v>
      </c>
      <c r="I144" s="514" t="s">
        <v>82</v>
      </c>
      <c r="J144" s="764" t="s">
        <v>451</v>
      </c>
      <c r="K144" s="764" t="s">
        <v>699</v>
      </c>
      <c r="L144" s="868" t="s">
        <v>484</v>
      </c>
      <c r="M144" s="468" t="s">
        <v>859</v>
      </c>
      <c r="N144" s="514">
        <v>185000</v>
      </c>
      <c r="O144" s="756">
        <v>38.5</v>
      </c>
      <c r="P144" s="801">
        <v>17</v>
      </c>
      <c r="Q144" s="537">
        <f t="shared" si="2"/>
        <v>31.954999999999998</v>
      </c>
      <c r="R144" s="470">
        <f>Q144*0.75</f>
        <v>23.966249999999999</v>
      </c>
      <c r="S144" s="1264">
        <f t="shared" si="3"/>
        <v>5789.3913315600066</v>
      </c>
      <c r="T144" s="1265"/>
      <c r="U144" s="1292" t="s">
        <v>405</v>
      </c>
      <c r="V144" s="1293"/>
    </row>
    <row r="145" spans="1:22" ht="15.75" customHeight="1">
      <c r="A145" s="1652"/>
      <c r="B145" s="817">
        <v>8</v>
      </c>
      <c r="C145" s="764" t="s">
        <v>82</v>
      </c>
      <c r="D145" s="764">
        <v>253</v>
      </c>
      <c r="E145" s="514">
        <v>0</v>
      </c>
      <c r="F145" s="764" t="s">
        <v>82</v>
      </c>
      <c r="G145" s="514">
        <v>0</v>
      </c>
      <c r="H145" s="514" t="s">
        <v>82</v>
      </c>
      <c r="I145" s="514" t="s">
        <v>82</v>
      </c>
      <c r="J145" s="764" t="s">
        <v>700</v>
      </c>
      <c r="K145" s="764">
        <v>0</v>
      </c>
      <c r="L145" s="837" t="s">
        <v>96</v>
      </c>
      <c r="M145" s="468" t="s">
        <v>794</v>
      </c>
      <c r="N145" s="940"/>
      <c r="O145" s="922"/>
      <c r="P145" s="843"/>
      <c r="Q145" s="537">
        <f t="shared" si="2"/>
        <v>0</v>
      </c>
      <c r="R145" s="470">
        <f>Q145*0.93</f>
        <v>0</v>
      </c>
      <c r="S145" s="1264" t="e">
        <f t="shared" si="3"/>
        <v>#DIV/0!</v>
      </c>
      <c r="T145" s="1265"/>
      <c r="U145" s="1292" t="s">
        <v>472</v>
      </c>
      <c r="V145" s="1293"/>
    </row>
    <row r="146" spans="1:22" ht="15.75" customHeight="1">
      <c r="A146" s="1652"/>
      <c r="B146" s="817" t="s">
        <v>465</v>
      </c>
      <c r="C146" s="838" t="s">
        <v>82</v>
      </c>
      <c r="D146" s="838">
        <v>18</v>
      </c>
      <c r="E146" s="838">
        <v>20</v>
      </c>
      <c r="F146" s="838" t="s">
        <v>82</v>
      </c>
      <c r="G146" s="838" t="s">
        <v>82</v>
      </c>
      <c r="H146" s="468" t="s">
        <v>82</v>
      </c>
      <c r="I146" s="514" t="s">
        <v>82</v>
      </c>
      <c r="J146" s="514">
        <v>1</v>
      </c>
      <c r="K146" s="514">
        <v>0</v>
      </c>
      <c r="L146" s="786" t="s">
        <v>82</v>
      </c>
      <c r="M146" s="863" t="s">
        <v>469</v>
      </c>
      <c r="N146" s="923"/>
      <c r="O146" s="922"/>
      <c r="P146" s="843"/>
      <c r="Q146" s="537">
        <f t="shared" si="2"/>
        <v>0</v>
      </c>
      <c r="R146" s="470">
        <f>Q146*0.93</f>
        <v>0</v>
      </c>
      <c r="S146" s="1264" t="e">
        <f t="shared" si="3"/>
        <v>#DIV/0!</v>
      </c>
      <c r="T146" s="1265"/>
      <c r="U146" s="1292" t="s">
        <v>473</v>
      </c>
      <c r="V146" s="1293"/>
    </row>
    <row r="147" spans="1:22" ht="15.75" customHeight="1">
      <c r="A147" s="1653"/>
      <c r="B147" s="817" t="s">
        <v>467</v>
      </c>
      <c r="C147" s="764">
        <v>10</v>
      </c>
      <c r="D147" s="468" t="s">
        <v>868</v>
      </c>
      <c r="E147" s="514">
        <v>30</v>
      </c>
      <c r="F147" s="764">
        <v>32</v>
      </c>
      <c r="G147" s="514">
        <v>506</v>
      </c>
      <c r="H147" s="468" t="s">
        <v>82</v>
      </c>
      <c r="I147" s="514" t="s">
        <v>82</v>
      </c>
      <c r="J147" s="764">
        <v>0</v>
      </c>
      <c r="K147" s="764" t="s">
        <v>96</v>
      </c>
      <c r="L147" s="837" t="s">
        <v>484</v>
      </c>
      <c r="M147" s="468" t="s">
        <v>803</v>
      </c>
      <c r="N147" s="841">
        <v>158530</v>
      </c>
      <c r="O147" s="787">
        <v>28</v>
      </c>
      <c r="P147" s="801">
        <v>16</v>
      </c>
      <c r="Q147" s="537">
        <f t="shared" si="2"/>
        <v>23.52</v>
      </c>
      <c r="R147" s="470">
        <f>Q147*0.7835</f>
        <v>18.42792</v>
      </c>
      <c r="S147" s="1264">
        <f t="shared" si="3"/>
        <v>6740.2210884353744</v>
      </c>
      <c r="T147" s="1265"/>
      <c r="U147" s="1292" t="s">
        <v>405</v>
      </c>
      <c r="V147" s="1293"/>
    </row>
    <row r="148" spans="1:22" ht="17">
      <c r="A148" s="1651">
        <v>45266</v>
      </c>
      <c r="B148" s="817" t="s">
        <v>256</v>
      </c>
      <c r="C148" s="764" t="s">
        <v>96</v>
      </c>
      <c r="D148" s="839" t="s">
        <v>872</v>
      </c>
      <c r="E148" s="764" t="s">
        <v>873</v>
      </c>
      <c r="F148" s="838" t="s">
        <v>874</v>
      </c>
      <c r="G148" s="514">
        <v>467</v>
      </c>
      <c r="H148" s="970">
        <v>167.02</v>
      </c>
      <c r="I148" s="514" t="s">
        <v>82</v>
      </c>
      <c r="J148" s="838">
        <v>0</v>
      </c>
      <c r="K148" s="839" t="s">
        <v>96</v>
      </c>
      <c r="L148" s="928" t="s">
        <v>843</v>
      </c>
      <c r="M148" s="468" t="s">
        <v>709</v>
      </c>
      <c r="N148" s="514">
        <v>65000</v>
      </c>
      <c r="O148" s="961">
        <v>240</v>
      </c>
      <c r="P148" s="768">
        <v>99.5</v>
      </c>
      <c r="Q148" s="537">
        <f t="shared" si="2"/>
        <v>1.2</v>
      </c>
      <c r="R148" s="470">
        <f>Q148*0.75</f>
        <v>0.89999999999999991</v>
      </c>
      <c r="S148" s="1264">
        <f t="shared" si="3"/>
        <v>54166.666666666672</v>
      </c>
      <c r="T148" s="1265"/>
      <c r="U148" s="1292" t="s">
        <v>875</v>
      </c>
      <c r="V148" s="1293"/>
    </row>
    <row r="149" spans="1:22" ht="17">
      <c r="A149" s="1652"/>
      <c r="B149" s="817">
        <v>6</v>
      </c>
      <c r="C149" s="764" t="s">
        <v>878</v>
      </c>
      <c r="D149" s="764" t="s">
        <v>879</v>
      </c>
      <c r="E149" s="764" t="s">
        <v>752</v>
      </c>
      <c r="F149" s="838">
        <v>33</v>
      </c>
      <c r="G149" s="514">
        <v>467</v>
      </c>
      <c r="H149" s="514" t="s">
        <v>82</v>
      </c>
      <c r="I149" s="514" t="s">
        <v>82</v>
      </c>
      <c r="J149" s="838" t="s">
        <v>693</v>
      </c>
      <c r="K149" s="764" t="s">
        <v>96</v>
      </c>
      <c r="L149" s="928" t="s">
        <v>876</v>
      </c>
      <c r="M149" s="468" t="s">
        <v>877</v>
      </c>
      <c r="N149" s="514">
        <v>173262</v>
      </c>
      <c r="O149" s="756">
        <v>17.5</v>
      </c>
      <c r="P149" s="801">
        <v>26</v>
      </c>
      <c r="Q149" s="537">
        <f t="shared" si="2"/>
        <v>12.95</v>
      </c>
      <c r="R149" s="470">
        <f>Q149*0.75</f>
        <v>9.7124999999999986</v>
      </c>
      <c r="S149" s="1264">
        <f t="shared" si="3"/>
        <v>13379.30501930502</v>
      </c>
      <c r="T149" s="1265"/>
      <c r="U149" s="1292" t="s">
        <v>405</v>
      </c>
      <c r="V149" s="1293"/>
    </row>
    <row r="150" spans="1:22" ht="17">
      <c r="A150" s="1652"/>
      <c r="B150" s="817">
        <v>7</v>
      </c>
      <c r="C150" s="838" t="s">
        <v>838</v>
      </c>
      <c r="D150" s="468">
        <v>103</v>
      </c>
      <c r="E150" s="838">
        <v>18</v>
      </c>
      <c r="F150" s="838" t="s">
        <v>459</v>
      </c>
      <c r="G150" s="514">
        <v>524</v>
      </c>
      <c r="H150" s="514" t="s">
        <v>82</v>
      </c>
      <c r="I150" s="514" t="s">
        <v>82</v>
      </c>
      <c r="J150" s="764" t="s">
        <v>451</v>
      </c>
      <c r="K150" s="764" t="s">
        <v>699</v>
      </c>
      <c r="L150" s="868" t="s">
        <v>484</v>
      </c>
      <c r="M150" s="468" t="s">
        <v>795</v>
      </c>
      <c r="N150" s="514">
        <v>185000</v>
      </c>
      <c r="O150" s="756">
        <v>38.5</v>
      </c>
      <c r="P150" s="801">
        <v>17</v>
      </c>
      <c r="Q150" s="537">
        <f t="shared" si="2"/>
        <v>31.954999999999998</v>
      </c>
      <c r="R150" s="470">
        <f>Q150*0.75</f>
        <v>23.966249999999999</v>
      </c>
      <c r="S150" s="1264">
        <f t="shared" si="3"/>
        <v>5789.3913315600066</v>
      </c>
      <c r="T150" s="1265"/>
      <c r="U150" s="1292" t="s">
        <v>405</v>
      </c>
      <c r="V150" s="1293"/>
    </row>
    <row r="151" spans="1:22" ht="17">
      <c r="A151" s="1652"/>
      <c r="B151" s="817">
        <v>8</v>
      </c>
      <c r="C151" s="764" t="s">
        <v>82</v>
      </c>
      <c r="D151" s="764">
        <v>253</v>
      </c>
      <c r="E151" s="514">
        <v>0</v>
      </c>
      <c r="F151" s="764" t="s">
        <v>82</v>
      </c>
      <c r="G151" s="514">
        <v>0</v>
      </c>
      <c r="H151" s="514" t="s">
        <v>82</v>
      </c>
      <c r="I151" s="514" t="s">
        <v>82</v>
      </c>
      <c r="J151" s="764" t="s">
        <v>700</v>
      </c>
      <c r="K151" s="764">
        <v>0</v>
      </c>
      <c r="L151" s="837" t="s">
        <v>96</v>
      </c>
      <c r="M151" s="468" t="s">
        <v>794</v>
      </c>
      <c r="N151" s="940"/>
      <c r="O151" s="922"/>
      <c r="P151" s="843"/>
      <c r="Q151" s="537">
        <f t="shared" si="2"/>
        <v>0</v>
      </c>
      <c r="R151" s="470">
        <f>Q151*0.93</f>
        <v>0</v>
      </c>
      <c r="S151" s="1264" t="e">
        <f t="shared" si="3"/>
        <v>#DIV/0!</v>
      </c>
      <c r="T151" s="1265"/>
      <c r="U151" s="1292" t="s">
        <v>472</v>
      </c>
      <c r="V151" s="1293"/>
    </row>
    <row r="152" spans="1:22" ht="16">
      <c r="A152" s="1652"/>
      <c r="B152" s="817" t="s">
        <v>465</v>
      </c>
      <c r="C152" s="838" t="s">
        <v>82</v>
      </c>
      <c r="D152" s="838">
        <v>18</v>
      </c>
      <c r="E152" s="838">
        <v>20</v>
      </c>
      <c r="F152" s="838" t="s">
        <v>82</v>
      </c>
      <c r="G152" s="838" t="s">
        <v>82</v>
      </c>
      <c r="H152" s="468" t="s">
        <v>82</v>
      </c>
      <c r="I152" s="514" t="s">
        <v>82</v>
      </c>
      <c r="J152" s="514">
        <v>1</v>
      </c>
      <c r="K152" s="514">
        <v>0</v>
      </c>
      <c r="L152" s="786" t="s">
        <v>82</v>
      </c>
      <c r="M152" s="863" t="s">
        <v>469</v>
      </c>
      <c r="N152" s="923"/>
      <c r="O152" s="922"/>
      <c r="P152" s="843"/>
      <c r="Q152" s="537">
        <f t="shared" si="2"/>
        <v>0</v>
      </c>
      <c r="R152" s="470">
        <f>Q152*0.93</f>
        <v>0</v>
      </c>
      <c r="S152" s="1264" t="e">
        <f t="shared" si="3"/>
        <v>#DIV/0!</v>
      </c>
      <c r="T152" s="1265"/>
      <c r="U152" s="1292" t="s">
        <v>473</v>
      </c>
      <c r="V152" s="1293"/>
    </row>
    <row r="153" spans="1:22" ht="17">
      <c r="A153" s="1653"/>
      <c r="B153" s="817" t="s">
        <v>467</v>
      </c>
      <c r="C153" s="764" t="s">
        <v>700</v>
      </c>
      <c r="D153" s="468" t="s">
        <v>880</v>
      </c>
      <c r="E153" s="514">
        <v>30</v>
      </c>
      <c r="F153" s="764">
        <v>32</v>
      </c>
      <c r="G153" s="514">
        <v>516</v>
      </c>
      <c r="H153" s="468" t="s">
        <v>82</v>
      </c>
      <c r="I153" s="514" t="s">
        <v>82</v>
      </c>
      <c r="J153" s="764">
        <v>0</v>
      </c>
      <c r="K153" s="764" t="s">
        <v>96</v>
      </c>
      <c r="L153" s="837" t="s">
        <v>484</v>
      </c>
      <c r="M153" s="468" t="s">
        <v>845</v>
      </c>
      <c r="N153" s="841">
        <v>173000</v>
      </c>
      <c r="O153" s="787">
        <v>20.11</v>
      </c>
      <c r="P153" s="801">
        <v>16</v>
      </c>
      <c r="Q153" s="537">
        <f t="shared" si="2"/>
        <v>16.892399999999999</v>
      </c>
      <c r="R153" s="470">
        <f>Q153*0.7835</f>
        <v>13.235195399999999</v>
      </c>
      <c r="S153" s="1264">
        <f t="shared" si="3"/>
        <v>10241.291941938387</v>
      </c>
      <c r="T153" s="1265"/>
      <c r="U153" s="1292" t="s">
        <v>405</v>
      </c>
      <c r="V153" s="1293"/>
    </row>
    <row r="154" spans="1:22" ht="17">
      <c r="A154" s="1651">
        <v>45267</v>
      </c>
      <c r="B154" s="817" t="s">
        <v>256</v>
      </c>
      <c r="C154" s="764" t="s">
        <v>881</v>
      </c>
      <c r="D154" s="839" t="s">
        <v>882</v>
      </c>
      <c r="E154" s="764" t="s">
        <v>837</v>
      </c>
      <c r="F154" s="838" t="s">
        <v>537</v>
      </c>
      <c r="G154" s="514">
        <v>504</v>
      </c>
      <c r="H154" s="970">
        <v>168.3</v>
      </c>
      <c r="I154" s="514" t="s">
        <v>82</v>
      </c>
      <c r="J154" s="838">
        <v>0</v>
      </c>
      <c r="K154" s="839" t="s">
        <v>96</v>
      </c>
      <c r="L154" s="928" t="s">
        <v>484</v>
      </c>
      <c r="M154" s="468" t="s">
        <v>709</v>
      </c>
      <c r="N154" s="514">
        <v>47507</v>
      </c>
      <c r="O154" s="961">
        <v>200</v>
      </c>
      <c r="P154" s="768">
        <v>99</v>
      </c>
      <c r="Q154" s="537">
        <f t="shared" si="2"/>
        <v>2</v>
      </c>
      <c r="R154" s="470">
        <f>Q154*0.75</f>
        <v>1.5</v>
      </c>
      <c r="S154" s="1264">
        <f t="shared" si="3"/>
        <v>23753.5</v>
      </c>
      <c r="T154" s="1265"/>
      <c r="U154" s="1292" t="s">
        <v>397</v>
      </c>
      <c r="V154" s="1293"/>
    </row>
    <row r="155" spans="1:22" ht="17">
      <c r="A155" s="1652"/>
      <c r="B155" s="817">
        <v>6</v>
      </c>
      <c r="C155" s="764" t="s">
        <v>775</v>
      </c>
      <c r="D155" s="764" t="s">
        <v>783</v>
      </c>
      <c r="E155" s="764" t="s">
        <v>846</v>
      </c>
      <c r="F155" s="838">
        <v>33</v>
      </c>
      <c r="G155" s="514">
        <v>464</v>
      </c>
      <c r="H155" s="514" t="s">
        <v>82</v>
      </c>
      <c r="I155" s="514" t="s">
        <v>82</v>
      </c>
      <c r="J155" s="838" t="s">
        <v>693</v>
      </c>
      <c r="K155" s="764" t="s">
        <v>96</v>
      </c>
      <c r="L155" s="928" t="s">
        <v>484</v>
      </c>
      <c r="M155" s="468" t="s">
        <v>816</v>
      </c>
      <c r="N155" s="514">
        <v>169811</v>
      </c>
      <c r="O155" s="756">
        <v>37.5</v>
      </c>
      <c r="P155" s="801">
        <v>26</v>
      </c>
      <c r="Q155" s="537">
        <f t="shared" si="2"/>
        <v>27.75</v>
      </c>
      <c r="R155" s="470">
        <f>Q155*0.75</f>
        <v>20.8125</v>
      </c>
      <c r="S155" s="1264">
        <f t="shared" si="3"/>
        <v>6119.3153153153153</v>
      </c>
      <c r="T155" s="1265"/>
      <c r="U155" s="1292" t="s">
        <v>405</v>
      </c>
      <c r="V155" s="1293"/>
    </row>
    <row r="156" spans="1:22" ht="17">
      <c r="A156" s="1652"/>
      <c r="B156" s="817">
        <v>7</v>
      </c>
      <c r="C156" s="838" t="s">
        <v>838</v>
      </c>
      <c r="D156" s="468">
        <v>103</v>
      </c>
      <c r="E156" s="838">
        <v>18</v>
      </c>
      <c r="F156" s="838" t="s">
        <v>459</v>
      </c>
      <c r="G156" s="514">
        <v>524</v>
      </c>
      <c r="H156" s="514" t="s">
        <v>82</v>
      </c>
      <c r="I156" s="514" t="s">
        <v>82</v>
      </c>
      <c r="J156" s="764" t="s">
        <v>451</v>
      </c>
      <c r="K156" s="764" t="s">
        <v>699</v>
      </c>
      <c r="L156" s="868" t="s">
        <v>484</v>
      </c>
      <c r="M156" s="468" t="s">
        <v>795</v>
      </c>
      <c r="N156" s="514">
        <v>200000</v>
      </c>
      <c r="O156" s="756">
        <v>38</v>
      </c>
      <c r="P156" s="801">
        <v>17</v>
      </c>
      <c r="Q156" s="537">
        <f t="shared" si="2"/>
        <v>31.54</v>
      </c>
      <c r="R156" s="470">
        <f>Q156*0.75</f>
        <v>23.655000000000001</v>
      </c>
      <c r="S156" s="1264">
        <f t="shared" si="3"/>
        <v>6341.1540900443879</v>
      </c>
      <c r="T156" s="1265"/>
      <c r="U156" s="1292" t="s">
        <v>405</v>
      </c>
      <c r="V156" s="1293"/>
    </row>
    <row r="157" spans="1:22" ht="17">
      <c r="A157" s="1652"/>
      <c r="B157" s="817">
        <v>8</v>
      </c>
      <c r="C157" s="764" t="s">
        <v>82</v>
      </c>
      <c r="D157" s="764">
        <v>253</v>
      </c>
      <c r="E157" s="514">
        <v>0</v>
      </c>
      <c r="F157" s="764" t="s">
        <v>82</v>
      </c>
      <c r="G157" s="514">
        <v>0</v>
      </c>
      <c r="H157" s="514" t="s">
        <v>82</v>
      </c>
      <c r="I157" s="514" t="s">
        <v>82</v>
      </c>
      <c r="J157" s="764" t="s">
        <v>700</v>
      </c>
      <c r="K157" s="764">
        <v>0</v>
      </c>
      <c r="L157" s="837" t="s">
        <v>96</v>
      </c>
      <c r="M157" s="468" t="s">
        <v>794</v>
      </c>
      <c r="N157" s="940"/>
      <c r="O157" s="922"/>
      <c r="P157" s="843"/>
      <c r="Q157" s="537">
        <f t="shared" si="2"/>
        <v>0</v>
      </c>
      <c r="R157" s="470">
        <f>Q157*0.93</f>
        <v>0</v>
      </c>
      <c r="S157" s="1264" t="e">
        <f t="shared" si="3"/>
        <v>#DIV/0!</v>
      </c>
      <c r="T157" s="1265"/>
      <c r="U157" s="1292" t="s">
        <v>472</v>
      </c>
      <c r="V157" s="1293"/>
    </row>
    <row r="158" spans="1:22" ht="16">
      <c r="A158" s="1652"/>
      <c r="B158" s="817" t="s">
        <v>465</v>
      </c>
      <c r="C158" s="838" t="s">
        <v>82</v>
      </c>
      <c r="D158" s="838">
        <v>18</v>
      </c>
      <c r="E158" s="838">
        <v>20</v>
      </c>
      <c r="F158" s="838" t="s">
        <v>82</v>
      </c>
      <c r="G158" s="838" t="s">
        <v>82</v>
      </c>
      <c r="H158" s="468" t="s">
        <v>82</v>
      </c>
      <c r="I158" s="514" t="s">
        <v>82</v>
      </c>
      <c r="J158" s="514">
        <v>1</v>
      </c>
      <c r="K158" s="514">
        <v>0</v>
      </c>
      <c r="L158" s="786" t="s">
        <v>82</v>
      </c>
      <c r="M158" s="863" t="s">
        <v>469</v>
      </c>
      <c r="N158" s="923"/>
      <c r="O158" s="922"/>
      <c r="P158" s="843"/>
      <c r="Q158" s="537">
        <f t="shared" si="2"/>
        <v>0</v>
      </c>
      <c r="R158" s="470">
        <f>Q158*0.93</f>
        <v>0</v>
      </c>
      <c r="S158" s="1264" t="e">
        <f t="shared" si="3"/>
        <v>#DIV/0!</v>
      </c>
      <c r="T158" s="1265"/>
      <c r="U158" s="1292" t="s">
        <v>473</v>
      </c>
      <c r="V158" s="1293"/>
    </row>
    <row r="159" spans="1:22" ht="17">
      <c r="A159" s="1653"/>
      <c r="B159" s="817" t="s">
        <v>467</v>
      </c>
      <c r="C159" s="764" t="s">
        <v>700</v>
      </c>
      <c r="D159" s="468">
        <v>113</v>
      </c>
      <c r="E159" s="514">
        <v>28</v>
      </c>
      <c r="F159" s="764">
        <v>32</v>
      </c>
      <c r="G159" s="514">
        <v>473</v>
      </c>
      <c r="H159" s="468" t="s">
        <v>82</v>
      </c>
      <c r="I159" s="514" t="s">
        <v>82</v>
      </c>
      <c r="J159" s="764">
        <v>0</v>
      </c>
      <c r="K159" s="764" t="s">
        <v>96</v>
      </c>
      <c r="L159" s="837" t="s">
        <v>484</v>
      </c>
      <c r="M159" s="468" t="s">
        <v>803</v>
      </c>
      <c r="N159" s="841">
        <v>100000</v>
      </c>
      <c r="O159" s="787">
        <v>24</v>
      </c>
      <c r="P159" s="801">
        <v>16</v>
      </c>
      <c r="Q159" s="537">
        <f t="shared" si="2"/>
        <v>20.16</v>
      </c>
      <c r="R159" s="470">
        <f>Q159*0.7835</f>
        <v>15.795359999999999</v>
      </c>
      <c r="S159" s="1264">
        <f t="shared" si="3"/>
        <v>4960.3174603174602</v>
      </c>
      <c r="T159" s="1265"/>
      <c r="U159" s="1292" t="s">
        <v>405</v>
      </c>
      <c r="V159" s="1293"/>
    </row>
    <row r="160" spans="1:22" ht="17">
      <c r="A160" s="1651">
        <v>45268</v>
      </c>
      <c r="B160" s="817" t="s">
        <v>256</v>
      </c>
      <c r="C160" s="764" t="s">
        <v>881</v>
      </c>
      <c r="D160" s="839" t="s">
        <v>762</v>
      </c>
      <c r="E160" s="764" t="s">
        <v>883</v>
      </c>
      <c r="F160" s="838" t="s">
        <v>537</v>
      </c>
      <c r="G160" s="514">
        <v>500</v>
      </c>
      <c r="H160" s="970">
        <v>167.33</v>
      </c>
      <c r="I160" s="514" t="s">
        <v>82</v>
      </c>
      <c r="J160" s="838">
        <v>0</v>
      </c>
      <c r="K160" s="839" t="s">
        <v>96</v>
      </c>
      <c r="L160" s="868" t="s">
        <v>484</v>
      </c>
      <c r="M160" s="468" t="s">
        <v>884</v>
      </c>
      <c r="N160" s="514">
        <v>74732</v>
      </c>
      <c r="O160" s="961">
        <v>210</v>
      </c>
      <c r="P160" s="768">
        <v>98</v>
      </c>
      <c r="Q160" s="537">
        <f t="shared" si="2"/>
        <v>4.2</v>
      </c>
      <c r="R160" s="470">
        <f>Q160*0.75</f>
        <v>3.1500000000000004</v>
      </c>
      <c r="S160" s="1264">
        <f t="shared" si="3"/>
        <v>17793.333333333332</v>
      </c>
      <c r="T160" s="1265"/>
      <c r="U160" s="1292" t="s">
        <v>397</v>
      </c>
      <c r="V160" s="1293"/>
    </row>
    <row r="161" spans="1:22" ht="17">
      <c r="A161" s="1652"/>
      <c r="B161" s="817">
        <v>6</v>
      </c>
      <c r="C161" s="764" t="s">
        <v>775</v>
      </c>
      <c r="D161" s="764" t="s">
        <v>799</v>
      </c>
      <c r="E161" s="764" t="s">
        <v>820</v>
      </c>
      <c r="F161" s="838">
        <v>33</v>
      </c>
      <c r="G161" s="514">
        <v>461</v>
      </c>
      <c r="H161" s="514" t="s">
        <v>82</v>
      </c>
      <c r="I161" s="514" t="s">
        <v>82</v>
      </c>
      <c r="J161" s="838" t="s">
        <v>693</v>
      </c>
      <c r="K161" s="764" t="s">
        <v>96</v>
      </c>
      <c r="L161" s="868" t="s">
        <v>484</v>
      </c>
      <c r="M161" s="468" t="s">
        <v>759</v>
      </c>
      <c r="N161" s="514">
        <v>176619</v>
      </c>
      <c r="O161" s="756">
        <v>33.229999999999997</v>
      </c>
      <c r="P161" s="801">
        <v>26</v>
      </c>
      <c r="Q161" s="537">
        <f t="shared" si="2"/>
        <v>24.590199999999999</v>
      </c>
      <c r="R161" s="470">
        <f>Q161*0.75</f>
        <v>18.44265</v>
      </c>
      <c r="S161" s="1264">
        <f t="shared" si="3"/>
        <v>7182.4954656733171</v>
      </c>
      <c r="T161" s="1265"/>
      <c r="U161" s="1292" t="s">
        <v>405</v>
      </c>
      <c r="V161" s="1293"/>
    </row>
    <row r="162" spans="1:22" ht="17">
      <c r="A162" s="1652"/>
      <c r="B162" s="817">
        <v>7</v>
      </c>
      <c r="C162" s="838" t="s">
        <v>838</v>
      </c>
      <c r="D162" s="468">
        <v>103</v>
      </c>
      <c r="E162" s="838">
        <v>18</v>
      </c>
      <c r="F162" s="838" t="s">
        <v>459</v>
      </c>
      <c r="G162" s="514">
        <v>525</v>
      </c>
      <c r="H162" s="514" t="s">
        <v>82</v>
      </c>
      <c r="I162" s="514" t="s">
        <v>82</v>
      </c>
      <c r="J162" s="764" t="s">
        <v>451</v>
      </c>
      <c r="K162" s="764" t="s">
        <v>451</v>
      </c>
      <c r="L162" s="868" t="s">
        <v>484</v>
      </c>
      <c r="M162" s="468" t="s">
        <v>795</v>
      </c>
      <c r="N162" s="514">
        <v>200000</v>
      </c>
      <c r="O162" s="756">
        <v>37</v>
      </c>
      <c r="P162" s="801">
        <v>17</v>
      </c>
      <c r="Q162" s="537">
        <f t="shared" si="2"/>
        <v>30.71</v>
      </c>
      <c r="R162" s="470">
        <f>Q162*0.75</f>
        <v>23.032499999999999</v>
      </c>
      <c r="S162" s="1264">
        <f t="shared" si="3"/>
        <v>6512.5366330185607</v>
      </c>
      <c r="T162" s="1265"/>
      <c r="U162" s="1292" t="s">
        <v>405</v>
      </c>
      <c r="V162" s="1293"/>
    </row>
    <row r="163" spans="1:22" ht="17">
      <c r="A163" s="1652"/>
      <c r="B163" s="817">
        <v>8</v>
      </c>
      <c r="C163" s="764" t="s">
        <v>82</v>
      </c>
      <c r="D163" s="764">
        <v>253</v>
      </c>
      <c r="E163" s="514">
        <v>0</v>
      </c>
      <c r="F163" s="764" t="s">
        <v>82</v>
      </c>
      <c r="G163" s="514">
        <v>0</v>
      </c>
      <c r="H163" s="514" t="s">
        <v>82</v>
      </c>
      <c r="I163" s="514" t="s">
        <v>82</v>
      </c>
      <c r="J163" s="764" t="s">
        <v>700</v>
      </c>
      <c r="K163" s="764">
        <v>0</v>
      </c>
      <c r="L163" s="837" t="s">
        <v>96</v>
      </c>
      <c r="M163" s="468" t="s">
        <v>794</v>
      </c>
      <c r="N163" s="940"/>
      <c r="O163" s="922"/>
      <c r="P163" s="843"/>
      <c r="Q163" s="537">
        <f t="shared" si="2"/>
        <v>0</v>
      </c>
      <c r="R163" s="470">
        <f>Q163*0.93</f>
        <v>0</v>
      </c>
      <c r="S163" s="1264" t="e">
        <f t="shared" si="3"/>
        <v>#DIV/0!</v>
      </c>
      <c r="T163" s="1265"/>
      <c r="U163" s="1292" t="s">
        <v>472</v>
      </c>
      <c r="V163" s="1293"/>
    </row>
    <row r="164" spans="1:22" ht="16">
      <c r="A164" s="1652"/>
      <c r="B164" s="817" t="s">
        <v>465</v>
      </c>
      <c r="C164" s="838" t="s">
        <v>82</v>
      </c>
      <c r="D164" s="838">
        <v>18</v>
      </c>
      <c r="E164" s="838">
        <v>20</v>
      </c>
      <c r="F164" s="838" t="s">
        <v>82</v>
      </c>
      <c r="G164" s="838" t="s">
        <v>82</v>
      </c>
      <c r="H164" s="468" t="s">
        <v>82</v>
      </c>
      <c r="I164" s="514" t="s">
        <v>82</v>
      </c>
      <c r="J164" s="514">
        <v>1</v>
      </c>
      <c r="K164" s="514">
        <v>0</v>
      </c>
      <c r="L164" s="786" t="s">
        <v>82</v>
      </c>
      <c r="M164" s="863" t="s">
        <v>469</v>
      </c>
      <c r="N164" s="923"/>
      <c r="O164" s="922"/>
      <c r="P164" s="843"/>
      <c r="Q164" s="537">
        <f t="shared" si="2"/>
        <v>0</v>
      </c>
      <c r="R164" s="470">
        <f>Q164*0.93</f>
        <v>0</v>
      </c>
      <c r="S164" s="1264" t="e">
        <f t="shared" si="3"/>
        <v>#DIV/0!</v>
      </c>
      <c r="T164" s="1265"/>
      <c r="U164" s="1292" t="s">
        <v>473</v>
      </c>
      <c r="V164" s="1293"/>
    </row>
    <row r="165" spans="1:22" ht="17">
      <c r="A165" s="1653"/>
      <c r="B165" s="817" t="s">
        <v>467</v>
      </c>
      <c r="C165" s="764" t="s">
        <v>700</v>
      </c>
      <c r="D165" s="468">
        <v>113</v>
      </c>
      <c r="E165" s="514" t="s">
        <v>823</v>
      </c>
      <c r="F165" s="764">
        <v>32</v>
      </c>
      <c r="G165" s="514">
        <v>463</v>
      </c>
      <c r="H165" s="468" t="s">
        <v>82</v>
      </c>
      <c r="I165" s="514" t="s">
        <v>82</v>
      </c>
      <c r="J165" s="764">
        <v>0</v>
      </c>
      <c r="K165" s="764" t="s">
        <v>96</v>
      </c>
      <c r="L165" s="837" t="s">
        <v>484</v>
      </c>
      <c r="M165" s="468" t="s">
        <v>885</v>
      </c>
      <c r="N165" s="841">
        <v>100000</v>
      </c>
      <c r="O165" s="787">
        <v>23</v>
      </c>
      <c r="P165" s="801">
        <v>16</v>
      </c>
      <c r="Q165" s="537">
        <f t="shared" si="2"/>
        <v>19.32</v>
      </c>
      <c r="R165" s="470">
        <f>Q165*0.7835</f>
        <v>15.137219999999999</v>
      </c>
      <c r="S165" s="1264">
        <f t="shared" si="3"/>
        <v>5175.9834368530019</v>
      </c>
      <c r="T165" s="1265"/>
      <c r="U165" s="1292" t="s">
        <v>405</v>
      </c>
      <c r="V165" s="1293"/>
    </row>
    <row r="166" spans="1:22" ht="17">
      <c r="A166" s="1651">
        <v>45269</v>
      </c>
      <c r="B166" s="817" t="s">
        <v>256</v>
      </c>
      <c r="C166" s="764" t="s">
        <v>767</v>
      </c>
      <c r="D166" s="839" t="s">
        <v>886</v>
      </c>
      <c r="E166" s="764" t="s">
        <v>887</v>
      </c>
      <c r="F166" s="838" t="s">
        <v>537</v>
      </c>
      <c r="G166" s="514">
        <v>522</v>
      </c>
      <c r="H166" s="970">
        <v>166.5</v>
      </c>
      <c r="I166" s="514" t="s">
        <v>82</v>
      </c>
      <c r="J166" s="838">
        <v>0</v>
      </c>
      <c r="K166" s="839" t="s">
        <v>96</v>
      </c>
      <c r="L166" s="868" t="s">
        <v>748</v>
      </c>
      <c r="M166" s="468" t="s">
        <v>888</v>
      </c>
      <c r="N166" s="514">
        <v>69715</v>
      </c>
      <c r="O166" s="961">
        <v>212</v>
      </c>
      <c r="P166" s="768">
        <v>98</v>
      </c>
      <c r="Q166" s="537">
        <f t="shared" si="2"/>
        <v>4.24</v>
      </c>
      <c r="R166" s="470">
        <f>Q166*0.75</f>
        <v>3.18</v>
      </c>
      <c r="S166" s="1264">
        <f t="shared" si="3"/>
        <v>16442.216981132075</v>
      </c>
      <c r="T166" s="1265"/>
      <c r="U166" s="1292" t="s">
        <v>754</v>
      </c>
      <c r="V166" s="1293"/>
    </row>
    <row r="167" spans="1:22" ht="17">
      <c r="A167" s="1652"/>
      <c r="B167" s="817">
        <v>6</v>
      </c>
      <c r="C167" s="764" t="s">
        <v>603</v>
      </c>
      <c r="D167" s="764" t="s">
        <v>787</v>
      </c>
      <c r="E167" s="764" t="s">
        <v>820</v>
      </c>
      <c r="F167" s="838">
        <v>33</v>
      </c>
      <c r="G167" s="514">
        <v>479</v>
      </c>
      <c r="H167" s="514" t="s">
        <v>82</v>
      </c>
      <c r="I167" s="514" t="s">
        <v>82</v>
      </c>
      <c r="J167" s="838" t="s">
        <v>693</v>
      </c>
      <c r="K167" s="764" t="s">
        <v>96</v>
      </c>
      <c r="L167" s="868" t="s">
        <v>484</v>
      </c>
      <c r="M167" s="468" t="s">
        <v>889</v>
      </c>
      <c r="N167" s="514">
        <v>171160</v>
      </c>
      <c r="O167" s="756">
        <v>35.54</v>
      </c>
      <c r="P167" s="801">
        <v>26</v>
      </c>
      <c r="Q167" s="537">
        <f t="shared" si="2"/>
        <v>26.299600000000002</v>
      </c>
      <c r="R167" s="470">
        <f>Q167*0.75</f>
        <v>19.724700000000002</v>
      </c>
      <c r="S167" s="1264">
        <f t="shared" si="3"/>
        <v>6508.0837731372339</v>
      </c>
      <c r="T167" s="1265"/>
      <c r="U167" s="1292" t="s">
        <v>405</v>
      </c>
      <c r="V167" s="1293"/>
    </row>
    <row r="168" spans="1:22" ht="17">
      <c r="A168" s="1652"/>
      <c r="B168" s="817">
        <v>7</v>
      </c>
      <c r="C168" s="838" t="s">
        <v>890</v>
      </c>
      <c r="D168" s="468" t="s">
        <v>891</v>
      </c>
      <c r="E168" s="838" t="s">
        <v>781</v>
      </c>
      <c r="F168" s="838" t="s">
        <v>459</v>
      </c>
      <c r="G168" s="514">
        <v>526</v>
      </c>
      <c r="H168" s="514" t="s">
        <v>82</v>
      </c>
      <c r="I168" s="514" t="s">
        <v>82</v>
      </c>
      <c r="J168" s="764" t="s">
        <v>451</v>
      </c>
      <c r="K168" s="764" t="s">
        <v>451</v>
      </c>
      <c r="L168" s="868" t="s">
        <v>484</v>
      </c>
      <c r="M168" s="468" t="s">
        <v>800</v>
      </c>
      <c r="N168" s="514">
        <v>200000</v>
      </c>
      <c r="O168" s="756">
        <v>37</v>
      </c>
      <c r="P168" s="801">
        <v>17</v>
      </c>
      <c r="Q168" s="537">
        <f t="shared" si="2"/>
        <v>30.71</v>
      </c>
      <c r="R168" s="470">
        <f>Q168*0.75</f>
        <v>23.032499999999999</v>
      </c>
      <c r="S168" s="1264">
        <f t="shared" si="3"/>
        <v>6512.5366330185607</v>
      </c>
      <c r="T168" s="1265"/>
      <c r="U168" s="1292" t="s">
        <v>405</v>
      </c>
      <c r="V168" s="1293"/>
    </row>
    <row r="169" spans="1:22" ht="17">
      <c r="A169" s="1652"/>
      <c r="B169" s="817">
        <v>8</v>
      </c>
      <c r="C169" s="764" t="s">
        <v>82</v>
      </c>
      <c r="D169" s="764">
        <v>253</v>
      </c>
      <c r="E169" s="514">
        <v>0</v>
      </c>
      <c r="F169" s="764" t="s">
        <v>82</v>
      </c>
      <c r="G169" s="514">
        <v>0</v>
      </c>
      <c r="H169" s="514" t="s">
        <v>82</v>
      </c>
      <c r="I169" s="514" t="s">
        <v>82</v>
      </c>
      <c r="J169" s="764" t="s">
        <v>700</v>
      </c>
      <c r="K169" s="764">
        <v>0</v>
      </c>
      <c r="L169" s="837" t="s">
        <v>96</v>
      </c>
      <c r="M169" s="468" t="s">
        <v>794</v>
      </c>
      <c r="N169" s="940"/>
      <c r="O169" s="922"/>
      <c r="P169" s="843"/>
      <c r="Q169" s="537">
        <f t="shared" si="2"/>
        <v>0</v>
      </c>
      <c r="R169" s="470">
        <f>Q169*0.93</f>
        <v>0</v>
      </c>
      <c r="S169" s="1264" t="e">
        <f t="shared" si="3"/>
        <v>#DIV/0!</v>
      </c>
      <c r="T169" s="1265"/>
      <c r="U169" s="1292" t="s">
        <v>472</v>
      </c>
      <c r="V169" s="1293"/>
    </row>
    <row r="170" spans="1:22" ht="16">
      <c r="A170" s="1652"/>
      <c r="B170" s="817" t="s">
        <v>465</v>
      </c>
      <c r="C170" s="838" t="s">
        <v>82</v>
      </c>
      <c r="D170" s="838">
        <v>18</v>
      </c>
      <c r="E170" s="838">
        <v>20</v>
      </c>
      <c r="F170" s="838" t="s">
        <v>82</v>
      </c>
      <c r="G170" s="838" t="s">
        <v>82</v>
      </c>
      <c r="H170" s="468" t="s">
        <v>82</v>
      </c>
      <c r="I170" s="514" t="s">
        <v>82</v>
      </c>
      <c r="J170" s="514">
        <v>1</v>
      </c>
      <c r="K170" s="514">
        <v>0</v>
      </c>
      <c r="L170" s="786" t="s">
        <v>82</v>
      </c>
      <c r="M170" s="863" t="s">
        <v>469</v>
      </c>
      <c r="N170" s="923"/>
      <c r="O170" s="922"/>
      <c r="P170" s="843"/>
      <c r="Q170" s="537">
        <f t="shared" si="2"/>
        <v>0</v>
      </c>
      <c r="R170" s="470">
        <f>Q170*0.93</f>
        <v>0</v>
      </c>
      <c r="S170" s="1264" t="e">
        <f t="shared" si="3"/>
        <v>#DIV/0!</v>
      </c>
      <c r="T170" s="1265"/>
      <c r="U170" s="1292" t="s">
        <v>473</v>
      </c>
      <c r="V170" s="1293"/>
    </row>
    <row r="171" spans="1:22" ht="17">
      <c r="A171" s="1653"/>
      <c r="B171" s="817" t="s">
        <v>467</v>
      </c>
      <c r="C171" s="764" t="s">
        <v>700</v>
      </c>
      <c r="D171" s="468">
        <v>113</v>
      </c>
      <c r="E171" s="514">
        <v>28</v>
      </c>
      <c r="F171" s="764">
        <v>32</v>
      </c>
      <c r="G171" s="514">
        <v>480</v>
      </c>
      <c r="H171" s="468" t="s">
        <v>82</v>
      </c>
      <c r="I171" s="514" t="s">
        <v>82</v>
      </c>
      <c r="J171" s="764">
        <v>0</v>
      </c>
      <c r="K171" s="764" t="s">
        <v>96</v>
      </c>
      <c r="L171" s="837" t="s">
        <v>484</v>
      </c>
      <c r="M171" s="468" t="s">
        <v>885</v>
      </c>
      <c r="N171" s="841">
        <v>101177</v>
      </c>
      <c r="O171" s="787">
        <v>23.51</v>
      </c>
      <c r="P171" s="801">
        <v>18</v>
      </c>
      <c r="Q171" s="537">
        <f t="shared" si="2"/>
        <v>19.278200000000002</v>
      </c>
      <c r="R171" s="470">
        <f>Q171*0.7835</f>
        <v>15.104469700000001</v>
      </c>
      <c r="S171" s="1264">
        <f t="shared" si="3"/>
        <v>5248.2596922949233</v>
      </c>
      <c r="T171" s="1265"/>
      <c r="U171" s="1292" t="s">
        <v>753</v>
      </c>
      <c r="V171" s="1293"/>
    </row>
    <row r="172" spans="1:22" ht="17">
      <c r="A172" s="1651">
        <v>45270</v>
      </c>
      <c r="B172" s="817" t="s">
        <v>256</v>
      </c>
      <c r="C172" s="764" t="s">
        <v>767</v>
      </c>
      <c r="D172" s="839" t="s">
        <v>892</v>
      </c>
      <c r="E172" s="764" t="s">
        <v>893</v>
      </c>
      <c r="F172" s="838" t="s">
        <v>537</v>
      </c>
      <c r="G172" s="514">
        <v>515</v>
      </c>
      <c r="H172" s="970">
        <v>165.5</v>
      </c>
      <c r="I172" s="514" t="s">
        <v>82</v>
      </c>
      <c r="J172" s="838">
        <v>0</v>
      </c>
      <c r="K172" s="839" t="s">
        <v>96</v>
      </c>
      <c r="L172" s="868" t="s">
        <v>484</v>
      </c>
      <c r="M172" s="468" t="s">
        <v>888</v>
      </c>
      <c r="N172" s="514">
        <v>74562</v>
      </c>
      <c r="O172" s="961">
        <v>195</v>
      </c>
      <c r="P172" s="768">
        <v>98</v>
      </c>
      <c r="Q172" s="537">
        <f t="shared" si="2"/>
        <v>3.9</v>
      </c>
      <c r="R172" s="470">
        <f>Q172*0.75</f>
        <v>2.9249999999999998</v>
      </c>
      <c r="S172" s="1264">
        <f t="shared" si="3"/>
        <v>19118.461538461539</v>
      </c>
      <c r="T172" s="1265"/>
      <c r="U172" s="1292" t="s">
        <v>397</v>
      </c>
      <c r="V172" s="1293"/>
    </row>
    <row r="173" spans="1:22" ht="17">
      <c r="A173" s="1652"/>
      <c r="B173" s="817">
        <v>6</v>
      </c>
      <c r="C173" s="764" t="s">
        <v>784</v>
      </c>
      <c r="D173" s="764" t="s">
        <v>785</v>
      </c>
      <c r="E173" s="764" t="s">
        <v>763</v>
      </c>
      <c r="F173" s="838">
        <v>33</v>
      </c>
      <c r="G173" s="514">
        <v>476</v>
      </c>
      <c r="H173" s="514" t="s">
        <v>82</v>
      </c>
      <c r="I173" s="514" t="s">
        <v>82</v>
      </c>
      <c r="J173" s="838" t="s">
        <v>693</v>
      </c>
      <c r="K173" s="764" t="s">
        <v>96</v>
      </c>
      <c r="L173" s="868" t="s">
        <v>484</v>
      </c>
      <c r="M173" s="468" t="s">
        <v>889</v>
      </c>
      <c r="N173" s="514">
        <v>181018</v>
      </c>
      <c r="O173" s="756">
        <v>33.36</v>
      </c>
      <c r="P173" s="801">
        <v>26</v>
      </c>
      <c r="Q173" s="537">
        <f t="shared" si="2"/>
        <v>24.686399999999999</v>
      </c>
      <c r="R173" s="470">
        <f>Q173*0.75</f>
        <v>18.514800000000001</v>
      </c>
      <c r="S173" s="1264">
        <f t="shared" si="3"/>
        <v>7332.7014064424138</v>
      </c>
      <c r="T173" s="1265"/>
      <c r="U173" s="1292" t="s">
        <v>405</v>
      </c>
      <c r="V173" s="1293"/>
    </row>
    <row r="174" spans="1:22" ht="17">
      <c r="A174" s="1652"/>
      <c r="B174" s="817">
        <v>7</v>
      </c>
      <c r="C174" s="838" t="s">
        <v>890</v>
      </c>
      <c r="D174" s="468">
        <v>101</v>
      </c>
      <c r="E174" s="838" t="s">
        <v>781</v>
      </c>
      <c r="F174" s="838" t="s">
        <v>459</v>
      </c>
      <c r="G174" s="514">
        <v>528</v>
      </c>
      <c r="H174" s="514" t="s">
        <v>82</v>
      </c>
      <c r="I174" s="514" t="s">
        <v>82</v>
      </c>
      <c r="J174" s="764" t="s">
        <v>451</v>
      </c>
      <c r="K174" s="764" t="s">
        <v>451</v>
      </c>
      <c r="L174" s="868" t="s">
        <v>484</v>
      </c>
      <c r="M174" s="468" t="s">
        <v>800</v>
      </c>
      <c r="N174" s="514">
        <v>200000</v>
      </c>
      <c r="O174" s="756">
        <v>37</v>
      </c>
      <c r="P174" s="801">
        <v>17</v>
      </c>
      <c r="Q174" s="537">
        <f t="shared" si="2"/>
        <v>30.71</v>
      </c>
      <c r="R174" s="470">
        <f>Q174*0.75</f>
        <v>23.032499999999999</v>
      </c>
      <c r="S174" s="1264">
        <f t="shared" si="3"/>
        <v>6512.5366330185607</v>
      </c>
      <c r="T174" s="1265"/>
      <c r="U174" s="1292" t="s">
        <v>405</v>
      </c>
      <c r="V174" s="1293"/>
    </row>
    <row r="175" spans="1:22" ht="17">
      <c r="A175" s="1652"/>
      <c r="B175" s="817">
        <v>8</v>
      </c>
      <c r="C175" s="764" t="s">
        <v>82</v>
      </c>
      <c r="D175" s="764">
        <v>253</v>
      </c>
      <c r="E175" s="514">
        <v>0</v>
      </c>
      <c r="F175" s="764" t="s">
        <v>82</v>
      </c>
      <c r="G175" s="514">
        <v>0</v>
      </c>
      <c r="H175" s="514" t="s">
        <v>82</v>
      </c>
      <c r="I175" s="514" t="s">
        <v>82</v>
      </c>
      <c r="J175" s="764" t="s">
        <v>700</v>
      </c>
      <c r="K175" s="764">
        <v>0</v>
      </c>
      <c r="L175" s="837" t="s">
        <v>96</v>
      </c>
      <c r="M175" s="468" t="s">
        <v>794</v>
      </c>
      <c r="N175" s="940"/>
      <c r="O175" s="922"/>
      <c r="P175" s="843"/>
      <c r="Q175" s="537">
        <f t="shared" si="2"/>
        <v>0</v>
      </c>
      <c r="R175" s="470">
        <f>Q175*0.93</f>
        <v>0</v>
      </c>
      <c r="S175" s="1264" t="e">
        <f t="shared" si="3"/>
        <v>#DIV/0!</v>
      </c>
      <c r="T175" s="1265"/>
      <c r="U175" s="1292" t="s">
        <v>472</v>
      </c>
      <c r="V175" s="1293"/>
    </row>
    <row r="176" spans="1:22" ht="16">
      <c r="A176" s="1652"/>
      <c r="B176" s="817" t="s">
        <v>465</v>
      </c>
      <c r="C176" s="838" t="s">
        <v>82</v>
      </c>
      <c r="D176" s="838">
        <v>18</v>
      </c>
      <c r="E176" s="838">
        <v>20</v>
      </c>
      <c r="F176" s="838" t="s">
        <v>82</v>
      </c>
      <c r="G176" s="838" t="s">
        <v>82</v>
      </c>
      <c r="H176" s="468" t="s">
        <v>82</v>
      </c>
      <c r="I176" s="514" t="s">
        <v>82</v>
      </c>
      <c r="J176" s="514">
        <v>1</v>
      </c>
      <c r="K176" s="514">
        <v>0</v>
      </c>
      <c r="L176" s="786" t="s">
        <v>82</v>
      </c>
      <c r="M176" s="863" t="s">
        <v>469</v>
      </c>
      <c r="N176" s="923"/>
      <c r="O176" s="922"/>
      <c r="P176" s="843"/>
      <c r="Q176" s="537">
        <f t="shared" si="2"/>
        <v>0</v>
      </c>
      <c r="R176" s="470">
        <f>Q176*0.93</f>
        <v>0</v>
      </c>
      <c r="S176" s="1264" t="e">
        <f t="shared" si="3"/>
        <v>#DIV/0!</v>
      </c>
      <c r="T176" s="1265"/>
      <c r="U176" s="1292" t="s">
        <v>473</v>
      </c>
      <c r="V176" s="1293"/>
    </row>
    <row r="177" spans="1:22" ht="17">
      <c r="A177" s="1653"/>
      <c r="B177" s="817" t="s">
        <v>467</v>
      </c>
      <c r="C177" s="764" t="s">
        <v>700</v>
      </c>
      <c r="D177" s="468">
        <v>113</v>
      </c>
      <c r="E177" s="514" t="s">
        <v>894</v>
      </c>
      <c r="F177" s="764">
        <v>32</v>
      </c>
      <c r="G177" s="514">
        <v>476</v>
      </c>
      <c r="H177" s="468" t="s">
        <v>82</v>
      </c>
      <c r="I177" s="514" t="s">
        <v>82</v>
      </c>
      <c r="J177" s="764">
        <v>0</v>
      </c>
      <c r="K177" s="764" t="s">
        <v>96</v>
      </c>
      <c r="L177" s="837" t="s">
        <v>484</v>
      </c>
      <c r="M177" s="468" t="s">
        <v>885</v>
      </c>
      <c r="N177" s="841">
        <v>101177</v>
      </c>
      <c r="O177" s="787">
        <v>23.51</v>
      </c>
      <c r="P177" s="801">
        <v>18</v>
      </c>
      <c r="Q177" s="537">
        <f t="shared" si="2"/>
        <v>19.278200000000002</v>
      </c>
      <c r="R177" s="470">
        <f>Q177*0.7835</f>
        <v>15.104469700000001</v>
      </c>
      <c r="S177" s="1264">
        <f t="shared" si="3"/>
        <v>5248.2596922949233</v>
      </c>
      <c r="T177" s="1265"/>
      <c r="U177" s="1292" t="s">
        <v>405</v>
      </c>
      <c r="V177" s="1293"/>
    </row>
    <row r="178" spans="1:22" ht="17">
      <c r="A178" s="1651">
        <v>45271</v>
      </c>
      <c r="B178" s="817" t="s">
        <v>256</v>
      </c>
      <c r="C178" s="764" t="s">
        <v>895</v>
      </c>
      <c r="D178" s="839" t="s">
        <v>896</v>
      </c>
      <c r="E178" s="764" t="s">
        <v>897</v>
      </c>
      <c r="F178" s="838" t="s">
        <v>898</v>
      </c>
      <c r="G178" s="514">
        <v>515</v>
      </c>
      <c r="H178" s="970">
        <v>165.25</v>
      </c>
      <c r="I178" s="514" t="s">
        <v>82</v>
      </c>
      <c r="J178" s="838">
        <v>0</v>
      </c>
      <c r="K178" s="839" t="s">
        <v>96</v>
      </c>
      <c r="L178" s="868" t="s">
        <v>750</v>
      </c>
      <c r="M178" s="468" t="s">
        <v>899</v>
      </c>
      <c r="N178" s="514">
        <v>53669</v>
      </c>
      <c r="O178" s="961">
        <v>190</v>
      </c>
      <c r="P178" s="768">
        <v>98</v>
      </c>
      <c r="Q178" s="537">
        <f t="shared" si="2"/>
        <v>3.8</v>
      </c>
      <c r="R178" s="470">
        <f>Q178*0.75</f>
        <v>2.8499999999999996</v>
      </c>
      <c r="S178" s="1264">
        <f t="shared" si="3"/>
        <v>14123.42105263158</v>
      </c>
      <c r="T178" s="1265"/>
      <c r="U178" s="1292" t="s">
        <v>903</v>
      </c>
      <c r="V178" s="1293"/>
    </row>
    <row r="179" spans="1:22" ht="17">
      <c r="A179" s="1652"/>
      <c r="B179" s="817">
        <v>6</v>
      </c>
      <c r="C179" s="764" t="s">
        <v>900</v>
      </c>
      <c r="D179" s="764" t="s">
        <v>901</v>
      </c>
      <c r="E179" s="764" t="s">
        <v>846</v>
      </c>
      <c r="F179" s="838" t="s">
        <v>902</v>
      </c>
      <c r="G179" s="514">
        <v>471</v>
      </c>
      <c r="H179" s="514" t="s">
        <v>82</v>
      </c>
      <c r="I179" s="514" t="s">
        <v>82</v>
      </c>
      <c r="J179" s="838" t="s">
        <v>680</v>
      </c>
      <c r="K179" s="764" t="s">
        <v>96</v>
      </c>
      <c r="L179" s="868" t="s">
        <v>697</v>
      </c>
      <c r="M179" s="468" t="s">
        <v>904</v>
      </c>
      <c r="N179" s="514">
        <v>63877</v>
      </c>
      <c r="O179" s="756">
        <v>5</v>
      </c>
      <c r="P179" s="801">
        <v>26</v>
      </c>
      <c r="Q179" s="537">
        <f t="shared" si="2"/>
        <v>3.7</v>
      </c>
      <c r="R179" s="470">
        <f>Q179*0.75</f>
        <v>2.7750000000000004</v>
      </c>
      <c r="S179" s="1264">
        <f t="shared" si="3"/>
        <v>17264.054054054053</v>
      </c>
      <c r="T179" s="1265"/>
      <c r="U179" s="1292" t="s">
        <v>405</v>
      </c>
      <c r="V179" s="1293"/>
    </row>
    <row r="180" spans="1:22" ht="17">
      <c r="A180" s="1652"/>
      <c r="B180" s="817">
        <v>7</v>
      </c>
      <c r="C180" s="838" t="s">
        <v>890</v>
      </c>
      <c r="D180" s="468">
        <v>101</v>
      </c>
      <c r="E180" s="838" t="s">
        <v>781</v>
      </c>
      <c r="F180" s="838" t="s">
        <v>459</v>
      </c>
      <c r="G180" s="514">
        <v>528</v>
      </c>
      <c r="H180" s="514" t="s">
        <v>82</v>
      </c>
      <c r="I180" s="514" t="s">
        <v>82</v>
      </c>
      <c r="J180" s="764" t="s">
        <v>451</v>
      </c>
      <c r="K180" s="764" t="s">
        <v>451</v>
      </c>
      <c r="L180" s="868" t="s">
        <v>484</v>
      </c>
      <c r="M180" s="468" t="s">
        <v>800</v>
      </c>
      <c r="N180" s="514">
        <v>200000</v>
      </c>
      <c r="O180" s="756">
        <v>37</v>
      </c>
      <c r="P180" s="801">
        <v>17</v>
      </c>
      <c r="Q180" s="537">
        <f t="shared" si="2"/>
        <v>30.71</v>
      </c>
      <c r="R180" s="470">
        <f>Q180*0.75</f>
        <v>23.032499999999999</v>
      </c>
      <c r="S180" s="1264">
        <f t="shared" si="3"/>
        <v>6512.5366330185607</v>
      </c>
      <c r="T180" s="1265"/>
      <c r="U180" s="1292" t="s">
        <v>405</v>
      </c>
      <c r="V180" s="1293"/>
    </row>
    <row r="181" spans="1:22" ht="17">
      <c r="A181" s="1652"/>
      <c r="B181" s="817">
        <v>8</v>
      </c>
      <c r="C181" s="764" t="s">
        <v>82</v>
      </c>
      <c r="D181" s="764">
        <v>253</v>
      </c>
      <c r="E181" s="514">
        <v>0</v>
      </c>
      <c r="F181" s="764" t="s">
        <v>82</v>
      </c>
      <c r="G181" s="514">
        <v>0</v>
      </c>
      <c r="H181" s="514" t="s">
        <v>82</v>
      </c>
      <c r="I181" s="514" t="s">
        <v>82</v>
      </c>
      <c r="J181" s="764" t="s">
        <v>700</v>
      </c>
      <c r="K181" s="764">
        <v>0</v>
      </c>
      <c r="L181" s="837" t="s">
        <v>96</v>
      </c>
      <c r="M181" s="468" t="s">
        <v>794</v>
      </c>
      <c r="N181" s="940"/>
      <c r="O181" s="922"/>
      <c r="P181" s="843"/>
      <c r="Q181" s="537">
        <f t="shared" si="2"/>
        <v>0</v>
      </c>
      <c r="R181" s="470">
        <f>Q181*0.93</f>
        <v>0</v>
      </c>
      <c r="S181" s="1264" t="e">
        <f t="shared" si="3"/>
        <v>#DIV/0!</v>
      </c>
      <c r="T181" s="1265"/>
      <c r="U181" s="1292" t="s">
        <v>472</v>
      </c>
      <c r="V181" s="1293"/>
    </row>
    <row r="182" spans="1:22" ht="16">
      <c r="A182" s="1652"/>
      <c r="B182" s="817" t="s">
        <v>465</v>
      </c>
      <c r="C182" s="838" t="s">
        <v>82</v>
      </c>
      <c r="D182" s="838">
        <v>18</v>
      </c>
      <c r="E182" s="838">
        <v>20</v>
      </c>
      <c r="F182" s="838" t="s">
        <v>82</v>
      </c>
      <c r="G182" s="838" t="s">
        <v>82</v>
      </c>
      <c r="H182" s="468" t="s">
        <v>82</v>
      </c>
      <c r="I182" s="514" t="s">
        <v>82</v>
      </c>
      <c r="J182" s="514">
        <v>1</v>
      </c>
      <c r="K182" s="514">
        <v>0</v>
      </c>
      <c r="L182" s="786" t="s">
        <v>82</v>
      </c>
      <c r="M182" s="863" t="s">
        <v>469</v>
      </c>
      <c r="N182" s="923"/>
      <c r="O182" s="922"/>
      <c r="P182" s="843"/>
      <c r="Q182" s="537">
        <f t="shared" ref="Q182:Q245" si="4">O182*(100-P182)/100</f>
        <v>0</v>
      </c>
      <c r="R182" s="470">
        <f>Q182*0.93</f>
        <v>0</v>
      </c>
      <c r="S182" s="1264" t="e">
        <f t="shared" ref="S182:S245" si="5">N182/Q182</f>
        <v>#DIV/0!</v>
      </c>
      <c r="T182" s="1265"/>
      <c r="U182" s="1292" t="s">
        <v>473</v>
      </c>
      <c r="V182" s="1293"/>
    </row>
    <row r="183" spans="1:22" ht="17">
      <c r="A183" s="1653"/>
      <c r="B183" s="817" t="s">
        <v>467</v>
      </c>
      <c r="C183" s="764" t="s">
        <v>905</v>
      </c>
      <c r="D183" s="468" t="s">
        <v>906</v>
      </c>
      <c r="E183" s="514" t="s">
        <v>823</v>
      </c>
      <c r="F183" s="764" t="s">
        <v>907</v>
      </c>
      <c r="G183" s="514">
        <v>484</v>
      </c>
      <c r="H183" s="468" t="s">
        <v>82</v>
      </c>
      <c r="I183" s="514" t="s">
        <v>82</v>
      </c>
      <c r="J183" s="764">
        <v>0</v>
      </c>
      <c r="K183" s="764" t="s">
        <v>96</v>
      </c>
      <c r="L183" s="837" t="s">
        <v>484</v>
      </c>
      <c r="M183" s="468" t="s">
        <v>658</v>
      </c>
      <c r="N183" s="841">
        <v>172916</v>
      </c>
      <c r="O183" s="787">
        <v>23.46</v>
      </c>
      <c r="P183" s="801">
        <v>18</v>
      </c>
      <c r="Q183" s="537">
        <f t="shared" si="4"/>
        <v>19.237200000000001</v>
      </c>
      <c r="R183" s="470">
        <f>Q183*0.7835</f>
        <v>15.0723462</v>
      </c>
      <c r="S183" s="1264">
        <f t="shared" si="5"/>
        <v>8988.6262033975836</v>
      </c>
      <c r="T183" s="1265"/>
      <c r="U183" s="1292" t="s">
        <v>405</v>
      </c>
      <c r="V183" s="1293"/>
    </row>
    <row r="184" spans="1:22" ht="17">
      <c r="A184" s="1651">
        <v>45272</v>
      </c>
      <c r="B184" s="817" t="s">
        <v>256</v>
      </c>
      <c r="C184" s="764" t="s">
        <v>908</v>
      </c>
      <c r="D184" s="839" t="s">
        <v>814</v>
      </c>
      <c r="E184" s="764" t="s">
        <v>909</v>
      </c>
      <c r="F184" s="838" t="s">
        <v>537</v>
      </c>
      <c r="G184" s="514">
        <v>467</v>
      </c>
      <c r="H184" s="970">
        <v>164.45</v>
      </c>
      <c r="I184" s="514" t="s">
        <v>82</v>
      </c>
      <c r="J184" s="838">
        <v>0</v>
      </c>
      <c r="K184" s="839" t="s">
        <v>96</v>
      </c>
      <c r="L184" s="868" t="s">
        <v>484</v>
      </c>
      <c r="M184" s="468" t="s">
        <v>888</v>
      </c>
      <c r="N184" s="514">
        <v>76096</v>
      </c>
      <c r="O184" s="961">
        <v>180</v>
      </c>
      <c r="P184" s="768">
        <v>98</v>
      </c>
      <c r="Q184" s="537">
        <f t="shared" si="4"/>
        <v>3.6</v>
      </c>
      <c r="R184" s="470">
        <f>Q184*0.75</f>
        <v>2.7</v>
      </c>
      <c r="S184" s="1264">
        <f t="shared" si="5"/>
        <v>21137.777777777777</v>
      </c>
      <c r="T184" s="1265"/>
      <c r="U184" s="1292" t="s">
        <v>397</v>
      </c>
      <c r="V184" s="1293"/>
    </row>
    <row r="185" spans="1:22" ht="17">
      <c r="A185" s="1652"/>
      <c r="B185" s="817">
        <v>6</v>
      </c>
      <c r="C185" s="764" t="s">
        <v>910</v>
      </c>
      <c r="D185" s="764" t="s">
        <v>911</v>
      </c>
      <c r="E185" s="764" t="s">
        <v>846</v>
      </c>
      <c r="F185" s="838" t="s">
        <v>907</v>
      </c>
      <c r="G185" s="514">
        <v>467</v>
      </c>
      <c r="H185" s="514" t="s">
        <v>82</v>
      </c>
      <c r="I185" s="514" t="s">
        <v>82</v>
      </c>
      <c r="J185" s="838" t="s">
        <v>406</v>
      </c>
      <c r="K185" s="764" t="s">
        <v>96</v>
      </c>
      <c r="L185" s="868" t="s">
        <v>484</v>
      </c>
      <c r="M185" s="468" t="s">
        <v>793</v>
      </c>
      <c r="N185" s="514">
        <v>180246</v>
      </c>
      <c r="O185" s="756">
        <v>41.99</v>
      </c>
      <c r="P185" s="801">
        <v>26</v>
      </c>
      <c r="Q185" s="537">
        <f t="shared" si="4"/>
        <v>31.072600000000001</v>
      </c>
      <c r="R185" s="470">
        <f>Q185*0.75</f>
        <v>23.304450000000003</v>
      </c>
      <c r="S185" s="1264">
        <f t="shared" si="5"/>
        <v>5800.8019927524565</v>
      </c>
      <c r="T185" s="1265"/>
      <c r="U185" s="1292" t="s">
        <v>405</v>
      </c>
      <c r="V185" s="1293"/>
    </row>
    <row r="186" spans="1:22" ht="17">
      <c r="A186" s="1652"/>
      <c r="B186" s="817">
        <v>7</v>
      </c>
      <c r="C186" s="838" t="s">
        <v>890</v>
      </c>
      <c r="D186" s="468">
        <v>101</v>
      </c>
      <c r="E186" s="838" t="s">
        <v>781</v>
      </c>
      <c r="F186" s="838" t="s">
        <v>459</v>
      </c>
      <c r="G186" s="514">
        <v>528</v>
      </c>
      <c r="H186" s="514" t="s">
        <v>82</v>
      </c>
      <c r="I186" s="514" t="s">
        <v>82</v>
      </c>
      <c r="J186" s="764" t="s">
        <v>451</v>
      </c>
      <c r="K186" s="764" t="s">
        <v>451</v>
      </c>
      <c r="L186" s="868" t="s">
        <v>484</v>
      </c>
      <c r="M186" s="468" t="s">
        <v>800</v>
      </c>
      <c r="N186" s="514">
        <v>200000</v>
      </c>
      <c r="O186" s="756">
        <v>37</v>
      </c>
      <c r="P186" s="801">
        <v>17</v>
      </c>
      <c r="Q186" s="537">
        <f t="shared" si="4"/>
        <v>30.71</v>
      </c>
      <c r="R186" s="470">
        <f>Q186*0.75</f>
        <v>23.032499999999999</v>
      </c>
      <c r="S186" s="1264">
        <f t="shared" si="5"/>
        <v>6512.5366330185607</v>
      </c>
      <c r="T186" s="1265"/>
      <c r="U186" s="1292" t="s">
        <v>405</v>
      </c>
      <c r="V186" s="1293"/>
    </row>
    <row r="187" spans="1:22" ht="17">
      <c r="A187" s="1652"/>
      <c r="B187" s="817">
        <v>8</v>
      </c>
      <c r="C187" s="764" t="s">
        <v>82</v>
      </c>
      <c r="D187" s="764">
        <v>253</v>
      </c>
      <c r="E187" s="514">
        <v>0</v>
      </c>
      <c r="F187" s="764" t="s">
        <v>82</v>
      </c>
      <c r="G187" s="514">
        <v>0</v>
      </c>
      <c r="H187" s="514" t="s">
        <v>82</v>
      </c>
      <c r="I187" s="514" t="s">
        <v>82</v>
      </c>
      <c r="J187" s="764" t="s">
        <v>700</v>
      </c>
      <c r="K187" s="764">
        <v>0</v>
      </c>
      <c r="L187" s="837" t="s">
        <v>96</v>
      </c>
      <c r="M187" s="468" t="s">
        <v>794</v>
      </c>
      <c r="N187" s="940"/>
      <c r="O187" s="922"/>
      <c r="P187" s="843"/>
      <c r="Q187" s="537">
        <f t="shared" si="4"/>
        <v>0</v>
      </c>
      <c r="R187" s="470">
        <f>Q187*0.93</f>
        <v>0</v>
      </c>
      <c r="S187" s="1264" t="e">
        <f t="shared" si="5"/>
        <v>#DIV/0!</v>
      </c>
      <c r="T187" s="1265"/>
      <c r="U187" s="1292" t="s">
        <v>472</v>
      </c>
      <c r="V187" s="1293"/>
    </row>
    <row r="188" spans="1:22" ht="16">
      <c r="A188" s="1652"/>
      <c r="B188" s="817" t="s">
        <v>465</v>
      </c>
      <c r="C188" s="838" t="s">
        <v>82</v>
      </c>
      <c r="D188" s="838">
        <v>18</v>
      </c>
      <c r="E188" s="838">
        <v>20</v>
      </c>
      <c r="F188" s="838" t="s">
        <v>82</v>
      </c>
      <c r="G188" s="838" t="s">
        <v>82</v>
      </c>
      <c r="H188" s="468" t="s">
        <v>82</v>
      </c>
      <c r="I188" s="514" t="s">
        <v>82</v>
      </c>
      <c r="J188" s="514">
        <v>1</v>
      </c>
      <c r="K188" s="514">
        <v>0</v>
      </c>
      <c r="L188" s="786" t="s">
        <v>82</v>
      </c>
      <c r="M188" s="863" t="s">
        <v>469</v>
      </c>
      <c r="N188" s="923"/>
      <c r="O188" s="922"/>
      <c r="P188" s="843"/>
      <c r="Q188" s="537">
        <f t="shared" si="4"/>
        <v>0</v>
      </c>
      <c r="R188" s="470">
        <f>Q188*0.93</f>
        <v>0</v>
      </c>
      <c r="S188" s="1264" t="e">
        <f t="shared" si="5"/>
        <v>#DIV/0!</v>
      </c>
      <c r="T188" s="1265"/>
      <c r="U188" s="1292" t="s">
        <v>473</v>
      </c>
      <c r="V188" s="1293"/>
    </row>
    <row r="189" spans="1:22" ht="17">
      <c r="A189" s="1653"/>
      <c r="B189" s="817" t="s">
        <v>467</v>
      </c>
      <c r="C189" s="764" t="s">
        <v>905</v>
      </c>
      <c r="D189" s="468" t="s">
        <v>906</v>
      </c>
      <c r="E189" s="514" t="s">
        <v>894</v>
      </c>
      <c r="F189" s="764" t="s">
        <v>907</v>
      </c>
      <c r="G189" s="514">
        <v>468</v>
      </c>
      <c r="H189" s="468" t="s">
        <v>82</v>
      </c>
      <c r="I189" s="514" t="s">
        <v>82</v>
      </c>
      <c r="J189" s="764">
        <v>0</v>
      </c>
      <c r="K189" s="764" t="s">
        <v>96</v>
      </c>
      <c r="L189" s="837" t="s">
        <v>484</v>
      </c>
      <c r="M189" s="468" t="s">
        <v>912</v>
      </c>
      <c r="N189" s="841">
        <v>116667</v>
      </c>
      <c r="O189" s="787">
        <v>25.3</v>
      </c>
      <c r="P189" s="801">
        <v>18</v>
      </c>
      <c r="Q189" s="537">
        <f t="shared" si="4"/>
        <v>20.745999999999999</v>
      </c>
      <c r="R189" s="470">
        <f>Q189*0.7835</f>
        <v>16.254490999999998</v>
      </c>
      <c r="S189" s="1264">
        <f t="shared" si="5"/>
        <v>5623.5900896558378</v>
      </c>
      <c r="T189" s="1265"/>
      <c r="U189" s="1292" t="s">
        <v>405</v>
      </c>
      <c r="V189" s="1293"/>
    </row>
    <row r="190" spans="1:22" ht="17">
      <c r="A190" s="1651">
        <v>45273</v>
      </c>
      <c r="B190" s="817" t="s">
        <v>256</v>
      </c>
      <c r="C190" s="764" t="s">
        <v>699</v>
      </c>
      <c r="D190" s="839" t="s">
        <v>814</v>
      </c>
      <c r="E190" s="764" t="s">
        <v>818</v>
      </c>
      <c r="F190" s="838" t="s">
        <v>537</v>
      </c>
      <c r="G190" s="514">
        <v>462</v>
      </c>
      <c r="H190" s="970">
        <v>163.72</v>
      </c>
      <c r="I190" s="514" t="s">
        <v>82</v>
      </c>
      <c r="J190" s="838">
        <v>0</v>
      </c>
      <c r="K190" s="839" t="s">
        <v>96</v>
      </c>
      <c r="L190" s="868" t="s">
        <v>484</v>
      </c>
      <c r="M190" s="468" t="s">
        <v>811</v>
      </c>
      <c r="N190" s="514">
        <v>75617</v>
      </c>
      <c r="O190" s="961">
        <v>178</v>
      </c>
      <c r="P190" s="768">
        <v>98</v>
      </c>
      <c r="Q190" s="537">
        <f t="shared" si="4"/>
        <v>3.56</v>
      </c>
      <c r="R190" s="470">
        <f>Q190*0.75</f>
        <v>2.67</v>
      </c>
      <c r="S190" s="1264">
        <f t="shared" si="5"/>
        <v>21240.73033707865</v>
      </c>
      <c r="T190" s="1265"/>
      <c r="U190" s="1292" t="s">
        <v>397</v>
      </c>
      <c r="V190" s="1293"/>
    </row>
    <row r="191" spans="1:22" ht="17">
      <c r="A191" s="1652"/>
      <c r="B191" s="817">
        <v>6</v>
      </c>
      <c r="C191" s="764" t="s">
        <v>913</v>
      </c>
      <c r="D191" s="764" t="s">
        <v>788</v>
      </c>
      <c r="E191" s="764" t="s">
        <v>824</v>
      </c>
      <c r="F191" s="838" t="s">
        <v>459</v>
      </c>
      <c r="G191" s="514">
        <v>462</v>
      </c>
      <c r="H191" s="514" t="s">
        <v>82</v>
      </c>
      <c r="I191" s="514" t="s">
        <v>82</v>
      </c>
      <c r="J191" s="838" t="s">
        <v>406</v>
      </c>
      <c r="K191" s="764" t="s">
        <v>96</v>
      </c>
      <c r="L191" s="868" t="s">
        <v>484</v>
      </c>
      <c r="M191" s="468" t="s">
        <v>805</v>
      </c>
      <c r="N191" s="514">
        <v>186573</v>
      </c>
      <c r="O191" s="756">
        <v>34.75</v>
      </c>
      <c r="P191" s="801">
        <v>26</v>
      </c>
      <c r="Q191" s="537">
        <f t="shared" si="4"/>
        <v>25.715</v>
      </c>
      <c r="R191" s="470">
        <f>Q191*0.75</f>
        <v>19.286249999999999</v>
      </c>
      <c r="S191" s="1264">
        <f t="shared" si="5"/>
        <v>7255.4151273575735</v>
      </c>
      <c r="T191" s="1265"/>
      <c r="U191" s="1292" t="s">
        <v>405</v>
      </c>
      <c r="V191" s="1293"/>
    </row>
    <row r="192" spans="1:22" ht="17">
      <c r="A192" s="1652"/>
      <c r="B192" s="817">
        <v>7</v>
      </c>
      <c r="C192" s="838" t="s">
        <v>890</v>
      </c>
      <c r="D192" s="468">
        <v>101</v>
      </c>
      <c r="E192" s="838" t="s">
        <v>781</v>
      </c>
      <c r="F192" s="838" t="s">
        <v>459</v>
      </c>
      <c r="G192" s="514">
        <v>528</v>
      </c>
      <c r="H192" s="514" t="s">
        <v>82</v>
      </c>
      <c r="I192" s="514" t="s">
        <v>82</v>
      </c>
      <c r="J192" s="764" t="s">
        <v>451</v>
      </c>
      <c r="K192" s="764" t="s">
        <v>451</v>
      </c>
      <c r="L192" s="868" t="s">
        <v>484</v>
      </c>
      <c r="M192" s="468" t="s">
        <v>802</v>
      </c>
      <c r="N192" s="514">
        <v>200000</v>
      </c>
      <c r="O192" s="756">
        <v>37</v>
      </c>
      <c r="P192" s="801">
        <v>17</v>
      </c>
      <c r="Q192" s="537">
        <f t="shared" si="4"/>
        <v>30.71</v>
      </c>
      <c r="R192" s="470">
        <f>Q192*0.75</f>
        <v>23.032499999999999</v>
      </c>
      <c r="S192" s="1264">
        <f t="shared" si="5"/>
        <v>6512.5366330185607</v>
      </c>
      <c r="T192" s="1265"/>
      <c r="U192" s="1292" t="s">
        <v>405</v>
      </c>
      <c r="V192" s="1293"/>
    </row>
    <row r="193" spans="1:22" ht="17">
      <c r="A193" s="1652"/>
      <c r="B193" s="817">
        <v>8</v>
      </c>
      <c r="C193" s="764" t="s">
        <v>82</v>
      </c>
      <c r="D193" s="764">
        <v>253</v>
      </c>
      <c r="E193" s="514">
        <v>0</v>
      </c>
      <c r="F193" s="764" t="s">
        <v>82</v>
      </c>
      <c r="G193" s="514">
        <v>0</v>
      </c>
      <c r="H193" s="514" t="s">
        <v>82</v>
      </c>
      <c r="I193" s="514" t="s">
        <v>82</v>
      </c>
      <c r="J193" s="764" t="s">
        <v>700</v>
      </c>
      <c r="K193" s="764">
        <v>0</v>
      </c>
      <c r="L193" s="837" t="s">
        <v>96</v>
      </c>
      <c r="M193" s="468" t="s">
        <v>794</v>
      </c>
      <c r="N193" s="940"/>
      <c r="O193" s="922"/>
      <c r="P193" s="843"/>
      <c r="Q193" s="537">
        <f t="shared" si="4"/>
        <v>0</v>
      </c>
      <c r="R193" s="470">
        <f>Q193*0.93</f>
        <v>0</v>
      </c>
      <c r="S193" s="1264" t="e">
        <f t="shared" si="5"/>
        <v>#DIV/0!</v>
      </c>
      <c r="T193" s="1265"/>
      <c r="U193" s="1292" t="s">
        <v>472</v>
      </c>
      <c r="V193" s="1293"/>
    </row>
    <row r="194" spans="1:22" ht="16">
      <c r="A194" s="1652"/>
      <c r="B194" s="817" t="s">
        <v>465</v>
      </c>
      <c r="C194" s="838" t="s">
        <v>82</v>
      </c>
      <c r="D194" s="838">
        <v>18</v>
      </c>
      <c r="E194" s="838">
        <v>20</v>
      </c>
      <c r="F194" s="838" t="s">
        <v>82</v>
      </c>
      <c r="G194" s="838" t="s">
        <v>82</v>
      </c>
      <c r="H194" s="468" t="s">
        <v>82</v>
      </c>
      <c r="I194" s="514" t="s">
        <v>82</v>
      </c>
      <c r="J194" s="514">
        <v>1</v>
      </c>
      <c r="K194" s="514">
        <v>0</v>
      </c>
      <c r="L194" s="786" t="s">
        <v>82</v>
      </c>
      <c r="M194" s="863" t="s">
        <v>469</v>
      </c>
      <c r="N194" s="923"/>
      <c r="O194" s="922"/>
      <c r="P194" s="843"/>
      <c r="Q194" s="537">
        <f t="shared" si="4"/>
        <v>0</v>
      </c>
      <c r="R194" s="470">
        <f>Q194*0.93</f>
        <v>0</v>
      </c>
      <c r="S194" s="1264" t="e">
        <f t="shared" si="5"/>
        <v>#DIV/0!</v>
      </c>
      <c r="T194" s="1265"/>
      <c r="U194" s="1292" t="s">
        <v>473</v>
      </c>
      <c r="V194" s="1293"/>
    </row>
    <row r="195" spans="1:22" ht="17">
      <c r="A195" s="1653"/>
      <c r="B195" s="817" t="s">
        <v>467</v>
      </c>
      <c r="C195" s="764" t="s">
        <v>700</v>
      </c>
      <c r="D195" s="468">
        <v>113</v>
      </c>
      <c r="E195" s="514">
        <v>28</v>
      </c>
      <c r="F195" s="764" t="s">
        <v>458</v>
      </c>
      <c r="G195" s="514">
        <v>464</v>
      </c>
      <c r="H195" s="468" t="s">
        <v>82</v>
      </c>
      <c r="I195" s="514" t="s">
        <v>82</v>
      </c>
      <c r="J195" s="764">
        <v>0</v>
      </c>
      <c r="K195" s="764" t="s">
        <v>96</v>
      </c>
      <c r="L195" s="837" t="s">
        <v>484</v>
      </c>
      <c r="M195" s="468" t="s">
        <v>790</v>
      </c>
      <c r="N195" s="841">
        <v>100000</v>
      </c>
      <c r="O195" s="787">
        <v>25.3</v>
      </c>
      <c r="P195" s="801">
        <v>18</v>
      </c>
      <c r="Q195" s="537">
        <f t="shared" si="4"/>
        <v>20.745999999999999</v>
      </c>
      <c r="R195" s="470">
        <f>Q195*0.7835</f>
        <v>16.254490999999998</v>
      </c>
      <c r="S195" s="1264">
        <f t="shared" si="5"/>
        <v>4820.2063048298469</v>
      </c>
      <c r="T195" s="1265"/>
      <c r="U195" s="1292" t="s">
        <v>405</v>
      </c>
      <c r="V195" s="1293"/>
    </row>
    <row r="196" spans="1:22" ht="17">
      <c r="A196" s="1651">
        <v>45274</v>
      </c>
      <c r="B196" s="817" t="s">
        <v>256</v>
      </c>
      <c r="C196" s="764" t="s">
        <v>914</v>
      </c>
      <c r="D196" s="839" t="s">
        <v>915</v>
      </c>
      <c r="E196" s="764" t="s">
        <v>817</v>
      </c>
      <c r="F196" s="838" t="s">
        <v>916</v>
      </c>
      <c r="G196" s="514">
        <v>464</v>
      </c>
      <c r="H196" s="970">
        <v>163.15</v>
      </c>
      <c r="I196" s="514" t="s">
        <v>82</v>
      </c>
      <c r="J196" s="838">
        <v>0</v>
      </c>
      <c r="K196" s="839" t="s">
        <v>96</v>
      </c>
      <c r="L196" s="868" t="s">
        <v>484</v>
      </c>
      <c r="M196" s="468" t="s">
        <v>917</v>
      </c>
      <c r="N196" s="514">
        <v>74223</v>
      </c>
      <c r="O196" s="961">
        <v>180</v>
      </c>
      <c r="P196" s="768">
        <v>98</v>
      </c>
      <c r="Q196" s="537">
        <f t="shared" si="4"/>
        <v>3.6</v>
      </c>
      <c r="R196" s="470">
        <f>Q196*0.75</f>
        <v>2.7</v>
      </c>
      <c r="S196" s="1264">
        <f t="shared" si="5"/>
        <v>20617.5</v>
      </c>
      <c r="T196" s="1265"/>
      <c r="U196" s="1292" t="s">
        <v>397</v>
      </c>
      <c r="V196" s="1293"/>
    </row>
    <row r="197" spans="1:22" ht="17">
      <c r="A197" s="1652"/>
      <c r="B197" s="817">
        <v>6</v>
      </c>
      <c r="C197" s="764" t="s">
        <v>514</v>
      </c>
      <c r="D197" s="764" t="s">
        <v>788</v>
      </c>
      <c r="E197" s="764" t="s">
        <v>824</v>
      </c>
      <c r="F197" s="838" t="s">
        <v>459</v>
      </c>
      <c r="G197" s="514">
        <v>462</v>
      </c>
      <c r="H197" s="514" t="s">
        <v>82</v>
      </c>
      <c r="I197" s="514" t="s">
        <v>82</v>
      </c>
      <c r="J197" s="838" t="s">
        <v>693</v>
      </c>
      <c r="K197" s="764" t="s">
        <v>96</v>
      </c>
      <c r="L197" s="868" t="s">
        <v>484</v>
      </c>
      <c r="M197" s="468" t="s">
        <v>844</v>
      </c>
      <c r="N197" s="514">
        <v>199966</v>
      </c>
      <c r="O197" s="756">
        <v>34.049999999999997</v>
      </c>
      <c r="P197" s="801">
        <v>26</v>
      </c>
      <c r="Q197" s="537">
        <f t="shared" si="4"/>
        <v>25.196999999999999</v>
      </c>
      <c r="R197" s="470">
        <f>Q197*0.75</f>
        <v>18.897749999999998</v>
      </c>
      <c r="S197" s="1264">
        <f t="shared" si="5"/>
        <v>7936.1035043854426</v>
      </c>
      <c r="T197" s="1265"/>
      <c r="U197" s="1292" t="s">
        <v>405</v>
      </c>
      <c r="V197" s="1293"/>
    </row>
    <row r="198" spans="1:22" ht="17">
      <c r="A198" s="1652"/>
      <c r="B198" s="817">
        <v>7</v>
      </c>
      <c r="C198" s="838" t="s">
        <v>918</v>
      </c>
      <c r="D198" s="468">
        <v>100</v>
      </c>
      <c r="E198" s="838" t="s">
        <v>781</v>
      </c>
      <c r="F198" s="838" t="s">
        <v>459</v>
      </c>
      <c r="G198" s="514">
        <v>530</v>
      </c>
      <c r="H198" s="514" t="s">
        <v>82</v>
      </c>
      <c r="I198" s="514" t="s">
        <v>82</v>
      </c>
      <c r="J198" s="764" t="s">
        <v>451</v>
      </c>
      <c r="K198" s="764" t="s">
        <v>451</v>
      </c>
      <c r="L198" s="868" t="s">
        <v>484</v>
      </c>
      <c r="M198" s="468" t="s">
        <v>802</v>
      </c>
      <c r="N198" s="514">
        <v>200000</v>
      </c>
      <c r="O198" s="756">
        <v>37</v>
      </c>
      <c r="P198" s="801">
        <v>17</v>
      </c>
      <c r="Q198" s="537">
        <f t="shared" si="4"/>
        <v>30.71</v>
      </c>
      <c r="R198" s="470">
        <f>Q198*0.75</f>
        <v>23.032499999999999</v>
      </c>
      <c r="S198" s="1264">
        <f t="shared" si="5"/>
        <v>6512.5366330185607</v>
      </c>
      <c r="T198" s="1265"/>
      <c r="U198" s="1292" t="s">
        <v>405</v>
      </c>
      <c r="V198" s="1293"/>
    </row>
    <row r="199" spans="1:22" ht="17">
      <c r="A199" s="1652"/>
      <c r="B199" s="817">
        <v>8</v>
      </c>
      <c r="C199" s="764" t="s">
        <v>82</v>
      </c>
      <c r="D199" s="764">
        <v>253</v>
      </c>
      <c r="E199" s="514">
        <v>0</v>
      </c>
      <c r="F199" s="764" t="s">
        <v>82</v>
      </c>
      <c r="G199" s="514">
        <v>0</v>
      </c>
      <c r="H199" s="514" t="s">
        <v>82</v>
      </c>
      <c r="I199" s="514" t="s">
        <v>82</v>
      </c>
      <c r="J199" s="764" t="s">
        <v>700</v>
      </c>
      <c r="K199" s="764">
        <v>0</v>
      </c>
      <c r="L199" s="837" t="s">
        <v>96</v>
      </c>
      <c r="M199" s="468" t="s">
        <v>794</v>
      </c>
      <c r="N199" s="940"/>
      <c r="O199" s="922"/>
      <c r="P199" s="843"/>
      <c r="Q199" s="537">
        <f t="shared" si="4"/>
        <v>0</v>
      </c>
      <c r="R199" s="470">
        <f>Q199*0.93</f>
        <v>0</v>
      </c>
      <c r="S199" s="1264" t="e">
        <f t="shared" si="5"/>
        <v>#DIV/0!</v>
      </c>
      <c r="T199" s="1265"/>
      <c r="U199" s="1292" t="s">
        <v>472</v>
      </c>
      <c r="V199" s="1293"/>
    </row>
    <row r="200" spans="1:22" ht="16">
      <c r="A200" s="1652"/>
      <c r="B200" s="817" t="s">
        <v>465</v>
      </c>
      <c r="C200" s="838" t="s">
        <v>82</v>
      </c>
      <c r="D200" s="838">
        <v>18</v>
      </c>
      <c r="E200" s="838">
        <v>20</v>
      </c>
      <c r="F200" s="838" t="s">
        <v>82</v>
      </c>
      <c r="G200" s="838" t="s">
        <v>82</v>
      </c>
      <c r="H200" s="468" t="s">
        <v>82</v>
      </c>
      <c r="I200" s="514" t="s">
        <v>82</v>
      </c>
      <c r="J200" s="514">
        <v>1</v>
      </c>
      <c r="K200" s="514">
        <v>0</v>
      </c>
      <c r="L200" s="786" t="s">
        <v>82</v>
      </c>
      <c r="M200" s="863" t="s">
        <v>469</v>
      </c>
      <c r="N200" s="923"/>
      <c r="O200" s="922"/>
      <c r="P200" s="843"/>
      <c r="Q200" s="537">
        <f t="shared" si="4"/>
        <v>0</v>
      </c>
      <c r="R200" s="470">
        <f>Q200*0.93</f>
        <v>0</v>
      </c>
      <c r="S200" s="1264" t="e">
        <f t="shared" si="5"/>
        <v>#DIV/0!</v>
      </c>
      <c r="T200" s="1265"/>
      <c r="U200" s="1292" t="s">
        <v>473</v>
      </c>
      <c r="V200" s="1293"/>
    </row>
    <row r="201" spans="1:22" ht="17">
      <c r="A201" s="1653"/>
      <c r="B201" s="817" t="s">
        <v>467</v>
      </c>
      <c r="C201" s="764" t="s">
        <v>700</v>
      </c>
      <c r="D201" s="468" t="s">
        <v>919</v>
      </c>
      <c r="E201" s="514">
        <v>26</v>
      </c>
      <c r="F201" s="764" t="s">
        <v>458</v>
      </c>
      <c r="G201" s="514">
        <v>468</v>
      </c>
      <c r="H201" s="468" t="s">
        <v>82</v>
      </c>
      <c r="I201" s="514" t="s">
        <v>82</v>
      </c>
      <c r="J201" s="764">
        <v>0</v>
      </c>
      <c r="K201" s="764" t="s">
        <v>96</v>
      </c>
      <c r="L201" s="837" t="s">
        <v>484</v>
      </c>
      <c r="M201" s="468" t="s">
        <v>912</v>
      </c>
      <c r="N201" s="841">
        <v>100000</v>
      </c>
      <c r="O201" s="787">
        <v>25.3</v>
      </c>
      <c r="P201" s="801">
        <v>18</v>
      </c>
      <c r="Q201" s="537">
        <f t="shared" si="4"/>
        <v>20.745999999999999</v>
      </c>
      <c r="R201" s="470">
        <f>Q201*0.7835</f>
        <v>16.254490999999998</v>
      </c>
      <c r="S201" s="1264">
        <f t="shared" si="5"/>
        <v>4820.2063048298469</v>
      </c>
      <c r="T201" s="1265"/>
      <c r="U201" s="1292" t="s">
        <v>405</v>
      </c>
      <c r="V201" s="1293"/>
    </row>
    <row r="202" spans="1:22" ht="17">
      <c r="A202" s="1651">
        <v>45275</v>
      </c>
      <c r="B202" s="817" t="s">
        <v>256</v>
      </c>
      <c r="C202" s="764" t="s">
        <v>770</v>
      </c>
      <c r="D202" s="839" t="s">
        <v>814</v>
      </c>
      <c r="E202" s="764" t="s">
        <v>817</v>
      </c>
      <c r="F202" s="838" t="s">
        <v>537</v>
      </c>
      <c r="G202" s="514">
        <v>462</v>
      </c>
      <c r="H202" s="970">
        <v>162.56</v>
      </c>
      <c r="I202" s="514" t="s">
        <v>82</v>
      </c>
      <c r="J202" s="838">
        <v>0</v>
      </c>
      <c r="K202" s="839" t="s">
        <v>96</v>
      </c>
      <c r="L202" s="868" t="s">
        <v>484</v>
      </c>
      <c r="M202" s="468" t="s">
        <v>888</v>
      </c>
      <c r="N202" s="514">
        <v>76906</v>
      </c>
      <c r="O202" s="961">
        <v>180</v>
      </c>
      <c r="P202" s="768">
        <v>98</v>
      </c>
      <c r="Q202" s="537">
        <f t="shared" si="4"/>
        <v>3.6</v>
      </c>
      <c r="R202" s="470">
        <f>Q202*0.75</f>
        <v>2.7</v>
      </c>
      <c r="S202" s="1264">
        <f t="shared" si="5"/>
        <v>21362.777777777777</v>
      </c>
      <c r="T202" s="1265"/>
      <c r="U202" s="1292" t="s">
        <v>397</v>
      </c>
      <c r="V202" s="1293"/>
    </row>
    <row r="203" spans="1:22" ht="17">
      <c r="A203" s="1652"/>
      <c r="B203" s="817">
        <v>6</v>
      </c>
      <c r="C203" s="764" t="s">
        <v>514</v>
      </c>
      <c r="D203" s="764" t="s">
        <v>788</v>
      </c>
      <c r="E203" s="764" t="s">
        <v>824</v>
      </c>
      <c r="F203" s="838" t="s">
        <v>459</v>
      </c>
      <c r="G203" s="514">
        <v>462</v>
      </c>
      <c r="H203" s="514" t="s">
        <v>82</v>
      </c>
      <c r="I203" s="514" t="s">
        <v>82</v>
      </c>
      <c r="J203" s="838" t="s">
        <v>693</v>
      </c>
      <c r="K203" s="764" t="s">
        <v>96</v>
      </c>
      <c r="L203" s="868" t="s">
        <v>484</v>
      </c>
      <c r="M203" s="468" t="s">
        <v>844</v>
      </c>
      <c r="N203" s="514">
        <v>202393</v>
      </c>
      <c r="O203" s="756">
        <v>34.619999999999997</v>
      </c>
      <c r="P203" s="801">
        <v>26</v>
      </c>
      <c r="Q203" s="537">
        <f t="shared" si="4"/>
        <v>25.618799999999997</v>
      </c>
      <c r="R203" s="470">
        <f>Q203*0.75</f>
        <v>19.214099999999998</v>
      </c>
      <c r="S203" s="1264">
        <f t="shared" si="5"/>
        <v>7900.1748715786853</v>
      </c>
      <c r="T203" s="1265"/>
      <c r="U203" s="1292" t="s">
        <v>405</v>
      </c>
      <c r="V203" s="1293"/>
    </row>
    <row r="204" spans="1:22" ht="17">
      <c r="A204" s="1652"/>
      <c r="B204" s="817">
        <v>7</v>
      </c>
      <c r="C204" s="838" t="s">
        <v>459</v>
      </c>
      <c r="D204" s="468">
        <v>100</v>
      </c>
      <c r="E204" s="838" t="s">
        <v>781</v>
      </c>
      <c r="F204" s="838" t="s">
        <v>459</v>
      </c>
      <c r="G204" s="514">
        <v>529</v>
      </c>
      <c r="H204" s="514" t="s">
        <v>82</v>
      </c>
      <c r="I204" s="514" t="s">
        <v>82</v>
      </c>
      <c r="J204" s="764" t="s">
        <v>451</v>
      </c>
      <c r="K204" s="764" t="s">
        <v>451</v>
      </c>
      <c r="L204" s="868" t="s">
        <v>484</v>
      </c>
      <c r="M204" s="468" t="s">
        <v>802</v>
      </c>
      <c r="N204" s="514">
        <v>200000</v>
      </c>
      <c r="O204" s="756">
        <v>37</v>
      </c>
      <c r="P204" s="801">
        <v>17</v>
      </c>
      <c r="Q204" s="537">
        <f t="shared" si="4"/>
        <v>30.71</v>
      </c>
      <c r="R204" s="470">
        <f>Q204*0.75</f>
        <v>23.032499999999999</v>
      </c>
      <c r="S204" s="1264">
        <f t="shared" si="5"/>
        <v>6512.5366330185607</v>
      </c>
      <c r="T204" s="1265"/>
      <c r="U204" s="1292" t="s">
        <v>405</v>
      </c>
      <c r="V204" s="1293"/>
    </row>
    <row r="205" spans="1:22" ht="17">
      <c r="A205" s="1652"/>
      <c r="B205" s="817">
        <v>8</v>
      </c>
      <c r="C205" s="764" t="s">
        <v>82</v>
      </c>
      <c r="D205" s="764">
        <v>253</v>
      </c>
      <c r="E205" s="514">
        <v>0</v>
      </c>
      <c r="F205" s="764" t="s">
        <v>82</v>
      </c>
      <c r="G205" s="514">
        <v>0</v>
      </c>
      <c r="H205" s="514" t="s">
        <v>82</v>
      </c>
      <c r="I205" s="514" t="s">
        <v>82</v>
      </c>
      <c r="J205" s="764" t="s">
        <v>700</v>
      </c>
      <c r="K205" s="764">
        <v>0</v>
      </c>
      <c r="L205" s="837" t="s">
        <v>96</v>
      </c>
      <c r="M205" s="468" t="s">
        <v>794</v>
      </c>
      <c r="N205" s="940"/>
      <c r="O205" s="922"/>
      <c r="P205" s="843"/>
      <c r="Q205" s="537">
        <f t="shared" si="4"/>
        <v>0</v>
      </c>
      <c r="R205" s="470">
        <f>Q205*0.93</f>
        <v>0</v>
      </c>
      <c r="S205" s="1264" t="e">
        <f t="shared" si="5"/>
        <v>#DIV/0!</v>
      </c>
      <c r="T205" s="1265"/>
      <c r="U205" s="1292" t="s">
        <v>472</v>
      </c>
      <c r="V205" s="1293"/>
    </row>
    <row r="206" spans="1:22" ht="16">
      <c r="A206" s="1652"/>
      <c r="B206" s="817" t="s">
        <v>465</v>
      </c>
      <c r="C206" s="838" t="s">
        <v>82</v>
      </c>
      <c r="D206" s="838">
        <v>18</v>
      </c>
      <c r="E206" s="838">
        <v>20</v>
      </c>
      <c r="F206" s="838" t="s">
        <v>82</v>
      </c>
      <c r="G206" s="838" t="s">
        <v>82</v>
      </c>
      <c r="H206" s="468" t="s">
        <v>82</v>
      </c>
      <c r="I206" s="514" t="s">
        <v>82</v>
      </c>
      <c r="J206" s="514">
        <v>1</v>
      </c>
      <c r="K206" s="514">
        <v>0</v>
      </c>
      <c r="L206" s="786" t="s">
        <v>82</v>
      </c>
      <c r="M206" s="863" t="s">
        <v>469</v>
      </c>
      <c r="N206" s="923"/>
      <c r="O206" s="922"/>
      <c r="P206" s="843"/>
      <c r="Q206" s="537">
        <f t="shared" si="4"/>
        <v>0</v>
      </c>
      <c r="R206" s="470">
        <f>Q206*0.93</f>
        <v>0</v>
      </c>
      <c r="S206" s="1264" t="e">
        <f t="shared" si="5"/>
        <v>#DIV/0!</v>
      </c>
      <c r="T206" s="1265"/>
      <c r="U206" s="1292" t="s">
        <v>473</v>
      </c>
      <c r="V206" s="1293"/>
    </row>
    <row r="207" spans="1:22" ht="17">
      <c r="A207" s="1653"/>
      <c r="B207" s="817" t="s">
        <v>467</v>
      </c>
      <c r="C207" s="764" t="s">
        <v>700</v>
      </c>
      <c r="D207" s="468">
        <v>112</v>
      </c>
      <c r="E207" s="514" t="s">
        <v>920</v>
      </c>
      <c r="F207" s="764" t="s">
        <v>458</v>
      </c>
      <c r="G207" s="514">
        <v>467</v>
      </c>
      <c r="H207" s="468" t="s">
        <v>82</v>
      </c>
      <c r="I207" s="514" t="s">
        <v>82</v>
      </c>
      <c r="J207" s="764">
        <v>0</v>
      </c>
      <c r="K207" s="764" t="s">
        <v>96</v>
      </c>
      <c r="L207" s="837" t="s">
        <v>484</v>
      </c>
      <c r="M207" s="468" t="s">
        <v>885</v>
      </c>
      <c r="N207" s="841">
        <v>100000</v>
      </c>
      <c r="O207" s="787">
        <v>25.3</v>
      </c>
      <c r="P207" s="801">
        <v>18</v>
      </c>
      <c r="Q207" s="537">
        <f t="shared" si="4"/>
        <v>20.745999999999999</v>
      </c>
      <c r="R207" s="470">
        <f>Q207*0.7835</f>
        <v>16.254490999999998</v>
      </c>
      <c r="S207" s="1264">
        <f t="shared" si="5"/>
        <v>4820.2063048298469</v>
      </c>
      <c r="T207" s="1265"/>
      <c r="U207" s="1292" t="s">
        <v>405</v>
      </c>
      <c r="V207" s="1293"/>
    </row>
    <row r="208" spans="1:22" ht="17">
      <c r="A208" s="1651">
        <v>45276</v>
      </c>
      <c r="B208" s="817" t="s">
        <v>256</v>
      </c>
      <c r="C208" s="764" t="s">
        <v>770</v>
      </c>
      <c r="D208" s="839" t="s">
        <v>921</v>
      </c>
      <c r="E208" s="764" t="s">
        <v>817</v>
      </c>
      <c r="F208" s="838" t="s">
        <v>537</v>
      </c>
      <c r="G208" s="514">
        <v>489</v>
      </c>
      <c r="H208" s="970">
        <v>162.07</v>
      </c>
      <c r="I208" s="514" t="s">
        <v>82</v>
      </c>
      <c r="J208" s="838">
        <v>0</v>
      </c>
      <c r="K208" s="839" t="s">
        <v>96</v>
      </c>
      <c r="L208" s="868" t="s">
        <v>484</v>
      </c>
      <c r="M208" s="468" t="s">
        <v>899</v>
      </c>
      <c r="N208" s="514">
        <v>75327</v>
      </c>
      <c r="O208" s="961">
        <v>180</v>
      </c>
      <c r="P208" s="768">
        <v>98</v>
      </c>
      <c r="Q208" s="537">
        <f t="shared" si="4"/>
        <v>3.6</v>
      </c>
      <c r="R208" s="470">
        <f>Q208*0.75</f>
        <v>2.7</v>
      </c>
      <c r="S208" s="1264">
        <f t="shared" si="5"/>
        <v>20924.166666666668</v>
      </c>
      <c r="T208" s="1265"/>
      <c r="U208" s="1292" t="s">
        <v>397</v>
      </c>
      <c r="V208" s="1293"/>
    </row>
    <row r="209" spans="1:22" ht="17">
      <c r="A209" s="1652"/>
      <c r="B209" s="817">
        <v>6</v>
      </c>
      <c r="C209" s="764" t="s">
        <v>514</v>
      </c>
      <c r="D209" s="764" t="s">
        <v>786</v>
      </c>
      <c r="E209" s="764" t="s">
        <v>824</v>
      </c>
      <c r="F209" s="838" t="s">
        <v>459</v>
      </c>
      <c r="G209" s="514">
        <v>489</v>
      </c>
      <c r="H209" s="514" t="s">
        <v>82</v>
      </c>
      <c r="I209" s="514" t="s">
        <v>82</v>
      </c>
      <c r="J209" s="838" t="s">
        <v>693</v>
      </c>
      <c r="K209" s="764" t="s">
        <v>96</v>
      </c>
      <c r="L209" s="868" t="s">
        <v>484</v>
      </c>
      <c r="M209" s="468" t="s">
        <v>804</v>
      </c>
      <c r="N209" s="514">
        <v>200190</v>
      </c>
      <c r="O209" s="756">
        <v>35</v>
      </c>
      <c r="P209" s="801">
        <v>26</v>
      </c>
      <c r="Q209" s="537">
        <f t="shared" si="4"/>
        <v>25.9</v>
      </c>
      <c r="R209" s="470">
        <f>Q209*0.75</f>
        <v>19.424999999999997</v>
      </c>
      <c r="S209" s="1264">
        <f t="shared" si="5"/>
        <v>7729.3436293436298</v>
      </c>
      <c r="T209" s="1265"/>
      <c r="U209" s="1292" t="s">
        <v>405</v>
      </c>
      <c r="V209" s="1293"/>
    </row>
    <row r="210" spans="1:22" ht="17">
      <c r="A210" s="1652"/>
      <c r="B210" s="817">
        <v>7</v>
      </c>
      <c r="C210" s="838" t="s">
        <v>459</v>
      </c>
      <c r="D210" s="468">
        <v>100</v>
      </c>
      <c r="E210" s="838" t="s">
        <v>781</v>
      </c>
      <c r="F210" s="838" t="s">
        <v>459</v>
      </c>
      <c r="G210" s="514">
        <v>529</v>
      </c>
      <c r="H210" s="514" t="s">
        <v>82</v>
      </c>
      <c r="I210" s="514" t="s">
        <v>82</v>
      </c>
      <c r="J210" s="764" t="s">
        <v>451</v>
      </c>
      <c r="K210" s="764" t="s">
        <v>451</v>
      </c>
      <c r="L210" s="868" t="s">
        <v>484</v>
      </c>
      <c r="M210" s="468" t="s">
        <v>802</v>
      </c>
      <c r="N210" s="514">
        <v>200000</v>
      </c>
      <c r="O210" s="756">
        <v>37</v>
      </c>
      <c r="P210" s="801">
        <v>17</v>
      </c>
      <c r="Q210" s="537">
        <f t="shared" si="4"/>
        <v>30.71</v>
      </c>
      <c r="R210" s="470">
        <f>Q210*0.75</f>
        <v>23.032499999999999</v>
      </c>
      <c r="S210" s="1264">
        <f t="shared" si="5"/>
        <v>6512.5366330185607</v>
      </c>
      <c r="T210" s="1265"/>
      <c r="U210" s="1292" t="s">
        <v>405</v>
      </c>
      <c r="V210" s="1293"/>
    </row>
    <row r="211" spans="1:22" ht="17">
      <c r="A211" s="1652"/>
      <c r="B211" s="817">
        <v>8</v>
      </c>
      <c r="C211" s="764" t="s">
        <v>82</v>
      </c>
      <c r="D211" s="764">
        <v>253</v>
      </c>
      <c r="E211" s="514">
        <v>0</v>
      </c>
      <c r="F211" s="764" t="s">
        <v>82</v>
      </c>
      <c r="G211" s="514">
        <v>0</v>
      </c>
      <c r="H211" s="514" t="s">
        <v>82</v>
      </c>
      <c r="I211" s="514" t="s">
        <v>82</v>
      </c>
      <c r="J211" s="764" t="s">
        <v>700</v>
      </c>
      <c r="K211" s="764">
        <v>0</v>
      </c>
      <c r="L211" s="837" t="s">
        <v>96</v>
      </c>
      <c r="M211" s="468" t="s">
        <v>794</v>
      </c>
      <c r="N211" s="940"/>
      <c r="O211" s="922"/>
      <c r="P211" s="843"/>
      <c r="Q211" s="537">
        <f t="shared" si="4"/>
        <v>0</v>
      </c>
      <c r="R211" s="470">
        <f>Q211*0.93</f>
        <v>0</v>
      </c>
      <c r="S211" s="1264" t="e">
        <f t="shared" si="5"/>
        <v>#DIV/0!</v>
      </c>
      <c r="T211" s="1265"/>
      <c r="U211" s="1292" t="s">
        <v>472</v>
      </c>
      <c r="V211" s="1293"/>
    </row>
    <row r="212" spans="1:22" ht="16">
      <c r="A212" s="1652"/>
      <c r="B212" s="817" t="s">
        <v>465</v>
      </c>
      <c r="C212" s="838" t="s">
        <v>82</v>
      </c>
      <c r="D212" s="838">
        <v>18</v>
      </c>
      <c r="E212" s="838">
        <v>20</v>
      </c>
      <c r="F212" s="838" t="s">
        <v>82</v>
      </c>
      <c r="G212" s="838" t="s">
        <v>82</v>
      </c>
      <c r="H212" s="468" t="s">
        <v>82</v>
      </c>
      <c r="I212" s="514" t="s">
        <v>82</v>
      </c>
      <c r="J212" s="514">
        <v>1</v>
      </c>
      <c r="K212" s="514">
        <v>0</v>
      </c>
      <c r="L212" s="786" t="s">
        <v>82</v>
      </c>
      <c r="M212" s="863" t="s">
        <v>469</v>
      </c>
      <c r="N212" s="923"/>
      <c r="O212" s="922"/>
      <c r="P212" s="843"/>
      <c r="Q212" s="537">
        <f t="shared" si="4"/>
        <v>0</v>
      </c>
      <c r="R212" s="470">
        <f>Q212*0.93</f>
        <v>0</v>
      </c>
      <c r="S212" s="1264" t="e">
        <f t="shared" si="5"/>
        <v>#DIV/0!</v>
      </c>
      <c r="T212" s="1265"/>
      <c r="U212" s="1292" t="s">
        <v>473</v>
      </c>
      <c r="V212" s="1293"/>
    </row>
    <row r="213" spans="1:22" ht="17">
      <c r="A213" s="1653"/>
      <c r="B213" s="817" t="s">
        <v>467</v>
      </c>
      <c r="C213" s="764" t="s">
        <v>700</v>
      </c>
      <c r="D213" s="468">
        <v>112</v>
      </c>
      <c r="E213" s="514">
        <v>26</v>
      </c>
      <c r="F213" s="764" t="s">
        <v>922</v>
      </c>
      <c r="G213" s="514">
        <v>504</v>
      </c>
      <c r="H213" s="468" t="s">
        <v>82</v>
      </c>
      <c r="I213" s="514" t="s">
        <v>82</v>
      </c>
      <c r="J213" s="764">
        <v>0</v>
      </c>
      <c r="K213" s="764" t="s">
        <v>96</v>
      </c>
      <c r="L213" s="837" t="s">
        <v>484</v>
      </c>
      <c r="M213" s="468" t="s">
        <v>912</v>
      </c>
      <c r="N213" s="841">
        <v>100000</v>
      </c>
      <c r="O213" s="787">
        <v>25.3</v>
      </c>
      <c r="P213" s="801">
        <v>18</v>
      </c>
      <c r="Q213" s="537">
        <f t="shared" si="4"/>
        <v>20.745999999999999</v>
      </c>
      <c r="R213" s="470">
        <f>Q213*0.7835</f>
        <v>16.254490999999998</v>
      </c>
      <c r="S213" s="1264">
        <f t="shared" si="5"/>
        <v>4820.2063048298469</v>
      </c>
      <c r="T213" s="1265"/>
      <c r="U213" s="1292" t="s">
        <v>405</v>
      </c>
      <c r="V213" s="1293"/>
    </row>
    <row r="214" spans="1:22" ht="15.75" customHeight="1">
      <c r="A214" s="1651">
        <v>45277</v>
      </c>
      <c r="B214" s="817" t="s">
        <v>256</v>
      </c>
      <c r="C214" s="764" t="s">
        <v>770</v>
      </c>
      <c r="D214" s="839" t="s">
        <v>819</v>
      </c>
      <c r="E214" s="764" t="s">
        <v>817</v>
      </c>
      <c r="F214" s="838" t="s">
        <v>537</v>
      </c>
      <c r="G214" s="514">
        <v>484</v>
      </c>
      <c r="H214" s="970">
        <v>161.69999999999999</v>
      </c>
      <c r="I214" s="514" t="s">
        <v>82</v>
      </c>
      <c r="J214" s="838">
        <v>0</v>
      </c>
      <c r="K214" s="839" t="s">
        <v>96</v>
      </c>
      <c r="L214" s="868" t="s">
        <v>484</v>
      </c>
      <c r="M214" s="468" t="s">
        <v>899</v>
      </c>
      <c r="N214" s="514">
        <v>72950</v>
      </c>
      <c r="O214" s="961">
        <v>175</v>
      </c>
      <c r="P214" s="768">
        <v>98</v>
      </c>
      <c r="Q214" s="537">
        <f t="shared" si="4"/>
        <v>3.5</v>
      </c>
      <c r="R214" s="470">
        <f>Q214*0.75</f>
        <v>2.625</v>
      </c>
      <c r="S214" s="1264">
        <f t="shared" si="5"/>
        <v>20842.857142857141</v>
      </c>
      <c r="T214" s="1265"/>
      <c r="U214" s="1292" t="s">
        <v>397</v>
      </c>
      <c r="V214" s="1293"/>
    </row>
    <row r="215" spans="1:22" ht="15.75" customHeight="1">
      <c r="A215" s="1652"/>
      <c r="B215" s="817">
        <v>6</v>
      </c>
      <c r="C215" s="764" t="s">
        <v>514</v>
      </c>
      <c r="D215" s="764" t="s">
        <v>786</v>
      </c>
      <c r="E215" s="764" t="s">
        <v>824</v>
      </c>
      <c r="F215" s="838" t="s">
        <v>459</v>
      </c>
      <c r="G215" s="514">
        <v>484</v>
      </c>
      <c r="H215" s="514" t="s">
        <v>82</v>
      </c>
      <c r="I215" s="514" t="s">
        <v>82</v>
      </c>
      <c r="J215" s="838" t="s">
        <v>693</v>
      </c>
      <c r="K215" s="764" t="s">
        <v>96</v>
      </c>
      <c r="L215" s="868" t="s">
        <v>484</v>
      </c>
      <c r="M215" s="468" t="s">
        <v>804</v>
      </c>
      <c r="N215" s="514">
        <v>195685</v>
      </c>
      <c r="O215" s="756">
        <v>35.840000000000003</v>
      </c>
      <c r="P215" s="801">
        <v>26</v>
      </c>
      <c r="Q215" s="537">
        <f t="shared" si="4"/>
        <v>26.521600000000003</v>
      </c>
      <c r="R215" s="470">
        <f>Q215*0.75</f>
        <v>19.891200000000001</v>
      </c>
      <c r="S215" s="1264">
        <f t="shared" si="5"/>
        <v>7378.3255912162158</v>
      </c>
      <c r="T215" s="1265"/>
      <c r="U215" s="1292" t="s">
        <v>405</v>
      </c>
      <c r="V215" s="1293"/>
    </row>
    <row r="216" spans="1:22" ht="15.75" customHeight="1">
      <c r="A216" s="1652"/>
      <c r="B216" s="817">
        <v>7</v>
      </c>
      <c r="C216" s="838" t="s">
        <v>923</v>
      </c>
      <c r="D216" s="468">
        <v>100</v>
      </c>
      <c r="E216" s="838" t="s">
        <v>781</v>
      </c>
      <c r="F216" s="838" t="s">
        <v>459</v>
      </c>
      <c r="G216" s="514">
        <v>529</v>
      </c>
      <c r="H216" s="514" t="s">
        <v>82</v>
      </c>
      <c r="I216" s="514" t="s">
        <v>82</v>
      </c>
      <c r="J216" s="764" t="s">
        <v>451</v>
      </c>
      <c r="K216" s="764" t="s">
        <v>451</v>
      </c>
      <c r="L216" s="868" t="s">
        <v>484</v>
      </c>
      <c r="M216" s="468" t="s">
        <v>802</v>
      </c>
      <c r="N216" s="514">
        <v>200000</v>
      </c>
      <c r="O216" s="756">
        <v>37</v>
      </c>
      <c r="P216" s="801">
        <v>17</v>
      </c>
      <c r="Q216" s="537">
        <f t="shared" si="4"/>
        <v>30.71</v>
      </c>
      <c r="R216" s="470">
        <f>Q216*0.75</f>
        <v>23.032499999999999</v>
      </c>
      <c r="S216" s="1264">
        <f t="shared" si="5"/>
        <v>6512.5366330185607</v>
      </c>
      <c r="T216" s="1265"/>
      <c r="U216" s="1292" t="s">
        <v>405</v>
      </c>
      <c r="V216" s="1293"/>
    </row>
    <row r="217" spans="1:22" ht="15.75" customHeight="1">
      <c r="A217" s="1652"/>
      <c r="B217" s="817">
        <v>8</v>
      </c>
      <c r="C217" s="764" t="s">
        <v>82</v>
      </c>
      <c r="D217" s="764">
        <v>253</v>
      </c>
      <c r="E217" s="514">
        <v>0</v>
      </c>
      <c r="F217" s="764" t="s">
        <v>82</v>
      </c>
      <c r="G217" s="514">
        <v>0</v>
      </c>
      <c r="H217" s="514" t="s">
        <v>82</v>
      </c>
      <c r="I217" s="514" t="s">
        <v>82</v>
      </c>
      <c r="J217" s="764" t="s">
        <v>700</v>
      </c>
      <c r="K217" s="764">
        <v>0</v>
      </c>
      <c r="L217" s="837" t="s">
        <v>96</v>
      </c>
      <c r="M217" s="468" t="s">
        <v>794</v>
      </c>
      <c r="N217" s="940"/>
      <c r="O217" s="922"/>
      <c r="P217" s="843"/>
      <c r="Q217" s="537">
        <f t="shared" si="4"/>
        <v>0</v>
      </c>
      <c r="R217" s="470">
        <f>Q217*0.93</f>
        <v>0</v>
      </c>
      <c r="S217" s="1264" t="e">
        <f t="shared" si="5"/>
        <v>#DIV/0!</v>
      </c>
      <c r="T217" s="1265"/>
      <c r="U217" s="1292" t="s">
        <v>472</v>
      </c>
      <c r="V217" s="1293"/>
    </row>
    <row r="218" spans="1:22" ht="15.75" customHeight="1">
      <c r="A218" s="1652"/>
      <c r="B218" s="817" t="s">
        <v>465</v>
      </c>
      <c r="C218" s="838" t="s">
        <v>82</v>
      </c>
      <c r="D218" s="838">
        <v>18</v>
      </c>
      <c r="E218" s="838">
        <v>20</v>
      </c>
      <c r="F218" s="838" t="s">
        <v>82</v>
      </c>
      <c r="G218" s="838" t="s">
        <v>82</v>
      </c>
      <c r="H218" s="468" t="s">
        <v>82</v>
      </c>
      <c r="I218" s="514" t="s">
        <v>82</v>
      </c>
      <c r="J218" s="514">
        <v>1</v>
      </c>
      <c r="K218" s="514">
        <v>0</v>
      </c>
      <c r="L218" s="786" t="s">
        <v>82</v>
      </c>
      <c r="M218" s="863" t="s">
        <v>469</v>
      </c>
      <c r="N218" s="923"/>
      <c r="O218" s="922"/>
      <c r="P218" s="843"/>
      <c r="Q218" s="537">
        <f t="shared" si="4"/>
        <v>0</v>
      </c>
      <c r="R218" s="470">
        <f>Q218*0.93</f>
        <v>0</v>
      </c>
      <c r="S218" s="1264" t="e">
        <f t="shared" si="5"/>
        <v>#DIV/0!</v>
      </c>
      <c r="T218" s="1265"/>
      <c r="U218" s="1292" t="s">
        <v>473</v>
      </c>
      <c r="V218" s="1293"/>
    </row>
    <row r="219" spans="1:22" ht="15.75" customHeight="1">
      <c r="A219" s="1653"/>
      <c r="B219" s="817" t="s">
        <v>467</v>
      </c>
      <c r="C219" s="764" t="s">
        <v>700</v>
      </c>
      <c r="D219" s="468">
        <v>112</v>
      </c>
      <c r="E219" s="514">
        <v>26</v>
      </c>
      <c r="F219" s="764" t="s">
        <v>458</v>
      </c>
      <c r="G219" s="514">
        <v>502</v>
      </c>
      <c r="H219" s="468" t="s">
        <v>82</v>
      </c>
      <c r="I219" s="514" t="s">
        <v>82</v>
      </c>
      <c r="J219" s="764">
        <v>0</v>
      </c>
      <c r="K219" s="764" t="s">
        <v>96</v>
      </c>
      <c r="L219" s="837" t="s">
        <v>484</v>
      </c>
      <c r="M219" s="468" t="s">
        <v>885</v>
      </c>
      <c r="N219" s="841">
        <v>100000</v>
      </c>
      <c r="O219" s="787">
        <v>25.3</v>
      </c>
      <c r="P219" s="801">
        <v>18</v>
      </c>
      <c r="Q219" s="537">
        <f t="shared" si="4"/>
        <v>20.745999999999999</v>
      </c>
      <c r="R219" s="470">
        <f>Q219*0.7835</f>
        <v>16.254490999999998</v>
      </c>
      <c r="S219" s="1264">
        <f t="shared" si="5"/>
        <v>4820.2063048298469</v>
      </c>
      <c r="T219" s="1265"/>
      <c r="U219" s="1292" t="s">
        <v>405</v>
      </c>
      <c r="V219" s="1293"/>
    </row>
    <row r="220" spans="1:22" ht="17">
      <c r="A220" s="1651">
        <v>45278</v>
      </c>
      <c r="B220" s="817" t="s">
        <v>256</v>
      </c>
      <c r="C220" s="764" t="s">
        <v>924</v>
      </c>
      <c r="D220" s="839" t="s">
        <v>926</v>
      </c>
      <c r="E220" s="764" t="s">
        <v>927</v>
      </c>
      <c r="F220" s="838" t="s">
        <v>898</v>
      </c>
      <c r="G220" s="514">
        <v>480</v>
      </c>
      <c r="H220" s="970">
        <v>159.87</v>
      </c>
      <c r="I220" s="514" t="s">
        <v>82</v>
      </c>
      <c r="J220" s="838">
        <v>0</v>
      </c>
      <c r="K220" s="839" t="s">
        <v>96</v>
      </c>
      <c r="L220" s="868" t="s">
        <v>781</v>
      </c>
      <c r="M220" s="468" t="s">
        <v>794</v>
      </c>
      <c r="N220" s="514">
        <v>54341</v>
      </c>
      <c r="O220" s="961">
        <v>131.25</v>
      </c>
      <c r="P220" s="768">
        <v>96</v>
      </c>
      <c r="Q220" s="537">
        <f t="shared" si="4"/>
        <v>5.25</v>
      </c>
      <c r="R220" s="470">
        <f>Q220*0.75</f>
        <v>3.9375</v>
      </c>
      <c r="S220" s="1264">
        <f t="shared" si="5"/>
        <v>10350.666666666666</v>
      </c>
      <c r="T220" s="1265"/>
      <c r="U220" s="1292" t="s">
        <v>836</v>
      </c>
      <c r="V220" s="1293"/>
    </row>
    <row r="221" spans="1:22" ht="17">
      <c r="A221" s="1652"/>
      <c r="B221" s="817">
        <v>6</v>
      </c>
      <c r="C221" s="764" t="s">
        <v>514</v>
      </c>
      <c r="D221" s="764" t="s">
        <v>786</v>
      </c>
      <c r="E221" s="764" t="s">
        <v>711</v>
      </c>
      <c r="F221" s="838" t="s">
        <v>459</v>
      </c>
      <c r="G221" s="514">
        <v>480</v>
      </c>
      <c r="H221" s="514" t="s">
        <v>82</v>
      </c>
      <c r="I221" s="514" t="s">
        <v>82</v>
      </c>
      <c r="J221" s="838" t="s">
        <v>710</v>
      </c>
      <c r="K221" s="764" t="s">
        <v>96</v>
      </c>
      <c r="L221" s="868" t="s">
        <v>484</v>
      </c>
      <c r="M221" s="468" t="s">
        <v>804</v>
      </c>
      <c r="N221" s="514">
        <v>202367</v>
      </c>
      <c r="O221" s="756">
        <v>36.549999999999997</v>
      </c>
      <c r="P221" s="801">
        <v>26</v>
      </c>
      <c r="Q221" s="537">
        <f t="shared" si="4"/>
        <v>27.046999999999997</v>
      </c>
      <c r="R221" s="470">
        <f>Q221*0.75</f>
        <v>20.285249999999998</v>
      </c>
      <c r="S221" s="1264">
        <f t="shared" si="5"/>
        <v>7482.0497652235008</v>
      </c>
      <c r="T221" s="1265"/>
      <c r="U221" s="1292" t="s">
        <v>405</v>
      </c>
      <c r="V221" s="1293"/>
    </row>
    <row r="222" spans="1:22" ht="17">
      <c r="A222" s="1652"/>
      <c r="B222" s="817">
        <v>7</v>
      </c>
      <c r="C222" s="838" t="s">
        <v>925</v>
      </c>
      <c r="D222" s="468">
        <v>100</v>
      </c>
      <c r="E222" s="838" t="s">
        <v>781</v>
      </c>
      <c r="F222" s="838" t="s">
        <v>459</v>
      </c>
      <c r="G222" s="514">
        <v>529</v>
      </c>
      <c r="H222" s="514" t="s">
        <v>82</v>
      </c>
      <c r="I222" s="514" t="s">
        <v>82</v>
      </c>
      <c r="J222" s="764" t="s">
        <v>451</v>
      </c>
      <c r="K222" s="764" t="s">
        <v>451</v>
      </c>
      <c r="L222" s="868" t="s">
        <v>484</v>
      </c>
      <c r="M222" s="468" t="s">
        <v>802</v>
      </c>
      <c r="N222" s="514">
        <v>200000</v>
      </c>
      <c r="O222" s="756">
        <v>37</v>
      </c>
      <c r="P222" s="801">
        <v>17</v>
      </c>
      <c r="Q222" s="537">
        <f t="shared" si="4"/>
        <v>30.71</v>
      </c>
      <c r="R222" s="470">
        <f>Q222*0.75</f>
        <v>23.032499999999999</v>
      </c>
      <c r="S222" s="1264">
        <f t="shared" si="5"/>
        <v>6512.5366330185607</v>
      </c>
      <c r="T222" s="1265"/>
      <c r="U222" s="1292" t="s">
        <v>405</v>
      </c>
      <c r="V222" s="1293"/>
    </row>
    <row r="223" spans="1:22" ht="17">
      <c r="A223" s="1652"/>
      <c r="B223" s="817">
        <v>8</v>
      </c>
      <c r="C223" s="764" t="s">
        <v>82</v>
      </c>
      <c r="D223" s="764">
        <v>253</v>
      </c>
      <c r="E223" s="514">
        <v>0</v>
      </c>
      <c r="F223" s="764" t="s">
        <v>82</v>
      </c>
      <c r="G223" s="514">
        <v>0</v>
      </c>
      <c r="H223" s="514" t="s">
        <v>82</v>
      </c>
      <c r="I223" s="514" t="s">
        <v>82</v>
      </c>
      <c r="J223" s="764" t="s">
        <v>700</v>
      </c>
      <c r="K223" s="764">
        <v>0</v>
      </c>
      <c r="L223" s="837" t="s">
        <v>96</v>
      </c>
      <c r="M223" s="468" t="s">
        <v>794</v>
      </c>
      <c r="N223" s="940"/>
      <c r="O223" s="922"/>
      <c r="P223" s="843"/>
      <c r="Q223" s="537">
        <f t="shared" si="4"/>
        <v>0</v>
      </c>
      <c r="R223" s="470">
        <f>Q223*0.93</f>
        <v>0</v>
      </c>
      <c r="S223" s="1264" t="e">
        <f t="shared" si="5"/>
        <v>#DIV/0!</v>
      </c>
      <c r="T223" s="1265"/>
      <c r="U223" s="1292" t="s">
        <v>472</v>
      </c>
      <c r="V223" s="1293"/>
    </row>
    <row r="224" spans="1:22" ht="16">
      <c r="A224" s="1652"/>
      <c r="B224" s="817" t="s">
        <v>465</v>
      </c>
      <c r="C224" s="838" t="s">
        <v>82</v>
      </c>
      <c r="D224" s="838">
        <v>18</v>
      </c>
      <c r="E224" s="838">
        <v>20</v>
      </c>
      <c r="F224" s="838" t="s">
        <v>82</v>
      </c>
      <c r="G224" s="838" t="s">
        <v>82</v>
      </c>
      <c r="H224" s="468" t="s">
        <v>82</v>
      </c>
      <c r="I224" s="514" t="s">
        <v>82</v>
      </c>
      <c r="J224" s="514">
        <v>1</v>
      </c>
      <c r="K224" s="514">
        <v>0</v>
      </c>
      <c r="L224" s="786" t="s">
        <v>82</v>
      </c>
      <c r="M224" s="863" t="s">
        <v>469</v>
      </c>
      <c r="N224" s="923"/>
      <c r="O224" s="922"/>
      <c r="P224" s="843"/>
      <c r="Q224" s="537">
        <f t="shared" si="4"/>
        <v>0</v>
      </c>
      <c r="R224" s="470">
        <f>Q224*0.93</f>
        <v>0</v>
      </c>
      <c r="S224" s="1264" t="e">
        <f t="shared" si="5"/>
        <v>#DIV/0!</v>
      </c>
      <c r="T224" s="1265"/>
      <c r="U224" s="1292" t="s">
        <v>473</v>
      </c>
      <c r="V224" s="1293"/>
    </row>
    <row r="225" spans="1:23" ht="17">
      <c r="A225" s="1653"/>
      <c r="B225" s="817" t="s">
        <v>467</v>
      </c>
      <c r="C225" s="764" t="s">
        <v>700</v>
      </c>
      <c r="D225" s="468" t="s">
        <v>928</v>
      </c>
      <c r="E225" s="514">
        <v>26</v>
      </c>
      <c r="F225" s="764" t="s">
        <v>458</v>
      </c>
      <c r="G225" s="514">
        <v>486</v>
      </c>
      <c r="H225" s="468" t="s">
        <v>82</v>
      </c>
      <c r="I225" s="514" t="s">
        <v>82</v>
      </c>
      <c r="J225" s="764">
        <v>0</v>
      </c>
      <c r="K225" s="764" t="s">
        <v>96</v>
      </c>
      <c r="L225" s="837" t="s">
        <v>484</v>
      </c>
      <c r="M225" s="468" t="s">
        <v>773</v>
      </c>
      <c r="N225" s="841">
        <v>101042</v>
      </c>
      <c r="O225" s="787">
        <v>26.2</v>
      </c>
      <c r="P225" s="801">
        <v>18</v>
      </c>
      <c r="Q225" s="537">
        <f t="shared" si="4"/>
        <v>21.484000000000002</v>
      </c>
      <c r="R225" s="470">
        <f>Q225*0.7835</f>
        <v>16.832713999999999</v>
      </c>
      <c r="S225" s="1264">
        <f t="shared" si="5"/>
        <v>4703.1279091416864</v>
      </c>
      <c r="T225" s="1265"/>
      <c r="U225" s="1292" t="s">
        <v>405</v>
      </c>
      <c r="V225" s="1293"/>
    </row>
    <row r="226" spans="1:23" ht="17">
      <c r="A226" s="1651">
        <v>45279</v>
      </c>
      <c r="B226" s="817" t="s">
        <v>256</v>
      </c>
      <c r="C226" s="764" t="s">
        <v>82</v>
      </c>
      <c r="D226" s="839" t="s">
        <v>929</v>
      </c>
      <c r="E226" s="764" t="s">
        <v>930</v>
      </c>
      <c r="F226" s="838" t="s">
        <v>82</v>
      </c>
      <c r="G226" s="514">
        <v>474</v>
      </c>
      <c r="H226" s="970">
        <v>160.04</v>
      </c>
      <c r="I226" s="514" t="s">
        <v>82</v>
      </c>
      <c r="J226" s="838">
        <v>0</v>
      </c>
      <c r="K226" s="839" t="s">
        <v>96</v>
      </c>
      <c r="L226" s="868" t="s">
        <v>96</v>
      </c>
      <c r="M226" s="468" t="s">
        <v>794</v>
      </c>
      <c r="N226" s="514">
        <v>0</v>
      </c>
      <c r="O226" s="961">
        <v>0</v>
      </c>
      <c r="P226" s="768">
        <v>0</v>
      </c>
      <c r="Q226" s="537">
        <f t="shared" si="4"/>
        <v>0</v>
      </c>
      <c r="R226" s="470">
        <f>Q226*0.75</f>
        <v>0</v>
      </c>
      <c r="S226" s="1264" t="e">
        <f t="shared" si="5"/>
        <v>#DIV/0!</v>
      </c>
      <c r="T226" s="1265"/>
      <c r="U226" s="1292" t="s">
        <v>931</v>
      </c>
      <c r="V226" s="1293"/>
    </row>
    <row r="227" spans="1:23" ht="17">
      <c r="A227" s="1652"/>
      <c r="B227" s="817">
        <v>6</v>
      </c>
      <c r="C227" s="764" t="s">
        <v>640</v>
      </c>
      <c r="D227" s="764" t="s">
        <v>771</v>
      </c>
      <c r="E227" s="764" t="s">
        <v>780</v>
      </c>
      <c r="F227" s="838" t="s">
        <v>548</v>
      </c>
      <c r="G227" s="514">
        <v>472</v>
      </c>
      <c r="H227" s="514" t="s">
        <v>82</v>
      </c>
      <c r="I227" s="514" t="s">
        <v>82</v>
      </c>
      <c r="J227" s="838" t="s">
        <v>693</v>
      </c>
      <c r="K227" s="764" t="s">
        <v>96</v>
      </c>
      <c r="L227" s="868" t="s">
        <v>484</v>
      </c>
      <c r="M227" s="468" t="s">
        <v>826</v>
      </c>
      <c r="N227" s="514">
        <v>210643</v>
      </c>
      <c r="O227" s="756">
        <v>41.2</v>
      </c>
      <c r="P227" s="801">
        <v>17</v>
      </c>
      <c r="Q227" s="537">
        <f t="shared" si="4"/>
        <v>34.196000000000005</v>
      </c>
      <c r="R227" s="470">
        <f>Q227*0.75</f>
        <v>25.647000000000006</v>
      </c>
      <c r="S227" s="1264">
        <f t="shared" si="5"/>
        <v>6159.8724997075669</v>
      </c>
      <c r="T227" s="1265"/>
      <c r="U227" s="1292" t="s">
        <v>933</v>
      </c>
      <c r="V227" s="1293"/>
      <c r="W227" s="1022">
        <v>0.19</v>
      </c>
    </row>
    <row r="228" spans="1:23" ht="17">
      <c r="A228" s="1652"/>
      <c r="B228" s="817">
        <v>7</v>
      </c>
      <c r="C228" s="838" t="s">
        <v>925</v>
      </c>
      <c r="D228" s="468">
        <v>100</v>
      </c>
      <c r="E228" s="838" t="s">
        <v>781</v>
      </c>
      <c r="F228" s="838" t="s">
        <v>459</v>
      </c>
      <c r="G228" s="514">
        <v>527</v>
      </c>
      <c r="H228" s="514" t="s">
        <v>82</v>
      </c>
      <c r="I228" s="514" t="s">
        <v>82</v>
      </c>
      <c r="J228" s="764" t="s">
        <v>563</v>
      </c>
      <c r="K228" s="764" t="s">
        <v>563</v>
      </c>
      <c r="L228" s="868" t="s">
        <v>484</v>
      </c>
      <c r="M228" s="468" t="s">
        <v>802</v>
      </c>
      <c r="N228" s="514">
        <v>200000</v>
      </c>
      <c r="O228" s="756">
        <v>37</v>
      </c>
      <c r="P228" s="801">
        <v>17</v>
      </c>
      <c r="Q228" s="537">
        <f t="shared" si="4"/>
        <v>30.71</v>
      </c>
      <c r="R228" s="470">
        <f>Q228*0.75</f>
        <v>23.032499999999999</v>
      </c>
      <c r="S228" s="1264">
        <f t="shared" si="5"/>
        <v>6512.5366330185607</v>
      </c>
      <c r="T228" s="1265"/>
      <c r="U228" s="1292" t="s">
        <v>405</v>
      </c>
      <c r="V228" s="1293"/>
    </row>
    <row r="229" spans="1:23" ht="17">
      <c r="A229" s="1652"/>
      <c r="B229" s="817">
        <v>8</v>
      </c>
      <c r="C229" s="764" t="s">
        <v>82</v>
      </c>
      <c r="D229" s="764">
        <v>253</v>
      </c>
      <c r="E229" s="514">
        <v>0</v>
      </c>
      <c r="F229" s="764" t="s">
        <v>82</v>
      </c>
      <c r="G229" s="514">
        <v>0</v>
      </c>
      <c r="H229" s="514" t="s">
        <v>82</v>
      </c>
      <c r="I229" s="514" t="s">
        <v>82</v>
      </c>
      <c r="J229" s="764" t="s">
        <v>700</v>
      </c>
      <c r="K229" s="764">
        <v>0</v>
      </c>
      <c r="L229" s="837" t="s">
        <v>96</v>
      </c>
      <c r="M229" s="468" t="s">
        <v>794</v>
      </c>
      <c r="N229" s="940"/>
      <c r="O229" s="922"/>
      <c r="P229" s="843"/>
      <c r="Q229" s="537">
        <f t="shared" si="4"/>
        <v>0</v>
      </c>
      <c r="R229" s="470">
        <f>Q229*0.93</f>
        <v>0</v>
      </c>
      <c r="S229" s="1264" t="e">
        <f t="shared" si="5"/>
        <v>#DIV/0!</v>
      </c>
      <c r="T229" s="1265"/>
      <c r="U229" s="1292" t="s">
        <v>472</v>
      </c>
      <c r="V229" s="1293"/>
    </row>
    <row r="230" spans="1:23" ht="16">
      <c r="A230" s="1652"/>
      <c r="B230" s="817" t="s">
        <v>465</v>
      </c>
      <c r="C230" s="838" t="s">
        <v>82</v>
      </c>
      <c r="D230" s="838">
        <v>18</v>
      </c>
      <c r="E230" s="838">
        <v>20</v>
      </c>
      <c r="F230" s="838" t="s">
        <v>82</v>
      </c>
      <c r="G230" s="838" t="s">
        <v>82</v>
      </c>
      <c r="H230" s="468" t="s">
        <v>82</v>
      </c>
      <c r="I230" s="514" t="s">
        <v>82</v>
      </c>
      <c r="J230" s="514">
        <v>1</v>
      </c>
      <c r="K230" s="514">
        <v>0</v>
      </c>
      <c r="L230" s="786" t="s">
        <v>82</v>
      </c>
      <c r="M230" s="863" t="s">
        <v>469</v>
      </c>
      <c r="N230" s="923"/>
      <c r="O230" s="922"/>
      <c r="P230" s="843"/>
      <c r="Q230" s="537">
        <f t="shared" si="4"/>
        <v>0</v>
      </c>
      <c r="R230" s="470">
        <f>Q230*0.93</f>
        <v>0</v>
      </c>
      <c r="S230" s="1264" t="e">
        <f t="shared" si="5"/>
        <v>#DIV/0!</v>
      </c>
      <c r="T230" s="1265"/>
      <c r="U230" s="1292" t="s">
        <v>473</v>
      </c>
      <c r="V230" s="1293"/>
    </row>
    <row r="231" spans="1:23" ht="17">
      <c r="A231" s="1653"/>
      <c r="B231" s="817" t="s">
        <v>467</v>
      </c>
      <c r="C231" s="764" t="s">
        <v>701</v>
      </c>
      <c r="D231" s="468">
        <v>100</v>
      </c>
      <c r="E231" s="514">
        <v>26</v>
      </c>
      <c r="F231" s="764" t="s">
        <v>459</v>
      </c>
      <c r="G231" s="514">
        <v>516</v>
      </c>
      <c r="H231" s="468" t="s">
        <v>82</v>
      </c>
      <c r="I231" s="514" t="s">
        <v>82</v>
      </c>
      <c r="J231" s="764">
        <v>0</v>
      </c>
      <c r="K231" s="764" t="s">
        <v>96</v>
      </c>
      <c r="L231" s="837" t="s">
        <v>484</v>
      </c>
      <c r="M231" s="468" t="s">
        <v>932</v>
      </c>
      <c r="N231" s="841">
        <v>160000</v>
      </c>
      <c r="O231" s="787">
        <v>28.3</v>
      </c>
      <c r="P231" s="801">
        <v>18</v>
      </c>
      <c r="Q231" s="537">
        <f t="shared" si="4"/>
        <v>23.206</v>
      </c>
      <c r="R231" s="470">
        <f>Q231*0.7835</f>
        <v>18.181901</v>
      </c>
      <c r="S231" s="1264">
        <f t="shared" si="5"/>
        <v>6894.7685943290526</v>
      </c>
      <c r="T231" s="1265"/>
      <c r="U231" s="1292" t="s">
        <v>405</v>
      </c>
      <c r="V231" s="1293"/>
    </row>
    <row r="232" spans="1:23" ht="17">
      <c r="A232" s="1651">
        <v>45280</v>
      </c>
      <c r="B232" s="817" t="s">
        <v>256</v>
      </c>
      <c r="C232" s="764" t="s">
        <v>82</v>
      </c>
      <c r="D232" s="839" t="s">
        <v>806</v>
      </c>
      <c r="E232" s="764" t="s">
        <v>774</v>
      </c>
      <c r="F232" s="838" t="s">
        <v>82</v>
      </c>
      <c r="G232" s="514">
        <v>492</v>
      </c>
      <c r="H232" s="970">
        <v>161.19999999999999</v>
      </c>
      <c r="I232" s="514" t="s">
        <v>82</v>
      </c>
      <c r="J232" s="838">
        <v>0</v>
      </c>
      <c r="K232" s="839" t="s">
        <v>96</v>
      </c>
      <c r="L232" s="868" t="s">
        <v>96</v>
      </c>
      <c r="M232" s="468" t="s">
        <v>794</v>
      </c>
      <c r="N232" s="514">
        <v>0</v>
      </c>
      <c r="O232" s="961">
        <v>0</v>
      </c>
      <c r="P232" s="768">
        <v>0</v>
      </c>
      <c r="Q232" s="537">
        <f t="shared" si="4"/>
        <v>0</v>
      </c>
      <c r="R232" s="470">
        <f>Q232*0.75</f>
        <v>0</v>
      </c>
      <c r="S232" s="1264" t="e">
        <f t="shared" si="5"/>
        <v>#DIV/0!</v>
      </c>
      <c r="T232" s="1265"/>
      <c r="U232" s="1292" t="s">
        <v>931</v>
      </c>
      <c r="V232" s="1293"/>
    </row>
    <row r="233" spans="1:23" ht="17">
      <c r="A233" s="1652"/>
      <c r="B233" s="817">
        <v>6</v>
      </c>
      <c r="C233" s="764" t="s">
        <v>640</v>
      </c>
      <c r="D233" s="764" t="s">
        <v>771</v>
      </c>
      <c r="E233" s="764" t="s">
        <v>780</v>
      </c>
      <c r="F233" s="838" t="s">
        <v>548</v>
      </c>
      <c r="G233" s="514">
        <v>469</v>
      </c>
      <c r="H233" s="514" t="s">
        <v>82</v>
      </c>
      <c r="I233" s="514" t="s">
        <v>82</v>
      </c>
      <c r="J233" s="838" t="s">
        <v>693</v>
      </c>
      <c r="K233" s="764" t="s">
        <v>96</v>
      </c>
      <c r="L233" s="868" t="s">
        <v>484</v>
      </c>
      <c r="M233" s="468" t="s">
        <v>826</v>
      </c>
      <c r="N233" s="514">
        <v>201211</v>
      </c>
      <c r="O233" s="756">
        <v>38.9</v>
      </c>
      <c r="P233" s="801">
        <v>17</v>
      </c>
      <c r="Q233" s="537">
        <f t="shared" si="4"/>
        <v>32.286999999999999</v>
      </c>
      <c r="R233" s="470">
        <f>Q233*0.75</f>
        <v>24.215249999999997</v>
      </c>
      <c r="S233" s="1264">
        <f t="shared" si="5"/>
        <v>6231.9509400068137</v>
      </c>
      <c r="T233" s="1265"/>
      <c r="U233" s="1292" t="s">
        <v>397</v>
      </c>
      <c r="V233" s="1293"/>
    </row>
    <row r="234" spans="1:23" ht="17">
      <c r="A234" s="1652"/>
      <c r="B234" s="817">
        <v>7</v>
      </c>
      <c r="C234" s="838" t="s">
        <v>934</v>
      </c>
      <c r="D234" s="468" t="s">
        <v>769</v>
      </c>
      <c r="E234" s="838" t="s">
        <v>781</v>
      </c>
      <c r="F234" s="838" t="s">
        <v>459</v>
      </c>
      <c r="G234" s="514">
        <v>526</v>
      </c>
      <c r="H234" s="514" t="s">
        <v>82</v>
      </c>
      <c r="I234" s="514" t="s">
        <v>82</v>
      </c>
      <c r="J234" s="764" t="s">
        <v>451</v>
      </c>
      <c r="K234" s="764" t="s">
        <v>451</v>
      </c>
      <c r="L234" s="868" t="s">
        <v>484</v>
      </c>
      <c r="M234" s="468" t="s">
        <v>800</v>
      </c>
      <c r="N234" s="514">
        <v>200000</v>
      </c>
      <c r="O234" s="756">
        <v>37</v>
      </c>
      <c r="P234" s="801">
        <v>17</v>
      </c>
      <c r="Q234" s="537">
        <f t="shared" si="4"/>
        <v>30.71</v>
      </c>
      <c r="R234" s="470">
        <f>Q234*0.75</f>
        <v>23.032499999999999</v>
      </c>
      <c r="S234" s="1264">
        <f t="shared" si="5"/>
        <v>6512.5366330185607</v>
      </c>
      <c r="T234" s="1265"/>
      <c r="U234" s="1292" t="s">
        <v>405</v>
      </c>
      <c r="V234" s="1293"/>
    </row>
    <row r="235" spans="1:23" ht="17">
      <c r="A235" s="1652"/>
      <c r="B235" s="817">
        <v>8</v>
      </c>
      <c r="C235" s="764" t="s">
        <v>82</v>
      </c>
      <c r="D235" s="764">
        <v>253</v>
      </c>
      <c r="E235" s="514">
        <v>0</v>
      </c>
      <c r="F235" s="764" t="s">
        <v>82</v>
      </c>
      <c r="G235" s="514">
        <v>0</v>
      </c>
      <c r="H235" s="514" t="s">
        <v>82</v>
      </c>
      <c r="I235" s="514" t="s">
        <v>82</v>
      </c>
      <c r="J235" s="764" t="s">
        <v>700</v>
      </c>
      <c r="K235" s="764">
        <v>0</v>
      </c>
      <c r="L235" s="837" t="s">
        <v>96</v>
      </c>
      <c r="M235" s="468" t="s">
        <v>794</v>
      </c>
      <c r="N235" s="940"/>
      <c r="O235" s="922"/>
      <c r="P235" s="843"/>
      <c r="Q235" s="537">
        <f t="shared" si="4"/>
        <v>0</v>
      </c>
      <c r="R235" s="470">
        <f>Q235*0.93</f>
        <v>0</v>
      </c>
      <c r="S235" s="1264" t="e">
        <f t="shared" si="5"/>
        <v>#DIV/0!</v>
      </c>
      <c r="T235" s="1265"/>
      <c r="U235" s="1292" t="s">
        <v>472</v>
      </c>
      <c r="V235" s="1293"/>
    </row>
    <row r="236" spans="1:23" ht="16">
      <c r="A236" s="1652"/>
      <c r="B236" s="817" t="s">
        <v>465</v>
      </c>
      <c r="C236" s="838" t="s">
        <v>82</v>
      </c>
      <c r="D236" s="838">
        <v>18</v>
      </c>
      <c r="E236" s="838">
        <v>20</v>
      </c>
      <c r="F236" s="838" t="s">
        <v>82</v>
      </c>
      <c r="G236" s="838" t="s">
        <v>82</v>
      </c>
      <c r="H236" s="468" t="s">
        <v>82</v>
      </c>
      <c r="I236" s="514" t="s">
        <v>82</v>
      </c>
      <c r="J236" s="514">
        <v>1</v>
      </c>
      <c r="K236" s="514">
        <v>0</v>
      </c>
      <c r="L236" s="786" t="s">
        <v>82</v>
      </c>
      <c r="M236" s="863" t="s">
        <v>469</v>
      </c>
      <c r="N236" s="923"/>
      <c r="O236" s="922"/>
      <c r="P236" s="843"/>
      <c r="Q236" s="537">
        <f t="shared" si="4"/>
        <v>0</v>
      </c>
      <c r="R236" s="470">
        <f>Q236*0.93</f>
        <v>0</v>
      </c>
      <c r="S236" s="1264" t="e">
        <f t="shared" si="5"/>
        <v>#DIV/0!</v>
      </c>
      <c r="T236" s="1265"/>
      <c r="U236" s="1292" t="s">
        <v>473</v>
      </c>
      <c r="V236" s="1293"/>
    </row>
    <row r="237" spans="1:23" ht="17">
      <c r="A237" s="1653"/>
      <c r="B237" s="817" t="s">
        <v>467</v>
      </c>
      <c r="C237" s="764" t="s">
        <v>840</v>
      </c>
      <c r="D237" s="468" t="s">
        <v>777</v>
      </c>
      <c r="E237" s="514">
        <v>26</v>
      </c>
      <c r="F237" s="764" t="s">
        <v>459</v>
      </c>
      <c r="G237" s="514">
        <v>513</v>
      </c>
      <c r="H237" s="468" t="s">
        <v>82</v>
      </c>
      <c r="I237" s="514" t="s">
        <v>82</v>
      </c>
      <c r="J237" s="764">
        <v>0</v>
      </c>
      <c r="K237" s="764" t="s">
        <v>96</v>
      </c>
      <c r="L237" s="837" t="s">
        <v>484</v>
      </c>
      <c r="M237" s="468" t="s">
        <v>935</v>
      </c>
      <c r="N237" s="841">
        <v>154231</v>
      </c>
      <c r="O237" s="787">
        <v>28.3</v>
      </c>
      <c r="P237" s="801">
        <v>18</v>
      </c>
      <c r="Q237" s="537">
        <f t="shared" si="4"/>
        <v>23.206</v>
      </c>
      <c r="R237" s="470">
        <f>Q237*0.7835</f>
        <v>18.181901</v>
      </c>
      <c r="S237" s="1264">
        <f t="shared" si="5"/>
        <v>6646.1690941997758</v>
      </c>
      <c r="T237" s="1265"/>
      <c r="U237" s="1292" t="s">
        <v>405</v>
      </c>
      <c r="V237" s="1293"/>
    </row>
    <row r="238" spans="1:23" ht="15.75" customHeight="1">
      <c r="A238" s="1651">
        <v>45281</v>
      </c>
      <c r="B238" s="817" t="s">
        <v>256</v>
      </c>
      <c r="C238" s="764" t="s">
        <v>82</v>
      </c>
      <c r="D238" s="839" t="s">
        <v>782</v>
      </c>
      <c r="E238" s="764" t="s">
        <v>841</v>
      </c>
      <c r="F238" s="838" t="s">
        <v>82</v>
      </c>
      <c r="G238" s="514">
        <v>492</v>
      </c>
      <c r="H238" s="970">
        <v>162.69</v>
      </c>
      <c r="I238" s="514" t="s">
        <v>82</v>
      </c>
      <c r="J238" s="838">
        <v>0</v>
      </c>
      <c r="K238" s="839" t="s">
        <v>96</v>
      </c>
      <c r="L238" s="868" t="s">
        <v>96</v>
      </c>
      <c r="M238" s="468" t="s">
        <v>794</v>
      </c>
      <c r="N238" s="514">
        <v>0</v>
      </c>
      <c r="O238" s="961">
        <v>0</v>
      </c>
      <c r="P238" s="768">
        <v>0</v>
      </c>
      <c r="Q238" s="537">
        <f t="shared" si="4"/>
        <v>0</v>
      </c>
      <c r="R238" s="470">
        <f>Q238*0.75</f>
        <v>0</v>
      </c>
      <c r="S238" s="1264" t="e">
        <f t="shared" si="5"/>
        <v>#DIV/0!</v>
      </c>
      <c r="T238" s="1265"/>
      <c r="U238" s="1292" t="s">
        <v>931</v>
      </c>
      <c r="V238" s="1293"/>
    </row>
    <row r="239" spans="1:23" ht="15.75" customHeight="1">
      <c r="A239" s="1652"/>
      <c r="B239" s="817">
        <v>6</v>
      </c>
      <c r="C239" s="764" t="s">
        <v>936</v>
      </c>
      <c r="D239" s="764" t="s">
        <v>938</v>
      </c>
      <c r="E239" s="764" t="s">
        <v>940</v>
      </c>
      <c r="F239" s="838" t="s">
        <v>797</v>
      </c>
      <c r="G239" s="514">
        <v>467</v>
      </c>
      <c r="H239" s="514" t="s">
        <v>82</v>
      </c>
      <c r="I239" s="514" t="s">
        <v>82</v>
      </c>
      <c r="J239" s="838" t="s">
        <v>693</v>
      </c>
      <c r="K239" s="764" t="s">
        <v>96</v>
      </c>
      <c r="L239" s="868" t="s">
        <v>484</v>
      </c>
      <c r="M239" s="468" t="s">
        <v>942</v>
      </c>
      <c r="N239" s="514">
        <v>160382</v>
      </c>
      <c r="O239" s="756">
        <v>29.67</v>
      </c>
      <c r="P239" s="801">
        <v>17</v>
      </c>
      <c r="Q239" s="537">
        <f t="shared" si="4"/>
        <v>24.626100000000001</v>
      </c>
      <c r="R239" s="470">
        <f>Q239*0.75</f>
        <v>18.469574999999999</v>
      </c>
      <c r="S239" s="1264">
        <f t="shared" si="5"/>
        <v>6512.6836973779846</v>
      </c>
      <c r="T239" s="1265"/>
      <c r="U239" s="1292" t="s">
        <v>397</v>
      </c>
      <c r="V239" s="1293"/>
    </row>
    <row r="240" spans="1:23" ht="15.75" customHeight="1">
      <c r="A240" s="1652"/>
      <c r="B240" s="817">
        <v>7</v>
      </c>
      <c r="C240" s="838" t="s">
        <v>937</v>
      </c>
      <c r="D240" s="468" t="s">
        <v>769</v>
      </c>
      <c r="E240" s="838" t="s">
        <v>781</v>
      </c>
      <c r="F240" s="838" t="s">
        <v>459</v>
      </c>
      <c r="G240" s="514">
        <v>526</v>
      </c>
      <c r="H240" s="514" t="s">
        <v>82</v>
      </c>
      <c r="I240" s="514" t="s">
        <v>82</v>
      </c>
      <c r="J240" s="764" t="s">
        <v>451</v>
      </c>
      <c r="K240" s="764" t="s">
        <v>451</v>
      </c>
      <c r="L240" s="868" t="s">
        <v>484</v>
      </c>
      <c r="M240" s="468" t="s">
        <v>800</v>
      </c>
      <c r="N240" s="514">
        <v>200000</v>
      </c>
      <c r="O240" s="756">
        <v>37</v>
      </c>
      <c r="P240" s="801">
        <v>17</v>
      </c>
      <c r="Q240" s="537">
        <f t="shared" si="4"/>
        <v>30.71</v>
      </c>
      <c r="R240" s="470">
        <f>Q240*0.75</f>
        <v>23.032499999999999</v>
      </c>
      <c r="S240" s="1264">
        <f t="shared" si="5"/>
        <v>6512.5366330185607</v>
      </c>
      <c r="T240" s="1265"/>
      <c r="U240" s="1292" t="s">
        <v>405</v>
      </c>
      <c r="V240" s="1293"/>
    </row>
    <row r="241" spans="1:22" ht="15.75" customHeight="1">
      <c r="A241" s="1652"/>
      <c r="B241" s="817">
        <v>8</v>
      </c>
      <c r="C241" s="764" t="s">
        <v>82</v>
      </c>
      <c r="D241" s="764">
        <v>253</v>
      </c>
      <c r="E241" s="514">
        <v>0</v>
      </c>
      <c r="F241" s="764" t="s">
        <v>82</v>
      </c>
      <c r="G241" s="514">
        <v>0</v>
      </c>
      <c r="H241" s="514" t="s">
        <v>82</v>
      </c>
      <c r="I241" s="514" t="s">
        <v>82</v>
      </c>
      <c r="J241" s="764" t="s">
        <v>700</v>
      </c>
      <c r="K241" s="764">
        <v>0</v>
      </c>
      <c r="L241" s="837" t="s">
        <v>96</v>
      </c>
      <c r="M241" s="468" t="s">
        <v>794</v>
      </c>
      <c r="N241" s="940"/>
      <c r="O241" s="922"/>
      <c r="P241" s="843"/>
      <c r="Q241" s="537">
        <f t="shared" si="4"/>
        <v>0</v>
      </c>
      <c r="R241" s="470">
        <f>Q241*0.93</f>
        <v>0</v>
      </c>
      <c r="S241" s="1264" t="e">
        <f t="shared" si="5"/>
        <v>#DIV/0!</v>
      </c>
      <c r="T241" s="1265"/>
      <c r="U241" s="1292" t="s">
        <v>472</v>
      </c>
      <c r="V241" s="1293"/>
    </row>
    <row r="242" spans="1:22" ht="15.75" customHeight="1">
      <c r="A242" s="1652"/>
      <c r="B242" s="817" t="s">
        <v>465</v>
      </c>
      <c r="C242" s="838" t="s">
        <v>82</v>
      </c>
      <c r="D242" s="838">
        <v>18</v>
      </c>
      <c r="E242" s="838">
        <v>20</v>
      </c>
      <c r="F242" s="838" t="s">
        <v>82</v>
      </c>
      <c r="G242" s="838" t="s">
        <v>82</v>
      </c>
      <c r="H242" s="468" t="s">
        <v>82</v>
      </c>
      <c r="I242" s="514" t="s">
        <v>82</v>
      </c>
      <c r="J242" s="514">
        <v>1</v>
      </c>
      <c r="K242" s="514">
        <v>0</v>
      </c>
      <c r="L242" s="786" t="s">
        <v>82</v>
      </c>
      <c r="M242" s="863" t="s">
        <v>469</v>
      </c>
      <c r="N242" s="923"/>
      <c r="O242" s="922"/>
      <c r="P242" s="843"/>
      <c r="Q242" s="537">
        <f t="shared" si="4"/>
        <v>0</v>
      </c>
      <c r="R242" s="470">
        <f>Q242*0.93</f>
        <v>0</v>
      </c>
      <c r="S242" s="1264" t="e">
        <f t="shared" si="5"/>
        <v>#DIV/0!</v>
      </c>
      <c r="T242" s="1265"/>
      <c r="U242" s="1292" t="s">
        <v>473</v>
      </c>
      <c r="V242" s="1293"/>
    </row>
    <row r="243" spans="1:22" ht="15.75" customHeight="1">
      <c r="A243" s="1653"/>
      <c r="B243" s="817" t="s">
        <v>467</v>
      </c>
      <c r="C243" s="764" t="s">
        <v>813</v>
      </c>
      <c r="D243" s="468" t="s">
        <v>939</v>
      </c>
      <c r="E243" s="514" t="s">
        <v>941</v>
      </c>
      <c r="F243" s="764" t="s">
        <v>459</v>
      </c>
      <c r="G243" s="514">
        <v>513</v>
      </c>
      <c r="H243" s="468" t="s">
        <v>82</v>
      </c>
      <c r="I243" s="514" t="s">
        <v>82</v>
      </c>
      <c r="J243" s="764">
        <v>0</v>
      </c>
      <c r="K243" s="764" t="s">
        <v>96</v>
      </c>
      <c r="L243" s="837" t="s">
        <v>484</v>
      </c>
      <c r="M243" s="468" t="s">
        <v>943</v>
      </c>
      <c r="N243" s="841">
        <v>168227</v>
      </c>
      <c r="O243" s="787">
        <v>28.3</v>
      </c>
      <c r="P243" s="801">
        <v>18</v>
      </c>
      <c r="Q243" s="537">
        <f t="shared" si="4"/>
        <v>23.206</v>
      </c>
      <c r="R243" s="470">
        <f>Q243*0.7835</f>
        <v>18.181901</v>
      </c>
      <c r="S243" s="1264">
        <f t="shared" si="5"/>
        <v>7249.2889769887097</v>
      </c>
      <c r="T243" s="1265"/>
      <c r="U243" s="1292" t="s">
        <v>405</v>
      </c>
      <c r="V243" s="1293"/>
    </row>
    <row r="244" spans="1:22" ht="17">
      <c r="A244" s="1651">
        <v>45282</v>
      </c>
      <c r="B244" s="817" t="s">
        <v>256</v>
      </c>
      <c r="C244" s="764" t="s">
        <v>82</v>
      </c>
      <c r="D244" s="839" t="s">
        <v>782</v>
      </c>
      <c r="E244" s="764" t="s">
        <v>778</v>
      </c>
      <c r="F244" s="838" t="s">
        <v>82</v>
      </c>
      <c r="G244" s="514">
        <v>492</v>
      </c>
      <c r="H244" s="970">
        <v>164.22</v>
      </c>
      <c r="I244" s="514" t="s">
        <v>82</v>
      </c>
      <c r="J244" s="838">
        <v>0</v>
      </c>
      <c r="K244" s="839" t="s">
        <v>96</v>
      </c>
      <c r="L244" s="868" t="s">
        <v>96</v>
      </c>
      <c r="M244" s="468" t="s">
        <v>794</v>
      </c>
      <c r="N244" s="514">
        <v>0</v>
      </c>
      <c r="O244" s="961">
        <v>0</v>
      </c>
      <c r="P244" s="768">
        <v>0</v>
      </c>
      <c r="Q244" s="537">
        <f t="shared" si="4"/>
        <v>0</v>
      </c>
      <c r="R244" s="470">
        <f>Q244*0.75</f>
        <v>0</v>
      </c>
      <c r="S244" s="1264" t="e">
        <f t="shared" si="5"/>
        <v>#DIV/0!</v>
      </c>
      <c r="T244" s="1265"/>
      <c r="U244" s="1292" t="s">
        <v>931</v>
      </c>
      <c r="V244" s="1293"/>
    </row>
    <row r="245" spans="1:22" ht="17">
      <c r="A245" s="1652"/>
      <c r="B245" s="817">
        <v>6</v>
      </c>
      <c r="C245" s="764" t="s">
        <v>944</v>
      </c>
      <c r="D245" s="764" t="s">
        <v>946</v>
      </c>
      <c r="E245" s="764" t="s">
        <v>776</v>
      </c>
      <c r="F245" s="838" t="s">
        <v>874</v>
      </c>
      <c r="G245" s="514">
        <v>462</v>
      </c>
      <c r="H245" s="514" t="s">
        <v>82</v>
      </c>
      <c r="I245" s="514" t="s">
        <v>82</v>
      </c>
      <c r="J245" s="838" t="s">
        <v>680</v>
      </c>
      <c r="K245" s="764" t="s">
        <v>96</v>
      </c>
      <c r="L245" s="868" t="s">
        <v>695</v>
      </c>
      <c r="M245" s="468" t="s">
        <v>794</v>
      </c>
      <c r="N245" s="514">
        <v>21777</v>
      </c>
      <c r="O245" s="756">
        <v>7.2</v>
      </c>
      <c r="P245" s="801">
        <v>17</v>
      </c>
      <c r="Q245" s="537">
        <f t="shared" si="4"/>
        <v>5.976</v>
      </c>
      <c r="R245" s="470">
        <f>Q245*0.75</f>
        <v>4.4820000000000002</v>
      </c>
      <c r="S245" s="1264">
        <f t="shared" si="5"/>
        <v>3644.0763052208836</v>
      </c>
      <c r="T245" s="1265"/>
      <c r="U245" s="1292" t="s">
        <v>950</v>
      </c>
      <c r="V245" s="1293"/>
    </row>
    <row r="246" spans="1:22" ht="17">
      <c r="A246" s="1652"/>
      <c r="B246" s="817">
        <v>7</v>
      </c>
      <c r="C246" s="838" t="s">
        <v>945</v>
      </c>
      <c r="D246" s="468" t="s">
        <v>947</v>
      </c>
      <c r="E246" s="838" t="s">
        <v>781</v>
      </c>
      <c r="F246" s="838" t="s">
        <v>459</v>
      </c>
      <c r="G246" s="514">
        <v>525</v>
      </c>
      <c r="H246" s="514" t="s">
        <v>82</v>
      </c>
      <c r="I246" s="514" t="s">
        <v>82</v>
      </c>
      <c r="J246" s="764" t="s">
        <v>563</v>
      </c>
      <c r="K246" s="764" t="s">
        <v>563</v>
      </c>
      <c r="L246" s="868" t="s">
        <v>484</v>
      </c>
      <c r="M246" s="468" t="s">
        <v>802</v>
      </c>
      <c r="N246" s="514">
        <v>200000</v>
      </c>
      <c r="O246" s="756">
        <v>37</v>
      </c>
      <c r="P246" s="801">
        <v>17</v>
      </c>
      <c r="Q246" s="537">
        <f t="shared" ref="Q246:Q309" si="6">O246*(100-P246)/100</f>
        <v>30.71</v>
      </c>
      <c r="R246" s="470">
        <f>Q246*0.75</f>
        <v>23.032499999999999</v>
      </c>
      <c r="S246" s="1264">
        <f t="shared" ref="S246:S309" si="7">N246/Q246</f>
        <v>6512.5366330185607</v>
      </c>
      <c r="T246" s="1265"/>
      <c r="U246" s="1292" t="s">
        <v>405</v>
      </c>
      <c r="V246" s="1293"/>
    </row>
    <row r="247" spans="1:22" ht="17">
      <c r="A247" s="1652"/>
      <c r="B247" s="817">
        <v>8</v>
      </c>
      <c r="C247" s="764" t="s">
        <v>82</v>
      </c>
      <c r="D247" s="764">
        <v>253</v>
      </c>
      <c r="E247" s="514">
        <v>0</v>
      </c>
      <c r="F247" s="764" t="s">
        <v>82</v>
      </c>
      <c r="G247" s="514">
        <v>0</v>
      </c>
      <c r="H247" s="514" t="s">
        <v>82</v>
      </c>
      <c r="I247" s="514" t="s">
        <v>82</v>
      </c>
      <c r="J247" s="764" t="s">
        <v>700</v>
      </c>
      <c r="K247" s="764">
        <v>0</v>
      </c>
      <c r="L247" s="837" t="s">
        <v>96</v>
      </c>
      <c r="M247" s="468" t="s">
        <v>794</v>
      </c>
      <c r="N247" s="940"/>
      <c r="O247" s="922"/>
      <c r="P247" s="843"/>
      <c r="Q247" s="537">
        <f t="shared" si="6"/>
        <v>0</v>
      </c>
      <c r="R247" s="470">
        <f>Q247*0.93</f>
        <v>0</v>
      </c>
      <c r="S247" s="1264" t="e">
        <f t="shared" si="7"/>
        <v>#DIV/0!</v>
      </c>
      <c r="T247" s="1265"/>
      <c r="U247" s="1292" t="s">
        <v>472</v>
      </c>
      <c r="V247" s="1293"/>
    </row>
    <row r="248" spans="1:22" ht="16">
      <c r="A248" s="1652"/>
      <c r="B248" s="817" t="s">
        <v>465</v>
      </c>
      <c r="C248" s="838" t="s">
        <v>82</v>
      </c>
      <c r="D248" s="838">
        <v>18</v>
      </c>
      <c r="E248" s="838">
        <v>20</v>
      </c>
      <c r="F248" s="838" t="s">
        <v>82</v>
      </c>
      <c r="G248" s="838" t="s">
        <v>82</v>
      </c>
      <c r="H248" s="468" t="s">
        <v>82</v>
      </c>
      <c r="I248" s="514" t="s">
        <v>82</v>
      </c>
      <c r="J248" s="514">
        <v>1</v>
      </c>
      <c r="K248" s="514">
        <v>0</v>
      </c>
      <c r="L248" s="786" t="s">
        <v>82</v>
      </c>
      <c r="M248" s="863" t="s">
        <v>469</v>
      </c>
      <c r="N248" s="923"/>
      <c r="O248" s="922"/>
      <c r="P248" s="843"/>
      <c r="Q248" s="537">
        <f t="shared" si="6"/>
        <v>0</v>
      </c>
      <c r="R248" s="470">
        <f>Q248*0.93</f>
        <v>0</v>
      </c>
      <c r="S248" s="1264" t="e">
        <f t="shared" si="7"/>
        <v>#DIV/0!</v>
      </c>
      <c r="T248" s="1265"/>
      <c r="U248" s="1292" t="s">
        <v>473</v>
      </c>
      <c r="V248" s="1293"/>
    </row>
    <row r="249" spans="1:22" ht="17">
      <c r="A249" s="1653"/>
      <c r="B249" s="817" t="s">
        <v>467</v>
      </c>
      <c r="C249" s="764" t="s">
        <v>631</v>
      </c>
      <c r="D249" s="468">
        <v>92</v>
      </c>
      <c r="E249" s="514" t="s">
        <v>948</v>
      </c>
      <c r="F249" s="764" t="s">
        <v>459</v>
      </c>
      <c r="G249" s="514">
        <v>516</v>
      </c>
      <c r="H249" s="468" t="s">
        <v>82</v>
      </c>
      <c r="I249" s="514" t="s">
        <v>82</v>
      </c>
      <c r="J249" s="764">
        <v>0</v>
      </c>
      <c r="K249" s="764" t="s">
        <v>96</v>
      </c>
      <c r="L249" s="837" t="s">
        <v>484</v>
      </c>
      <c r="M249" s="468" t="s">
        <v>949</v>
      </c>
      <c r="N249" s="841">
        <v>200000</v>
      </c>
      <c r="O249" s="787">
        <v>35.200000000000003</v>
      </c>
      <c r="P249" s="801">
        <v>18</v>
      </c>
      <c r="Q249" s="537">
        <f t="shared" si="6"/>
        <v>28.864000000000001</v>
      </c>
      <c r="R249" s="470">
        <f>Q249*0.7835</f>
        <v>22.614944000000001</v>
      </c>
      <c r="S249" s="1264">
        <f t="shared" si="7"/>
        <v>6929.0465631929046</v>
      </c>
      <c r="T249" s="1265"/>
      <c r="U249" s="1292" t="s">
        <v>405</v>
      </c>
      <c r="V249" s="1293"/>
    </row>
    <row r="250" spans="1:22" ht="17">
      <c r="A250" s="1651">
        <v>45283</v>
      </c>
      <c r="B250" s="817" t="s">
        <v>256</v>
      </c>
      <c r="C250" s="764" t="s">
        <v>82</v>
      </c>
      <c r="D250" s="839" t="s">
        <v>782</v>
      </c>
      <c r="E250" s="764" t="s">
        <v>521</v>
      </c>
      <c r="F250" s="838" t="s">
        <v>82</v>
      </c>
      <c r="G250" s="514">
        <v>488</v>
      </c>
      <c r="H250" s="970">
        <v>165.76</v>
      </c>
      <c r="I250" s="514" t="s">
        <v>82</v>
      </c>
      <c r="J250" s="838">
        <v>0</v>
      </c>
      <c r="K250" s="839" t="s">
        <v>96</v>
      </c>
      <c r="L250" s="868" t="s">
        <v>96</v>
      </c>
      <c r="M250" s="468" t="s">
        <v>794</v>
      </c>
      <c r="N250" s="514">
        <v>0</v>
      </c>
      <c r="O250" s="961">
        <v>0</v>
      </c>
      <c r="P250" s="768">
        <v>0</v>
      </c>
      <c r="Q250" s="537">
        <f t="shared" si="6"/>
        <v>0</v>
      </c>
      <c r="R250" s="470">
        <f>Q250*0.75</f>
        <v>0</v>
      </c>
      <c r="S250" s="1264" t="e">
        <f t="shared" si="7"/>
        <v>#DIV/0!</v>
      </c>
      <c r="T250" s="1265"/>
      <c r="U250" s="1292" t="s">
        <v>931</v>
      </c>
      <c r="V250" s="1293"/>
    </row>
    <row r="251" spans="1:22" ht="17">
      <c r="A251" s="1652"/>
      <c r="B251" s="817">
        <v>6</v>
      </c>
      <c r="C251" s="764" t="s">
        <v>951</v>
      </c>
      <c r="D251" s="764" t="s">
        <v>953</v>
      </c>
      <c r="E251" s="764" t="s">
        <v>955</v>
      </c>
      <c r="F251" s="838" t="s">
        <v>874</v>
      </c>
      <c r="G251" s="514">
        <v>488</v>
      </c>
      <c r="H251" s="514" t="s">
        <v>82</v>
      </c>
      <c r="I251" s="514" t="s">
        <v>82</v>
      </c>
      <c r="J251" s="838" t="s">
        <v>406</v>
      </c>
      <c r="K251" s="764" t="s">
        <v>96</v>
      </c>
      <c r="L251" s="868" t="s">
        <v>485</v>
      </c>
      <c r="M251" s="468" t="s">
        <v>801</v>
      </c>
      <c r="N251" s="514">
        <v>41230</v>
      </c>
      <c r="O251" s="756">
        <v>7.2</v>
      </c>
      <c r="P251" s="801">
        <v>17</v>
      </c>
      <c r="Q251" s="537">
        <f t="shared" si="6"/>
        <v>5.976</v>
      </c>
      <c r="R251" s="470">
        <f>Q251*0.75</f>
        <v>4.4820000000000002</v>
      </c>
      <c r="S251" s="1264">
        <f t="shared" si="7"/>
        <v>6899.2637215528785</v>
      </c>
      <c r="T251" s="1265"/>
      <c r="U251" s="1292" t="s">
        <v>956</v>
      </c>
      <c r="V251" s="1293"/>
    </row>
    <row r="252" spans="1:22" ht="17">
      <c r="A252" s="1652"/>
      <c r="B252" s="817">
        <v>7</v>
      </c>
      <c r="C252" s="838" t="s">
        <v>952</v>
      </c>
      <c r="D252" s="468" t="s">
        <v>766</v>
      </c>
      <c r="E252" s="838" t="s">
        <v>781</v>
      </c>
      <c r="F252" s="838" t="s">
        <v>907</v>
      </c>
      <c r="G252" s="514">
        <v>518</v>
      </c>
      <c r="H252" s="514" t="s">
        <v>82</v>
      </c>
      <c r="I252" s="514" t="s">
        <v>82</v>
      </c>
      <c r="J252" s="764" t="s">
        <v>451</v>
      </c>
      <c r="K252" s="764" t="s">
        <v>451</v>
      </c>
      <c r="L252" s="868" t="s">
        <v>484</v>
      </c>
      <c r="M252" s="468" t="s">
        <v>957</v>
      </c>
      <c r="N252" s="514">
        <v>196770</v>
      </c>
      <c r="O252" s="756">
        <v>35</v>
      </c>
      <c r="P252" s="801">
        <v>17</v>
      </c>
      <c r="Q252" s="537">
        <f t="shared" si="6"/>
        <v>29.05</v>
      </c>
      <c r="R252" s="470">
        <f>Q252*0.75</f>
        <v>21.787500000000001</v>
      </c>
      <c r="S252" s="1264">
        <f t="shared" si="7"/>
        <v>6773.4939759036142</v>
      </c>
      <c r="T252" s="1265"/>
      <c r="U252" s="1292" t="s">
        <v>405</v>
      </c>
      <c r="V252" s="1293"/>
    </row>
    <row r="253" spans="1:22" ht="17">
      <c r="A253" s="1652"/>
      <c r="B253" s="817">
        <v>8</v>
      </c>
      <c r="C253" s="764" t="s">
        <v>82</v>
      </c>
      <c r="D253" s="764">
        <v>253</v>
      </c>
      <c r="E253" s="514">
        <v>0</v>
      </c>
      <c r="F253" s="764" t="s">
        <v>82</v>
      </c>
      <c r="G253" s="514">
        <v>0</v>
      </c>
      <c r="H253" s="514" t="s">
        <v>82</v>
      </c>
      <c r="I253" s="514" t="s">
        <v>82</v>
      </c>
      <c r="J253" s="764" t="s">
        <v>700</v>
      </c>
      <c r="K253" s="764">
        <v>0</v>
      </c>
      <c r="L253" s="837" t="s">
        <v>96</v>
      </c>
      <c r="M253" s="468" t="s">
        <v>794</v>
      </c>
      <c r="N253" s="940"/>
      <c r="O253" s="922"/>
      <c r="P253" s="843"/>
      <c r="Q253" s="537">
        <f t="shared" si="6"/>
        <v>0</v>
      </c>
      <c r="R253" s="470">
        <f>Q253*0.93</f>
        <v>0</v>
      </c>
      <c r="S253" s="1264" t="e">
        <f t="shared" si="7"/>
        <v>#DIV/0!</v>
      </c>
      <c r="T253" s="1265"/>
      <c r="U253" s="1292" t="s">
        <v>472</v>
      </c>
      <c r="V253" s="1293"/>
    </row>
    <row r="254" spans="1:22" ht="16">
      <c r="A254" s="1652"/>
      <c r="B254" s="817" t="s">
        <v>465</v>
      </c>
      <c r="C254" s="838" t="s">
        <v>82</v>
      </c>
      <c r="D254" s="838">
        <v>18</v>
      </c>
      <c r="E254" s="838">
        <v>20</v>
      </c>
      <c r="F254" s="838" t="s">
        <v>82</v>
      </c>
      <c r="G254" s="838" t="s">
        <v>82</v>
      </c>
      <c r="H254" s="468" t="s">
        <v>82</v>
      </c>
      <c r="I254" s="514" t="s">
        <v>82</v>
      </c>
      <c r="J254" s="514">
        <v>1</v>
      </c>
      <c r="K254" s="514">
        <v>0</v>
      </c>
      <c r="L254" s="786" t="s">
        <v>82</v>
      </c>
      <c r="M254" s="863" t="s">
        <v>469</v>
      </c>
      <c r="N254" s="923"/>
      <c r="O254" s="922"/>
      <c r="P254" s="843"/>
      <c r="Q254" s="537">
        <f t="shared" si="6"/>
        <v>0</v>
      </c>
      <c r="R254" s="470">
        <f>Q254*0.93</f>
        <v>0</v>
      </c>
      <c r="S254" s="1264" t="e">
        <f t="shared" si="7"/>
        <v>#DIV/0!</v>
      </c>
      <c r="T254" s="1265"/>
      <c r="U254" s="1292" t="s">
        <v>473</v>
      </c>
      <c r="V254" s="1293"/>
    </row>
    <row r="255" spans="1:22" ht="17">
      <c r="A255" s="1653"/>
      <c r="B255" s="817" t="s">
        <v>467</v>
      </c>
      <c r="C255" s="764" t="s">
        <v>905</v>
      </c>
      <c r="D255" s="468" t="s">
        <v>954</v>
      </c>
      <c r="E255" s="514">
        <v>26</v>
      </c>
      <c r="F255" s="764" t="s">
        <v>907</v>
      </c>
      <c r="G255" s="514">
        <v>508</v>
      </c>
      <c r="H255" s="468" t="s">
        <v>82</v>
      </c>
      <c r="I255" s="514" t="s">
        <v>82</v>
      </c>
      <c r="J255" s="764">
        <v>0</v>
      </c>
      <c r="K255" s="764" t="s">
        <v>96</v>
      </c>
      <c r="L255" s="837" t="s">
        <v>484</v>
      </c>
      <c r="M255" s="468" t="s">
        <v>958</v>
      </c>
      <c r="N255" s="841">
        <v>177362</v>
      </c>
      <c r="O255" s="787">
        <v>33.5</v>
      </c>
      <c r="P255" s="801">
        <v>18</v>
      </c>
      <c r="Q255" s="537">
        <f t="shared" si="6"/>
        <v>27.47</v>
      </c>
      <c r="R255" s="470">
        <f>Q255*0.7835</f>
        <v>21.522744999999997</v>
      </c>
      <c r="S255" s="1264">
        <f t="shared" si="7"/>
        <v>6456.5708045140154</v>
      </c>
      <c r="T255" s="1265"/>
      <c r="U255" s="1292" t="s">
        <v>405</v>
      </c>
      <c r="V255" s="1293"/>
    </row>
    <row r="256" spans="1:22" ht="17">
      <c r="A256" s="1651">
        <v>45284</v>
      </c>
      <c r="B256" s="817" t="s">
        <v>256</v>
      </c>
      <c r="C256" s="764" t="s">
        <v>82</v>
      </c>
      <c r="D256" s="839" t="s">
        <v>961</v>
      </c>
      <c r="E256" s="764" t="s">
        <v>521</v>
      </c>
      <c r="F256" s="838" t="s">
        <v>82</v>
      </c>
      <c r="G256" s="514">
        <v>519</v>
      </c>
      <c r="H256" s="970">
        <v>167.11</v>
      </c>
      <c r="I256" s="514" t="s">
        <v>82</v>
      </c>
      <c r="J256" s="838">
        <v>0</v>
      </c>
      <c r="K256" s="839" t="s">
        <v>96</v>
      </c>
      <c r="L256" s="868" t="s">
        <v>96</v>
      </c>
      <c r="M256" s="468" t="s">
        <v>794</v>
      </c>
      <c r="N256" s="514">
        <v>0</v>
      </c>
      <c r="O256" s="961">
        <v>0</v>
      </c>
      <c r="P256" s="768">
        <v>0</v>
      </c>
      <c r="Q256" s="537">
        <f t="shared" si="6"/>
        <v>0</v>
      </c>
      <c r="R256" s="470">
        <f>Q256*0.75</f>
        <v>0</v>
      </c>
      <c r="S256" s="1264" t="e">
        <f t="shared" si="7"/>
        <v>#DIV/0!</v>
      </c>
      <c r="T256" s="1265"/>
      <c r="U256" s="1292" t="s">
        <v>931</v>
      </c>
      <c r="V256" s="1293"/>
    </row>
    <row r="257" spans="1:23" ht="17">
      <c r="A257" s="1652"/>
      <c r="B257" s="817">
        <v>6</v>
      </c>
      <c r="C257" s="764" t="s">
        <v>959</v>
      </c>
      <c r="D257" s="764" t="s">
        <v>962</v>
      </c>
      <c r="E257" s="764" t="s">
        <v>963</v>
      </c>
      <c r="F257" s="838" t="s">
        <v>797</v>
      </c>
      <c r="G257" s="514">
        <v>503</v>
      </c>
      <c r="H257" s="514" t="s">
        <v>82</v>
      </c>
      <c r="I257" s="514" t="s">
        <v>82</v>
      </c>
      <c r="J257" s="838" t="s">
        <v>680</v>
      </c>
      <c r="K257" s="764" t="s">
        <v>96</v>
      </c>
      <c r="L257" s="868" t="s">
        <v>484</v>
      </c>
      <c r="M257" s="468" t="s">
        <v>965</v>
      </c>
      <c r="N257" s="514">
        <v>194687</v>
      </c>
      <c r="O257" s="756">
        <v>40</v>
      </c>
      <c r="P257" s="801">
        <v>17</v>
      </c>
      <c r="Q257" s="537">
        <f t="shared" si="6"/>
        <v>33.200000000000003</v>
      </c>
      <c r="R257" s="470">
        <f>Q257*0.75</f>
        <v>24.900000000000002</v>
      </c>
      <c r="S257" s="1264">
        <f t="shared" si="7"/>
        <v>5864.0662650602408</v>
      </c>
      <c r="T257" s="1265"/>
      <c r="U257" s="1292" t="s">
        <v>698</v>
      </c>
      <c r="V257" s="1293"/>
    </row>
    <row r="258" spans="1:23" ht="17">
      <c r="A258" s="1652"/>
      <c r="B258" s="817">
        <v>7</v>
      </c>
      <c r="C258" s="838" t="s">
        <v>960</v>
      </c>
      <c r="D258" s="468">
        <v>101</v>
      </c>
      <c r="E258" s="838" t="s">
        <v>781</v>
      </c>
      <c r="F258" s="838" t="s">
        <v>459</v>
      </c>
      <c r="G258" s="514">
        <v>523</v>
      </c>
      <c r="H258" s="514" t="s">
        <v>82</v>
      </c>
      <c r="I258" s="514" t="s">
        <v>82</v>
      </c>
      <c r="J258" s="764" t="s">
        <v>451</v>
      </c>
      <c r="K258" s="764" t="s">
        <v>451</v>
      </c>
      <c r="L258" s="868" t="s">
        <v>484</v>
      </c>
      <c r="M258" s="468" t="s">
        <v>800</v>
      </c>
      <c r="N258" s="514">
        <v>190000</v>
      </c>
      <c r="O258" s="756">
        <v>37</v>
      </c>
      <c r="P258" s="801">
        <v>17</v>
      </c>
      <c r="Q258" s="537">
        <f t="shared" si="6"/>
        <v>30.71</v>
      </c>
      <c r="R258" s="470">
        <f>Q258*0.75</f>
        <v>23.032499999999999</v>
      </c>
      <c r="S258" s="1264">
        <f t="shared" si="7"/>
        <v>6186.9098013676321</v>
      </c>
      <c r="T258" s="1265"/>
      <c r="U258" s="1292" t="s">
        <v>405</v>
      </c>
      <c r="V258" s="1293"/>
    </row>
    <row r="259" spans="1:23" ht="17">
      <c r="A259" s="1652"/>
      <c r="B259" s="817">
        <v>8</v>
      </c>
      <c r="C259" s="764" t="s">
        <v>82</v>
      </c>
      <c r="D259" s="764">
        <v>253</v>
      </c>
      <c r="E259" s="514">
        <v>0</v>
      </c>
      <c r="F259" s="764" t="s">
        <v>82</v>
      </c>
      <c r="G259" s="514">
        <v>0</v>
      </c>
      <c r="H259" s="514" t="s">
        <v>82</v>
      </c>
      <c r="I259" s="514" t="s">
        <v>82</v>
      </c>
      <c r="J259" s="764" t="s">
        <v>700</v>
      </c>
      <c r="K259" s="764">
        <v>0</v>
      </c>
      <c r="L259" s="837" t="s">
        <v>96</v>
      </c>
      <c r="M259" s="468" t="s">
        <v>794</v>
      </c>
      <c r="N259" s="940"/>
      <c r="O259" s="922"/>
      <c r="P259" s="843"/>
      <c r="Q259" s="537">
        <f t="shared" si="6"/>
        <v>0</v>
      </c>
      <c r="R259" s="470">
        <f>Q259*0.93</f>
        <v>0</v>
      </c>
      <c r="S259" s="1264" t="e">
        <f t="shared" si="7"/>
        <v>#DIV/0!</v>
      </c>
      <c r="T259" s="1265"/>
      <c r="U259" s="1292" t="s">
        <v>472</v>
      </c>
      <c r="V259" s="1293"/>
    </row>
    <row r="260" spans="1:23" ht="16">
      <c r="A260" s="1652"/>
      <c r="B260" s="817" t="s">
        <v>465</v>
      </c>
      <c r="C260" s="838" t="s">
        <v>82</v>
      </c>
      <c r="D260" s="838">
        <v>18</v>
      </c>
      <c r="E260" s="838">
        <v>20</v>
      </c>
      <c r="F260" s="838" t="s">
        <v>82</v>
      </c>
      <c r="G260" s="838" t="s">
        <v>82</v>
      </c>
      <c r="H260" s="468" t="s">
        <v>82</v>
      </c>
      <c r="I260" s="514" t="s">
        <v>82</v>
      </c>
      <c r="J260" s="514">
        <v>1</v>
      </c>
      <c r="K260" s="514">
        <v>0</v>
      </c>
      <c r="L260" s="786" t="s">
        <v>82</v>
      </c>
      <c r="M260" s="863" t="s">
        <v>469</v>
      </c>
      <c r="N260" s="923"/>
      <c r="O260" s="922"/>
      <c r="P260" s="843"/>
      <c r="Q260" s="537">
        <f t="shared" si="6"/>
        <v>0</v>
      </c>
      <c r="R260" s="470">
        <f>Q260*0.93</f>
        <v>0</v>
      </c>
      <c r="S260" s="1264" t="e">
        <f t="shared" si="7"/>
        <v>#DIV/0!</v>
      </c>
      <c r="T260" s="1265"/>
      <c r="U260" s="1292" t="s">
        <v>473</v>
      </c>
      <c r="V260" s="1293"/>
    </row>
    <row r="261" spans="1:23" ht="17">
      <c r="A261" s="1653"/>
      <c r="B261" s="817" t="s">
        <v>467</v>
      </c>
      <c r="C261" s="764" t="s">
        <v>700</v>
      </c>
      <c r="D261" s="468">
        <v>112</v>
      </c>
      <c r="E261" s="514" t="s">
        <v>964</v>
      </c>
      <c r="F261" s="764" t="s">
        <v>458</v>
      </c>
      <c r="G261" s="514">
        <v>504</v>
      </c>
      <c r="H261" s="468" t="s">
        <v>82</v>
      </c>
      <c r="I261" s="514" t="s">
        <v>82</v>
      </c>
      <c r="J261" s="764">
        <v>0</v>
      </c>
      <c r="K261" s="764" t="s">
        <v>96</v>
      </c>
      <c r="L261" s="837" t="s">
        <v>484</v>
      </c>
      <c r="M261" s="468" t="s">
        <v>815</v>
      </c>
      <c r="N261" s="841">
        <v>100000</v>
      </c>
      <c r="O261" s="787">
        <v>28</v>
      </c>
      <c r="P261" s="801">
        <v>18</v>
      </c>
      <c r="Q261" s="537">
        <f t="shared" si="6"/>
        <v>22.96</v>
      </c>
      <c r="R261" s="470">
        <f>Q261*0.7835</f>
        <v>17.989160000000002</v>
      </c>
      <c r="S261" s="1264">
        <f t="shared" si="7"/>
        <v>4355.4006968641115</v>
      </c>
      <c r="T261" s="1265"/>
      <c r="U261" s="1292" t="s">
        <v>405</v>
      </c>
      <c r="V261" s="1293"/>
    </row>
    <row r="262" spans="1:23" ht="17">
      <c r="A262" s="1651">
        <v>45285</v>
      </c>
      <c r="B262" s="817" t="s">
        <v>256</v>
      </c>
      <c r="C262" s="764" t="s">
        <v>82</v>
      </c>
      <c r="D262" s="839" t="s">
        <v>966</v>
      </c>
      <c r="E262" s="764" t="s">
        <v>968</v>
      </c>
      <c r="F262" s="838" t="s">
        <v>82</v>
      </c>
      <c r="G262" s="514">
        <v>513</v>
      </c>
      <c r="H262" s="970">
        <v>168.65</v>
      </c>
      <c r="I262" s="514" t="s">
        <v>82</v>
      </c>
      <c r="J262" s="838">
        <v>0</v>
      </c>
      <c r="K262" s="839" t="s">
        <v>96</v>
      </c>
      <c r="L262" s="868" t="s">
        <v>96</v>
      </c>
      <c r="M262" s="468" t="s">
        <v>794</v>
      </c>
      <c r="N262" s="514">
        <v>0</v>
      </c>
      <c r="O262" s="961">
        <v>0</v>
      </c>
      <c r="P262" s="768">
        <v>0</v>
      </c>
      <c r="Q262" s="537">
        <f t="shared" si="6"/>
        <v>0</v>
      </c>
      <c r="R262" s="470">
        <f>Q262*0.75</f>
        <v>0</v>
      </c>
      <c r="S262" s="1264" t="e">
        <f t="shared" si="7"/>
        <v>#DIV/0!</v>
      </c>
      <c r="T262" s="1265"/>
      <c r="U262" s="1292" t="s">
        <v>931</v>
      </c>
      <c r="V262" s="1293"/>
    </row>
    <row r="263" spans="1:23" ht="17">
      <c r="A263" s="1652"/>
      <c r="B263" s="817">
        <v>6</v>
      </c>
      <c r="C263" s="764" t="s">
        <v>553</v>
      </c>
      <c r="D263" s="764" t="s">
        <v>771</v>
      </c>
      <c r="E263" s="764" t="s">
        <v>751</v>
      </c>
      <c r="F263" s="838" t="s">
        <v>548</v>
      </c>
      <c r="G263" s="514">
        <v>497</v>
      </c>
      <c r="H263" s="514" t="s">
        <v>82</v>
      </c>
      <c r="I263" s="514" t="s">
        <v>82</v>
      </c>
      <c r="J263" s="838" t="s">
        <v>693</v>
      </c>
      <c r="K263" s="764" t="s">
        <v>96</v>
      </c>
      <c r="L263" s="868" t="s">
        <v>484</v>
      </c>
      <c r="M263" s="468" t="s">
        <v>969</v>
      </c>
      <c r="N263" s="514">
        <v>201019</v>
      </c>
      <c r="O263" s="756">
        <v>36.4</v>
      </c>
      <c r="P263" s="801">
        <v>17</v>
      </c>
      <c r="Q263" s="537">
        <f t="shared" si="6"/>
        <v>30.212</v>
      </c>
      <c r="R263" s="470">
        <f>Q263*0.75</f>
        <v>22.658999999999999</v>
      </c>
      <c r="S263" s="1264">
        <f t="shared" si="7"/>
        <v>6653.6144578313251</v>
      </c>
      <c r="T263" s="1265"/>
      <c r="U263" s="1292" t="s">
        <v>698</v>
      </c>
      <c r="V263" s="1293"/>
    </row>
    <row r="264" spans="1:23" ht="17">
      <c r="A264" s="1652"/>
      <c r="B264" s="817">
        <v>7</v>
      </c>
      <c r="C264" s="838" t="s">
        <v>779</v>
      </c>
      <c r="D264" s="468" t="s">
        <v>967</v>
      </c>
      <c r="E264" s="838" t="s">
        <v>781</v>
      </c>
      <c r="F264" s="838" t="s">
        <v>459</v>
      </c>
      <c r="G264" s="514">
        <v>524</v>
      </c>
      <c r="H264" s="514" t="s">
        <v>82</v>
      </c>
      <c r="I264" s="514" t="s">
        <v>82</v>
      </c>
      <c r="J264" s="764" t="s">
        <v>451</v>
      </c>
      <c r="K264" s="764" t="s">
        <v>451</v>
      </c>
      <c r="L264" s="868" t="s">
        <v>484</v>
      </c>
      <c r="M264" s="468" t="s">
        <v>800</v>
      </c>
      <c r="N264" s="514">
        <v>192243</v>
      </c>
      <c r="O264" s="756">
        <v>37</v>
      </c>
      <c r="P264" s="801">
        <v>17</v>
      </c>
      <c r="Q264" s="537">
        <f t="shared" si="6"/>
        <v>30.71</v>
      </c>
      <c r="R264" s="470">
        <f>Q264*0.75</f>
        <v>23.032499999999999</v>
      </c>
      <c r="S264" s="1264">
        <f t="shared" si="7"/>
        <v>6259.9478997069355</v>
      </c>
      <c r="T264" s="1265"/>
      <c r="U264" s="1292" t="s">
        <v>405</v>
      </c>
      <c r="V264" s="1293"/>
    </row>
    <row r="265" spans="1:23" ht="17">
      <c r="A265" s="1652"/>
      <c r="B265" s="817">
        <v>8</v>
      </c>
      <c r="C265" s="764" t="s">
        <v>82</v>
      </c>
      <c r="D265" s="764">
        <v>253</v>
      </c>
      <c r="E265" s="514">
        <v>0</v>
      </c>
      <c r="F265" s="764" t="s">
        <v>82</v>
      </c>
      <c r="G265" s="514">
        <v>0</v>
      </c>
      <c r="H265" s="514" t="s">
        <v>82</v>
      </c>
      <c r="I265" s="514" t="s">
        <v>82</v>
      </c>
      <c r="J265" s="764" t="s">
        <v>700</v>
      </c>
      <c r="K265" s="764">
        <v>0</v>
      </c>
      <c r="L265" s="837" t="s">
        <v>96</v>
      </c>
      <c r="M265" s="468" t="s">
        <v>794</v>
      </c>
      <c r="N265" s="940"/>
      <c r="O265" s="922"/>
      <c r="P265" s="843"/>
      <c r="Q265" s="537">
        <f t="shared" si="6"/>
        <v>0</v>
      </c>
      <c r="R265" s="470">
        <f>Q265*0.93</f>
        <v>0</v>
      </c>
      <c r="S265" s="1264" t="e">
        <f t="shared" si="7"/>
        <v>#DIV/0!</v>
      </c>
      <c r="T265" s="1265"/>
      <c r="U265" s="1292" t="s">
        <v>472</v>
      </c>
      <c r="V265" s="1293"/>
    </row>
    <row r="266" spans="1:23" ht="16">
      <c r="A266" s="1652"/>
      <c r="B266" s="817" t="s">
        <v>465</v>
      </c>
      <c r="C266" s="838" t="s">
        <v>82</v>
      </c>
      <c r="D266" s="838">
        <v>18</v>
      </c>
      <c r="E266" s="838">
        <v>20</v>
      </c>
      <c r="F266" s="838" t="s">
        <v>82</v>
      </c>
      <c r="G266" s="838" t="s">
        <v>82</v>
      </c>
      <c r="H266" s="468" t="s">
        <v>82</v>
      </c>
      <c r="I266" s="514" t="s">
        <v>82</v>
      </c>
      <c r="J266" s="514">
        <v>1</v>
      </c>
      <c r="K266" s="514">
        <v>0</v>
      </c>
      <c r="L266" s="786" t="s">
        <v>82</v>
      </c>
      <c r="M266" s="863" t="s">
        <v>469</v>
      </c>
      <c r="N266" s="923"/>
      <c r="O266" s="922"/>
      <c r="P266" s="843"/>
      <c r="Q266" s="537">
        <f t="shared" si="6"/>
        <v>0</v>
      </c>
      <c r="R266" s="470">
        <f>Q266*0.93</f>
        <v>0</v>
      </c>
      <c r="S266" s="1264" t="e">
        <f t="shared" si="7"/>
        <v>#DIV/0!</v>
      </c>
      <c r="T266" s="1265"/>
      <c r="U266" s="1292" t="s">
        <v>473</v>
      </c>
      <c r="V266" s="1293"/>
    </row>
    <row r="267" spans="1:23" ht="17">
      <c r="A267" s="1653"/>
      <c r="B267" s="817" t="s">
        <v>467</v>
      </c>
      <c r="C267" s="764" t="s">
        <v>700</v>
      </c>
      <c r="D267" s="468">
        <v>112</v>
      </c>
      <c r="E267" s="514">
        <v>28</v>
      </c>
      <c r="F267" s="764" t="s">
        <v>907</v>
      </c>
      <c r="G267" s="514">
        <v>504</v>
      </c>
      <c r="H267" s="468" t="s">
        <v>82</v>
      </c>
      <c r="I267" s="514" t="s">
        <v>82</v>
      </c>
      <c r="J267" s="764">
        <v>0</v>
      </c>
      <c r="K267" s="764" t="s">
        <v>96</v>
      </c>
      <c r="L267" s="837" t="s">
        <v>484</v>
      </c>
      <c r="M267" s="468" t="s">
        <v>791</v>
      </c>
      <c r="N267" s="841">
        <v>100000</v>
      </c>
      <c r="O267" s="787">
        <v>28</v>
      </c>
      <c r="P267" s="801">
        <v>18</v>
      </c>
      <c r="Q267" s="537">
        <f t="shared" si="6"/>
        <v>22.96</v>
      </c>
      <c r="R267" s="470">
        <f>Q267*0.7835</f>
        <v>17.989160000000002</v>
      </c>
      <c r="S267" s="1264">
        <f t="shared" si="7"/>
        <v>4355.4006968641115</v>
      </c>
      <c r="T267" s="1265"/>
      <c r="U267" s="1292" t="s">
        <v>405</v>
      </c>
      <c r="V267" s="1293"/>
    </row>
    <row r="268" spans="1:23" ht="17">
      <c r="A268" s="1651">
        <v>45286</v>
      </c>
      <c r="B268" s="817" t="s">
        <v>256</v>
      </c>
      <c r="C268" s="764" t="s">
        <v>82</v>
      </c>
      <c r="D268" s="839">
        <v>145</v>
      </c>
      <c r="E268" s="764">
        <v>57</v>
      </c>
      <c r="F268" s="838">
        <v>32</v>
      </c>
      <c r="G268" s="514">
        <v>513</v>
      </c>
      <c r="H268" s="970">
        <v>170.21</v>
      </c>
      <c r="I268" s="514" t="s">
        <v>82</v>
      </c>
      <c r="J268" s="838">
        <v>0</v>
      </c>
      <c r="K268" s="839" t="s">
        <v>96</v>
      </c>
      <c r="L268" s="868" t="s">
        <v>96</v>
      </c>
      <c r="M268" s="468" t="s">
        <v>794</v>
      </c>
      <c r="N268" s="514">
        <v>0</v>
      </c>
      <c r="O268" s="961">
        <v>0</v>
      </c>
      <c r="P268" s="768">
        <v>0</v>
      </c>
      <c r="Q268" s="537">
        <f t="shared" si="6"/>
        <v>0</v>
      </c>
      <c r="R268" s="470">
        <f>Q268*0.75</f>
        <v>0</v>
      </c>
      <c r="S268" s="1264" t="e">
        <f t="shared" si="7"/>
        <v>#DIV/0!</v>
      </c>
      <c r="T268" s="1265"/>
      <c r="U268" s="1292" t="s">
        <v>931</v>
      </c>
      <c r="V268" s="1293"/>
    </row>
    <row r="269" spans="1:23" ht="17">
      <c r="A269" s="1652"/>
      <c r="B269" s="817">
        <v>6</v>
      </c>
      <c r="C269" s="764">
        <v>28.1</v>
      </c>
      <c r="D269" s="764">
        <v>74</v>
      </c>
      <c r="E269" s="764">
        <v>102</v>
      </c>
      <c r="F269" s="838">
        <v>37</v>
      </c>
      <c r="G269" s="514">
        <v>497</v>
      </c>
      <c r="H269" s="514" t="s">
        <v>82</v>
      </c>
      <c r="I269" s="514" t="s">
        <v>82</v>
      </c>
      <c r="J269" s="838" t="s">
        <v>693</v>
      </c>
      <c r="K269" s="764" t="s">
        <v>96</v>
      </c>
      <c r="L269" s="868" t="s">
        <v>484</v>
      </c>
      <c r="M269" s="468" t="s">
        <v>969</v>
      </c>
      <c r="N269" s="514">
        <v>201019</v>
      </c>
      <c r="O269" s="756">
        <v>32.46</v>
      </c>
      <c r="P269" s="801">
        <v>17</v>
      </c>
      <c r="Q269" s="537">
        <f t="shared" si="6"/>
        <v>26.941800000000004</v>
      </c>
      <c r="R269" s="470">
        <f>Q269*0.75</f>
        <v>20.206350000000004</v>
      </c>
      <c r="S269" s="1264">
        <f t="shared" si="7"/>
        <v>7461.2312466130688</v>
      </c>
      <c r="T269" s="1265"/>
      <c r="U269" s="1292" t="s">
        <v>698</v>
      </c>
      <c r="V269" s="1293"/>
      <c r="W269" s="959">
        <v>13</v>
      </c>
    </row>
    <row r="270" spans="1:23" ht="17">
      <c r="A270" s="1652"/>
      <c r="B270" s="817">
        <v>7</v>
      </c>
      <c r="C270" s="838">
        <v>33.200000000000003</v>
      </c>
      <c r="D270" s="468">
        <v>99</v>
      </c>
      <c r="E270" s="838">
        <v>18</v>
      </c>
      <c r="F270" s="838">
        <v>33</v>
      </c>
      <c r="G270" s="514">
        <v>524</v>
      </c>
      <c r="H270" s="514" t="s">
        <v>82</v>
      </c>
      <c r="I270" s="514" t="s">
        <v>82</v>
      </c>
      <c r="J270" s="764" t="s">
        <v>451</v>
      </c>
      <c r="K270" s="764" t="s">
        <v>451</v>
      </c>
      <c r="L270" s="868" t="s">
        <v>484</v>
      </c>
      <c r="M270" s="468" t="s">
        <v>800</v>
      </c>
      <c r="N270" s="514">
        <v>199120</v>
      </c>
      <c r="O270" s="756">
        <v>37</v>
      </c>
      <c r="P270" s="801">
        <v>17</v>
      </c>
      <c r="Q270" s="537">
        <f t="shared" si="6"/>
        <v>30.71</v>
      </c>
      <c r="R270" s="470">
        <f>Q270*0.75</f>
        <v>23.032499999999999</v>
      </c>
      <c r="S270" s="1264">
        <f t="shared" si="7"/>
        <v>6483.8814718332787</v>
      </c>
      <c r="T270" s="1265"/>
      <c r="U270" s="1292" t="s">
        <v>405</v>
      </c>
      <c r="V270" s="1293"/>
    </row>
    <row r="271" spans="1:23" ht="17">
      <c r="A271" s="1652"/>
      <c r="B271" s="817">
        <v>8</v>
      </c>
      <c r="C271" s="764" t="s">
        <v>82</v>
      </c>
      <c r="D271" s="764">
        <v>253</v>
      </c>
      <c r="E271" s="514">
        <v>0</v>
      </c>
      <c r="F271" s="764" t="s">
        <v>82</v>
      </c>
      <c r="G271" s="514">
        <v>0</v>
      </c>
      <c r="H271" s="514" t="s">
        <v>82</v>
      </c>
      <c r="I271" s="514" t="s">
        <v>82</v>
      </c>
      <c r="J271" s="764" t="s">
        <v>700</v>
      </c>
      <c r="K271" s="764">
        <v>0</v>
      </c>
      <c r="L271" s="837" t="s">
        <v>96</v>
      </c>
      <c r="M271" s="468" t="s">
        <v>794</v>
      </c>
      <c r="N271" s="940"/>
      <c r="O271" s="922"/>
      <c r="P271" s="843"/>
      <c r="Q271" s="537">
        <f t="shared" si="6"/>
        <v>0</v>
      </c>
      <c r="R271" s="470">
        <f>Q271*0.93</f>
        <v>0</v>
      </c>
      <c r="S271" s="1264" t="e">
        <f t="shared" si="7"/>
        <v>#DIV/0!</v>
      </c>
      <c r="T271" s="1265"/>
      <c r="U271" s="1292" t="s">
        <v>472</v>
      </c>
      <c r="V271" s="1293"/>
    </row>
    <row r="272" spans="1:23" ht="16">
      <c r="A272" s="1652"/>
      <c r="B272" s="817" t="s">
        <v>465</v>
      </c>
      <c r="C272" s="838" t="s">
        <v>82</v>
      </c>
      <c r="D272" s="838">
        <v>20</v>
      </c>
      <c r="E272" s="838">
        <v>20</v>
      </c>
      <c r="F272" s="838" t="s">
        <v>82</v>
      </c>
      <c r="G272" s="838" t="s">
        <v>82</v>
      </c>
      <c r="H272" s="468" t="s">
        <v>82</v>
      </c>
      <c r="I272" s="514" t="s">
        <v>82</v>
      </c>
      <c r="J272" s="514">
        <v>1</v>
      </c>
      <c r="K272" s="514">
        <v>0</v>
      </c>
      <c r="L272" s="786" t="s">
        <v>82</v>
      </c>
      <c r="M272" s="863" t="s">
        <v>469</v>
      </c>
      <c r="N272" s="923"/>
      <c r="O272" s="922"/>
      <c r="P272" s="843"/>
      <c r="Q272" s="537">
        <f t="shared" si="6"/>
        <v>0</v>
      </c>
      <c r="R272" s="470">
        <f>Q272*0.93</f>
        <v>0</v>
      </c>
      <c r="S272" s="1264" t="e">
        <f t="shared" si="7"/>
        <v>#DIV/0!</v>
      </c>
      <c r="T272" s="1265"/>
      <c r="U272" s="1292" t="s">
        <v>473</v>
      </c>
      <c r="V272" s="1293"/>
    </row>
    <row r="273" spans="1:23" ht="17">
      <c r="A273" s="1653"/>
      <c r="B273" s="817" t="s">
        <v>467</v>
      </c>
      <c r="C273" s="764">
        <v>10</v>
      </c>
      <c r="D273" s="468">
        <v>112</v>
      </c>
      <c r="E273" s="514">
        <v>28</v>
      </c>
      <c r="F273" s="764">
        <v>32</v>
      </c>
      <c r="G273" s="514">
        <v>504</v>
      </c>
      <c r="H273" s="468" t="s">
        <v>82</v>
      </c>
      <c r="I273" s="514" t="s">
        <v>82</v>
      </c>
      <c r="J273" s="764">
        <v>0</v>
      </c>
      <c r="K273" s="764" t="s">
        <v>96</v>
      </c>
      <c r="L273" s="837" t="s">
        <v>484</v>
      </c>
      <c r="M273" s="468" t="s">
        <v>791</v>
      </c>
      <c r="N273" s="841">
        <v>100000</v>
      </c>
      <c r="O273" s="787">
        <v>27</v>
      </c>
      <c r="P273" s="801">
        <v>18</v>
      </c>
      <c r="Q273" s="537">
        <f t="shared" si="6"/>
        <v>22.14</v>
      </c>
      <c r="R273" s="470">
        <f>Q273*0.7835</f>
        <v>17.346689999999999</v>
      </c>
      <c r="S273" s="1264">
        <f t="shared" si="7"/>
        <v>4516.7118337850043</v>
      </c>
      <c r="T273" s="1265"/>
      <c r="U273" s="1292" t="s">
        <v>405</v>
      </c>
      <c r="V273" s="1293"/>
    </row>
    <row r="274" spans="1:23" ht="17">
      <c r="A274" s="1651">
        <v>45287</v>
      </c>
      <c r="B274" s="817" t="s">
        <v>256</v>
      </c>
      <c r="C274" s="764" t="s">
        <v>82</v>
      </c>
      <c r="D274" s="839">
        <v>145</v>
      </c>
      <c r="E274" s="764">
        <v>65</v>
      </c>
      <c r="F274" s="838">
        <v>32</v>
      </c>
      <c r="G274" s="514">
        <v>491</v>
      </c>
      <c r="H274" s="970">
        <v>171.7</v>
      </c>
      <c r="I274" s="514" t="s">
        <v>82</v>
      </c>
      <c r="J274" s="838">
        <v>0</v>
      </c>
      <c r="K274" s="839" t="s">
        <v>96</v>
      </c>
      <c r="L274" s="868" t="s">
        <v>96</v>
      </c>
      <c r="M274" s="468" t="s">
        <v>794</v>
      </c>
      <c r="N274" s="514">
        <v>0</v>
      </c>
      <c r="O274" s="961">
        <v>0</v>
      </c>
      <c r="P274" s="768">
        <v>0</v>
      </c>
      <c r="Q274" s="537">
        <f t="shared" si="6"/>
        <v>0</v>
      </c>
      <c r="R274" s="470">
        <f>Q274*0.75</f>
        <v>0</v>
      </c>
      <c r="S274" s="1264" t="e">
        <f t="shared" si="7"/>
        <v>#DIV/0!</v>
      </c>
      <c r="T274" s="1265"/>
      <c r="U274" s="1292" t="s">
        <v>931</v>
      </c>
      <c r="V274" s="1293"/>
    </row>
    <row r="275" spans="1:23" ht="17">
      <c r="A275" s="1652"/>
      <c r="B275" s="817">
        <v>6</v>
      </c>
      <c r="C275" s="764">
        <v>28.1</v>
      </c>
      <c r="D275" s="764">
        <v>74</v>
      </c>
      <c r="E275" s="764">
        <v>100</v>
      </c>
      <c r="F275" s="838">
        <v>37</v>
      </c>
      <c r="G275" s="514">
        <v>497</v>
      </c>
      <c r="H275" s="514" t="s">
        <v>82</v>
      </c>
      <c r="I275" s="514" t="s">
        <v>82</v>
      </c>
      <c r="J275" s="838" t="s">
        <v>693</v>
      </c>
      <c r="K275" s="764" t="s">
        <v>96</v>
      </c>
      <c r="L275" s="868" t="s">
        <v>484</v>
      </c>
      <c r="M275" s="468" t="s">
        <v>969</v>
      </c>
      <c r="N275" s="514">
        <v>201068</v>
      </c>
      <c r="O275" s="756">
        <v>32.29</v>
      </c>
      <c r="P275" s="801">
        <v>18</v>
      </c>
      <c r="Q275" s="537">
        <f t="shared" si="6"/>
        <v>26.477799999999998</v>
      </c>
      <c r="R275" s="470">
        <f>Q275*0.75</f>
        <v>19.858349999999998</v>
      </c>
      <c r="S275" s="1264">
        <f t="shared" si="7"/>
        <v>7593.8333245209196</v>
      </c>
      <c r="T275" s="1265"/>
      <c r="U275" s="1292" t="s">
        <v>698</v>
      </c>
      <c r="V275" s="1293"/>
      <c r="W275" s="959">
        <v>13</v>
      </c>
    </row>
    <row r="276" spans="1:23" ht="17">
      <c r="A276" s="1652"/>
      <c r="B276" s="817">
        <v>7</v>
      </c>
      <c r="C276" s="838">
        <v>33.200000000000003</v>
      </c>
      <c r="D276" s="468">
        <v>99</v>
      </c>
      <c r="E276" s="838">
        <v>18</v>
      </c>
      <c r="F276" s="838">
        <v>33</v>
      </c>
      <c r="G276" s="514">
        <v>521</v>
      </c>
      <c r="H276" s="514" t="s">
        <v>82</v>
      </c>
      <c r="I276" s="514" t="s">
        <v>82</v>
      </c>
      <c r="J276" s="764" t="s">
        <v>451</v>
      </c>
      <c r="K276" s="764" t="s">
        <v>451</v>
      </c>
      <c r="L276" s="868" t="s">
        <v>484</v>
      </c>
      <c r="M276" s="468" t="s">
        <v>800</v>
      </c>
      <c r="N276" s="514">
        <v>209221</v>
      </c>
      <c r="O276" s="756">
        <v>36</v>
      </c>
      <c r="P276" s="801">
        <v>17</v>
      </c>
      <c r="Q276" s="537">
        <f t="shared" si="6"/>
        <v>29.88</v>
      </c>
      <c r="R276" s="470">
        <f>Q276*0.75</f>
        <v>22.41</v>
      </c>
      <c r="S276" s="1264">
        <f t="shared" si="7"/>
        <v>7002.0414993306558</v>
      </c>
      <c r="T276" s="1265"/>
      <c r="U276" s="1292" t="s">
        <v>405</v>
      </c>
      <c r="V276" s="1293"/>
    </row>
    <row r="277" spans="1:23" ht="17">
      <c r="A277" s="1652"/>
      <c r="B277" s="817">
        <v>8</v>
      </c>
      <c r="C277" s="764" t="s">
        <v>82</v>
      </c>
      <c r="D277" s="764">
        <v>253</v>
      </c>
      <c r="E277" s="514">
        <v>0</v>
      </c>
      <c r="F277" s="764" t="s">
        <v>82</v>
      </c>
      <c r="G277" s="514">
        <v>0</v>
      </c>
      <c r="H277" s="514" t="s">
        <v>82</v>
      </c>
      <c r="I277" s="514" t="s">
        <v>82</v>
      </c>
      <c r="J277" s="764" t="s">
        <v>700</v>
      </c>
      <c r="K277" s="764">
        <v>0</v>
      </c>
      <c r="L277" s="837" t="s">
        <v>96</v>
      </c>
      <c r="M277" s="468" t="s">
        <v>794</v>
      </c>
      <c r="N277" s="940"/>
      <c r="O277" s="922"/>
      <c r="P277" s="843"/>
      <c r="Q277" s="537">
        <f t="shared" si="6"/>
        <v>0</v>
      </c>
      <c r="R277" s="470">
        <f>Q277*0.93</f>
        <v>0</v>
      </c>
      <c r="S277" s="1264" t="e">
        <f t="shared" si="7"/>
        <v>#DIV/0!</v>
      </c>
      <c r="T277" s="1265"/>
      <c r="U277" s="1292" t="s">
        <v>472</v>
      </c>
      <c r="V277" s="1293"/>
    </row>
    <row r="278" spans="1:23" ht="16">
      <c r="A278" s="1652"/>
      <c r="B278" s="817" t="s">
        <v>465</v>
      </c>
      <c r="C278" s="838" t="s">
        <v>82</v>
      </c>
      <c r="D278" s="838">
        <v>20</v>
      </c>
      <c r="E278" s="838">
        <v>20</v>
      </c>
      <c r="F278" s="838" t="s">
        <v>82</v>
      </c>
      <c r="G278" s="838" t="s">
        <v>82</v>
      </c>
      <c r="H278" s="468" t="s">
        <v>82</v>
      </c>
      <c r="I278" s="514" t="s">
        <v>82</v>
      </c>
      <c r="J278" s="514">
        <v>1</v>
      </c>
      <c r="K278" s="514">
        <v>0</v>
      </c>
      <c r="L278" s="786" t="s">
        <v>82</v>
      </c>
      <c r="M278" s="863" t="s">
        <v>469</v>
      </c>
      <c r="N278" s="923"/>
      <c r="O278" s="922"/>
      <c r="P278" s="843"/>
      <c r="Q278" s="537">
        <f t="shared" si="6"/>
        <v>0</v>
      </c>
      <c r="R278" s="470">
        <f>Q278*0.93</f>
        <v>0</v>
      </c>
      <c r="S278" s="1264" t="e">
        <f t="shared" si="7"/>
        <v>#DIV/0!</v>
      </c>
      <c r="T278" s="1265"/>
      <c r="U278" s="1292" t="s">
        <v>473</v>
      </c>
      <c r="V278" s="1293"/>
    </row>
    <row r="279" spans="1:23" ht="17">
      <c r="A279" s="1653"/>
      <c r="B279" s="817" t="s">
        <v>467</v>
      </c>
      <c r="C279" s="764">
        <v>10</v>
      </c>
      <c r="D279" s="468">
        <v>109</v>
      </c>
      <c r="E279" s="514">
        <v>28</v>
      </c>
      <c r="F279" s="764">
        <v>32</v>
      </c>
      <c r="G279" s="514">
        <v>501</v>
      </c>
      <c r="H279" s="468" t="s">
        <v>82</v>
      </c>
      <c r="I279" s="514" t="s">
        <v>82</v>
      </c>
      <c r="J279" s="764">
        <v>0</v>
      </c>
      <c r="K279" s="764" t="s">
        <v>96</v>
      </c>
      <c r="L279" s="837" t="s">
        <v>484</v>
      </c>
      <c r="M279" s="468" t="s">
        <v>791</v>
      </c>
      <c r="N279" s="841">
        <v>100000</v>
      </c>
      <c r="O279" s="787">
        <v>27</v>
      </c>
      <c r="P279" s="801">
        <v>18</v>
      </c>
      <c r="Q279" s="537">
        <f t="shared" si="6"/>
        <v>22.14</v>
      </c>
      <c r="R279" s="470">
        <f>Q279*0.7835</f>
        <v>17.346689999999999</v>
      </c>
      <c r="S279" s="1264">
        <f t="shared" si="7"/>
        <v>4516.7118337850043</v>
      </c>
      <c r="T279" s="1265"/>
      <c r="U279" s="1292" t="s">
        <v>405</v>
      </c>
      <c r="V279" s="1293"/>
    </row>
    <row r="280" spans="1:23" ht="17">
      <c r="A280" s="1651">
        <v>45288</v>
      </c>
      <c r="B280" s="817" t="s">
        <v>256</v>
      </c>
      <c r="C280" s="764" t="s">
        <v>82</v>
      </c>
      <c r="D280" s="839">
        <v>146</v>
      </c>
      <c r="E280" s="764">
        <v>70</v>
      </c>
      <c r="F280" s="838">
        <v>32</v>
      </c>
      <c r="G280" s="514">
        <v>495</v>
      </c>
      <c r="H280" s="970">
        <v>173.2</v>
      </c>
      <c r="I280" s="514" t="s">
        <v>82</v>
      </c>
      <c r="J280" s="838">
        <v>0</v>
      </c>
      <c r="K280" s="839" t="s">
        <v>96</v>
      </c>
      <c r="L280" s="868" t="s">
        <v>96</v>
      </c>
      <c r="M280" s="468" t="s">
        <v>794</v>
      </c>
      <c r="N280" s="514">
        <v>0</v>
      </c>
      <c r="O280" s="961">
        <v>0</v>
      </c>
      <c r="P280" s="768">
        <v>0</v>
      </c>
      <c r="Q280" s="537">
        <f t="shared" si="6"/>
        <v>0</v>
      </c>
      <c r="R280" s="470">
        <f>Q280*0.75</f>
        <v>0</v>
      </c>
      <c r="S280" s="1264" t="e">
        <f t="shared" si="7"/>
        <v>#DIV/0!</v>
      </c>
      <c r="T280" s="1265"/>
      <c r="U280" s="1292" t="s">
        <v>931</v>
      </c>
      <c r="V280" s="1293"/>
    </row>
    <row r="281" spans="1:23" ht="17">
      <c r="A281" s="1652"/>
      <c r="B281" s="817">
        <v>6</v>
      </c>
      <c r="C281" s="764">
        <v>28</v>
      </c>
      <c r="D281" s="764">
        <v>74</v>
      </c>
      <c r="E281" s="764">
        <v>100</v>
      </c>
      <c r="F281" s="838">
        <v>37</v>
      </c>
      <c r="G281" s="514">
        <v>497</v>
      </c>
      <c r="H281" s="514" t="s">
        <v>82</v>
      </c>
      <c r="I281" s="514" t="s">
        <v>82</v>
      </c>
      <c r="J281" s="838" t="s">
        <v>693</v>
      </c>
      <c r="K281" s="764" t="s">
        <v>96</v>
      </c>
      <c r="L281" s="868" t="s">
        <v>484</v>
      </c>
      <c r="M281" s="468" t="s">
        <v>969</v>
      </c>
      <c r="N281" s="514">
        <v>201068</v>
      </c>
      <c r="O281" s="756">
        <v>31.5</v>
      </c>
      <c r="P281" s="801">
        <v>18</v>
      </c>
      <c r="Q281" s="537">
        <f t="shared" si="6"/>
        <v>25.83</v>
      </c>
      <c r="R281" s="470">
        <f>Q281*0.75</f>
        <v>19.372499999999999</v>
      </c>
      <c r="S281" s="1264">
        <f t="shared" si="7"/>
        <v>7784.2818428184291</v>
      </c>
      <c r="T281" s="1265"/>
      <c r="U281" s="1292" t="s">
        <v>698</v>
      </c>
      <c r="V281" s="1293"/>
    </row>
    <row r="282" spans="1:23" ht="17">
      <c r="A282" s="1652"/>
      <c r="B282" s="817">
        <v>7</v>
      </c>
      <c r="C282" s="838">
        <v>33.299999999999997</v>
      </c>
      <c r="D282" s="468">
        <v>100</v>
      </c>
      <c r="E282" s="838">
        <v>18</v>
      </c>
      <c r="F282" s="838">
        <v>33</v>
      </c>
      <c r="G282" s="514">
        <v>524</v>
      </c>
      <c r="H282" s="514" t="s">
        <v>82</v>
      </c>
      <c r="I282" s="514" t="s">
        <v>82</v>
      </c>
      <c r="J282" s="764" t="s">
        <v>451</v>
      </c>
      <c r="K282" s="764" t="s">
        <v>451</v>
      </c>
      <c r="L282" s="868" t="s">
        <v>484</v>
      </c>
      <c r="M282" s="468" t="s">
        <v>800</v>
      </c>
      <c r="N282" s="514">
        <v>210526</v>
      </c>
      <c r="O282" s="756">
        <v>36</v>
      </c>
      <c r="P282" s="801">
        <v>17</v>
      </c>
      <c r="Q282" s="537">
        <f t="shared" si="6"/>
        <v>29.88</v>
      </c>
      <c r="R282" s="470">
        <f>Q282*0.75</f>
        <v>22.41</v>
      </c>
      <c r="S282" s="1264">
        <f t="shared" si="7"/>
        <v>7045.7161981258369</v>
      </c>
      <c r="T282" s="1265"/>
      <c r="U282" s="1292" t="s">
        <v>405</v>
      </c>
      <c r="V282" s="1293"/>
      <c r="W282" s="959">
        <v>9.1999999999999993</v>
      </c>
    </row>
    <row r="283" spans="1:23" ht="17">
      <c r="A283" s="1652"/>
      <c r="B283" s="817">
        <v>8</v>
      </c>
      <c r="C283" s="764" t="s">
        <v>82</v>
      </c>
      <c r="D283" s="764">
        <v>253</v>
      </c>
      <c r="E283" s="514">
        <v>0</v>
      </c>
      <c r="F283" s="764" t="s">
        <v>82</v>
      </c>
      <c r="G283" s="514">
        <v>0</v>
      </c>
      <c r="H283" s="514" t="s">
        <v>82</v>
      </c>
      <c r="I283" s="514" t="s">
        <v>82</v>
      </c>
      <c r="J283" s="764" t="s">
        <v>700</v>
      </c>
      <c r="K283" s="764">
        <v>0</v>
      </c>
      <c r="L283" s="837" t="s">
        <v>96</v>
      </c>
      <c r="M283" s="468" t="s">
        <v>794</v>
      </c>
      <c r="N283" s="940"/>
      <c r="O283" s="922"/>
      <c r="P283" s="843"/>
      <c r="Q283" s="537">
        <f t="shared" si="6"/>
        <v>0</v>
      </c>
      <c r="R283" s="470">
        <f>Q283*0.93</f>
        <v>0</v>
      </c>
      <c r="S283" s="1264" t="e">
        <f t="shared" si="7"/>
        <v>#DIV/0!</v>
      </c>
      <c r="T283" s="1265"/>
      <c r="U283" s="1292" t="s">
        <v>472</v>
      </c>
      <c r="V283" s="1293"/>
    </row>
    <row r="284" spans="1:23" ht="16">
      <c r="A284" s="1652"/>
      <c r="B284" s="817" t="s">
        <v>465</v>
      </c>
      <c r="C284" s="838" t="s">
        <v>82</v>
      </c>
      <c r="D284" s="838">
        <v>20</v>
      </c>
      <c r="E284" s="838">
        <v>20</v>
      </c>
      <c r="F284" s="838" t="s">
        <v>82</v>
      </c>
      <c r="G284" s="838" t="s">
        <v>82</v>
      </c>
      <c r="H284" s="468" t="s">
        <v>82</v>
      </c>
      <c r="I284" s="514" t="s">
        <v>82</v>
      </c>
      <c r="J284" s="514">
        <v>1</v>
      </c>
      <c r="K284" s="514">
        <v>0</v>
      </c>
      <c r="L284" s="786" t="s">
        <v>82</v>
      </c>
      <c r="M284" s="863" t="s">
        <v>469</v>
      </c>
      <c r="N284" s="923"/>
      <c r="O284" s="922"/>
      <c r="P284" s="843"/>
      <c r="Q284" s="537">
        <f t="shared" si="6"/>
        <v>0</v>
      </c>
      <c r="R284" s="470">
        <f>Q284*0.93</f>
        <v>0</v>
      </c>
      <c r="S284" s="1264" t="e">
        <f t="shared" si="7"/>
        <v>#DIV/0!</v>
      </c>
      <c r="T284" s="1265"/>
      <c r="U284" s="1292" t="s">
        <v>473</v>
      </c>
      <c r="V284" s="1293"/>
    </row>
    <row r="285" spans="1:23" ht="17">
      <c r="A285" s="1653"/>
      <c r="B285" s="817" t="s">
        <v>467</v>
      </c>
      <c r="C285" s="764">
        <v>10</v>
      </c>
      <c r="D285" s="468">
        <v>109</v>
      </c>
      <c r="E285" s="514">
        <v>30</v>
      </c>
      <c r="F285" s="764">
        <v>33</v>
      </c>
      <c r="G285" s="514">
        <v>495</v>
      </c>
      <c r="H285" s="468" t="s">
        <v>82</v>
      </c>
      <c r="I285" s="514" t="s">
        <v>82</v>
      </c>
      <c r="J285" s="764">
        <v>0</v>
      </c>
      <c r="K285" s="764" t="s">
        <v>96</v>
      </c>
      <c r="L285" s="837" t="s">
        <v>484</v>
      </c>
      <c r="M285" s="468" t="s">
        <v>791</v>
      </c>
      <c r="N285" s="841">
        <v>100000</v>
      </c>
      <c r="O285" s="787">
        <v>27</v>
      </c>
      <c r="P285" s="801">
        <v>18</v>
      </c>
      <c r="Q285" s="537">
        <f t="shared" si="6"/>
        <v>22.14</v>
      </c>
      <c r="R285" s="470">
        <f>Q285*0.7835</f>
        <v>17.346689999999999</v>
      </c>
      <c r="S285" s="1264">
        <f t="shared" si="7"/>
        <v>4516.7118337850043</v>
      </c>
      <c r="T285" s="1265"/>
      <c r="U285" s="1292" t="s">
        <v>405</v>
      </c>
      <c r="V285" s="1293"/>
    </row>
    <row r="286" spans="1:23" ht="17">
      <c r="A286" s="1651">
        <v>45289</v>
      </c>
      <c r="B286" s="817" t="s">
        <v>256</v>
      </c>
      <c r="C286" s="764" t="s">
        <v>82</v>
      </c>
      <c r="D286" s="839">
        <v>146</v>
      </c>
      <c r="E286" s="764">
        <v>75</v>
      </c>
      <c r="F286" s="838">
        <v>32</v>
      </c>
      <c r="G286" s="514">
        <v>495</v>
      </c>
      <c r="H286" s="970">
        <v>173.2</v>
      </c>
      <c r="I286" s="514" t="s">
        <v>82</v>
      </c>
      <c r="J286" s="838">
        <v>0</v>
      </c>
      <c r="K286" s="839" t="s">
        <v>96</v>
      </c>
      <c r="L286" s="868" t="s">
        <v>96</v>
      </c>
      <c r="M286" s="468" t="s">
        <v>794</v>
      </c>
      <c r="N286" s="514">
        <v>0</v>
      </c>
      <c r="O286" s="961">
        <v>0</v>
      </c>
      <c r="P286" s="768">
        <v>0</v>
      </c>
      <c r="Q286" s="537">
        <f t="shared" si="6"/>
        <v>0</v>
      </c>
      <c r="R286" s="470">
        <f>Q286*0.75</f>
        <v>0</v>
      </c>
      <c r="S286" s="1264" t="e">
        <f t="shared" si="7"/>
        <v>#DIV/0!</v>
      </c>
      <c r="T286" s="1265"/>
      <c r="U286" s="1292" t="s">
        <v>931</v>
      </c>
      <c r="V286" s="1293"/>
    </row>
    <row r="287" spans="1:23" ht="17">
      <c r="A287" s="1652"/>
      <c r="B287" s="817">
        <v>6</v>
      </c>
      <c r="C287" s="764">
        <v>28</v>
      </c>
      <c r="D287" s="764">
        <v>73</v>
      </c>
      <c r="E287" s="764">
        <v>100</v>
      </c>
      <c r="F287" s="838">
        <v>33</v>
      </c>
      <c r="G287" s="514">
        <v>497</v>
      </c>
      <c r="H287" s="514" t="s">
        <v>82</v>
      </c>
      <c r="I287" s="514" t="s">
        <v>82</v>
      </c>
      <c r="J287" s="838" t="s">
        <v>693</v>
      </c>
      <c r="K287" s="764" t="s">
        <v>96</v>
      </c>
      <c r="L287" s="868" t="s">
        <v>484</v>
      </c>
      <c r="M287" s="468" t="s">
        <v>969</v>
      </c>
      <c r="N287" s="514">
        <v>204618</v>
      </c>
      <c r="O287" s="756">
        <v>30.5</v>
      </c>
      <c r="P287" s="801">
        <v>18</v>
      </c>
      <c r="Q287" s="537">
        <f t="shared" si="6"/>
        <v>25.01</v>
      </c>
      <c r="R287" s="470">
        <f>Q287*0.75</f>
        <v>18.7575</v>
      </c>
      <c r="S287" s="1264">
        <f t="shared" si="7"/>
        <v>8181.4474210315866</v>
      </c>
      <c r="T287" s="1265"/>
      <c r="U287" s="1292" t="s">
        <v>405</v>
      </c>
      <c r="V287" s="1293"/>
    </row>
    <row r="288" spans="1:23" ht="17">
      <c r="A288" s="1652"/>
      <c r="B288" s="817">
        <v>7</v>
      </c>
      <c r="C288" s="838">
        <v>33.299999999999997</v>
      </c>
      <c r="D288" s="468">
        <v>100</v>
      </c>
      <c r="E288" s="838">
        <v>18</v>
      </c>
      <c r="F288" s="838">
        <v>37</v>
      </c>
      <c r="G288" s="514">
        <v>524</v>
      </c>
      <c r="H288" s="514" t="s">
        <v>82</v>
      </c>
      <c r="I288" s="514" t="s">
        <v>82</v>
      </c>
      <c r="J288" s="764" t="s">
        <v>451</v>
      </c>
      <c r="K288" s="764" t="s">
        <v>451</v>
      </c>
      <c r="L288" s="868" t="s">
        <v>484</v>
      </c>
      <c r="M288" s="468" t="s">
        <v>800</v>
      </c>
      <c r="N288" s="514">
        <v>201034</v>
      </c>
      <c r="O288" s="756">
        <v>39.76</v>
      </c>
      <c r="P288" s="801">
        <v>18</v>
      </c>
      <c r="Q288" s="537">
        <f t="shared" si="6"/>
        <v>32.603199999999994</v>
      </c>
      <c r="R288" s="470">
        <f>Q288*0.75</f>
        <v>24.452399999999997</v>
      </c>
      <c r="S288" s="1264">
        <f t="shared" si="7"/>
        <v>6166.0818569956336</v>
      </c>
      <c r="T288" s="1265"/>
      <c r="U288" s="1292" t="s">
        <v>698</v>
      </c>
      <c r="V288" s="1293"/>
      <c r="W288" s="959">
        <v>9.1999999999999993</v>
      </c>
    </row>
    <row r="289" spans="1:23" ht="17">
      <c r="A289" s="1652"/>
      <c r="B289" s="817">
        <v>8</v>
      </c>
      <c r="C289" s="764" t="s">
        <v>82</v>
      </c>
      <c r="D289" s="764">
        <v>253</v>
      </c>
      <c r="E289" s="514">
        <v>0</v>
      </c>
      <c r="F289" s="764" t="s">
        <v>82</v>
      </c>
      <c r="G289" s="514">
        <v>0</v>
      </c>
      <c r="H289" s="514" t="s">
        <v>82</v>
      </c>
      <c r="I289" s="514" t="s">
        <v>82</v>
      </c>
      <c r="J289" s="764" t="s">
        <v>700</v>
      </c>
      <c r="K289" s="764">
        <v>0</v>
      </c>
      <c r="L289" s="837" t="s">
        <v>96</v>
      </c>
      <c r="M289" s="468" t="s">
        <v>794</v>
      </c>
      <c r="N289" s="940"/>
      <c r="O289" s="922"/>
      <c r="P289" s="843"/>
      <c r="Q289" s="537">
        <f t="shared" si="6"/>
        <v>0</v>
      </c>
      <c r="R289" s="470">
        <f>Q289*0.93</f>
        <v>0</v>
      </c>
      <c r="S289" s="1264" t="e">
        <f t="shared" si="7"/>
        <v>#DIV/0!</v>
      </c>
      <c r="T289" s="1265"/>
      <c r="U289" s="1292" t="s">
        <v>472</v>
      </c>
      <c r="V289" s="1293"/>
    </row>
    <row r="290" spans="1:23" ht="16">
      <c r="A290" s="1652"/>
      <c r="B290" s="817" t="s">
        <v>465</v>
      </c>
      <c r="C290" s="838" t="s">
        <v>82</v>
      </c>
      <c r="D290" s="838">
        <v>20</v>
      </c>
      <c r="E290" s="838">
        <v>20</v>
      </c>
      <c r="F290" s="838" t="s">
        <v>82</v>
      </c>
      <c r="G290" s="838" t="s">
        <v>82</v>
      </c>
      <c r="H290" s="468" t="s">
        <v>82</v>
      </c>
      <c r="I290" s="514" t="s">
        <v>82</v>
      </c>
      <c r="J290" s="514">
        <v>1</v>
      </c>
      <c r="K290" s="514">
        <v>0</v>
      </c>
      <c r="L290" s="786" t="s">
        <v>82</v>
      </c>
      <c r="M290" s="863" t="s">
        <v>469</v>
      </c>
      <c r="N290" s="923"/>
      <c r="O290" s="922"/>
      <c r="P290" s="843"/>
      <c r="Q290" s="537">
        <f t="shared" si="6"/>
        <v>0</v>
      </c>
      <c r="R290" s="470">
        <f>Q290*0.93</f>
        <v>0</v>
      </c>
      <c r="S290" s="1264" t="e">
        <f t="shared" si="7"/>
        <v>#DIV/0!</v>
      </c>
      <c r="T290" s="1265"/>
      <c r="U290" s="1292" t="s">
        <v>473</v>
      </c>
      <c r="V290" s="1293"/>
    </row>
    <row r="291" spans="1:23" ht="17">
      <c r="A291" s="1653"/>
      <c r="B291" s="817" t="s">
        <v>467</v>
      </c>
      <c r="C291" s="764">
        <v>10</v>
      </c>
      <c r="D291" s="468">
        <v>109</v>
      </c>
      <c r="E291" s="514">
        <v>30</v>
      </c>
      <c r="F291" s="764">
        <v>32</v>
      </c>
      <c r="G291" s="514">
        <v>495</v>
      </c>
      <c r="H291" s="468" t="s">
        <v>82</v>
      </c>
      <c r="I291" s="514" t="s">
        <v>82</v>
      </c>
      <c r="J291" s="764">
        <v>0</v>
      </c>
      <c r="K291" s="764" t="s">
        <v>96</v>
      </c>
      <c r="L291" s="837" t="s">
        <v>484</v>
      </c>
      <c r="M291" s="468" t="s">
        <v>791</v>
      </c>
      <c r="N291" s="841">
        <v>107122</v>
      </c>
      <c r="O291" s="787">
        <v>24.5</v>
      </c>
      <c r="P291" s="801">
        <v>18</v>
      </c>
      <c r="Q291" s="537">
        <f t="shared" si="6"/>
        <v>20.09</v>
      </c>
      <c r="R291" s="470">
        <f>Q291*0.7835</f>
        <v>15.740515</v>
      </c>
      <c r="S291" s="1264">
        <f t="shared" si="7"/>
        <v>5332.1055251368844</v>
      </c>
      <c r="T291" s="1265"/>
      <c r="U291" s="1292" t="s">
        <v>405</v>
      </c>
      <c r="V291" s="1293"/>
    </row>
    <row r="292" spans="1:23" ht="17">
      <c r="A292" s="1651">
        <v>45290</v>
      </c>
      <c r="B292" s="817" t="s">
        <v>256</v>
      </c>
      <c r="C292" s="764" t="s">
        <v>82</v>
      </c>
      <c r="D292" s="839">
        <v>147</v>
      </c>
      <c r="E292" s="764">
        <v>100</v>
      </c>
      <c r="F292" s="838">
        <v>32</v>
      </c>
      <c r="G292" s="514">
        <v>495</v>
      </c>
      <c r="H292" s="970">
        <v>176.11</v>
      </c>
      <c r="I292" s="514" t="s">
        <v>82</v>
      </c>
      <c r="J292" s="838">
        <v>0</v>
      </c>
      <c r="K292" s="839">
        <v>0</v>
      </c>
      <c r="L292" s="868" t="s">
        <v>96</v>
      </c>
      <c r="M292" s="468" t="s">
        <v>794</v>
      </c>
      <c r="N292" s="514">
        <v>0</v>
      </c>
      <c r="O292" s="961">
        <v>0</v>
      </c>
      <c r="P292" s="768">
        <v>0</v>
      </c>
      <c r="Q292" s="537">
        <f t="shared" si="6"/>
        <v>0</v>
      </c>
      <c r="R292" s="470">
        <f>Q292*0.75</f>
        <v>0</v>
      </c>
      <c r="S292" s="1264" t="e">
        <f t="shared" si="7"/>
        <v>#DIV/0!</v>
      </c>
      <c r="T292" s="1265"/>
      <c r="U292" s="1292" t="s">
        <v>931</v>
      </c>
      <c r="V292" s="1293"/>
    </row>
    <row r="293" spans="1:23" ht="17">
      <c r="A293" s="1652"/>
      <c r="B293" s="817">
        <v>6</v>
      </c>
      <c r="C293" s="764">
        <v>28</v>
      </c>
      <c r="D293" s="764">
        <v>73</v>
      </c>
      <c r="E293" s="764">
        <v>100</v>
      </c>
      <c r="F293" s="838">
        <v>33</v>
      </c>
      <c r="G293" s="514">
        <v>497</v>
      </c>
      <c r="H293" s="514" t="s">
        <v>82</v>
      </c>
      <c r="I293" s="514" t="s">
        <v>82</v>
      </c>
      <c r="J293" s="838">
        <v>6</v>
      </c>
      <c r="K293" s="764">
        <v>0</v>
      </c>
      <c r="L293" s="868" t="s">
        <v>484</v>
      </c>
      <c r="M293" s="468" t="s">
        <v>969</v>
      </c>
      <c r="N293" s="514">
        <v>203737</v>
      </c>
      <c r="O293" s="756">
        <v>30.5</v>
      </c>
      <c r="P293" s="801">
        <v>18</v>
      </c>
      <c r="Q293" s="537">
        <f t="shared" si="6"/>
        <v>25.01</v>
      </c>
      <c r="R293" s="470">
        <f>Q293*0.75</f>
        <v>18.7575</v>
      </c>
      <c r="S293" s="1264">
        <f t="shared" si="7"/>
        <v>8146.2215113954417</v>
      </c>
      <c r="T293" s="1265"/>
      <c r="U293" s="1292" t="s">
        <v>405</v>
      </c>
      <c r="V293" s="1293"/>
    </row>
    <row r="294" spans="1:23" ht="17">
      <c r="A294" s="1652"/>
      <c r="B294" s="817">
        <v>7</v>
      </c>
      <c r="C294" s="838">
        <v>33.299999999999997</v>
      </c>
      <c r="D294" s="468">
        <v>100</v>
      </c>
      <c r="E294" s="838">
        <v>18</v>
      </c>
      <c r="F294" s="838">
        <v>37</v>
      </c>
      <c r="G294" s="514">
        <v>524</v>
      </c>
      <c r="H294" s="514" t="s">
        <v>82</v>
      </c>
      <c r="I294" s="514" t="s">
        <v>82</v>
      </c>
      <c r="J294" s="764">
        <v>4</v>
      </c>
      <c r="K294" s="764">
        <v>4</v>
      </c>
      <c r="L294" s="868" t="s">
        <v>484</v>
      </c>
      <c r="M294" s="468" t="s">
        <v>957</v>
      </c>
      <c r="N294" s="514">
        <v>201055</v>
      </c>
      <c r="O294" s="756">
        <v>39.69</v>
      </c>
      <c r="P294" s="801">
        <v>18</v>
      </c>
      <c r="Q294" s="537">
        <f t="shared" si="6"/>
        <v>32.5458</v>
      </c>
      <c r="R294" s="470">
        <f>Q294*0.75</f>
        <v>24.40935</v>
      </c>
      <c r="S294" s="1264">
        <f t="shared" si="7"/>
        <v>6177.6020254533614</v>
      </c>
      <c r="T294" s="1265"/>
      <c r="U294" s="1292" t="s">
        <v>698</v>
      </c>
      <c r="V294" s="1293"/>
      <c r="W294" s="959">
        <v>9.3000000000000007</v>
      </c>
    </row>
    <row r="295" spans="1:23" ht="17">
      <c r="A295" s="1652"/>
      <c r="B295" s="817">
        <v>8</v>
      </c>
      <c r="C295" s="764" t="s">
        <v>82</v>
      </c>
      <c r="D295" s="764">
        <v>253</v>
      </c>
      <c r="E295" s="514">
        <v>0</v>
      </c>
      <c r="F295" s="764" t="s">
        <v>82</v>
      </c>
      <c r="G295" s="514">
        <v>0</v>
      </c>
      <c r="H295" s="514" t="s">
        <v>82</v>
      </c>
      <c r="I295" s="514" t="s">
        <v>82</v>
      </c>
      <c r="J295" s="764">
        <v>10</v>
      </c>
      <c r="K295" s="764">
        <v>0</v>
      </c>
      <c r="L295" s="837" t="s">
        <v>96</v>
      </c>
      <c r="M295" s="468" t="s">
        <v>794</v>
      </c>
      <c r="N295" s="940"/>
      <c r="O295" s="922"/>
      <c r="P295" s="843"/>
      <c r="Q295" s="537">
        <f t="shared" si="6"/>
        <v>0</v>
      </c>
      <c r="R295" s="470">
        <f>Q295*0.93</f>
        <v>0</v>
      </c>
      <c r="S295" s="1264" t="e">
        <f t="shared" si="7"/>
        <v>#DIV/0!</v>
      </c>
      <c r="T295" s="1265"/>
      <c r="U295" s="1292" t="s">
        <v>472</v>
      </c>
      <c r="V295" s="1293"/>
    </row>
    <row r="296" spans="1:23" ht="16">
      <c r="A296" s="1652"/>
      <c r="B296" s="817" t="s">
        <v>465</v>
      </c>
      <c r="C296" s="838" t="s">
        <v>82</v>
      </c>
      <c r="D296" s="838">
        <v>20</v>
      </c>
      <c r="E296" s="838">
        <v>20</v>
      </c>
      <c r="F296" s="838" t="s">
        <v>82</v>
      </c>
      <c r="G296" s="838" t="s">
        <v>82</v>
      </c>
      <c r="H296" s="468" t="s">
        <v>82</v>
      </c>
      <c r="I296" s="514" t="s">
        <v>82</v>
      </c>
      <c r="J296" s="514">
        <v>1</v>
      </c>
      <c r="K296" s="514">
        <v>0</v>
      </c>
      <c r="L296" s="786" t="s">
        <v>82</v>
      </c>
      <c r="M296" s="863" t="s">
        <v>469</v>
      </c>
      <c r="N296" s="923"/>
      <c r="O296" s="922"/>
      <c r="P296" s="843"/>
      <c r="Q296" s="537">
        <f t="shared" si="6"/>
        <v>0</v>
      </c>
      <c r="R296" s="470">
        <f>Q296*0.93</f>
        <v>0</v>
      </c>
      <c r="S296" s="1264" t="e">
        <f t="shared" si="7"/>
        <v>#DIV/0!</v>
      </c>
      <c r="T296" s="1265"/>
      <c r="U296" s="1292" t="s">
        <v>473</v>
      </c>
      <c r="V296" s="1293"/>
    </row>
    <row r="297" spans="1:23" ht="17">
      <c r="A297" s="1653"/>
      <c r="B297" s="817" t="s">
        <v>467</v>
      </c>
      <c r="C297" s="764">
        <v>10</v>
      </c>
      <c r="D297" s="468">
        <v>109</v>
      </c>
      <c r="E297" s="514">
        <v>30</v>
      </c>
      <c r="F297" s="764">
        <v>32</v>
      </c>
      <c r="G297" s="514">
        <v>495</v>
      </c>
      <c r="H297" s="468" t="s">
        <v>82</v>
      </c>
      <c r="I297" s="514" t="s">
        <v>82</v>
      </c>
      <c r="J297" s="764">
        <v>0</v>
      </c>
      <c r="K297" s="764">
        <v>0</v>
      </c>
      <c r="L297" s="837" t="s">
        <v>484</v>
      </c>
      <c r="M297" s="468" t="s">
        <v>791</v>
      </c>
      <c r="N297" s="841">
        <v>107122</v>
      </c>
      <c r="O297" s="787">
        <v>24.5</v>
      </c>
      <c r="P297" s="801">
        <v>18</v>
      </c>
      <c r="Q297" s="537">
        <f t="shared" si="6"/>
        <v>20.09</v>
      </c>
      <c r="R297" s="470">
        <f>Q297*0.7835</f>
        <v>15.740515</v>
      </c>
      <c r="S297" s="1264">
        <f t="shared" si="7"/>
        <v>5332.1055251368844</v>
      </c>
      <c r="T297" s="1265"/>
      <c r="U297" s="1292" t="s">
        <v>405</v>
      </c>
      <c r="V297" s="1293"/>
    </row>
    <row r="298" spans="1:23" ht="15.75" customHeight="1">
      <c r="A298" s="1651">
        <v>45291</v>
      </c>
      <c r="B298" s="817" t="s">
        <v>256</v>
      </c>
      <c r="C298" s="764" t="s">
        <v>82</v>
      </c>
      <c r="D298" s="839">
        <v>147</v>
      </c>
      <c r="E298" s="764">
        <v>85</v>
      </c>
      <c r="F298" s="838">
        <v>32</v>
      </c>
      <c r="G298" s="514">
        <v>495</v>
      </c>
      <c r="H298" s="970">
        <v>177.55</v>
      </c>
      <c r="I298" s="514" t="s">
        <v>82</v>
      </c>
      <c r="J298" s="838">
        <v>0</v>
      </c>
      <c r="K298" s="839">
        <v>0</v>
      </c>
      <c r="L298" s="868" t="s">
        <v>96</v>
      </c>
      <c r="M298" s="468" t="s">
        <v>794</v>
      </c>
      <c r="N298" s="514">
        <v>0</v>
      </c>
      <c r="O298" s="961">
        <v>0</v>
      </c>
      <c r="P298" s="768">
        <v>0</v>
      </c>
      <c r="Q298" s="537">
        <f t="shared" si="6"/>
        <v>0</v>
      </c>
      <c r="R298" s="470">
        <f>Q298*0.75</f>
        <v>0</v>
      </c>
      <c r="S298" s="1264" t="e">
        <f t="shared" si="7"/>
        <v>#DIV/0!</v>
      </c>
      <c r="T298" s="1265"/>
      <c r="U298" s="1292" t="s">
        <v>931</v>
      </c>
      <c r="V298" s="1293"/>
    </row>
    <row r="299" spans="1:23" ht="15.75" customHeight="1">
      <c r="A299" s="1652"/>
      <c r="B299" s="817">
        <v>6</v>
      </c>
      <c r="C299" s="764">
        <v>28</v>
      </c>
      <c r="D299" s="764">
        <v>73</v>
      </c>
      <c r="E299" s="764">
        <v>100</v>
      </c>
      <c r="F299" s="838">
        <v>33</v>
      </c>
      <c r="G299" s="514">
        <v>497</v>
      </c>
      <c r="H299" s="514" t="s">
        <v>82</v>
      </c>
      <c r="I299" s="514" t="s">
        <v>82</v>
      </c>
      <c r="J299" s="838">
        <v>6</v>
      </c>
      <c r="K299" s="764">
        <v>0</v>
      </c>
      <c r="L299" s="944" t="s">
        <v>455</v>
      </c>
      <c r="M299" s="468" t="s">
        <v>969</v>
      </c>
      <c r="N299" s="514">
        <v>203906</v>
      </c>
      <c r="O299" s="756">
        <v>30.5</v>
      </c>
      <c r="P299" s="801">
        <v>18</v>
      </c>
      <c r="Q299" s="537">
        <f t="shared" si="6"/>
        <v>25.01</v>
      </c>
      <c r="R299" s="470">
        <f>Q299*0.75</f>
        <v>18.7575</v>
      </c>
      <c r="S299" s="1264">
        <f t="shared" si="7"/>
        <v>8152.9788084766087</v>
      </c>
      <c r="T299" s="1265"/>
      <c r="U299" s="1292" t="s">
        <v>405</v>
      </c>
      <c r="V299" s="1293"/>
    </row>
    <row r="300" spans="1:23" ht="15.75" customHeight="1">
      <c r="A300" s="1652"/>
      <c r="B300" s="817">
        <v>7</v>
      </c>
      <c r="C300" s="838">
        <v>33.299999999999997</v>
      </c>
      <c r="D300" s="468">
        <v>100</v>
      </c>
      <c r="E300" s="838">
        <v>18</v>
      </c>
      <c r="F300" s="838">
        <v>37</v>
      </c>
      <c r="G300" s="514">
        <v>524</v>
      </c>
      <c r="H300" s="514" t="s">
        <v>82</v>
      </c>
      <c r="I300" s="514" t="s">
        <v>82</v>
      </c>
      <c r="J300" s="764">
        <v>4</v>
      </c>
      <c r="K300" s="764">
        <v>4</v>
      </c>
      <c r="L300" s="944" t="s">
        <v>455</v>
      </c>
      <c r="M300" s="468" t="s">
        <v>957</v>
      </c>
      <c r="N300" s="514">
        <v>201191</v>
      </c>
      <c r="O300" s="756">
        <v>39.69</v>
      </c>
      <c r="P300" s="801">
        <v>18</v>
      </c>
      <c r="Q300" s="537">
        <f t="shared" si="6"/>
        <v>32.5458</v>
      </c>
      <c r="R300" s="470">
        <f>Q300*0.75</f>
        <v>24.40935</v>
      </c>
      <c r="S300" s="1264">
        <f t="shared" si="7"/>
        <v>6181.7807520478837</v>
      </c>
      <c r="T300" s="1265"/>
      <c r="U300" s="1292" t="s">
        <v>698</v>
      </c>
      <c r="V300" s="1293"/>
    </row>
    <row r="301" spans="1:23" ht="15.75" customHeight="1">
      <c r="A301" s="1652"/>
      <c r="B301" s="817">
        <v>8</v>
      </c>
      <c r="C301" s="764" t="s">
        <v>82</v>
      </c>
      <c r="D301" s="764">
        <v>253</v>
      </c>
      <c r="E301" s="514">
        <v>0</v>
      </c>
      <c r="F301" s="764" t="s">
        <v>82</v>
      </c>
      <c r="G301" s="514">
        <v>0</v>
      </c>
      <c r="H301" s="514" t="s">
        <v>82</v>
      </c>
      <c r="I301" s="514" t="s">
        <v>82</v>
      </c>
      <c r="J301" s="764">
        <v>10</v>
      </c>
      <c r="K301" s="764">
        <v>0</v>
      </c>
      <c r="L301" s="837" t="s">
        <v>96</v>
      </c>
      <c r="M301" s="468" t="s">
        <v>794</v>
      </c>
      <c r="N301" s="940"/>
      <c r="O301" s="922"/>
      <c r="P301" s="843"/>
      <c r="Q301" s="537">
        <f t="shared" si="6"/>
        <v>0</v>
      </c>
      <c r="R301" s="470">
        <f>Q301*0.93</f>
        <v>0</v>
      </c>
      <c r="S301" s="1264" t="e">
        <f t="shared" si="7"/>
        <v>#DIV/0!</v>
      </c>
      <c r="T301" s="1265"/>
      <c r="U301" s="1292" t="s">
        <v>472</v>
      </c>
      <c r="V301" s="1293"/>
    </row>
    <row r="302" spans="1:23" ht="15.75" customHeight="1">
      <c r="A302" s="1652"/>
      <c r="B302" s="817" t="s">
        <v>465</v>
      </c>
      <c r="C302" s="838" t="s">
        <v>82</v>
      </c>
      <c r="D302" s="838">
        <v>20</v>
      </c>
      <c r="E302" s="838">
        <v>20</v>
      </c>
      <c r="F302" s="838" t="s">
        <v>82</v>
      </c>
      <c r="G302" s="838" t="s">
        <v>82</v>
      </c>
      <c r="H302" s="468" t="s">
        <v>82</v>
      </c>
      <c r="I302" s="514" t="s">
        <v>82</v>
      </c>
      <c r="J302" s="514">
        <v>1</v>
      </c>
      <c r="K302" s="514">
        <v>0</v>
      </c>
      <c r="L302" s="786" t="s">
        <v>82</v>
      </c>
      <c r="M302" s="863" t="s">
        <v>469</v>
      </c>
      <c r="N302" s="923"/>
      <c r="O302" s="922"/>
      <c r="P302" s="843"/>
      <c r="Q302" s="537">
        <f t="shared" si="6"/>
        <v>0</v>
      </c>
      <c r="R302" s="470">
        <f>Q302*0.93</f>
        <v>0</v>
      </c>
      <c r="S302" s="1264" t="e">
        <f t="shared" si="7"/>
        <v>#DIV/0!</v>
      </c>
      <c r="T302" s="1265"/>
      <c r="U302" s="1292" t="s">
        <v>473</v>
      </c>
      <c r="V302" s="1293"/>
    </row>
    <row r="303" spans="1:23" ht="15.75" customHeight="1">
      <c r="A303" s="1653"/>
      <c r="B303" s="817" t="s">
        <v>467</v>
      </c>
      <c r="C303" s="764">
        <v>10</v>
      </c>
      <c r="D303" s="468">
        <v>109</v>
      </c>
      <c r="E303" s="514">
        <v>30</v>
      </c>
      <c r="F303" s="764">
        <v>32</v>
      </c>
      <c r="G303" s="514">
        <v>495</v>
      </c>
      <c r="H303" s="468" t="s">
        <v>82</v>
      </c>
      <c r="I303" s="514" t="s">
        <v>82</v>
      </c>
      <c r="J303" s="764">
        <v>0</v>
      </c>
      <c r="K303" s="764">
        <v>0</v>
      </c>
      <c r="L303" s="1025" t="s">
        <v>455</v>
      </c>
      <c r="M303" s="468" t="s">
        <v>791</v>
      </c>
      <c r="N303" s="841">
        <v>107122</v>
      </c>
      <c r="O303" s="787">
        <v>24.5</v>
      </c>
      <c r="P303" s="801">
        <v>18</v>
      </c>
      <c r="Q303" s="537">
        <f t="shared" si="6"/>
        <v>20.09</v>
      </c>
      <c r="R303" s="470">
        <f>Q303*0.7835</f>
        <v>15.740515</v>
      </c>
      <c r="S303" s="1264">
        <f t="shared" si="7"/>
        <v>5332.1055251368844</v>
      </c>
      <c r="T303" s="1265"/>
      <c r="U303" s="1292" t="s">
        <v>405</v>
      </c>
      <c r="V303" s="1293"/>
    </row>
    <row r="304" spans="1:23" ht="17">
      <c r="A304" s="1651">
        <v>45292</v>
      </c>
      <c r="B304" s="817" t="s">
        <v>256</v>
      </c>
      <c r="C304" s="764" t="s">
        <v>82</v>
      </c>
      <c r="D304" s="839">
        <v>147</v>
      </c>
      <c r="E304" s="764">
        <v>90</v>
      </c>
      <c r="F304" s="838">
        <v>32</v>
      </c>
      <c r="G304" s="514">
        <v>495</v>
      </c>
      <c r="H304" s="970">
        <v>178.9</v>
      </c>
      <c r="I304" s="514" t="s">
        <v>82</v>
      </c>
      <c r="J304" s="838">
        <v>0</v>
      </c>
      <c r="K304" s="839">
        <v>0</v>
      </c>
      <c r="L304" s="868" t="s">
        <v>96</v>
      </c>
      <c r="M304" s="468" t="s">
        <v>794</v>
      </c>
      <c r="N304" s="514">
        <v>0</v>
      </c>
      <c r="O304" s="961">
        <v>0</v>
      </c>
      <c r="P304" s="768">
        <v>0</v>
      </c>
      <c r="Q304" s="537">
        <f t="shared" si="6"/>
        <v>0</v>
      </c>
      <c r="R304" s="470">
        <f>Q304*0.75</f>
        <v>0</v>
      </c>
      <c r="S304" s="1264" t="e">
        <f t="shared" si="7"/>
        <v>#DIV/0!</v>
      </c>
      <c r="T304" s="1265"/>
      <c r="U304" s="1292" t="s">
        <v>931</v>
      </c>
      <c r="V304" s="1293"/>
    </row>
    <row r="305" spans="1:22" ht="17">
      <c r="A305" s="1652"/>
      <c r="B305" s="817">
        <v>6</v>
      </c>
      <c r="C305" s="764">
        <v>28</v>
      </c>
      <c r="D305" s="764">
        <v>73</v>
      </c>
      <c r="E305" s="764">
        <v>100</v>
      </c>
      <c r="F305" s="838">
        <v>33</v>
      </c>
      <c r="G305" s="514">
        <v>497</v>
      </c>
      <c r="H305" s="514" t="s">
        <v>82</v>
      </c>
      <c r="I305" s="514" t="s">
        <v>82</v>
      </c>
      <c r="J305" s="838">
        <v>6</v>
      </c>
      <c r="K305" s="764">
        <v>0</v>
      </c>
      <c r="L305" s="944" t="s">
        <v>460</v>
      </c>
      <c r="M305" s="468" t="s">
        <v>969</v>
      </c>
      <c r="N305" s="514">
        <v>223944</v>
      </c>
      <c r="O305" s="756">
        <v>30.4</v>
      </c>
      <c r="P305" s="801">
        <v>18</v>
      </c>
      <c r="Q305" s="537">
        <f t="shared" si="6"/>
        <v>24.927999999999997</v>
      </c>
      <c r="R305" s="470">
        <f>Q305*0.75</f>
        <v>18.695999999999998</v>
      </c>
      <c r="S305" s="1264">
        <f t="shared" si="7"/>
        <v>8983.6328626444174</v>
      </c>
      <c r="T305" s="1265"/>
      <c r="U305" s="1292" t="s">
        <v>405</v>
      </c>
      <c r="V305" s="1293"/>
    </row>
    <row r="306" spans="1:22" ht="17">
      <c r="A306" s="1652"/>
      <c r="B306" s="817">
        <v>7</v>
      </c>
      <c r="C306" s="838">
        <v>33.299999999999997</v>
      </c>
      <c r="D306" s="468">
        <v>100</v>
      </c>
      <c r="E306" s="838">
        <v>18</v>
      </c>
      <c r="F306" s="838">
        <v>37</v>
      </c>
      <c r="G306" s="514">
        <v>524</v>
      </c>
      <c r="H306" s="514" t="s">
        <v>82</v>
      </c>
      <c r="I306" s="514" t="s">
        <v>82</v>
      </c>
      <c r="J306" s="764">
        <v>4</v>
      </c>
      <c r="K306" s="764">
        <v>4</v>
      </c>
      <c r="L306" s="944" t="s">
        <v>460</v>
      </c>
      <c r="M306" s="468" t="s">
        <v>957</v>
      </c>
      <c r="N306" s="514">
        <v>200786</v>
      </c>
      <c r="O306" s="756">
        <v>40</v>
      </c>
      <c r="P306" s="801">
        <v>18</v>
      </c>
      <c r="Q306" s="537">
        <f t="shared" si="6"/>
        <v>32.799999999999997</v>
      </c>
      <c r="R306" s="470">
        <f>Q306*0.75</f>
        <v>24.599999999999998</v>
      </c>
      <c r="S306" s="1264">
        <f t="shared" si="7"/>
        <v>6121.5243902439033</v>
      </c>
      <c r="T306" s="1265"/>
      <c r="U306" s="1292" t="s">
        <v>644</v>
      </c>
      <c r="V306" s="1293"/>
    </row>
    <row r="307" spans="1:22" ht="17">
      <c r="A307" s="1652"/>
      <c r="B307" s="817">
        <v>8</v>
      </c>
      <c r="C307" s="764" t="s">
        <v>82</v>
      </c>
      <c r="D307" s="764">
        <v>253</v>
      </c>
      <c r="E307" s="514">
        <v>0</v>
      </c>
      <c r="F307" s="764" t="s">
        <v>82</v>
      </c>
      <c r="G307" s="514">
        <v>0</v>
      </c>
      <c r="H307" s="514" t="s">
        <v>82</v>
      </c>
      <c r="I307" s="514" t="s">
        <v>82</v>
      </c>
      <c r="J307" s="764">
        <v>10</v>
      </c>
      <c r="K307" s="764">
        <v>0</v>
      </c>
      <c r="L307" s="837" t="s">
        <v>96</v>
      </c>
      <c r="M307" s="468" t="s">
        <v>794</v>
      </c>
      <c r="N307" s="940"/>
      <c r="O307" s="922"/>
      <c r="P307" s="843"/>
      <c r="Q307" s="537">
        <f t="shared" si="6"/>
        <v>0</v>
      </c>
      <c r="R307" s="470">
        <f>Q307*0.93</f>
        <v>0</v>
      </c>
      <c r="S307" s="1264" t="e">
        <f t="shared" si="7"/>
        <v>#DIV/0!</v>
      </c>
      <c r="T307" s="1265"/>
      <c r="U307" s="1292" t="s">
        <v>472</v>
      </c>
      <c r="V307" s="1293"/>
    </row>
    <row r="308" spans="1:22" ht="16">
      <c r="A308" s="1652"/>
      <c r="B308" s="817" t="s">
        <v>465</v>
      </c>
      <c r="C308" s="838" t="s">
        <v>82</v>
      </c>
      <c r="D308" s="838">
        <v>20</v>
      </c>
      <c r="E308" s="838">
        <v>20</v>
      </c>
      <c r="F308" s="838" t="s">
        <v>82</v>
      </c>
      <c r="G308" s="838" t="s">
        <v>82</v>
      </c>
      <c r="H308" s="468" t="s">
        <v>82</v>
      </c>
      <c r="I308" s="514" t="s">
        <v>82</v>
      </c>
      <c r="J308" s="514">
        <v>1</v>
      </c>
      <c r="K308" s="514">
        <v>0</v>
      </c>
      <c r="L308" s="786" t="s">
        <v>82</v>
      </c>
      <c r="M308" s="863" t="s">
        <v>469</v>
      </c>
      <c r="N308" s="923"/>
      <c r="O308" s="922"/>
      <c r="P308" s="843"/>
      <c r="Q308" s="537">
        <f t="shared" si="6"/>
        <v>0</v>
      </c>
      <c r="R308" s="470">
        <f>Q308*0.93</f>
        <v>0</v>
      </c>
      <c r="S308" s="1264" t="e">
        <f t="shared" si="7"/>
        <v>#DIV/0!</v>
      </c>
      <c r="T308" s="1265"/>
      <c r="U308" s="1292" t="s">
        <v>473</v>
      </c>
      <c r="V308" s="1293"/>
    </row>
    <row r="309" spans="1:22" ht="17">
      <c r="A309" s="1653"/>
      <c r="B309" s="817" t="s">
        <v>467</v>
      </c>
      <c r="C309" s="764">
        <v>10</v>
      </c>
      <c r="D309" s="468">
        <v>109</v>
      </c>
      <c r="E309" s="514">
        <v>30</v>
      </c>
      <c r="F309" s="764">
        <v>32</v>
      </c>
      <c r="G309" s="514">
        <v>495</v>
      </c>
      <c r="H309" s="468" t="s">
        <v>82</v>
      </c>
      <c r="I309" s="514" t="s">
        <v>82</v>
      </c>
      <c r="J309" s="764">
        <v>0</v>
      </c>
      <c r="K309" s="764">
        <v>0</v>
      </c>
      <c r="L309" s="1025" t="s">
        <v>460</v>
      </c>
      <c r="M309" s="468" t="s">
        <v>791</v>
      </c>
      <c r="N309" s="841">
        <v>107122</v>
      </c>
      <c r="O309" s="787">
        <v>24.5</v>
      </c>
      <c r="P309" s="801">
        <v>18</v>
      </c>
      <c r="Q309" s="537">
        <f t="shared" si="6"/>
        <v>20.09</v>
      </c>
      <c r="R309" s="470">
        <f>Q309*0.7835</f>
        <v>15.740515</v>
      </c>
      <c r="S309" s="1264">
        <f t="shared" si="7"/>
        <v>5332.1055251368844</v>
      </c>
      <c r="T309" s="1265"/>
      <c r="U309" s="1292" t="s">
        <v>405</v>
      </c>
      <c r="V309" s="1293"/>
    </row>
    <row r="310" spans="1:22" ht="17">
      <c r="A310" s="1651">
        <v>45293</v>
      </c>
      <c r="B310" s="817" t="s">
        <v>256</v>
      </c>
      <c r="C310" s="764" t="s">
        <v>82</v>
      </c>
      <c r="D310" s="839">
        <v>148</v>
      </c>
      <c r="E310" s="764">
        <v>95</v>
      </c>
      <c r="F310" s="838">
        <v>32</v>
      </c>
      <c r="G310" s="514">
        <v>495</v>
      </c>
      <c r="H310" s="970">
        <v>180.35</v>
      </c>
      <c r="I310" s="514" t="s">
        <v>82</v>
      </c>
      <c r="J310" s="838">
        <v>0</v>
      </c>
      <c r="K310" s="839">
        <v>0</v>
      </c>
      <c r="L310" s="868" t="s">
        <v>96</v>
      </c>
      <c r="M310" s="468" t="s">
        <v>794</v>
      </c>
      <c r="N310" s="514">
        <v>0</v>
      </c>
      <c r="O310" s="961">
        <v>0</v>
      </c>
      <c r="P310" s="768">
        <v>0</v>
      </c>
      <c r="Q310" s="537">
        <f t="shared" ref="Q310:Q373" si="8">O310*(100-P310)/100</f>
        <v>0</v>
      </c>
      <c r="R310" s="470">
        <f>Q310*0.75</f>
        <v>0</v>
      </c>
      <c r="S310" s="1264" t="e">
        <f t="shared" ref="S310:S373" si="9">N310/Q310</f>
        <v>#DIV/0!</v>
      </c>
      <c r="T310" s="1265"/>
      <c r="U310" s="1292" t="s">
        <v>931</v>
      </c>
      <c r="V310" s="1293"/>
    </row>
    <row r="311" spans="1:22" ht="17">
      <c r="A311" s="1652"/>
      <c r="B311" s="817">
        <v>6</v>
      </c>
      <c r="C311" s="764" t="s">
        <v>575</v>
      </c>
      <c r="D311" s="764" t="s">
        <v>972</v>
      </c>
      <c r="E311" s="764">
        <v>100</v>
      </c>
      <c r="F311" s="838">
        <v>33</v>
      </c>
      <c r="G311" s="514">
        <v>485</v>
      </c>
      <c r="H311" s="514" t="s">
        <v>82</v>
      </c>
      <c r="I311" s="514" t="s">
        <v>82</v>
      </c>
      <c r="J311" s="838">
        <v>6</v>
      </c>
      <c r="K311" s="764">
        <v>0</v>
      </c>
      <c r="L311" s="928" t="s">
        <v>971</v>
      </c>
      <c r="M311" s="468" t="s">
        <v>703</v>
      </c>
      <c r="N311" s="514">
        <v>230367</v>
      </c>
      <c r="O311" s="756">
        <v>33.5</v>
      </c>
      <c r="P311" s="801">
        <v>18</v>
      </c>
      <c r="Q311" s="537">
        <f t="shared" si="8"/>
        <v>27.47</v>
      </c>
      <c r="R311" s="470">
        <f>Q311*0.75</f>
        <v>20.602499999999999</v>
      </c>
      <c r="S311" s="1264">
        <f t="shared" si="9"/>
        <v>8386.1303239898079</v>
      </c>
      <c r="T311" s="1265"/>
      <c r="U311" s="1292" t="s">
        <v>405</v>
      </c>
      <c r="V311" s="1293"/>
    </row>
    <row r="312" spans="1:22" ht="17">
      <c r="A312" s="1652"/>
      <c r="B312" s="817">
        <v>7</v>
      </c>
      <c r="C312" s="838">
        <v>86.2</v>
      </c>
      <c r="D312" s="468">
        <v>87</v>
      </c>
      <c r="E312" s="838">
        <v>18</v>
      </c>
      <c r="F312" s="838">
        <v>38</v>
      </c>
      <c r="G312" s="514">
        <v>524</v>
      </c>
      <c r="H312" s="514" t="s">
        <v>82</v>
      </c>
      <c r="I312" s="514" t="s">
        <v>82</v>
      </c>
      <c r="J312" s="764">
        <v>4</v>
      </c>
      <c r="K312" s="764">
        <v>4</v>
      </c>
      <c r="L312" s="868" t="s">
        <v>484</v>
      </c>
      <c r="M312" s="468" t="s">
        <v>957</v>
      </c>
      <c r="N312" s="514">
        <v>242125</v>
      </c>
      <c r="O312" s="756">
        <v>44</v>
      </c>
      <c r="P312" s="801">
        <v>18</v>
      </c>
      <c r="Q312" s="537">
        <f t="shared" si="8"/>
        <v>36.08</v>
      </c>
      <c r="R312" s="470">
        <f>Q312*0.75</f>
        <v>27.06</v>
      </c>
      <c r="S312" s="1264">
        <f t="shared" si="9"/>
        <v>6710.7815964523288</v>
      </c>
      <c r="T312" s="1265"/>
      <c r="U312" s="1292" t="s">
        <v>397</v>
      </c>
      <c r="V312" s="1293"/>
    </row>
    <row r="313" spans="1:22" ht="17">
      <c r="A313" s="1652"/>
      <c r="B313" s="817">
        <v>8</v>
      </c>
      <c r="C313" s="764" t="s">
        <v>82</v>
      </c>
      <c r="D313" s="764">
        <v>253</v>
      </c>
      <c r="E313" s="514">
        <v>0</v>
      </c>
      <c r="F313" s="764" t="s">
        <v>82</v>
      </c>
      <c r="G313" s="514">
        <v>0</v>
      </c>
      <c r="H313" s="514" t="s">
        <v>82</v>
      </c>
      <c r="I313" s="514" t="s">
        <v>82</v>
      </c>
      <c r="J313" s="764">
        <v>10</v>
      </c>
      <c r="K313" s="764">
        <v>0</v>
      </c>
      <c r="L313" s="837" t="s">
        <v>96</v>
      </c>
      <c r="M313" s="468" t="s">
        <v>794</v>
      </c>
      <c r="N313" s="940"/>
      <c r="O313" s="922"/>
      <c r="P313" s="843"/>
      <c r="Q313" s="537">
        <f t="shared" si="8"/>
        <v>0</v>
      </c>
      <c r="R313" s="470">
        <f>Q313*0.93</f>
        <v>0</v>
      </c>
      <c r="S313" s="1264" t="e">
        <f t="shared" si="9"/>
        <v>#DIV/0!</v>
      </c>
      <c r="T313" s="1265"/>
      <c r="U313" s="1292" t="s">
        <v>472</v>
      </c>
      <c r="V313" s="1293"/>
    </row>
    <row r="314" spans="1:22" ht="16">
      <c r="A314" s="1652"/>
      <c r="B314" s="817" t="s">
        <v>465</v>
      </c>
      <c r="C314" s="838" t="s">
        <v>82</v>
      </c>
      <c r="D314" s="838">
        <v>20</v>
      </c>
      <c r="E314" s="838">
        <v>20</v>
      </c>
      <c r="F314" s="838" t="s">
        <v>82</v>
      </c>
      <c r="G314" s="838" t="s">
        <v>82</v>
      </c>
      <c r="H314" s="468" t="s">
        <v>82</v>
      </c>
      <c r="I314" s="514" t="s">
        <v>82</v>
      </c>
      <c r="J314" s="514">
        <v>1</v>
      </c>
      <c r="K314" s="514">
        <v>0</v>
      </c>
      <c r="L314" s="786" t="s">
        <v>82</v>
      </c>
      <c r="M314" s="863" t="s">
        <v>469</v>
      </c>
      <c r="N314" s="923"/>
      <c r="O314" s="922"/>
      <c r="P314" s="843"/>
      <c r="Q314" s="537">
        <f t="shared" si="8"/>
        <v>0</v>
      </c>
      <c r="R314" s="470">
        <f>Q314*0.93</f>
        <v>0</v>
      </c>
      <c r="S314" s="1264" t="e">
        <f t="shared" si="9"/>
        <v>#DIV/0!</v>
      </c>
      <c r="T314" s="1265"/>
      <c r="U314" s="1292" t="s">
        <v>473</v>
      </c>
      <c r="V314" s="1293"/>
    </row>
    <row r="315" spans="1:22" ht="17">
      <c r="A315" s="1653"/>
      <c r="B315" s="817" t="s">
        <v>467</v>
      </c>
      <c r="C315" s="764">
        <v>20</v>
      </c>
      <c r="D315" s="468">
        <v>88</v>
      </c>
      <c r="E315" s="514">
        <v>30</v>
      </c>
      <c r="F315" s="764">
        <v>33</v>
      </c>
      <c r="G315" s="514">
        <v>495</v>
      </c>
      <c r="H315" s="468" t="s">
        <v>82</v>
      </c>
      <c r="I315" s="514" t="s">
        <v>82</v>
      </c>
      <c r="J315" s="764">
        <v>0</v>
      </c>
      <c r="K315" s="764">
        <v>0</v>
      </c>
      <c r="L315" s="837" t="s">
        <v>484</v>
      </c>
      <c r="M315" s="468" t="s">
        <v>791</v>
      </c>
      <c r="N315" s="841">
        <v>185151</v>
      </c>
      <c r="O315" s="787">
        <v>30</v>
      </c>
      <c r="P315" s="801">
        <v>18</v>
      </c>
      <c r="Q315" s="537">
        <f t="shared" si="8"/>
        <v>24.6</v>
      </c>
      <c r="R315" s="470">
        <f>Q315*0.7835</f>
        <v>19.274100000000001</v>
      </c>
      <c r="S315" s="1264">
        <f t="shared" si="9"/>
        <v>7526.4634146341459</v>
      </c>
      <c r="T315" s="1265"/>
      <c r="U315" s="1292" t="s">
        <v>405</v>
      </c>
      <c r="V315" s="1293"/>
    </row>
    <row r="316" spans="1:22" ht="17">
      <c r="A316" s="1651">
        <v>45294</v>
      </c>
      <c r="B316" s="817" t="s">
        <v>256</v>
      </c>
      <c r="C316" s="764" t="s">
        <v>82</v>
      </c>
      <c r="D316" s="839">
        <v>148</v>
      </c>
      <c r="E316" s="764">
        <v>98</v>
      </c>
      <c r="F316" s="838">
        <v>32</v>
      </c>
      <c r="G316" s="514">
        <v>495</v>
      </c>
      <c r="H316" s="970">
        <v>181.65</v>
      </c>
      <c r="I316" s="514" t="s">
        <v>82</v>
      </c>
      <c r="J316" s="838">
        <v>0</v>
      </c>
      <c r="K316" s="839">
        <v>0</v>
      </c>
      <c r="L316" s="868" t="s">
        <v>96</v>
      </c>
      <c r="M316" s="468" t="s">
        <v>794</v>
      </c>
      <c r="N316" s="514">
        <v>0</v>
      </c>
      <c r="O316" s="961">
        <v>0</v>
      </c>
      <c r="P316" s="768">
        <v>0</v>
      </c>
      <c r="Q316" s="537">
        <f t="shared" si="8"/>
        <v>0</v>
      </c>
      <c r="R316" s="470">
        <f>Q316*0.75</f>
        <v>0</v>
      </c>
      <c r="S316" s="1264" t="e">
        <f t="shared" si="9"/>
        <v>#DIV/0!</v>
      </c>
      <c r="T316" s="1265"/>
      <c r="U316" s="1292" t="s">
        <v>931</v>
      </c>
      <c r="V316" s="1293"/>
    </row>
    <row r="317" spans="1:22" ht="17">
      <c r="A317" s="1652"/>
      <c r="B317" s="817">
        <v>6</v>
      </c>
      <c r="C317" s="764" t="s">
        <v>82</v>
      </c>
      <c r="D317" s="764">
        <v>124</v>
      </c>
      <c r="E317" s="764">
        <v>128</v>
      </c>
      <c r="F317" s="838">
        <v>33</v>
      </c>
      <c r="G317" s="514">
        <v>485</v>
      </c>
      <c r="H317" s="514" t="s">
        <v>82</v>
      </c>
      <c r="I317" s="514" t="s">
        <v>82</v>
      </c>
      <c r="J317" s="838">
        <v>6</v>
      </c>
      <c r="K317" s="764">
        <v>0</v>
      </c>
      <c r="L317" s="928" t="s">
        <v>96</v>
      </c>
      <c r="M317" s="468" t="s">
        <v>703</v>
      </c>
      <c r="N317" s="514"/>
      <c r="O317" s="756"/>
      <c r="P317" s="801"/>
      <c r="Q317" s="537">
        <f t="shared" si="8"/>
        <v>0</v>
      </c>
      <c r="R317" s="470">
        <f>Q317*0.75</f>
        <v>0</v>
      </c>
      <c r="S317" s="1264" t="e">
        <f t="shared" si="9"/>
        <v>#DIV/0!</v>
      </c>
      <c r="T317" s="1265"/>
      <c r="U317" s="1292" t="s">
        <v>931</v>
      </c>
      <c r="V317" s="1293"/>
    </row>
    <row r="318" spans="1:22" ht="17">
      <c r="A318" s="1652"/>
      <c r="B318" s="817">
        <v>7</v>
      </c>
      <c r="C318" s="838">
        <v>86.2</v>
      </c>
      <c r="D318" s="468">
        <v>87</v>
      </c>
      <c r="E318" s="838">
        <v>18</v>
      </c>
      <c r="F318" s="838">
        <v>38</v>
      </c>
      <c r="G318" s="514">
        <v>524</v>
      </c>
      <c r="H318" s="514" t="s">
        <v>82</v>
      </c>
      <c r="I318" s="514" t="s">
        <v>82</v>
      </c>
      <c r="J318" s="764">
        <v>4</v>
      </c>
      <c r="K318" s="764">
        <v>4</v>
      </c>
      <c r="L318" s="868" t="s">
        <v>484</v>
      </c>
      <c r="M318" s="468" t="s">
        <v>973</v>
      </c>
      <c r="N318" s="514">
        <v>252544</v>
      </c>
      <c r="O318" s="756">
        <v>41</v>
      </c>
      <c r="P318" s="801">
        <v>19</v>
      </c>
      <c r="Q318" s="537">
        <f t="shared" si="8"/>
        <v>33.21</v>
      </c>
      <c r="R318" s="470">
        <f>Q318*0.75</f>
        <v>24.907499999999999</v>
      </c>
      <c r="S318" s="1264">
        <f t="shared" si="9"/>
        <v>7604.4564890093343</v>
      </c>
      <c r="T318" s="1265"/>
      <c r="U318" s="1292" t="s">
        <v>397</v>
      </c>
      <c r="V318" s="1293"/>
    </row>
    <row r="319" spans="1:22" ht="17">
      <c r="A319" s="1652"/>
      <c r="B319" s="817">
        <v>8</v>
      </c>
      <c r="C319" s="764" t="s">
        <v>82</v>
      </c>
      <c r="D319" s="764">
        <v>253</v>
      </c>
      <c r="E319" s="514">
        <v>0</v>
      </c>
      <c r="F319" s="764" t="s">
        <v>82</v>
      </c>
      <c r="G319" s="514">
        <v>0</v>
      </c>
      <c r="H319" s="514" t="s">
        <v>82</v>
      </c>
      <c r="I319" s="514" t="s">
        <v>82</v>
      </c>
      <c r="J319" s="764">
        <v>10</v>
      </c>
      <c r="K319" s="764">
        <v>0</v>
      </c>
      <c r="L319" s="837" t="s">
        <v>96</v>
      </c>
      <c r="M319" s="468" t="s">
        <v>794</v>
      </c>
      <c r="N319" s="940"/>
      <c r="O319" s="922"/>
      <c r="P319" s="843"/>
      <c r="Q319" s="537">
        <f t="shared" si="8"/>
        <v>0</v>
      </c>
      <c r="R319" s="470">
        <f>Q319*0.93</f>
        <v>0</v>
      </c>
      <c r="S319" s="1264" t="e">
        <f t="shared" si="9"/>
        <v>#DIV/0!</v>
      </c>
      <c r="T319" s="1265"/>
      <c r="U319" s="1292" t="s">
        <v>472</v>
      </c>
      <c r="V319" s="1293"/>
    </row>
    <row r="320" spans="1:22" ht="16">
      <c r="A320" s="1652"/>
      <c r="B320" s="817" t="s">
        <v>465</v>
      </c>
      <c r="C320" s="838" t="s">
        <v>82</v>
      </c>
      <c r="D320" s="838">
        <v>20</v>
      </c>
      <c r="E320" s="838">
        <v>20</v>
      </c>
      <c r="F320" s="838" t="s">
        <v>82</v>
      </c>
      <c r="G320" s="838" t="s">
        <v>82</v>
      </c>
      <c r="H320" s="468" t="s">
        <v>82</v>
      </c>
      <c r="I320" s="514" t="s">
        <v>82</v>
      </c>
      <c r="J320" s="514">
        <v>1</v>
      </c>
      <c r="K320" s="514">
        <v>0</v>
      </c>
      <c r="L320" s="786" t="s">
        <v>82</v>
      </c>
      <c r="M320" s="863" t="s">
        <v>469</v>
      </c>
      <c r="N320" s="923"/>
      <c r="O320" s="922"/>
      <c r="P320" s="843"/>
      <c r="Q320" s="537">
        <f t="shared" si="8"/>
        <v>0</v>
      </c>
      <c r="R320" s="470">
        <f>Q320*0.93</f>
        <v>0</v>
      </c>
      <c r="S320" s="1264" t="e">
        <f t="shared" si="9"/>
        <v>#DIV/0!</v>
      </c>
      <c r="T320" s="1265"/>
      <c r="U320" s="1292" t="s">
        <v>473</v>
      </c>
      <c r="V320" s="1293"/>
    </row>
    <row r="321" spans="1:22" ht="17">
      <c r="A321" s="1653"/>
      <c r="B321" s="817" t="s">
        <v>467</v>
      </c>
      <c r="C321" s="764">
        <v>20</v>
      </c>
      <c r="D321" s="468">
        <v>88</v>
      </c>
      <c r="E321" s="514">
        <v>30</v>
      </c>
      <c r="F321" s="764">
        <v>33</v>
      </c>
      <c r="G321" s="514">
        <v>495</v>
      </c>
      <c r="H321" s="468" t="s">
        <v>82</v>
      </c>
      <c r="I321" s="514" t="s">
        <v>82</v>
      </c>
      <c r="J321" s="764">
        <v>0</v>
      </c>
      <c r="K321" s="764">
        <v>0</v>
      </c>
      <c r="L321" s="837" t="s">
        <v>484</v>
      </c>
      <c r="M321" s="468" t="s">
        <v>974</v>
      </c>
      <c r="N321" s="841">
        <v>207663</v>
      </c>
      <c r="O321" s="787">
        <v>25</v>
      </c>
      <c r="P321" s="801">
        <v>18</v>
      </c>
      <c r="Q321" s="537">
        <f t="shared" si="8"/>
        <v>20.5</v>
      </c>
      <c r="R321" s="470">
        <f>Q321*0.7835</f>
        <v>16.06175</v>
      </c>
      <c r="S321" s="1264">
        <f t="shared" si="9"/>
        <v>10129.90243902439</v>
      </c>
      <c r="T321" s="1265"/>
      <c r="U321" s="1292" t="s">
        <v>405</v>
      </c>
      <c r="V321" s="1293"/>
    </row>
    <row r="322" spans="1:22" ht="17">
      <c r="A322" s="1651">
        <v>45295</v>
      </c>
      <c r="B322" s="817" t="s">
        <v>256</v>
      </c>
      <c r="C322" s="764" t="s">
        <v>82</v>
      </c>
      <c r="D322" s="839">
        <v>148</v>
      </c>
      <c r="E322" s="764">
        <v>100</v>
      </c>
      <c r="F322" s="838">
        <v>32</v>
      </c>
      <c r="G322" s="514">
        <v>495</v>
      </c>
      <c r="H322" s="970">
        <v>182.99</v>
      </c>
      <c r="I322" s="514" t="s">
        <v>82</v>
      </c>
      <c r="J322" s="838">
        <v>0</v>
      </c>
      <c r="K322" s="839">
        <v>0</v>
      </c>
      <c r="L322" s="868" t="s">
        <v>96</v>
      </c>
      <c r="M322" s="468" t="s">
        <v>794</v>
      </c>
      <c r="N322" s="514">
        <v>0</v>
      </c>
      <c r="O322" s="961">
        <v>0</v>
      </c>
      <c r="P322" s="768">
        <v>0</v>
      </c>
      <c r="Q322" s="537">
        <f t="shared" si="8"/>
        <v>0</v>
      </c>
      <c r="R322" s="470">
        <f>Q322*0.75</f>
        <v>0</v>
      </c>
      <c r="S322" s="1264" t="e">
        <f t="shared" si="9"/>
        <v>#DIV/0!</v>
      </c>
      <c r="T322" s="1265"/>
      <c r="U322" s="1292" t="s">
        <v>931</v>
      </c>
      <c r="V322" s="1293"/>
    </row>
    <row r="323" spans="1:22" ht="17">
      <c r="A323" s="1652"/>
      <c r="B323" s="817">
        <v>6</v>
      </c>
      <c r="C323" s="764" t="s">
        <v>82</v>
      </c>
      <c r="D323" s="764">
        <v>124</v>
      </c>
      <c r="E323" s="764">
        <v>130</v>
      </c>
      <c r="F323" s="838">
        <v>33</v>
      </c>
      <c r="G323" s="514">
        <v>485</v>
      </c>
      <c r="H323" s="514" t="s">
        <v>82</v>
      </c>
      <c r="I323" s="514" t="s">
        <v>82</v>
      </c>
      <c r="J323" s="838">
        <v>6</v>
      </c>
      <c r="K323" s="764">
        <v>0</v>
      </c>
      <c r="L323" s="928" t="s">
        <v>96</v>
      </c>
      <c r="M323" s="468" t="s">
        <v>703</v>
      </c>
      <c r="N323" s="514"/>
      <c r="O323" s="756"/>
      <c r="P323" s="801"/>
      <c r="Q323" s="537">
        <f t="shared" si="8"/>
        <v>0</v>
      </c>
      <c r="R323" s="470">
        <f>Q323*0.75</f>
        <v>0</v>
      </c>
      <c r="S323" s="1264" t="e">
        <f t="shared" si="9"/>
        <v>#DIV/0!</v>
      </c>
      <c r="T323" s="1265"/>
      <c r="U323" s="1292" t="s">
        <v>931</v>
      </c>
      <c r="V323" s="1293"/>
    </row>
    <row r="324" spans="1:22" ht="17">
      <c r="A324" s="1652"/>
      <c r="B324" s="817">
        <v>7</v>
      </c>
      <c r="C324" s="838">
        <v>86.2</v>
      </c>
      <c r="D324" s="468">
        <v>87</v>
      </c>
      <c r="E324" s="838">
        <v>18</v>
      </c>
      <c r="F324" s="838">
        <v>38</v>
      </c>
      <c r="G324" s="514">
        <v>524</v>
      </c>
      <c r="H324" s="514" t="s">
        <v>82</v>
      </c>
      <c r="I324" s="514" t="s">
        <v>82</v>
      </c>
      <c r="J324" s="764">
        <v>4</v>
      </c>
      <c r="K324" s="764">
        <v>4</v>
      </c>
      <c r="L324" s="868" t="s">
        <v>484</v>
      </c>
      <c r="M324" s="468" t="s">
        <v>973</v>
      </c>
      <c r="N324" s="514">
        <v>252336</v>
      </c>
      <c r="O324" s="756">
        <v>41</v>
      </c>
      <c r="P324" s="801">
        <v>19</v>
      </c>
      <c r="Q324" s="537">
        <f t="shared" si="8"/>
        <v>33.21</v>
      </c>
      <c r="R324" s="470">
        <f>Q324*0.75</f>
        <v>24.907499999999999</v>
      </c>
      <c r="S324" s="1264">
        <f t="shared" si="9"/>
        <v>7598.193315266486</v>
      </c>
      <c r="T324" s="1265"/>
      <c r="U324" s="1292" t="s">
        <v>397</v>
      </c>
      <c r="V324" s="1293"/>
    </row>
    <row r="325" spans="1:22" ht="17">
      <c r="A325" s="1652"/>
      <c r="B325" s="817">
        <v>8</v>
      </c>
      <c r="C325" s="764" t="s">
        <v>82</v>
      </c>
      <c r="D325" s="764">
        <v>253</v>
      </c>
      <c r="E325" s="514">
        <v>0</v>
      </c>
      <c r="F325" s="764" t="s">
        <v>82</v>
      </c>
      <c r="G325" s="514">
        <v>0</v>
      </c>
      <c r="H325" s="514" t="s">
        <v>82</v>
      </c>
      <c r="I325" s="514" t="s">
        <v>82</v>
      </c>
      <c r="J325" s="764">
        <v>10</v>
      </c>
      <c r="K325" s="764">
        <v>0</v>
      </c>
      <c r="L325" s="837" t="s">
        <v>96</v>
      </c>
      <c r="M325" s="468" t="s">
        <v>794</v>
      </c>
      <c r="N325" s="940"/>
      <c r="O325" s="922"/>
      <c r="P325" s="843"/>
      <c r="Q325" s="537">
        <f t="shared" si="8"/>
        <v>0</v>
      </c>
      <c r="R325" s="470">
        <f>Q325*0.93</f>
        <v>0</v>
      </c>
      <c r="S325" s="1264" t="e">
        <f t="shared" si="9"/>
        <v>#DIV/0!</v>
      </c>
      <c r="T325" s="1265"/>
      <c r="U325" s="1292" t="s">
        <v>472</v>
      </c>
      <c r="V325" s="1293"/>
    </row>
    <row r="326" spans="1:22" ht="16">
      <c r="A326" s="1652"/>
      <c r="B326" s="817" t="s">
        <v>465</v>
      </c>
      <c r="C326" s="838" t="s">
        <v>82</v>
      </c>
      <c r="D326" s="838">
        <v>21</v>
      </c>
      <c r="E326" s="838">
        <v>21</v>
      </c>
      <c r="F326" s="838" t="s">
        <v>82</v>
      </c>
      <c r="G326" s="838" t="s">
        <v>82</v>
      </c>
      <c r="H326" s="468" t="s">
        <v>82</v>
      </c>
      <c r="I326" s="514" t="s">
        <v>82</v>
      </c>
      <c r="J326" s="514">
        <v>1</v>
      </c>
      <c r="K326" s="514">
        <v>0</v>
      </c>
      <c r="L326" s="786" t="s">
        <v>82</v>
      </c>
      <c r="M326" s="863" t="s">
        <v>469</v>
      </c>
      <c r="N326" s="923"/>
      <c r="O326" s="922"/>
      <c r="P326" s="843"/>
      <c r="Q326" s="537">
        <f t="shared" si="8"/>
        <v>0</v>
      </c>
      <c r="R326" s="470">
        <f>Q326*0.93</f>
        <v>0</v>
      </c>
      <c r="S326" s="1264" t="e">
        <f t="shared" si="9"/>
        <v>#DIV/0!</v>
      </c>
      <c r="T326" s="1265"/>
      <c r="U326" s="1292" t="s">
        <v>473</v>
      </c>
      <c r="V326" s="1293"/>
    </row>
    <row r="327" spans="1:22" ht="17">
      <c r="A327" s="1653"/>
      <c r="B327" s="817" t="s">
        <v>467</v>
      </c>
      <c r="C327" s="764">
        <v>20</v>
      </c>
      <c r="D327" s="468">
        <v>88</v>
      </c>
      <c r="E327" s="514">
        <v>30</v>
      </c>
      <c r="F327" s="764">
        <v>33</v>
      </c>
      <c r="G327" s="514">
        <v>495</v>
      </c>
      <c r="H327" s="468" t="s">
        <v>82</v>
      </c>
      <c r="I327" s="514" t="s">
        <v>82</v>
      </c>
      <c r="J327" s="764">
        <v>0</v>
      </c>
      <c r="K327" s="764">
        <v>0</v>
      </c>
      <c r="L327" s="837" t="s">
        <v>484</v>
      </c>
      <c r="M327" s="468" t="s">
        <v>974</v>
      </c>
      <c r="N327" s="841">
        <v>206959</v>
      </c>
      <c r="O327" s="787">
        <v>25</v>
      </c>
      <c r="P327" s="801">
        <v>18</v>
      </c>
      <c r="Q327" s="537">
        <f t="shared" si="8"/>
        <v>20.5</v>
      </c>
      <c r="R327" s="470">
        <f>Q327*0.7835</f>
        <v>16.06175</v>
      </c>
      <c r="S327" s="1264">
        <f t="shared" si="9"/>
        <v>10095.560975609756</v>
      </c>
      <c r="T327" s="1265"/>
      <c r="U327" s="1292" t="s">
        <v>405</v>
      </c>
      <c r="V327" s="1293"/>
    </row>
    <row r="328" spans="1:22" ht="17">
      <c r="A328" s="1651">
        <v>45296</v>
      </c>
      <c r="B328" s="817" t="s">
        <v>256</v>
      </c>
      <c r="C328" s="764" t="s">
        <v>82</v>
      </c>
      <c r="D328" s="839">
        <v>148</v>
      </c>
      <c r="E328" s="764">
        <v>100</v>
      </c>
      <c r="F328" s="838">
        <v>32</v>
      </c>
      <c r="G328" s="514">
        <v>495</v>
      </c>
      <c r="H328" s="970">
        <v>184.23</v>
      </c>
      <c r="I328" s="514" t="s">
        <v>82</v>
      </c>
      <c r="J328" s="838">
        <v>0</v>
      </c>
      <c r="K328" s="839">
        <v>0</v>
      </c>
      <c r="L328" s="868" t="s">
        <v>96</v>
      </c>
      <c r="M328" s="468" t="s">
        <v>794</v>
      </c>
      <c r="N328" s="514">
        <v>0</v>
      </c>
      <c r="O328" s="961">
        <v>0</v>
      </c>
      <c r="P328" s="768">
        <v>0</v>
      </c>
      <c r="Q328" s="537">
        <f t="shared" si="8"/>
        <v>0</v>
      </c>
      <c r="R328" s="470">
        <f>Q328*0.75</f>
        <v>0</v>
      </c>
      <c r="S328" s="1264" t="e">
        <f t="shared" si="9"/>
        <v>#DIV/0!</v>
      </c>
      <c r="T328" s="1265"/>
      <c r="U328" s="1292" t="s">
        <v>931</v>
      </c>
      <c r="V328" s="1293"/>
    </row>
    <row r="329" spans="1:22" ht="17">
      <c r="A329" s="1652"/>
      <c r="B329" s="817">
        <v>6</v>
      </c>
      <c r="C329" s="764" t="s">
        <v>978</v>
      </c>
      <c r="D329" s="764" t="s">
        <v>977</v>
      </c>
      <c r="E329" s="764">
        <v>116</v>
      </c>
      <c r="F329" s="838" t="s">
        <v>537</v>
      </c>
      <c r="G329" s="514">
        <v>485</v>
      </c>
      <c r="H329" s="514" t="s">
        <v>82</v>
      </c>
      <c r="I329" s="514" t="s">
        <v>82</v>
      </c>
      <c r="J329" s="838">
        <v>6</v>
      </c>
      <c r="K329" s="764">
        <v>0</v>
      </c>
      <c r="L329" s="928" t="s">
        <v>975</v>
      </c>
      <c r="M329" s="468" t="s">
        <v>976</v>
      </c>
      <c r="N329" s="514">
        <v>124390.24390243902</v>
      </c>
      <c r="O329" s="756">
        <v>29</v>
      </c>
      <c r="P329" s="801">
        <v>25</v>
      </c>
      <c r="Q329" s="537">
        <f t="shared" si="8"/>
        <v>21.75</v>
      </c>
      <c r="R329" s="470">
        <f>Q329*0.75</f>
        <v>16.3125</v>
      </c>
      <c r="S329" s="1264">
        <f t="shared" si="9"/>
        <v>5719.091673675357</v>
      </c>
      <c r="T329" s="1265"/>
      <c r="U329" s="1292" t="s">
        <v>981</v>
      </c>
      <c r="V329" s="1293"/>
    </row>
    <row r="330" spans="1:22" ht="17">
      <c r="A330" s="1652"/>
      <c r="B330" s="817">
        <v>7</v>
      </c>
      <c r="C330" s="838">
        <v>86.2</v>
      </c>
      <c r="D330" s="468">
        <v>87</v>
      </c>
      <c r="E330" s="838">
        <v>18</v>
      </c>
      <c r="F330" s="838" t="s">
        <v>458</v>
      </c>
      <c r="G330" s="514">
        <v>524</v>
      </c>
      <c r="H330" s="514" t="s">
        <v>82</v>
      </c>
      <c r="I330" s="514" t="s">
        <v>82</v>
      </c>
      <c r="J330" s="764">
        <v>4</v>
      </c>
      <c r="K330" s="764">
        <v>4</v>
      </c>
      <c r="L330" s="868" t="s">
        <v>484</v>
      </c>
      <c r="M330" s="468" t="s">
        <v>973</v>
      </c>
      <c r="N330" s="514">
        <v>251985</v>
      </c>
      <c r="O330" s="756">
        <v>42</v>
      </c>
      <c r="P330" s="801">
        <v>19</v>
      </c>
      <c r="Q330" s="537">
        <f t="shared" si="8"/>
        <v>34.020000000000003</v>
      </c>
      <c r="R330" s="470">
        <f>Q330*0.75</f>
        <v>25.515000000000001</v>
      </c>
      <c r="S330" s="1264">
        <f t="shared" si="9"/>
        <v>7406.9664902998229</v>
      </c>
      <c r="T330" s="1265"/>
      <c r="U330" s="1292" t="s">
        <v>617</v>
      </c>
      <c r="V330" s="1293"/>
    </row>
    <row r="331" spans="1:22" ht="17">
      <c r="A331" s="1652"/>
      <c r="B331" s="817">
        <v>8</v>
      </c>
      <c r="C331" s="764" t="s">
        <v>82</v>
      </c>
      <c r="D331" s="764">
        <v>253</v>
      </c>
      <c r="E331" s="514">
        <v>0</v>
      </c>
      <c r="F331" s="764" t="s">
        <v>82</v>
      </c>
      <c r="G331" s="514">
        <v>0</v>
      </c>
      <c r="H331" s="514" t="s">
        <v>82</v>
      </c>
      <c r="I331" s="514" t="s">
        <v>82</v>
      </c>
      <c r="J331" s="764">
        <v>10</v>
      </c>
      <c r="K331" s="764">
        <v>0</v>
      </c>
      <c r="L331" s="837" t="s">
        <v>96</v>
      </c>
      <c r="M331" s="468" t="s">
        <v>794</v>
      </c>
      <c r="N331" s="940"/>
      <c r="O331" s="922"/>
      <c r="P331" s="843"/>
      <c r="Q331" s="537">
        <f t="shared" si="8"/>
        <v>0</v>
      </c>
      <c r="R331" s="470">
        <f>Q331*0.93</f>
        <v>0</v>
      </c>
      <c r="S331" s="1264" t="e">
        <f t="shared" si="9"/>
        <v>#DIV/0!</v>
      </c>
      <c r="T331" s="1265"/>
      <c r="U331" s="1292" t="s">
        <v>472</v>
      </c>
      <c r="V331" s="1293"/>
    </row>
    <row r="332" spans="1:22" ht="16">
      <c r="A332" s="1652"/>
      <c r="B332" s="817" t="s">
        <v>465</v>
      </c>
      <c r="C332" s="838" t="s">
        <v>82</v>
      </c>
      <c r="D332" s="838">
        <v>21</v>
      </c>
      <c r="E332" s="838">
        <v>21</v>
      </c>
      <c r="F332" s="838" t="s">
        <v>82</v>
      </c>
      <c r="G332" s="838" t="s">
        <v>82</v>
      </c>
      <c r="H332" s="468" t="s">
        <v>82</v>
      </c>
      <c r="I332" s="514" t="s">
        <v>82</v>
      </c>
      <c r="J332" s="514">
        <v>1</v>
      </c>
      <c r="K332" s="514">
        <v>0</v>
      </c>
      <c r="L332" s="786" t="s">
        <v>82</v>
      </c>
      <c r="M332" s="863" t="s">
        <v>469</v>
      </c>
      <c r="N332" s="923"/>
      <c r="O332" s="922"/>
      <c r="P332" s="843"/>
      <c r="Q332" s="537">
        <f t="shared" si="8"/>
        <v>0</v>
      </c>
      <c r="R332" s="470">
        <f>Q332*0.93</f>
        <v>0</v>
      </c>
      <c r="S332" s="1264" t="e">
        <f t="shared" si="9"/>
        <v>#DIV/0!</v>
      </c>
      <c r="T332" s="1265"/>
      <c r="U332" s="1292" t="s">
        <v>473</v>
      </c>
      <c r="V332" s="1293"/>
    </row>
    <row r="333" spans="1:22" ht="17">
      <c r="A333" s="1653"/>
      <c r="B333" s="817" t="s">
        <v>467</v>
      </c>
      <c r="C333" s="764" t="s">
        <v>980</v>
      </c>
      <c r="D333" s="468" t="s">
        <v>979</v>
      </c>
      <c r="E333" s="514">
        <v>30</v>
      </c>
      <c r="F333" s="764">
        <v>33</v>
      </c>
      <c r="G333" s="514">
        <v>495</v>
      </c>
      <c r="H333" s="468" t="s">
        <v>82</v>
      </c>
      <c r="I333" s="514" t="s">
        <v>82</v>
      </c>
      <c r="J333" s="764">
        <v>0</v>
      </c>
      <c r="K333" s="764">
        <v>0</v>
      </c>
      <c r="L333" s="837" t="s">
        <v>484</v>
      </c>
      <c r="M333" s="468" t="s">
        <v>935</v>
      </c>
      <c r="N333" s="841">
        <v>125750</v>
      </c>
      <c r="O333" s="787">
        <v>26</v>
      </c>
      <c r="P333" s="801">
        <v>18</v>
      </c>
      <c r="Q333" s="537">
        <f t="shared" si="8"/>
        <v>21.32</v>
      </c>
      <c r="R333" s="470">
        <f>Q333*0.7835</f>
        <v>16.704219999999999</v>
      </c>
      <c r="S333" s="1264">
        <f t="shared" si="9"/>
        <v>5898.2176360225139</v>
      </c>
      <c r="T333" s="1265"/>
      <c r="U333" s="1292" t="s">
        <v>405</v>
      </c>
      <c r="V333" s="1293"/>
    </row>
    <row r="334" spans="1:22" ht="17">
      <c r="A334" s="1651">
        <v>45297</v>
      </c>
      <c r="B334" s="817" t="s">
        <v>256</v>
      </c>
      <c r="C334" s="764" t="s">
        <v>82</v>
      </c>
      <c r="D334" s="839">
        <v>148</v>
      </c>
      <c r="E334" s="764">
        <v>105</v>
      </c>
      <c r="F334" s="838">
        <v>32</v>
      </c>
      <c r="G334" s="514">
        <v>495</v>
      </c>
      <c r="H334" s="970">
        <v>185.39</v>
      </c>
      <c r="I334" s="514" t="s">
        <v>82</v>
      </c>
      <c r="J334" s="838">
        <v>0</v>
      </c>
      <c r="K334" s="839">
        <v>0</v>
      </c>
      <c r="L334" s="868" t="s">
        <v>96</v>
      </c>
      <c r="M334" s="468" t="s">
        <v>794</v>
      </c>
      <c r="N334" s="514">
        <v>0</v>
      </c>
      <c r="O334" s="961">
        <v>0</v>
      </c>
      <c r="P334" s="768">
        <v>0</v>
      </c>
      <c r="Q334" s="537">
        <f t="shared" si="8"/>
        <v>0</v>
      </c>
      <c r="R334" s="470">
        <f>Q334*0.75</f>
        <v>0</v>
      </c>
      <c r="S334" s="1264" t="e">
        <f t="shared" si="9"/>
        <v>#DIV/0!</v>
      </c>
      <c r="T334" s="1265"/>
      <c r="U334" s="1292" t="s">
        <v>931</v>
      </c>
      <c r="V334" s="1293"/>
    </row>
    <row r="335" spans="1:22" ht="17">
      <c r="A335" s="1652"/>
      <c r="B335" s="817">
        <v>6</v>
      </c>
      <c r="C335" s="764">
        <v>27.1</v>
      </c>
      <c r="D335" s="764">
        <v>74</v>
      </c>
      <c r="E335" s="764">
        <v>100</v>
      </c>
      <c r="F335" s="838">
        <v>37</v>
      </c>
      <c r="G335" s="514">
        <v>485</v>
      </c>
      <c r="H335" s="514" t="s">
        <v>82</v>
      </c>
      <c r="I335" s="514" t="s">
        <v>82</v>
      </c>
      <c r="J335" s="838">
        <v>6</v>
      </c>
      <c r="K335" s="764">
        <v>0</v>
      </c>
      <c r="L335" s="868" t="s">
        <v>484</v>
      </c>
      <c r="M335" s="468" t="s">
        <v>982</v>
      </c>
      <c r="N335" s="514">
        <v>202960</v>
      </c>
      <c r="O335" s="756">
        <v>36</v>
      </c>
      <c r="P335" s="801">
        <v>22</v>
      </c>
      <c r="Q335" s="537">
        <f t="shared" si="8"/>
        <v>28.08</v>
      </c>
      <c r="R335" s="470">
        <f>Q335*0.75</f>
        <v>21.06</v>
      </c>
      <c r="S335" s="1264">
        <f t="shared" si="9"/>
        <v>7227.9202279202282</v>
      </c>
      <c r="T335" s="1265"/>
      <c r="U335" s="1292" t="s">
        <v>397</v>
      </c>
      <c r="V335" s="1293"/>
    </row>
    <row r="336" spans="1:22" ht="17">
      <c r="A336" s="1652"/>
      <c r="B336" s="817">
        <v>7</v>
      </c>
      <c r="C336" s="838">
        <v>86.2</v>
      </c>
      <c r="D336" s="468">
        <v>86</v>
      </c>
      <c r="E336" s="838">
        <v>18</v>
      </c>
      <c r="F336" s="838">
        <v>34</v>
      </c>
      <c r="G336" s="514">
        <v>524</v>
      </c>
      <c r="H336" s="514" t="s">
        <v>82</v>
      </c>
      <c r="I336" s="514" t="s">
        <v>82</v>
      </c>
      <c r="J336" s="764">
        <v>4</v>
      </c>
      <c r="K336" s="764">
        <v>4</v>
      </c>
      <c r="L336" s="868" t="s">
        <v>484</v>
      </c>
      <c r="M336" s="468" t="s">
        <v>973</v>
      </c>
      <c r="N336" s="514">
        <v>251985</v>
      </c>
      <c r="O336" s="756">
        <v>42</v>
      </c>
      <c r="P336" s="801">
        <v>19</v>
      </c>
      <c r="Q336" s="537">
        <f t="shared" si="8"/>
        <v>34.020000000000003</v>
      </c>
      <c r="R336" s="470">
        <f>Q336*0.75</f>
        <v>25.515000000000001</v>
      </c>
      <c r="S336" s="1264">
        <f t="shared" si="9"/>
        <v>7406.9664902998229</v>
      </c>
      <c r="T336" s="1265"/>
      <c r="U336" s="1292" t="s">
        <v>405</v>
      </c>
      <c r="V336" s="1293"/>
    </row>
    <row r="337" spans="1:23" ht="17">
      <c r="A337" s="1652"/>
      <c r="B337" s="817">
        <v>8</v>
      </c>
      <c r="C337" s="764" t="s">
        <v>82</v>
      </c>
      <c r="D337" s="764">
        <v>253</v>
      </c>
      <c r="E337" s="514">
        <v>0</v>
      </c>
      <c r="F337" s="764" t="s">
        <v>82</v>
      </c>
      <c r="G337" s="514">
        <v>0</v>
      </c>
      <c r="H337" s="514" t="s">
        <v>82</v>
      </c>
      <c r="I337" s="514" t="s">
        <v>82</v>
      </c>
      <c r="J337" s="764">
        <v>10</v>
      </c>
      <c r="K337" s="764">
        <v>0</v>
      </c>
      <c r="L337" s="837" t="s">
        <v>96</v>
      </c>
      <c r="M337" s="468" t="s">
        <v>794</v>
      </c>
      <c r="N337" s="940"/>
      <c r="O337" s="922"/>
      <c r="P337" s="843"/>
      <c r="Q337" s="537">
        <f t="shared" si="8"/>
        <v>0</v>
      </c>
      <c r="R337" s="470">
        <f>Q337*0.93</f>
        <v>0</v>
      </c>
      <c r="S337" s="1264" t="e">
        <f t="shared" si="9"/>
        <v>#DIV/0!</v>
      </c>
      <c r="T337" s="1265"/>
      <c r="U337" s="1292" t="s">
        <v>472</v>
      </c>
      <c r="V337" s="1293"/>
    </row>
    <row r="338" spans="1:23" ht="16">
      <c r="A338" s="1652"/>
      <c r="B338" s="817" t="s">
        <v>465</v>
      </c>
      <c r="C338" s="838" t="s">
        <v>82</v>
      </c>
      <c r="D338" s="838">
        <v>21</v>
      </c>
      <c r="E338" s="838">
        <v>21</v>
      </c>
      <c r="F338" s="838" t="s">
        <v>82</v>
      </c>
      <c r="G338" s="838" t="s">
        <v>82</v>
      </c>
      <c r="H338" s="468" t="s">
        <v>82</v>
      </c>
      <c r="I338" s="514" t="s">
        <v>82</v>
      </c>
      <c r="J338" s="514">
        <v>1</v>
      </c>
      <c r="K338" s="514">
        <v>0</v>
      </c>
      <c r="L338" s="786" t="s">
        <v>82</v>
      </c>
      <c r="M338" s="863" t="s">
        <v>469</v>
      </c>
      <c r="N338" s="923"/>
      <c r="O338" s="922"/>
      <c r="P338" s="843"/>
      <c r="Q338" s="537">
        <f t="shared" si="8"/>
        <v>0</v>
      </c>
      <c r="R338" s="470">
        <f>Q338*0.93</f>
        <v>0</v>
      </c>
      <c r="S338" s="1264" t="e">
        <f t="shared" si="9"/>
        <v>#DIV/0!</v>
      </c>
      <c r="T338" s="1265"/>
      <c r="U338" s="1292" t="s">
        <v>473</v>
      </c>
      <c r="V338" s="1293"/>
    </row>
    <row r="339" spans="1:23" ht="17">
      <c r="A339" s="1653"/>
      <c r="B339" s="817" t="s">
        <v>467</v>
      </c>
      <c r="C339" s="764">
        <v>12</v>
      </c>
      <c r="D339" s="468">
        <v>102</v>
      </c>
      <c r="E339" s="514">
        <v>30</v>
      </c>
      <c r="F339" s="764">
        <v>33</v>
      </c>
      <c r="G339" s="514">
        <v>495</v>
      </c>
      <c r="H339" s="468" t="s">
        <v>82</v>
      </c>
      <c r="I339" s="514" t="s">
        <v>82</v>
      </c>
      <c r="J339" s="764">
        <v>0</v>
      </c>
      <c r="K339" s="764">
        <v>0</v>
      </c>
      <c r="L339" s="837" t="s">
        <v>484</v>
      </c>
      <c r="M339" s="468" t="s">
        <v>935</v>
      </c>
      <c r="N339" s="841">
        <v>135000</v>
      </c>
      <c r="O339" s="787">
        <v>29</v>
      </c>
      <c r="P339" s="801">
        <v>18</v>
      </c>
      <c r="Q339" s="537">
        <f t="shared" si="8"/>
        <v>23.78</v>
      </c>
      <c r="R339" s="470">
        <f>Q339*0.7835</f>
        <v>18.631630000000001</v>
      </c>
      <c r="S339" s="1264">
        <f t="shared" si="9"/>
        <v>5677.0395290159795</v>
      </c>
      <c r="T339" s="1265"/>
      <c r="U339" s="1292" t="s">
        <v>405</v>
      </c>
      <c r="V339" s="1293"/>
    </row>
    <row r="340" spans="1:23" ht="17">
      <c r="A340" s="1651">
        <v>45298</v>
      </c>
      <c r="B340" s="817" t="s">
        <v>256</v>
      </c>
      <c r="C340" s="764" t="s">
        <v>82</v>
      </c>
      <c r="D340" s="839">
        <v>149</v>
      </c>
      <c r="E340" s="764">
        <v>110</v>
      </c>
      <c r="F340" s="838">
        <v>32</v>
      </c>
      <c r="G340" s="514">
        <v>495</v>
      </c>
      <c r="H340" s="970">
        <v>186.62</v>
      </c>
      <c r="I340" s="514" t="s">
        <v>82</v>
      </c>
      <c r="J340" s="838">
        <v>0</v>
      </c>
      <c r="K340" s="839">
        <v>0</v>
      </c>
      <c r="L340" s="868" t="s">
        <v>96</v>
      </c>
      <c r="M340" s="468" t="s">
        <v>794</v>
      </c>
      <c r="N340" s="514">
        <v>0</v>
      </c>
      <c r="O340" s="961">
        <v>0</v>
      </c>
      <c r="P340" s="768">
        <v>0</v>
      </c>
      <c r="Q340" s="537">
        <f t="shared" si="8"/>
        <v>0</v>
      </c>
      <c r="R340" s="470">
        <f>Q340*0.75</f>
        <v>0</v>
      </c>
      <c r="S340" s="1264" t="e">
        <f t="shared" si="9"/>
        <v>#DIV/0!</v>
      </c>
      <c r="T340" s="1265"/>
      <c r="U340" s="1292" t="s">
        <v>931</v>
      </c>
      <c r="V340" s="1293"/>
    </row>
    <row r="341" spans="1:23" ht="17">
      <c r="A341" s="1652"/>
      <c r="B341" s="817">
        <v>6</v>
      </c>
      <c r="C341" s="764">
        <v>27.1</v>
      </c>
      <c r="D341" s="764">
        <v>73</v>
      </c>
      <c r="E341" s="764">
        <v>100</v>
      </c>
      <c r="F341" s="838">
        <v>33</v>
      </c>
      <c r="G341" s="514">
        <v>485</v>
      </c>
      <c r="H341" s="514" t="s">
        <v>82</v>
      </c>
      <c r="I341" s="514" t="s">
        <v>82</v>
      </c>
      <c r="J341" s="838">
        <v>6</v>
      </c>
      <c r="K341" s="764">
        <v>0</v>
      </c>
      <c r="L341" s="868" t="s">
        <v>484</v>
      </c>
      <c r="M341" s="468" t="s">
        <v>982</v>
      </c>
      <c r="N341" s="514">
        <v>200960</v>
      </c>
      <c r="O341" s="756">
        <v>36</v>
      </c>
      <c r="P341" s="801">
        <v>20</v>
      </c>
      <c r="Q341" s="537">
        <f t="shared" si="8"/>
        <v>28.8</v>
      </c>
      <c r="R341" s="470">
        <f>Q341*0.75</f>
        <v>21.6</v>
      </c>
      <c r="S341" s="1264">
        <f t="shared" si="9"/>
        <v>6977.7777777777774</v>
      </c>
      <c r="T341" s="1265"/>
      <c r="U341" s="1292" t="s">
        <v>405</v>
      </c>
      <c r="V341" s="1293"/>
    </row>
    <row r="342" spans="1:23" ht="17">
      <c r="A342" s="1652"/>
      <c r="B342" s="817">
        <v>7</v>
      </c>
      <c r="C342" s="838">
        <v>86.2</v>
      </c>
      <c r="D342" s="468">
        <v>86</v>
      </c>
      <c r="E342" s="838">
        <v>18</v>
      </c>
      <c r="F342" s="838">
        <v>34</v>
      </c>
      <c r="G342" s="514">
        <v>524</v>
      </c>
      <c r="H342" s="514" t="s">
        <v>82</v>
      </c>
      <c r="I342" s="514" t="s">
        <v>82</v>
      </c>
      <c r="J342" s="764">
        <v>4</v>
      </c>
      <c r="K342" s="764">
        <v>4</v>
      </c>
      <c r="L342" s="868" t="s">
        <v>484</v>
      </c>
      <c r="M342" s="468" t="s">
        <v>973</v>
      </c>
      <c r="N342" s="514">
        <v>244846</v>
      </c>
      <c r="O342" s="756">
        <v>42</v>
      </c>
      <c r="P342" s="801">
        <v>19</v>
      </c>
      <c r="Q342" s="537">
        <f t="shared" si="8"/>
        <v>34.020000000000003</v>
      </c>
      <c r="R342" s="470">
        <f>Q342*0.75</f>
        <v>25.515000000000001</v>
      </c>
      <c r="S342" s="1264">
        <f t="shared" si="9"/>
        <v>7197.1193415637854</v>
      </c>
      <c r="T342" s="1265"/>
      <c r="U342" s="1292" t="s">
        <v>405</v>
      </c>
      <c r="V342" s="1293"/>
    </row>
    <row r="343" spans="1:23" ht="17">
      <c r="A343" s="1652"/>
      <c r="B343" s="817">
        <v>8</v>
      </c>
      <c r="C343" s="764" t="s">
        <v>82</v>
      </c>
      <c r="D343" s="764">
        <v>253</v>
      </c>
      <c r="E343" s="514">
        <v>0</v>
      </c>
      <c r="F343" s="764" t="s">
        <v>82</v>
      </c>
      <c r="G343" s="514">
        <v>0</v>
      </c>
      <c r="H343" s="514" t="s">
        <v>82</v>
      </c>
      <c r="I343" s="514" t="s">
        <v>82</v>
      </c>
      <c r="J343" s="764">
        <v>10</v>
      </c>
      <c r="K343" s="764">
        <v>0</v>
      </c>
      <c r="L343" s="837" t="s">
        <v>96</v>
      </c>
      <c r="M343" s="468" t="s">
        <v>794</v>
      </c>
      <c r="N343" s="940"/>
      <c r="O343" s="922"/>
      <c r="P343" s="843"/>
      <c r="Q343" s="537">
        <f t="shared" si="8"/>
        <v>0</v>
      </c>
      <c r="R343" s="470">
        <f>Q343*0.93</f>
        <v>0</v>
      </c>
      <c r="S343" s="1264" t="e">
        <f t="shared" si="9"/>
        <v>#DIV/0!</v>
      </c>
      <c r="T343" s="1265"/>
      <c r="U343" s="1292" t="s">
        <v>472</v>
      </c>
      <c r="V343" s="1293"/>
    </row>
    <row r="344" spans="1:23" ht="16">
      <c r="A344" s="1652"/>
      <c r="B344" s="817" t="s">
        <v>465</v>
      </c>
      <c r="C344" s="838" t="s">
        <v>82</v>
      </c>
      <c r="D344" s="838">
        <v>21</v>
      </c>
      <c r="E344" s="838">
        <v>21</v>
      </c>
      <c r="F344" s="838" t="s">
        <v>82</v>
      </c>
      <c r="G344" s="838" t="s">
        <v>82</v>
      </c>
      <c r="H344" s="468" t="s">
        <v>82</v>
      </c>
      <c r="I344" s="514" t="s">
        <v>82</v>
      </c>
      <c r="J344" s="514">
        <v>1</v>
      </c>
      <c r="K344" s="514">
        <v>0</v>
      </c>
      <c r="L344" s="786" t="s">
        <v>82</v>
      </c>
      <c r="M344" s="863" t="s">
        <v>469</v>
      </c>
      <c r="N344" s="923"/>
      <c r="O344" s="922"/>
      <c r="P344" s="843"/>
      <c r="Q344" s="537">
        <f t="shared" si="8"/>
        <v>0</v>
      </c>
      <c r="R344" s="470">
        <f>Q344*0.93</f>
        <v>0</v>
      </c>
      <c r="S344" s="1264" t="e">
        <f t="shared" si="9"/>
        <v>#DIV/0!</v>
      </c>
      <c r="T344" s="1265"/>
      <c r="U344" s="1292" t="s">
        <v>473</v>
      </c>
      <c r="V344" s="1293"/>
    </row>
    <row r="345" spans="1:23" ht="17">
      <c r="A345" s="1653"/>
      <c r="B345" s="817" t="s">
        <v>467</v>
      </c>
      <c r="C345" s="764">
        <v>12</v>
      </c>
      <c r="D345" s="468">
        <v>104</v>
      </c>
      <c r="E345" s="514">
        <v>30</v>
      </c>
      <c r="F345" s="764">
        <v>37</v>
      </c>
      <c r="G345" s="514">
        <v>495</v>
      </c>
      <c r="H345" s="468" t="s">
        <v>82</v>
      </c>
      <c r="I345" s="514" t="s">
        <v>82</v>
      </c>
      <c r="J345" s="764">
        <v>0</v>
      </c>
      <c r="K345" s="764">
        <v>0</v>
      </c>
      <c r="L345" s="837" t="s">
        <v>484</v>
      </c>
      <c r="M345" s="468" t="s">
        <v>935</v>
      </c>
      <c r="N345" s="841">
        <v>135242</v>
      </c>
      <c r="O345" s="787">
        <v>25.41</v>
      </c>
      <c r="P345" s="801">
        <v>18</v>
      </c>
      <c r="Q345" s="537">
        <f t="shared" si="8"/>
        <v>20.836199999999998</v>
      </c>
      <c r="R345" s="470">
        <f>Q345*0.7835</f>
        <v>16.325162699999996</v>
      </c>
      <c r="S345" s="1264">
        <f t="shared" si="9"/>
        <v>6490.7228765321897</v>
      </c>
      <c r="T345" s="1265"/>
      <c r="U345" s="1292" t="s">
        <v>397</v>
      </c>
      <c r="V345" s="1293"/>
    </row>
    <row r="346" spans="1:23" ht="15.75" customHeight="1">
      <c r="A346" s="1651">
        <v>45299</v>
      </c>
      <c r="B346" s="817" t="s">
        <v>256</v>
      </c>
      <c r="C346" s="764" t="s">
        <v>513</v>
      </c>
      <c r="D346" s="839" t="s">
        <v>986</v>
      </c>
      <c r="E346" s="764" t="s">
        <v>987</v>
      </c>
      <c r="F346" s="838" t="s">
        <v>537</v>
      </c>
      <c r="G346" s="514">
        <v>495</v>
      </c>
      <c r="H346" s="970">
        <v>191.86</v>
      </c>
      <c r="I346" s="514" t="s">
        <v>82</v>
      </c>
      <c r="J346" s="838">
        <v>0</v>
      </c>
      <c r="K346" s="839">
        <v>0</v>
      </c>
      <c r="L346" s="928" t="s">
        <v>693</v>
      </c>
      <c r="M346" s="468" t="s">
        <v>988</v>
      </c>
      <c r="N346" s="514">
        <v>59875</v>
      </c>
      <c r="O346" s="961">
        <v>210</v>
      </c>
      <c r="P346" s="768">
        <v>100</v>
      </c>
      <c r="Q346" s="537">
        <f t="shared" si="8"/>
        <v>0</v>
      </c>
      <c r="R346" s="470">
        <f>Q346*0.75</f>
        <v>0</v>
      </c>
      <c r="S346" s="1264" t="e">
        <f t="shared" si="9"/>
        <v>#DIV/0!</v>
      </c>
      <c r="T346" s="1265"/>
      <c r="U346" s="1292" t="s">
        <v>985</v>
      </c>
      <c r="V346" s="1293"/>
      <c r="W346" s="959">
        <v>30</v>
      </c>
    </row>
    <row r="347" spans="1:23" ht="15.75" customHeight="1">
      <c r="A347" s="1652"/>
      <c r="B347" s="817">
        <v>6</v>
      </c>
      <c r="C347" s="764">
        <v>27.3</v>
      </c>
      <c r="D347" s="764">
        <v>73</v>
      </c>
      <c r="E347" s="764">
        <v>100</v>
      </c>
      <c r="F347" s="838">
        <v>32</v>
      </c>
      <c r="G347" s="514">
        <v>485</v>
      </c>
      <c r="H347" s="514" t="s">
        <v>82</v>
      </c>
      <c r="I347" s="514" t="s">
        <v>82</v>
      </c>
      <c r="J347" s="838">
        <v>6</v>
      </c>
      <c r="K347" s="764">
        <v>0</v>
      </c>
      <c r="L347" s="868" t="s">
        <v>484</v>
      </c>
      <c r="M347" s="468" t="s">
        <v>982</v>
      </c>
      <c r="N347" s="514">
        <v>182260.45</v>
      </c>
      <c r="O347" s="756">
        <v>36</v>
      </c>
      <c r="P347" s="801">
        <v>20</v>
      </c>
      <c r="Q347" s="537">
        <f t="shared" si="8"/>
        <v>28.8</v>
      </c>
      <c r="R347" s="470">
        <f>Q347*0.75</f>
        <v>21.6</v>
      </c>
      <c r="S347" s="1264">
        <f t="shared" si="9"/>
        <v>6328.4878472222226</v>
      </c>
      <c r="T347" s="1265"/>
      <c r="U347" s="1292" t="s">
        <v>405</v>
      </c>
      <c r="V347" s="1293"/>
    </row>
    <row r="348" spans="1:23" ht="15.75" customHeight="1">
      <c r="A348" s="1652"/>
      <c r="B348" s="817">
        <v>7</v>
      </c>
      <c r="C348" s="838">
        <v>86.2</v>
      </c>
      <c r="D348" s="468">
        <v>86</v>
      </c>
      <c r="E348" s="838">
        <v>18</v>
      </c>
      <c r="F348" s="838">
        <v>34</v>
      </c>
      <c r="G348" s="514">
        <v>524</v>
      </c>
      <c r="H348" s="514" t="s">
        <v>82</v>
      </c>
      <c r="I348" s="514" t="s">
        <v>82</v>
      </c>
      <c r="J348" s="764">
        <v>4</v>
      </c>
      <c r="K348" s="764">
        <v>4</v>
      </c>
      <c r="L348" s="868" t="s">
        <v>484</v>
      </c>
      <c r="M348" s="468" t="s">
        <v>973</v>
      </c>
      <c r="N348" s="514">
        <v>244846</v>
      </c>
      <c r="O348" s="756">
        <v>42</v>
      </c>
      <c r="P348" s="801">
        <v>19</v>
      </c>
      <c r="Q348" s="537">
        <f t="shared" si="8"/>
        <v>34.020000000000003</v>
      </c>
      <c r="R348" s="470">
        <f>Q348*0.75</f>
        <v>25.515000000000001</v>
      </c>
      <c r="S348" s="1264">
        <f t="shared" si="9"/>
        <v>7197.1193415637854</v>
      </c>
      <c r="T348" s="1265"/>
      <c r="U348" s="1292" t="s">
        <v>405</v>
      </c>
      <c r="V348" s="1293"/>
    </row>
    <row r="349" spans="1:23" ht="15.75" customHeight="1">
      <c r="A349" s="1652"/>
      <c r="B349" s="817">
        <v>8</v>
      </c>
      <c r="C349" s="764" t="s">
        <v>82</v>
      </c>
      <c r="D349" s="764">
        <v>253</v>
      </c>
      <c r="E349" s="514">
        <v>0</v>
      </c>
      <c r="F349" s="764" t="s">
        <v>82</v>
      </c>
      <c r="G349" s="514">
        <v>0</v>
      </c>
      <c r="H349" s="514" t="s">
        <v>82</v>
      </c>
      <c r="I349" s="514" t="s">
        <v>82</v>
      </c>
      <c r="J349" s="764">
        <v>10</v>
      </c>
      <c r="K349" s="764">
        <v>0</v>
      </c>
      <c r="L349" s="837" t="s">
        <v>96</v>
      </c>
      <c r="M349" s="468" t="s">
        <v>794</v>
      </c>
      <c r="N349" s="940"/>
      <c r="O349" s="922"/>
      <c r="P349" s="843"/>
      <c r="Q349" s="537">
        <f t="shared" si="8"/>
        <v>0</v>
      </c>
      <c r="R349" s="470">
        <f>Q349*0.93</f>
        <v>0</v>
      </c>
      <c r="S349" s="1264" t="e">
        <f t="shared" si="9"/>
        <v>#DIV/0!</v>
      </c>
      <c r="T349" s="1265"/>
      <c r="U349" s="1292" t="s">
        <v>472</v>
      </c>
      <c r="V349" s="1293"/>
    </row>
    <row r="350" spans="1:23" ht="15.75" customHeight="1">
      <c r="A350" s="1652"/>
      <c r="B350" s="817" t="s">
        <v>465</v>
      </c>
      <c r="C350" s="838" t="s">
        <v>82</v>
      </c>
      <c r="D350" s="838">
        <v>21</v>
      </c>
      <c r="E350" s="838">
        <v>21</v>
      </c>
      <c r="F350" s="838" t="s">
        <v>82</v>
      </c>
      <c r="G350" s="838" t="s">
        <v>82</v>
      </c>
      <c r="H350" s="468" t="s">
        <v>82</v>
      </c>
      <c r="I350" s="514" t="s">
        <v>82</v>
      </c>
      <c r="J350" s="514">
        <v>1</v>
      </c>
      <c r="K350" s="514">
        <v>0</v>
      </c>
      <c r="L350" s="786" t="s">
        <v>82</v>
      </c>
      <c r="M350" s="863" t="s">
        <v>469</v>
      </c>
      <c r="N350" s="923"/>
      <c r="O350" s="922"/>
      <c r="P350" s="843"/>
      <c r="Q350" s="537">
        <f t="shared" si="8"/>
        <v>0</v>
      </c>
      <c r="R350" s="470">
        <f>Q350*0.93</f>
        <v>0</v>
      </c>
      <c r="S350" s="1264" t="e">
        <f t="shared" si="9"/>
        <v>#DIV/0!</v>
      </c>
      <c r="T350" s="1265"/>
      <c r="U350" s="1292" t="s">
        <v>473</v>
      </c>
      <c r="V350" s="1293"/>
    </row>
    <row r="351" spans="1:23" ht="15.75" customHeight="1">
      <c r="A351" s="1653"/>
      <c r="B351" s="817" t="s">
        <v>467</v>
      </c>
      <c r="C351" s="764">
        <v>12</v>
      </c>
      <c r="D351" s="468">
        <v>103</v>
      </c>
      <c r="E351" s="514">
        <v>30</v>
      </c>
      <c r="F351" s="764" t="s">
        <v>458</v>
      </c>
      <c r="G351" s="514">
        <v>495</v>
      </c>
      <c r="H351" s="468" t="s">
        <v>82</v>
      </c>
      <c r="I351" s="514" t="s">
        <v>82</v>
      </c>
      <c r="J351" s="764">
        <v>0</v>
      </c>
      <c r="K351" s="764">
        <v>0</v>
      </c>
      <c r="L351" s="837" t="s">
        <v>484</v>
      </c>
      <c r="M351" s="468" t="s">
        <v>935</v>
      </c>
      <c r="N351" s="841">
        <v>135242</v>
      </c>
      <c r="O351" s="787">
        <v>25.41</v>
      </c>
      <c r="P351" s="801">
        <v>18</v>
      </c>
      <c r="Q351" s="537">
        <f t="shared" si="8"/>
        <v>20.836199999999998</v>
      </c>
      <c r="R351" s="470">
        <f>Q351*0.7835</f>
        <v>16.325162699999996</v>
      </c>
      <c r="S351" s="1264">
        <f t="shared" si="9"/>
        <v>6490.7228765321897</v>
      </c>
      <c r="T351" s="1265"/>
      <c r="U351" s="1292" t="s">
        <v>618</v>
      </c>
      <c r="V351" s="1293"/>
    </row>
    <row r="352" spans="1:23" ht="21" customHeight="1">
      <c r="A352" s="1651">
        <v>45300</v>
      </c>
      <c r="B352" s="817" t="s">
        <v>256</v>
      </c>
      <c r="C352" s="764" t="s">
        <v>989</v>
      </c>
      <c r="D352" s="839" t="s">
        <v>991</v>
      </c>
      <c r="E352" s="764" t="s">
        <v>992</v>
      </c>
      <c r="F352" s="838">
        <v>36</v>
      </c>
      <c r="G352" s="514">
        <v>495</v>
      </c>
      <c r="H352" s="970">
        <v>193.47</v>
      </c>
      <c r="I352" s="514" t="s">
        <v>82</v>
      </c>
      <c r="J352" s="838">
        <v>0</v>
      </c>
      <c r="K352" s="839">
        <v>0</v>
      </c>
      <c r="L352" s="868" t="s">
        <v>484</v>
      </c>
      <c r="M352" s="468" t="s">
        <v>990</v>
      </c>
      <c r="N352" s="514">
        <v>24035</v>
      </c>
      <c r="O352" s="961">
        <v>217.8</v>
      </c>
      <c r="P352" s="768">
        <v>100</v>
      </c>
      <c r="Q352" s="537">
        <f t="shared" si="8"/>
        <v>0</v>
      </c>
      <c r="R352" s="470">
        <f>Q352*0.75</f>
        <v>0</v>
      </c>
      <c r="S352" s="1264" t="e">
        <f t="shared" si="9"/>
        <v>#DIV/0!</v>
      </c>
      <c r="T352" s="1265"/>
      <c r="U352" s="1292" t="s">
        <v>397</v>
      </c>
      <c r="V352" s="1293"/>
      <c r="W352" s="959">
        <v>28</v>
      </c>
    </row>
    <row r="353" spans="1:23" ht="17">
      <c r="A353" s="1652"/>
      <c r="B353" s="817">
        <v>6</v>
      </c>
      <c r="C353" s="764">
        <v>27.3</v>
      </c>
      <c r="D353" s="764">
        <v>73</v>
      </c>
      <c r="E353" s="764">
        <v>100</v>
      </c>
      <c r="F353" s="838">
        <v>33</v>
      </c>
      <c r="G353" s="514">
        <v>485</v>
      </c>
      <c r="H353" s="514" t="s">
        <v>82</v>
      </c>
      <c r="I353" s="514" t="s">
        <v>82</v>
      </c>
      <c r="J353" s="838">
        <v>6</v>
      </c>
      <c r="K353" s="764">
        <v>0</v>
      </c>
      <c r="L353" s="868" t="s">
        <v>484</v>
      </c>
      <c r="M353" s="468" t="s">
        <v>982</v>
      </c>
      <c r="N353" s="514">
        <v>190247</v>
      </c>
      <c r="O353" s="756">
        <v>33</v>
      </c>
      <c r="P353" s="801">
        <v>20</v>
      </c>
      <c r="Q353" s="537">
        <f t="shared" si="8"/>
        <v>26.4</v>
      </c>
      <c r="R353" s="470">
        <f>Q353*0.75</f>
        <v>19.799999999999997</v>
      </c>
      <c r="S353" s="1264">
        <f t="shared" si="9"/>
        <v>7206.325757575758</v>
      </c>
      <c r="T353" s="1265"/>
      <c r="U353" s="1292" t="s">
        <v>405</v>
      </c>
      <c r="V353" s="1293"/>
    </row>
    <row r="354" spans="1:23" ht="17">
      <c r="A354" s="1652"/>
      <c r="B354" s="817">
        <v>7</v>
      </c>
      <c r="C354" s="838">
        <v>86.2</v>
      </c>
      <c r="D354" s="468">
        <v>86</v>
      </c>
      <c r="E354" s="838">
        <v>18</v>
      </c>
      <c r="F354" s="838">
        <v>34</v>
      </c>
      <c r="G354" s="514">
        <v>524</v>
      </c>
      <c r="H354" s="514" t="s">
        <v>82</v>
      </c>
      <c r="I354" s="514" t="s">
        <v>82</v>
      </c>
      <c r="J354" s="764">
        <v>4</v>
      </c>
      <c r="K354" s="764">
        <v>4</v>
      </c>
      <c r="L354" s="868" t="s">
        <v>484</v>
      </c>
      <c r="M354" s="468" t="s">
        <v>973</v>
      </c>
      <c r="N354" s="514">
        <v>247937</v>
      </c>
      <c r="O354" s="756">
        <v>42</v>
      </c>
      <c r="P354" s="801">
        <v>19</v>
      </c>
      <c r="Q354" s="537">
        <f t="shared" si="8"/>
        <v>34.020000000000003</v>
      </c>
      <c r="R354" s="470">
        <f>Q354*0.75</f>
        <v>25.515000000000001</v>
      </c>
      <c r="S354" s="1264">
        <f t="shared" si="9"/>
        <v>7287.9776601998819</v>
      </c>
      <c r="T354" s="1265"/>
      <c r="U354" s="1292" t="s">
        <v>405</v>
      </c>
      <c r="V354" s="1293"/>
    </row>
    <row r="355" spans="1:23" ht="17">
      <c r="A355" s="1652"/>
      <c r="B355" s="817">
        <v>8</v>
      </c>
      <c r="C355" s="764" t="s">
        <v>82</v>
      </c>
      <c r="D355" s="764">
        <v>253</v>
      </c>
      <c r="E355" s="514">
        <v>0</v>
      </c>
      <c r="F355" s="764" t="s">
        <v>82</v>
      </c>
      <c r="G355" s="514">
        <v>0</v>
      </c>
      <c r="H355" s="514" t="s">
        <v>82</v>
      </c>
      <c r="I355" s="514" t="s">
        <v>82</v>
      </c>
      <c r="J355" s="764">
        <v>10</v>
      </c>
      <c r="K355" s="764">
        <v>0</v>
      </c>
      <c r="L355" s="837" t="s">
        <v>96</v>
      </c>
      <c r="M355" s="468" t="s">
        <v>794</v>
      </c>
      <c r="N355" s="940"/>
      <c r="O355" s="922"/>
      <c r="P355" s="843"/>
      <c r="Q355" s="537">
        <f t="shared" si="8"/>
        <v>0</v>
      </c>
      <c r="R355" s="470">
        <f>Q355*0.93</f>
        <v>0</v>
      </c>
      <c r="S355" s="1264" t="e">
        <f t="shared" si="9"/>
        <v>#DIV/0!</v>
      </c>
      <c r="T355" s="1265"/>
      <c r="U355" s="1292" t="s">
        <v>472</v>
      </c>
      <c r="V355" s="1293"/>
    </row>
    <row r="356" spans="1:23" ht="16">
      <c r="A356" s="1652"/>
      <c r="B356" s="817" t="s">
        <v>465</v>
      </c>
      <c r="C356" s="838" t="s">
        <v>82</v>
      </c>
      <c r="D356" s="838">
        <v>21</v>
      </c>
      <c r="E356" s="838">
        <v>21</v>
      </c>
      <c r="F356" s="838" t="s">
        <v>82</v>
      </c>
      <c r="G356" s="838" t="s">
        <v>82</v>
      </c>
      <c r="H356" s="468" t="s">
        <v>82</v>
      </c>
      <c r="I356" s="514" t="s">
        <v>82</v>
      </c>
      <c r="J356" s="514">
        <v>1</v>
      </c>
      <c r="K356" s="514">
        <v>0</v>
      </c>
      <c r="L356" s="786" t="s">
        <v>82</v>
      </c>
      <c r="M356" s="863" t="s">
        <v>469</v>
      </c>
      <c r="N356" s="923"/>
      <c r="O356" s="922"/>
      <c r="P356" s="843"/>
      <c r="Q356" s="537">
        <f t="shared" si="8"/>
        <v>0</v>
      </c>
      <c r="R356" s="470">
        <f>Q356*0.93</f>
        <v>0</v>
      </c>
      <c r="S356" s="1264" t="e">
        <f t="shared" si="9"/>
        <v>#DIV/0!</v>
      </c>
      <c r="T356" s="1265"/>
      <c r="U356" s="1292" t="s">
        <v>473</v>
      </c>
      <c r="V356" s="1293"/>
    </row>
    <row r="357" spans="1:23" ht="17">
      <c r="A357" s="1653"/>
      <c r="B357" s="817" t="s">
        <v>467</v>
      </c>
      <c r="C357" s="764">
        <v>12</v>
      </c>
      <c r="D357" s="468">
        <v>103</v>
      </c>
      <c r="E357" s="514">
        <v>30</v>
      </c>
      <c r="F357" s="764">
        <v>33</v>
      </c>
      <c r="G357" s="514">
        <v>495</v>
      </c>
      <c r="H357" s="468" t="s">
        <v>82</v>
      </c>
      <c r="I357" s="514" t="s">
        <v>82</v>
      </c>
      <c r="J357" s="764">
        <v>0</v>
      </c>
      <c r="K357" s="764">
        <v>0</v>
      </c>
      <c r="L357" s="837" t="s">
        <v>484</v>
      </c>
      <c r="M357" s="468" t="s">
        <v>935</v>
      </c>
      <c r="N357" s="841">
        <v>135242</v>
      </c>
      <c r="O357" s="787">
        <v>24.5</v>
      </c>
      <c r="P357" s="801">
        <v>18</v>
      </c>
      <c r="Q357" s="537">
        <f t="shared" si="8"/>
        <v>20.09</v>
      </c>
      <c r="R357" s="470">
        <f>Q357*0.7835</f>
        <v>15.740515</v>
      </c>
      <c r="S357" s="1264">
        <f t="shared" si="9"/>
        <v>6731.8068690890987</v>
      </c>
      <c r="T357" s="1265"/>
      <c r="U357" s="1292" t="s">
        <v>405</v>
      </c>
      <c r="V357" s="1293"/>
    </row>
    <row r="358" spans="1:23" ht="17">
      <c r="A358" s="1651">
        <v>45301</v>
      </c>
      <c r="B358" s="817" t="s">
        <v>256</v>
      </c>
      <c r="C358" s="764">
        <v>46</v>
      </c>
      <c r="D358" s="839" t="s">
        <v>993</v>
      </c>
      <c r="E358" s="764" t="s">
        <v>994</v>
      </c>
      <c r="F358" s="838" t="s">
        <v>995</v>
      </c>
      <c r="G358" s="514">
        <v>495</v>
      </c>
      <c r="H358" s="970">
        <v>193.13</v>
      </c>
      <c r="I358" s="514" t="s">
        <v>82</v>
      </c>
      <c r="J358" s="838">
        <v>0</v>
      </c>
      <c r="K358" s="839">
        <v>0</v>
      </c>
      <c r="L358" s="868" t="s">
        <v>484</v>
      </c>
      <c r="M358" s="468" t="s">
        <v>864</v>
      </c>
      <c r="N358" s="514">
        <v>24948</v>
      </c>
      <c r="O358" s="961">
        <v>236.9</v>
      </c>
      <c r="P358" s="768">
        <v>99.2</v>
      </c>
      <c r="Q358" s="537">
        <f t="shared" si="8"/>
        <v>1.8951999999999933</v>
      </c>
      <c r="R358" s="470">
        <f>Q358*0.75</f>
        <v>1.4213999999999949</v>
      </c>
      <c r="S358" s="1264">
        <f t="shared" si="9"/>
        <v>13163.78218657666</v>
      </c>
      <c r="T358" s="1265"/>
      <c r="U358" s="1292" t="s">
        <v>397</v>
      </c>
      <c r="V358" s="1293"/>
      <c r="W358" s="959">
        <v>27.5</v>
      </c>
    </row>
    <row r="359" spans="1:23" ht="17">
      <c r="A359" s="1652"/>
      <c r="B359" s="817">
        <v>6</v>
      </c>
      <c r="C359" s="764">
        <v>27.3</v>
      </c>
      <c r="D359" s="764">
        <v>73</v>
      </c>
      <c r="E359" s="764">
        <v>100</v>
      </c>
      <c r="F359" s="838">
        <v>33</v>
      </c>
      <c r="G359" s="514">
        <v>485</v>
      </c>
      <c r="H359" s="514" t="s">
        <v>82</v>
      </c>
      <c r="I359" s="514" t="s">
        <v>82</v>
      </c>
      <c r="J359" s="838">
        <v>6</v>
      </c>
      <c r="K359" s="764">
        <v>0</v>
      </c>
      <c r="L359" s="868" t="s">
        <v>484</v>
      </c>
      <c r="M359" s="468" t="s">
        <v>982</v>
      </c>
      <c r="N359" s="514">
        <v>190247</v>
      </c>
      <c r="O359" s="756">
        <v>33</v>
      </c>
      <c r="P359" s="801">
        <v>20</v>
      </c>
      <c r="Q359" s="537">
        <f t="shared" si="8"/>
        <v>26.4</v>
      </c>
      <c r="R359" s="470">
        <f>Q359*0.75</f>
        <v>19.799999999999997</v>
      </c>
      <c r="S359" s="1264">
        <f t="shared" si="9"/>
        <v>7206.325757575758</v>
      </c>
      <c r="T359" s="1265"/>
      <c r="U359" s="1292" t="s">
        <v>405</v>
      </c>
      <c r="V359" s="1293"/>
    </row>
    <row r="360" spans="1:23" ht="17">
      <c r="A360" s="1652"/>
      <c r="B360" s="817">
        <v>7</v>
      </c>
      <c r="C360" s="838">
        <v>86.2</v>
      </c>
      <c r="D360" s="468">
        <v>86</v>
      </c>
      <c r="E360" s="838">
        <v>18</v>
      </c>
      <c r="F360" s="838">
        <v>34</v>
      </c>
      <c r="G360" s="514">
        <v>524</v>
      </c>
      <c r="H360" s="514" t="s">
        <v>82</v>
      </c>
      <c r="I360" s="514" t="s">
        <v>82</v>
      </c>
      <c r="J360" s="764">
        <v>4</v>
      </c>
      <c r="K360" s="764">
        <v>4</v>
      </c>
      <c r="L360" s="868" t="s">
        <v>484</v>
      </c>
      <c r="M360" s="468" t="s">
        <v>973</v>
      </c>
      <c r="N360" s="514">
        <v>247937</v>
      </c>
      <c r="O360" s="756">
        <v>41</v>
      </c>
      <c r="P360" s="801">
        <v>19</v>
      </c>
      <c r="Q360" s="537">
        <f t="shared" si="8"/>
        <v>33.21</v>
      </c>
      <c r="R360" s="470">
        <f>Q360*0.75</f>
        <v>24.907499999999999</v>
      </c>
      <c r="S360" s="1264">
        <f t="shared" si="9"/>
        <v>7465.7332128876842</v>
      </c>
      <c r="T360" s="1265"/>
      <c r="U360" s="1292" t="s">
        <v>405</v>
      </c>
      <c r="V360" s="1293"/>
    </row>
    <row r="361" spans="1:23" ht="17">
      <c r="A361" s="1652"/>
      <c r="B361" s="817">
        <v>8</v>
      </c>
      <c r="C361" s="764" t="s">
        <v>82</v>
      </c>
      <c r="D361" s="764">
        <v>253</v>
      </c>
      <c r="E361" s="514">
        <v>0</v>
      </c>
      <c r="F361" s="764" t="s">
        <v>82</v>
      </c>
      <c r="G361" s="514">
        <v>0</v>
      </c>
      <c r="H361" s="514" t="s">
        <v>82</v>
      </c>
      <c r="I361" s="514" t="s">
        <v>82</v>
      </c>
      <c r="J361" s="764">
        <v>10</v>
      </c>
      <c r="K361" s="764">
        <v>0</v>
      </c>
      <c r="L361" s="837" t="s">
        <v>96</v>
      </c>
      <c r="M361" s="468" t="s">
        <v>794</v>
      </c>
      <c r="N361" s="940"/>
      <c r="O361" s="922"/>
      <c r="P361" s="843"/>
      <c r="Q361" s="537">
        <f t="shared" si="8"/>
        <v>0</v>
      </c>
      <c r="R361" s="470">
        <f>Q361*0.93</f>
        <v>0</v>
      </c>
      <c r="S361" s="1264" t="e">
        <f t="shared" si="9"/>
        <v>#DIV/0!</v>
      </c>
      <c r="T361" s="1265"/>
      <c r="U361" s="1292" t="s">
        <v>472</v>
      </c>
      <c r="V361" s="1293"/>
    </row>
    <row r="362" spans="1:23" ht="16">
      <c r="A362" s="1652"/>
      <c r="B362" s="817" t="s">
        <v>465</v>
      </c>
      <c r="C362" s="838" t="s">
        <v>82</v>
      </c>
      <c r="D362" s="838">
        <v>21</v>
      </c>
      <c r="E362" s="838">
        <v>21</v>
      </c>
      <c r="F362" s="838" t="s">
        <v>82</v>
      </c>
      <c r="G362" s="838" t="s">
        <v>82</v>
      </c>
      <c r="H362" s="468" t="s">
        <v>82</v>
      </c>
      <c r="I362" s="514" t="s">
        <v>82</v>
      </c>
      <c r="J362" s="514">
        <v>1</v>
      </c>
      <c r="K362" s="514">
        <v>0</v>
      </c>
      <c r="L362" s="786" t="s">
        <v>82</v>
      </c>
      <c r="M362" s="863" t="s">
        <v>469</v>
      </c>
      <c r="N362" s="923"/>
      <c r="O362" s="922"/>
      <c r="P362" s="843"/>
      <c r="Q362" s="537">
        <f t="shared" si="8"/>
        <v>0</v>
      </c>
      <c r="R362" s="470">
        <f>Q362*0.93</f>
        <v>0</v>
      </c>
      <c r="S362" s="1264" t="e">
        <f t="shared" si="9"/>
        <v>#DIV/0!</v>
      </c>
      <c r="T362" s="1265"/>
      <c r="U362" s="1292" t="s">
        <v>473</v>
      </c>
      <c r="V362" s="1293"/>
    </row>
    <row r="363" spans="1:23" ht="17">
      <c r="A363" s="1653"/>
      <c r="B363" s="817" t="s">
        <v>467</v>
      </c>
      <c r="C363" s="764">
        <v>12</v>
      </c>
      <c r="D363" s="468">
        <v>103</v>
      </c>
      <c r="E363" s="514">
        <v>30</v>
      </c>
      <c r="F363" s="764">
        <v>33</v>
      </c>
      <c r="G363" s="514">
        <v>495</v>
      </c>
      <c r="H363" s="468" t="s">
        <v>82</v>
      </c>
      <c r="I363" s="514" t="s">
        <v>82</v>
      </c>
      <c r="J363" s="764">
        <v>0</v>
      </c>
      <c r="K363" s="764">
        <v>0</v>
      </c>
      <c r="L363" s="837" t="s">
        <v>484</v>
      </c>
      <c r="M363" s="468" t="s">
        <v>935</v>
      </c>
      <c r="N363" s="841">
        <v>135242</v>
      </c>
      <c r="O363" s="787">
        <v>23.5</v>
      </c>
      <c r="P363" s="801">
        <v>18</v>
      </c>
      <c r="Q363" s="537">
        <f t="shared" si="8"/>
        <v>19.27</v>
      </c>
      <c r="R363" s="470">
        <f>Q363*0.7835</f>
        <v>15.098044999999999</v>
      </c>
      <c r="S363" s="1264">
        <f t="shared" si="9"/>
        <v>7018.2667358588478</v>
      </c>
      <c r="T363" s="1265"/>
      <c r="U363" s="1292" t="s">
        <v>405</v>
      </c>
      <c r="V363" s="1293"/>
    </row>
    <row r="364" spans="1:23" ht="17">
      <c r="A364" s="1651">
        <v>45302</v>
      </c>
      <c r="B364" s="817" t="s">
        <v>256</v>
      </c>
      <c r="C364" s="764" t="s">
        <v>999</v>
      </c>
      <c r="D364" s="839" t="s">
        <v>997</v>
      </c>
      <c r="E364" s="764" t="s">
        <v>998</v>
      </c>
      <c r="F364" s="838">
        <v>34</v>
      </c>
      <c r="G364" s="514">
        <v>490</v>
      </c>
      <c r="H364" s="970">
        <v>192.47</v>
      </c>
      <c r="I364" s="514" t="s">
        <v>82</v>
      </c>
      <c r="J364" s="838">
        <v>0</v>
      </c>
      <c r="K364" s="839">
        <v>0</v>
      </c>
      <c r="L364" s="868" t="s">
        <v>484</v>
      </c>
      <c r="M364" s="468" t="s">
        <v>996</v>
      </c>
      <c r="N364" s="514">
        <v>25383</v>
      </c>
      <c r="O364" s="756">
        <v>238.7</v>
      </c>
      <c r="P364" s="768">
        <v>98.9</v>
      </c>
      <c r="Q364" s="537">
        <f t="shared" si="8"/>
        <v>2.6256999999999864</v>
      </c>
      <c r="R364" s="470">
        <f>Q364*0.75</f>
        <v>1.9692749999999899</v>
      </c>
      <c r="S364" s="1264">
        <f t="shared" si="9"/>
        <v>9667.1363826789548</v>
      </c>
      <c r="T364" s="1265"/>
      <c r="U364" s="1292" t="s">
        <v>397</v>
      </c>
      <c r="V364" s="1293"/>
      <c r="W364" s="959">
        <v>23</v>
      </c>
    </row>
    <row r="365" spans="1:23" ht="17">
      <c r="A365" s="1652"/>
      <c r="B365" s="817">
        <v>6</v>
      </c>
      <c r="C365" s="764">
        <v>27.3</v>
      </c>
      <c r="D365" s="764">
        <v>73</v>
      </c>
      <c r="E365" s="764">
        <v>100</v>
      </c>
      <c r="F365" s="838">
        <v>33</v>
      </c>
      <c r="G365" s="514">
        <v>485</v>
      </c>
      <c r="H365" s="514" t="s">
        <v>82</v>
      </c>
      <c r="I365" s="514" t="s">
        <v>82</v>
      </c>
      <c r="J365" s="838">
        <v>6</v>
      </c>
      <c r="K365" s="764">
        <v>0</v>
      </c>
      <c r="L365" s="868" t="s">
        <v>484</v>
      </c>
      <c r="M365" s="468" t="s">
        <v>982</v>
      </c>
      <c r="N365" s="514">
        <v>189826</v>
      </c>
      <c r="O365" s="756">
        <v>32</v>
      </c>
      <c r="P365" s="801">
        <v>20</v>
      </c>
      <c r="Q365" s="537">
        <f t="shared" si="8"/>
        <v>25.6</v>
      </c>
      <c r="R365" s="470">
        <f>Q365*0.75</f>
        <v>19.200000000000003</v>
      </c>
      <c r="S365" s="1264">
        <f t="shared" si="9"/>
        <v>7415.078125</v>
      </c>
      <c r="T365" s="1265"/>
      <c r="U365" s="1292" t="s">
        <v>405</v>
      </c>
      <c r="V365" s="1293"/>
    </row>
    <row r="366" spans="1:23" ht="17">
      <c r="A366" s="1652"/>
      <c r="B366" s="817">
        <v>7</v>
      </c>
      <c r="C366" s="838">
        <v>86.2</v>
      </c>
      <c r="D366" s="468">
        <v>86</v>
      </c>
      <c r="E366" s="838">
        <v>18</v>
      </c>
      <c r="F366" s="838">
        <v>34</v>
      </c>
      <c r="G366" s="514">
        <v>524</v>
      </c>
      <c r="H366" s="514" t="s">
        <v>82</v>
      </c>
      <c r="I366" s="514" t="s">
        <v>82</v>
      </c>
      <c r="J366" s="764">
        <v>4</v>
      </c>
      <c r="K366" s="764">
        <v>4</v>
      </c>
      <c r="L366" s="868" t="s">
        <v>484</v>
      </c>
      <c r="M366" s="468" t="s">
        <v>973</v>
      </c>
      <c r="N366" s="514">
        <v>247937</v>
      </c>
      <c r="O366" s="756">
        <v>41</v>
      </c>
      <c r="P366" s="801">
        <v>19</v>
      </c>
      <c r="Q366" s="537">
        <f t="shared" si="8"/>
        <v>33.21</v>
      </c>
      <c r="R366" s="470">
        <f>Q366*0.75</f>
        <v>24.907499999999999</v>
      </c>
      <c r="S366" s="1264">
        <f t="shared" si="9"/>
        <v>7465.7332128876842</v>
      </c>
      <c r="T366" s="1265"/>
      <c r="U366" s="1292" t="s">
        <v>405</v>
      </c>
      <c r="V366" s="1293"/>
    </row>
    <row r="367" spans="1:23" ht="17">
      <c r="A367" s="1652"/>
      <c r="B367" s="817">
        <v>8</v>
      </c>
      <c r="C367" s="764" t="s">
        <v>82</v>
      </c>
      <c r="D367" s="764">
        <v>253</v>
      </c>
      <c r="E367" s="514">
        <v>0</v>
      </c>
      <c r="F367" s="764" t="s">
        <v>82</v>
      </c>
      <c r="G367" s="514">
        <v>0</v>
      </c>
      <c r="H367" s="514" t="s">
        <v>82</v>
      </c>
      <c r="I367" s="514" t="s">
        <v>82</v>
      </c>
      <c r="J367" s="764">
        <v>10</v>
      </c>
      <c r="K367" s="764">
        <v>0</v>
      </c>
      <c r="L367" s="837" t="s">
        <v>96</v>
      </c>
      <c r="M367" s="468" t="s">
        <v>794</v>
      </c>
      <c r="N367" s="940"/>
      <c r="O367" s="922"/>
      <c r="P367" s="843"/>
      <c r="Q367" s="537">
        <f t="shared" si="8"/>
        <v>0</v>
      </c>
      <c r="R367" s="470">
        <f>Q367*0.93</f>
        <v>0</v>
      </c>
      <c r="S367" s="1264" t="e">
        <f t="shared" si="9"/>
        <v>#DIV/0!</v>
      </c>
      <c r="T367" s="1265"/>
      <c r="U367" s="1292" t="s">
        <v>472</v>
      </c>
      <c r="V367" s="1293"/>
    </row>
    <row r="368" spans="1:23" ht="16">
      <c r="A368" s="1652"/>
      <c r="B368" s="817" t="s">
        <v>465</v>
      </c>
      <c r="C368" s="838" t="s">
        <v>82</v>
      </c>
      <c r="D368" s="838">
        <v>21</v>
      </c>
      <c r="E368" s="838">
        <v>21</v>
      </c>
      <c r="F368" s="838" t="s">
        <v>82</v>
      </c>
      <c r="G368" s="838" t="s">
        <v>82</v>
      </c>
      <c r="H368" s="468" t="s">
        <v>82</v>
      </c>
      <c r="I368" s="514" t="s">
        <v>82</v>
      </c>
      <c r="J368" s="514">
        <v>1</v>
      </c>
      <c r="K368" s="514">
        <v>0</v>
      </c>
      <c r="L368" s="786" t="s">
        <v>82</v>
      </c>
      <c r="M368" s="863" t="s">
        <v>469</v>
      </c>
      <c r="N368" s="923"/>
      <c r="O368" s="922"/>
      <c r="P368" s="843"/>
      <c r="Q368" s="537">
        <f t="shared" si="8"/>
        <v>0</v>
      </c>
      <c r="R368" s="470">
        <f>Q368*0.93</f>
        <v>0</v>
      </c>
      <c r="S368" s="1264" t="e">
        <f t="shared" si="9"/>
        <v>#DIV/0!</v>
      </c>
      <c r="T368" s="1265"/>
      <c r="U368" s="1292" t="s">
        <v>473</v>
      </c>
      <c r="V368" s="1293"/>
    </row>
    <row r="369" spans="1:23" ht="17">
      <c r="A369" s="1653"/>
      <c r="B369" s="817" t="s">
        <v>467</v>
      </c>
      <c r="C369" s="764">
        <v>12</v>
      </c>
      <c r="D369" s="468">
        <v>103</v>
      </c>
      <c r="E369" s="514">
        <v>30</v>
      </c>
      <c r="F369" s="764">
        <v>33</v>
      </c>
      <c r="G369" s="514">
        <v>495</v>
      </c>
      <c r="H369" s="468" t="s">
        <v>82</v>
      </c>
      <c r="I369" s="514" t="s">
        <v>82</v>
      </c>
      <c r="J369" s="764">
        <v>0</v>
      </c>
      <c r="K369" s="764">
        <v>0</v>
      </c>
      <c r="L369" s="837" t="s">
        <v>484</v>
      </c>
      <c r="M369" s="468" t="s">
        <v>935</v>
      </c>
      <c r="N369" s="841">
        <v>135242</v>
      </c>
      <c r="O369" s="787">
        <v>23.5</v>
      </c>
      <c r="P369" s="801">
        <v>18</v>
      </c>
      <c r="Q369" s="537">
        <f t="shared" si="8"/>
        <v>19.27</v>
      </c>
      <c r="R369" s="470">
        <f>Q369*0.7835</f>
        <v>15.098044999999999</v>
      </c>
      <c r="S369" s="1264">
        <f t="shared" si="9"/>
        <v>7018.2667358588478</v>
      </c>
      <c r="T369" s="1265"/>
      <c r="U369" s="1292" t="s">
        <v>405</v>
      </c>
      <c r="V369" s="1293"/>
    </row>
    <row r="370" spans="1:23" ht="15.75" customHeight="1">
      <c r="A370" s="1651">
        <v>45303</v>
      </c>
      <c r="B370" s="817" t="s">
        <v>256</v>
      </c>
      <c r="C370" s="764" t="s">
        <v>1000</v>
      </c>
      <c r="D370" s="839" t="s">
        <v>1003</v>
      </c>
      <c r="E370" s="764" t="s">
        <v>1006</v>
      </c>
      <c r="F370" s="838">
        <v>34</v>
      </c>
      <c r="G370" s="514">
        <v>467</v>
      </c>
      <c r="H370" s="970">
        <v>191.21</v>
      </c>
      <c r="I370" s="514" t="s">
        <v>82</v>
      </c>
      <c r="J370" s="838">
        <v>0</v>
      </c>
      <c r="K370" s="839">
        <v>0</v>
      </c>
      <c r="L370" s="868" t="s">
        <v>484</v>
      </c>
      <c r="M370" s="468" t="s">
        <v>842</v>
      </c>
      <c r="N370" s="514">
        <v>28569</v>
      </c>
      <c r="O370" s="756">
        <v>200</v>
      </c>
      <c r="P370" s="768">
        <v>98.5</v>
      </c>
      <c r="Q370" s="537">
        <f t="shared" si="8"/>
        <v>3</v>
      </c>
      <c r="R370" s="470">
        <f>Q370*0.75</f>
        <v>2.25</v>
      </c>
      <c r="S370" s="1264">
        <f t="shared" si="9"/>
        <v>9523</v>
      </c>
      <c r="T370" s="1265"/>
      <c r="U370" s="1292" t="s">
        <v>397</v>
      </c>
      <c r="V370" s="1293"/>
      <c r="W370" s="959">
        <v>32</v>
      </c>
    </row>
    <row r="371" spans="1:23" ht="15.75" customHeight="1">
      <c r="A371" s="1652"/>
      <c r="B371" s="817">
        <v>6</v>
      </c>
      <c r="C371" s="764" t="s">
        <v>1001</v>
      </c>
      <c r="D371" s="764" t="s">
        <v>1004</v>
      </c>
      <c r="E371" s="764">
        <v>100</v>
      </c>
      <c r="F371" s="838">
        <v>33</v>
      </c>
      <c r="G371" s="514">
        <v>467</v>
      </c>
      <c r="H371" s="514" t="s">
        <v>82</v>
      </c>
      <c r="I371" s="514" t="s">
        <v>82</v>
      </c>
      <c r="J371" s="838">
        <v>6</v>
      </c>
      <c r="K371" s="764">
        <v>0</v>
      </c>
      <c r="L371" s="868" t="s">
        <v>484</v>
      </c>
      <c r="M371" s="468" t="s">
        <v>1007</v>
      </c>
      <c r="N371" s="514">
        <v>190208</v>
      </c>
      <c r="O371" s="756">
        <v>31.56</v>
      </c>
      <c r="P371" s="801">
        <v>20</v>
      </c>
      <c r="Q371" s="537">
        <f t="shared" si="8"/>
        <v>25.247999999999998</v>
      </c>
      <c r="R371" s="470">
        <f>Q371*0.75</f>
        <v>18.936</v>
      </c>
      <c r="S371" s="1264">
        <f t="shared" si="9"/>
        <v>7533.5868187579217</v>
      </c>
      <c r="T371" s="1265"/>
      <c r="U371" s="1292" t="s">
        <v>405</v>
      </c>
      <c r="V371" s="1293"/>
    </row>
    <row r="372" spans="1:23" ht="15.75" customHeight="1">
      <c r="A372" s="1652"/>
      <c r="B372" s="817">
        <v>7</v>
      </c>
      <c r="C372" s="838" t="s">
        <v>1002</v>
      </c>
      <c r="D372" s="468" t="s">
        <v>1005</v>
      </c>
      <c r="E372" s="838">
        <v>18</v>
      </c>
      <c r="F372" s="838">
        <v>34</v>
      </c>
      <c r="G372" s="514">
        <v>469</v>
      </c>
      <c r="H372" s="514" t="s">
        <v>82</v>
      </c>
      <c r="I372" s="514" t="s">
        <v>82</v>
      </c>
      <c r="J372" s="764" t="s">
        <v>699</v>
      </c>
      <c r="K372" s="764">
        <v>4</v>
      </c>
      <c r="L372" s="868" t="s">
        <v>484</v>
      </c>
      <c r="M372" s="468" t="s">
        <v>827</v>
      </c>
      <c r="N372" s="514">
        <v>247937</v>
      </c>
      <c r="O372" s="756">
        <v>41</v>
      </c>
      <c r="P372" s="801">
        <v>19</v>
      </c>
      <c r="Q372" s="537">
        <f t="shared" si="8"/>
        <v>33.21</v>
      </c>
      <c r="R372" s="470">
        <f>Q372*0.75</f>
        <v>24.907499999999999</v>
      </c>
      <c r="S372" s="1264">
        <f t="shared" si="9"/>
        <v>7465.7332128876842</v>
      </c>
      <c r="T372" s="1265"/>
      <c r="U372" s="1292" t="s">
        <v>405</v>
      </c>
      <c r="V372" s="1293"/>
    </row>
    <row r="373" spans="1:23" ht="15.75" customHeight="1">
      <c r="A373" s="1652"/>
      <c r="B373" s="817">
        <v>8</v>
      </c>
      <c r="C373" s="764" t="s">
        <v>82</v>
      </c>
      <c r="D373" s="764">
        <v>253</v>
      </c>
      <c r="E373" s="514">
        <v>0</v>
      </c>
      <c r="F373" s="764" t="s">
        <v>82</v>
      </c>
      <c r="G373" s="514">
        <v>0</v>
      </c>
      <c r="H373" s="514" t="s">
        <v>82</v>
      </c>
      <c r="I373" s="514" t="s">
        <v>82</v>
      </c>
      <c r="J373" s="764">
        <v>10</v>
      </c>
      <c r="K373" s="764">
        <v>0</v>
      </c>
      <c r="L373" s="837" t="s">
        <v>96</v>
      </c>
      <c r="M373" s="468" t="s">
        <v>794</v>
      </c>
      <c r="N373" s="940"/>
      <c r="O373" s="922"/>
      <c r="P373" s="843"/>
      <c r="Q373" s="537">
        <f t="shared" si="8"/>
        <v>0</v>
      </c>
      <c r="R373" s="470">
        <f>Q373*0.93</f>
        <v>0</v>
      </c>
      <c r="S373" s="1264" t="e">
        <f t="shared" si="9"/>
        <v>#DIV/0!</v>
      </c>
      <c r="T373" s="1265"/>
      <c r="U373" s="1292" t="s">
        <v>472</v>
      </c>
      <c r="V373" s="1293"/>
    </row>
    <row r="374" spans="1:23" ht="15.75" customHeight="1">
      <c r="A374" s="1652"/>
      <c r="B374" s="817" t="s">
        <v>465</v>
      </c>
      <c r="C374" s="838" t="s">
        <v>82</v>
      </c>
      <c r="D374" s="838">
        <v>21</v>
      </c>
      <c r="E374" s="838">
        <v>21</v>
      </c>
      <c r="F374" s="838" t="s">
        <v>82</v>
      </c>
      <c r="G374" s="838" t="s">
        <v>82</v>
      </c>
      <c r="H374" s="468" t="s">
        <v>82</v>
      </c>
      <c r="I374" s="514" t="s">
        <v>82</v>
      </c>
      <c r="J374" s="514">
        <v>1</v>
      </c>
      <c r="K374" s="514">
        <v>0</v>
      </c>
      <c r="L374" s="786" t="s">
        <v>82</v>
      </c>
      <c r="M374" s="863" t="s">
        <v>469</v>
      </c>
      <c r="N374" s="923"/>
      <c r="O374" s="922"/>
      <c r="P374" s="843"/>
      <c r="Q374" s="537">
        <f t="shared" ref="Q374:Q437" si="10">O374*(100-P374)/100</f>
        <v>0</v>
      </c>
      <c r="R374" s="470">
        <f>Q374*0.93</f>
        <v>0</v>
      </c>
      <c r="S374" s="1264" t="e">
        <f t="shared" ref="S374:S437" si="11">N374/Q374</f>
        <v>#DIV/0!</v>
      </c>
      <c r="T374" s="1265"/>
      <c r="U374" s="1292" t="s">
        <v>473</v>
      </c>
      <c r="V374" s="1293"/>
    </row>
    <row r="375" spans="1:23" ht="15.75" customHeight="1">
      <c r="A375" s="1653"/>
      <c r="B375" s="817" t="s">
        <v>467</v>
      </c>
      <c r="C375" s="764">
        <v>12</v>
      </c>
      <c r="D375" s="468">
        <v>103</v>
      </c>
      <c r="E375" s="514" t="s">
        <v>823</v>
      </c>
      <c r="F375" s="764" t="s">
        <v>459</v>
      </c>
      <c r="G375" s="514">
        <v>473</v>
      </c>
      <c r="H375" s="468" t="s">
        <v>82</v>
      </c>
      <c r="I375" s="514" t="s">
        <v>82</v>
      </c>
      <c r="J375" s="764">
        <v>0</v>
      </c>
      <c r="K375" s="764">
        <v>0</v>
      </c>
      <c r="L375" s="837" t="s">
        <v>484</v>
      </c>
      <c r="M375" s="468" t="s">
        <v>1008</v>
      </c>
      <c r="N375" s="841">
        <v>135242</v>
      </c>
      <c r="O375" s="787">
        <v>23.5</v>
      </c>
      <c r="P375" s="801">
        <v>18</v>
      </c>
      <c r="Q375" s="537">
        <f t="shared" si="10"/>
        <v>19.27</v>
      </c>
      <c r="R375" s="470">
        <f>Q375*0.7835</f>
        <v>15.098044999999999</v>
      </c>
      <c r="S375" s="1264">
        <f t="shared" si="11"/>
        <v>7018.2667358588478</v>
      </c>
      <c r="T375" s="1265"/>
      <c r="U375" s="1292" t="s">
        <v>405</v>
      </c>
      <c r="V375" s="1293"/>
    </row>
    <row r="376" spans="1:23" ht="17">
      <c r="A376" s="1651">
        <v>45304</v>
      </c>
      <c r="B376" s="817" t="s">
        <v>256</v>
      </c>
      <c r="C376" s="764" t="s">
        <v>999</v>
      </c>
      <c r="D376" s="839" t="s">
        <v>1003</v>
      </c>
      <c r="E376" s="764" t="s">
        <v>1013</v>
      </c>
      <c r="F376" s="838">
        <v>34</v>
      </c>
      <c r="G376" s="514">
        <v>468</v>
      </c>
      <c r="H376" s="970">
        <v>189.95</v>
      </c>
      <c r="I376" s="514" t="s">
        <v>82</v>
      </c>
      <c r="J376" s="838">
        <v>0</v>
      </c>
      <c r="K376" s="839">
        <v>0</v>
      </c>
      <c r="L376" s="868" t="s">
        <v>484</v>
      </c>
      <c r="M376" s="468" t="s">
        <v>842</v>
      </c>
      <c r="N376" s="514">
        <v>28829</v>
      </c>
      <c r="O376" s="756">
        <v>198</v>
      </c>
      <c r="P376" s="768">
        <v>98.5</v>
      </c>
      <c r="Q376" s="537">
        <f t="shared" si="10"/>
        <v>2.97</v>
      </c>
      <c r="R376" s="470">
        <f>Q376*0.75</f>
        <v>2.2275</v>
      </c>
      <c r="S376" s="1264">
        <f t="shared" si="11"/>
        <v>9706.7340067340065</v>
      </c>
      <c r="T376" s="1265"/>
      <c r="U376" s="1292" t="s">
        <v>397</v>
      </c>
      <c r="V376" s="1293"/>
      <c r="W376" s="959">
        <v>32</v>
      </c>
    </row>
    <row r="377" spans="1:23" ht="17">
      <c r="A377" s="1652"/>
      <c r="B377" s="817">
        <v>6</v>
      </c>
      <c r="C377" s="764" t="s">
        <v>1009</v>
      </c>
      <c r="D377" s="764" t="s">
        <v>1011</v>
      </c>
      <c r="E377" s="764">
        <v>100</v>
      </c>
      <c r="F377" s="838">
        <v>33</v>
      </c>
      <c r="G377" s="514">
        <v>467</v>
      </c>
      <c r="H377" s="514" t="s">
        <v>82</v>
      </c>
      <c r="I377" s="514" t="s">
        <v>82</v>
      </c>
      <c r="J377" s="838">
        <v>6</v>
      </c>
      <c r="K377" s="764">
        <v>0</v>
      </c>
      <c r="L377" s="868" t="s">
        <v>484</v>
      </c>
      <c r="M377" s="468" t="s">
        <v>1007</v>
      </c>
      <c r="N377" s="514">
        <v>195541</v>
      </c>
      <c r="O377" s="756">
        <v>32.11</v>
      </c>
      <c r="P377" s="801">
        <v>20</v>
      </c>
      <c r="Q377" s="537">
        <f t="shared" si="10"/>
        <v>25.688000000000002</v>
      </c>
      <c r="R377" s="470">
        <f>Q377*0.75</f>
        <v>19.266000000000002</v>
      </c>
      <c r="S377" s="1264">
        <f t="shared" si="11"/>
        <v>7612.1535347243844</v>
      </c>
      <c r="T377" s="1265"/>
      <c r="U377" s="1292" t="s">
        <v>405</v>
      </c>
      <c r="V377" s="1293"/>
    </row>
    <row r="378" spans="1:23" ht="17">
      <c r="A378" s="1652"/>
      <c r="B378" s="817">
        <v>7</v>
      </c>
      <c r="C378" s="838" t="s">
        <v>1010</v>
      </c>
      <c r="D378" s="468" t="s">
        <v>1012</v>
      </c>
      <c r="E378" s="838" t="s">
        <v>1014</v>
      </c>
      <c r="F378" s="838" t="s">
        <v>1015</v>
      </c>
      <c r="G378" s="514">
        <v>468</v>
      </c>
      <c r="H378" s="514" t="s">
        <v>82</v>
      </c>
      <c r="I378" s="514" t="s">
        <v>82</v>
      </c>
      <c r="J378" s="764" t="s">
        <v>1016</v>
      </c>
      <c r="K378" s="764">
        <v>4</v>
      </c>
      <c r="L378" s="868" t="s">
        <v>484</v>
      </c>
      <c r="M378" s="468" t="s">
        <v>827</v>
      </c>
      <c r="N378" s="514">
        <v>247937</v>
      </c>
      <c r="O378" s="756">
        <v>41</v>
      </c>
      <c r="P378" s="801">
        <v>19</v>
      </c>
      <c r="Q378" s="537">
        <f t="shared" si="10"/>
        <v>33.21</v>
      </c>
      <c r="R378" s="470">
        <f>Q378*0.75</f>
        <v>24.907499999999999</v>
      </c>
      <c r="S378" s="1264">
        <f t="shared" si="11"/>
        <v>7465.7332128876842</v>
      </c>
      <c r="T378" s="1265"/>
      <c r="U378" s="1292" t="s">
        <v>405</v>
      </c>
      <c r="V378" s="1293"/>
    </row>
    <row r="379" spans="1:23" ht="17">
      <c r="A379" s="1652"/>
      <c r="B379" s="817">
        <v>8</v>
      </c>
      <c r="C379" s="764" t="s">
        <v>82</v>
      </c>
      <c r="D379" s="764">
        <v>253</v>
      </c>
      <c r="E379" s="514">
        <v>0</v>
      </c>
      <c r="F379" s="764" t="s">
        <v>82</v>
      </c>
      <c r="G379" s="514">
        <v>0</v>
      </c>
      <c r="H379" s="514" t="s">
        <v>82</v>
      </c>
      <c r="I379" s="514" t="s">
        <v>82</v>
      </c>
      <c r="J379" s="764">
        <v>10</v>
      </c>
      <c r="K379" s="764">
        <v>0</v>
      </c>
      <c r="L379" s="837" t="s">
        <v>96</v>
      </c>
      <c r="M379" s="468" t="s">
        <v>794</v>
      </c>
      <c r="N379" s="940"/>
      <c r="O379" s="922"/>
      <c r="P379" s="843"/>
      <c r="Q379" s="537">
        <f t="shared" si="10"/>
        <v>0</v>
      </c>
      <c r="R379" s="470">
        <f>Q379*0.93</f>
        <v>0</v>
      </c>
      <c r="S379" s="1264" t="e">
        <f t="shared" si="11"/>
        <v>#DIV/0!</v>
      </c>
      <c r="T379" s="1265"/>
      <c r="U379" s="1292" t="s">
        <v>472</v>
      </c>
      <c r="V379" s="1293"/>
    </row>
    <row r="380" spans="1:23" ht="16">
      <c r="A380" s="1652"/>
      <c r="B380" s="817" t="s">
        <v>465</v>
      </c>
      <c r="C380" s="838" t="s">
        <v>82</v>
      </c>
      <c r="D380" s="838">
        <v>21</v>
      </c>
      <c r="E380" s="838">
        <v>21</v>
      </c>
      <c r="F380" s="838" t="s">
        <v>82</v>
      </c>
      <c r="G380" s="838" t="s">
        <v>82</v>
      </c>
      <c r="H380" s="468" t="s">
        <v>82</v>
      </c>
      <c r="I380" s="514" t="s">
        <v>82</v>
      </c>
      <c r="J380" s="764" t="s">
        <v>584</v>
      </c>
      <c r="K380" s="514">
        <v>0</v>
      </c>
      <c r="L380" s="786" t="s">
        <v>82</v>
      </c>
      <c r="M380" s="863" t="s">
        <v>469</v>
      </c>
      <c r="N380" s="923"/>
      <c r="O380" s="922"/>
      <c r="P380" s="843"/>
      <c r="Q380" s="537">
        <f t="shared" si="10"/>
        <v>0</v>
      </c>
      <c r="R380" s="470">
        <f>Q380*0.93</f>
        <v>0</v>
      </c>
      <c r="S380" s="1264" t="e">
        <f t="shared" si="11"/>
        <v>#DIV/0!</v>
      </c>
      <c r="T380" s="1265"/>
      <c r="U380" s="1292" t="s">
        <v>473</v>
      </c>
      <c r="V380" s="1293"/>
    </row>
    <row r="381" spans="1:23" ht="17">
      <c r="A381" s="1653"/>
      <c r="B381" s="817" t="s">
        <v>467</v>
      </c>
      <c r="C381" s="764">
        <v>12</v>
      </c>
      <c r="D381" s="468">
        <v>103</v>
      </c>
      <c r="E381" s="514" t="s">
        <v>823</v>
      </c>
      <c r="F381" s="764" t="s">
        <v>907</v>
      </c>
      <c r="G381" s="514">
        <v>472</v>
      </c>
      <c r="H381" s="468" t="s">
        <v>82</v>
      </c>
      <c r="I381" s="514" t="s">
        <v>82</v>
      </c>
      <c r="J381" s="764">
        <v>0</v>
      </c>
      <c r="K381" s="764">
        <v>0</v>
      </c>
      <c r="L381" s="837" t="s">
        <v>484</v>
      </c>
      <c r="M381" s="468" t="s">
        <v>1008</v>
      </c>
      <c r="N381" s="841">
        <v>135242</v>
      </c>
      <c r="O381" s="787">
        <v>23.5</v>
      </c>
      <c r="P381" s="801">
        <v>18</v>
      </c>
      <c r="Q381" s="537">
        <f t="shared" si="10"/>
        <v>19.27</v>
      </c>
      <c r="R381" s="470">
        <f>Q381*0.7835</f>
        <v>15.098044999999999</v>
      </c>
      <c r="S381" s="1264">
        <f t="shared" si="11"/>
        <v>7018.2667358588478</v>
      </c>
      <c r="T381" s="1265"/>
      <c r="U381" s="1292" t="s">
        <v>405</v>
      </c>
      <c r="V381" s="1293"/>
    </row>
    <row r="382" spans="1:23" ht="17">
      <c r="A382" s="1651">
        <v>45305</v>
      </c>
      <c r="B382" s="817" t="s">
        <v>256</v>
      </c>
      <c r="C382" s="764" t="s">
        <v>999</v>
      </c>
      <c r="D382" s="839" t="s">
        <v>1017</v>
      </c>
      <c r="E382" s="764" t="s">
        <v>1022</v>
      </c>
      <c r="F382" s="838" t="s">
        <v>494</v>
      </c>
      <c r="G382" s="514">
        <v>466</v>
      </c>
      <c r="H382" s="970">
        <v>188.62</v>
      </c>
      <c r="I382" s="514" t="s">
        <v>82</v>
      </c>
      <c r="J382" s="838">
        <v>0</v>
      </c>
      <c r="K382" s="839">
        <v>0</v>
      </c>
      <c r="L382" s="868" t="s">
        <v>484</v>
      </c>
      <c r="M382" s="468" t="s">
        <v>842</v>
      </c>
      <c r="N382" s="514">
        <v>29588</v>
      </c>
      <c r="O382" s="756">
        <v>195</v>
      </c>
      <c r="P382" s="768">
        <v>98.5</v>
      </c>
      <c r="Q382" s="537">
        <f t="shared" si="10"/>
        <v>2.9249999999999998</v>
      </c>
      <c r="R382" s="470">
        <f>Q382*0.75</f>
        <v>2.1937499999999996</v>
      </c>
      <c r="S382" s="1264">
        <f t="shared" si="11"/>
        <v>10115.555555555557</v>
      </c>
      <c r="T382" s="1265"/>
      <c r="U382" s="1292" t="s">
        <v>397</v>
      </c>
      <c r="V382" s="1293"/>
      <c r="W382" s="959">
        <v>32</v>
      </c>
    </row>
    <row r="383" spans="1:23" ht="17">
      <c r="A383" s="1652"/>
      <c r="B383" s="817">
        <v>6</v>
      </c>
      <c r="C383" s="764" t="s">
        <v>1018</v>
      </c>
      <c r="D383" s="764" t="s">
        <v>1020</v>
      </c>
      <c r="E383" s="764">
        <v>100</v>
      </c>
      <c r="F383" s="838">
        <v>33</v>
      </c>
      <c r="G383" s="514">
        <v>465</v>
      </c>
      <c r="H383" s="514" t="s">
        <v>82</v>
      </c>
      <c r="I383" s="514" t="s">
        <v>82</v>
      </c>
      <c r="J383" s="838" t="s">
        <v>680</v>
      </c>
      <c r="K383" s="764">
        <v>0</v>
      </c>
      <c r="L383" s="868" t="s">
        <v>484</v>
      </c>
      <c r="M383" s="468" t="s">
        <v>826</v>
      </c>
      <c r="N383" s="514">
        <v>202045</v>
      </c>
      <c r="O383" s="756">
        <v>32.9</v>
      </c>
      <c r="P383" s="801">
        <v>20</v>
      </c>
      <c r="Q383" s="537">
        <f t="shared" si="10"/>
        <v>26.32</v>
      </c>
      <c r="R383" s="470">
        <f>Q383*0.75</f>
        <v>19.740000000000002</v>
      </c>
      <c r="S383" s="1264">
        <f t="shared" si="11"/>
        <v>7676.4817629179333</v>
      </c>
      <c r="T383" s="1265"/>
      <c r="U383" s="1292" t="s">
        <v>405</v>
      </c>
      <c r="V383" s="1293"/>
    </row>
    <row r="384" spans="1:23" ht="17">
      <c r="A384" s="1652"/>
      <c r="B384" s="817">
        <v>7</v>
      </c>
      <c r="C384" s="838" t="s">
        <v>1019</v>
      </c>
      <c r="D384" s="468" t="s">
        <v>1021</v>
      </c>
      <c r="E384" s="838" t="s">
        <v>1014</v>
      </c>
      <c r="F384" s="838" t="s">
        <v>494</v>
      </c>
      <c r="G384" s="514">
        <v>468</v>
      </c>
      <c r="H384" s="514" t="s">
        <v>82</v>
      </c>
      <c r="I384" s="514" t="s">
        <v>82</v>
      </c>
      <c r="J384" s="764" t="s">
        <v>1016</v>
      </c>
      <c r="K384" s="764">
        <v>4</v>
      </c>
      <c r="L384" s="868" t="s">
        <v>484</v>
      </c>
      <c r="M384" s="468" t="s">
        <v>973</v>
      </c>
      <c r="N384" s="514">
        <v>247937</v>
      </c>
      <c r="O384" s="756">
        <v>41</v>
      </c>
      <c r="P384" s="801">
        <v>19</v>
      </c>
      <c r="Q384" s="537">
        <f t="shared" si="10"/>
        <v>33.21</v>
      </c>
      <c r="R384" s="470">
        <f>Q384*0.75</f>
        <v>24.907499999999999</v>
      </c>
      <c r="S384" s="1264">
        <f t="shared" si="11"/>
        <v>7465.7332128876842</v>
      </c>
      <c r="T384" s="1265"/>
      <c r="U384" s="1292" t="s">
        <v>405</v>
      </c>
      <c r="V384" s="1293"/>
    </row>
    <row r="385" spans="1:23" ht="17">
      <c r="A385" s="1652"/>
      <c r="B385" s="817">
        <v>8</v>
      </c>
      <c r="C385" s="764" t="s">
        <v>82</v>
      </c>
      <c r="D385" s="764">
        <v>253</v>
      </c>
      <c r="E385" s="514">
        <v>0</v>
      </c>
      <c r="F385" s="764" t="s">
        <v>82</v>
      </c>
      <c r="G385" s="514">
        <v>0</v>
      </c>
      <c r="H385" s="514" t="s">
        <v>82</v>
      </c>
      <c r="I385" s="514" t="s">
        <v>82</v>
      </c>
      <c r="J385" s="764">
        <v>10</v>
      </c>
      <c r="K385" s="764">
        <v>0</v>
      </c>
      <c r="L385" s="837" t="s">
        <v>96</v>
      </c>
      <c r="M385" s="468" t="s">
        <v>794</v>
      </c>
      <c r="N385" s="940"/>
      <c r="O385" s="922"/>
      <c r="P385" s="843"/>
      <c r="Q385" s="537">
        <f t="shared" si="10"/>
        <v>0</v>
      </c>
      <c r="R385" s="470">
        <f>Q385*0.93</f>
        <v>0</v>
      </c>
      <c r="S385" s="1264" t="e">
        <f t="shared" si="11"/>
        <v>#DIV/0!</v>
      </c>
      <c r="T385" s="1265"/>
      <c r="U385" s="1292" t="s">
        <v>472</v>
      </c>
      <c r="V385" s="1293"/>
    </row>
    <row r="386" spans="1:23" ht="16">
      <c r="A386" s="1652"/>
      <c r="B386" s="817" t="s">
        <v>465</v>
      </c>
      <c r="C386" s="838" t="s">
        <v>82</v>
      </c>
      <c r="D386" s="838">
        <v>21</v>
      </c>
      <c r="E386" s="838">
        <v>21</v>
      </c>
      <c r="F386" s="838" t="s">
        <v>82</v>
      </c>
      <c r="G386" s="838" t="s">
        <v>82</v>
      </c>
      <c r="H386" s="468" t="s">
        <v>82</v>
      </c>
      <c r="I386" s="514" t="s">
        <v>82</v>
      </c>
      <c r="J386" s="764" t="s">
        <v>584</v>
      </c>
      <c r="K386" s="514">
        <v>0</v>
      </c>
      <c r="L386" s="786" t="s">
        <v>82</v>
      </c>
      <c r="M386" s="863" t="s">
        <v>469</v>
      </c>
      <c r="N386" s="923"/>
      <c r="O386" s="922"/>
      <c r="P386" s="843"/>
      <c r="Q386" s="537">
        <f t="shared" si="10"/>
        <v>0</v>
      </c>
      <c r="R386" s="470">
        <f>Q386*0.93</f>
        <v>0</v>
      </c>
      <c r="S386" s="1264" t="e">
        <f t="shared" si="11"/>
        <v>#DIV/0!</v>
      </c>
      <c r="T386" s="1265"/>
      <c r="U386" s="1292" t="s">
        <v>473</v>
      </c>
      <c r="V386" s="1293"/>
    </row>
    <row r="387" spans="1:23" ht="17">
      <c r="A387" s="1653"/>
      <c r="B387" s="817" t="s">
        <v>467</v>
      </c>
      <c r="C387" s="764">
        <v>12</v>
      </c>
      <c r="D387" s="468" t="s">
        <v>777</v>
      </c>
      <c r="E387" s="514">
        <v>25</v>
      </c>
      <c r="F387" s="764" t="s">
        <v>459</v>
      </c>
      <c r="G387" s="514">
        <v>472</v>
      </c>
      <c r="H387" s="468" t="s">
        <v>82</v>
      </c>
      <c r="I387" s="514" t="s">
        <v>82</v>
      </c>
      <c r="J387" s="764">
        <v>0</v>
      </c>
      <c r="K387" s="764">
        <v>0</v>
      </c>
      <c r="L387" s="837" t="s">
        <v>484</v>
      </c>
      <c r="M387" s="468" t="s">
        <v>1008</v>
      </c>
      <c r="N387" s="841">
        <v>135242</v>
      </c>
      <c r="O387" s="787">
        <v>23.5</v>
      </c>
      <c r="P387" s="801">
        <v>18</v>
      </c>
      <c r="Q387" s="537">
        <f t="shared" si="10"/>
        <v>19.27</v>
      </c>
      <c r="R387" s="470">
        <f>Q387*0.7835</f>
        <v>15.098044999999999</v>
      </c>
      <c r="S387" s="1264">
        <f t="shared" si="11"/>
        <v>7018.2667358588478</v>
      </c>
      <c r="T387" s="1265"/>
      <c r="U387" s="1292" t="s">
        <v>405</v>
      </c>
      <c r="V387" s="1293"/>
    </row>
    <row r="388" spans="1:23" ht="17">
      <c r="A388" s="1651">
        <v>45306</v>
      </c>
      <c r="B388" s="817" t="s">
        <v>256</v>
      </c>
      <c r="C388" s="764" t="s">
        <v>999</v>
      </c>
      <c r="D388" s="839" t="s">
        <v>841</v>
      </c>
      <c r="E388" s="764" t="s">
        <v>1025</v>
      </c>
      <c r="F388" s="838" t="s">
        <v>494</v>
      </c>
      <c r="G388" s="514">
        <v>466</v>
      </c>
      <c r="H388" s="970">
        <v>187.3</v>
      </c>
      <c r="I388" s="514" t="s">
        <v>82</v>
      </c>
      <c r="J388" s="838">
        <v>0</v>
      </c>
      <c r="K388" s="839">
        <v>0</v>
      </c>
      <c r="L388" s="868" t="s">
        <v>484</v>
      </c>
      <c r="M388" s="468" t="s">
        <v>1026</v>
      </c>
      <c r="N388" s="514">
        <v>31211</v>
      </c>
      <c r="O388" s="756">
        <v>195</v>
      </c>
      <c r="P388" s="768">
        <v>98.5</v>
      </c>
      <c r="Q388" s="537">
        <f t="shared" si="10"/>
        <v>2.9249999999999998</v>
      </c>
      <c r="R388" s="470">
        <f>Q388*0.75</f>
        <v>2.1937499999999996</v>
      </c>
      <c r="S388" s="1264">
        <f t="shared" si="11"/>
        <v>10670.427350427351</v>
      </c>
      <c r="T388" s="1265"/>
      <c r="U388" s="1292" t="s">
        <v>397</v>
      </c>
      <c r="V388" s="1293"/>
      <c r="W388" s="959">
        <v>32</v>
      </c>
    </row>
    <row r="389" spans="1:23" ht="17">
      <c r="A389" s="1652"/>
      <c r="B389" s="817">
        <v>6</v>
      </c>
      <c r="C389" s="764" t="s">
        <v>1023</v>
      </c>
      <c r="D389" s="764" t="s">
        <v>819</v>
      </c>
      <c r="E389" s="764">
        <v>100</v>
      </c>
      <c r="F389" s="838">
        <v>33</v>
      </c>
      <c r="G389" s="514">
        <v>465</v>
      </c>
      <c r="H389" s="514" t="s">
        <v>82</v>
      </c>
      <c r="I389" s="514" t="s">
        <v>82</v>
      </c>
      <c r="J389" s="838" t="s">
        <v>406</v>
      </c>
      <c r="K389" s="764">
        <v>0</v>
      </c>
      <c r="L389" s="868" t="s">
        <v>484</v>
      </c>
      <c r="M389" s="468" t="s">
        <v>826</v>
      </c>
      <c r="N389" s="514">
        <v>201776</v>
      </c>
      <c r="O389" s="756">
        <v>33.26</v>
      </c>
      <c r="P389" s="801">
        <v>20</v>
      </c>
      <c r="Q389" s="537">
        <f t="shared" si="10"/>
        <v>26.607999999999997</v>
      </c>
      <c r="R389" s="470">
        <f>Q389*0.75</f>
        <v>19.955999999999996</v>
      </c>
      <c r="S389" s="1264">
        <f t="shared" si="11"/>
        <v>7583.2832230908007</v>
      </c>
      <c r="T389" s="1265"/>
      <c r="U389" s="1292" t="s">
        <v>405</v>
      </c>
      <c r="V389" s="1293"/>
    </row>
    <row r="390" spans="1:23" ht="17">
      <c r="A390" s="1652"/>
      <c r="B390" s="817">
        <v>7</v>
      </c>
      <c r="C390" s="838" t="s">
        <v>1024</v>
      </c>
      <c r="D390" s="468">
        <v>83</v>
      </c>
      <c r="E390" s="838" t="s">
        <v>631</v>
      </c>
      <c r="F390" s="838" t="s">
        <v>494</v>
      </c>
      <c r="G390" s="514">
        <v>468</v>
      </c>
      <c r="H390" s="514" t="s">
        <v>82</v>
      </c>
      <c r="I390" s="514" t="s">
        <v>82</v>
      </c>
      <c r="J390" s="764" t="s">
        <v>1016</v>
      </c>
      <c r="K390" s="764">
        <v>4</v>
      </c>
      <c r="L390" s="868" t="s">
        <v>484</v>
      </c>
      <c r="M390" s="468" t="s">
        <v>973</v>
      </c>
      <c r="N390" s="514">
        <v>247937</v>
      </c>
      <c r="O390" s="756">
        <v>41</v>
      </c>
      <c r="P390" s="801">
        <v>19</v>
      </c>
      <c r="Q390" s="537">
        <f t="shared" si="10"/>
        <v>33.21</v>
      </c>
      <c r="R390" s="470">
        <f>Q390*0.75</f>
        <v>24.907499999999999</v>
      </c>
      <c r="S390" s="1264">
        <f t="shared" si="11"/>
        <v>7465.7332128876842</v>
      </c>
      <c r="T390" s="1265"/>
      <c r="U390" s="1292" t="s">
        <v>405</v>
      </c>
      <c r="V390" s="1293"/>
    </row>
    <row r="391" spans="1:23" ht="17">
      <c r="A391" s="1652"/>
      <c r="B391" s="817">
        <v>8</v>
      </c>
      <c r="C391" s="764" t="s">
        <v>82</v>
      </c>
      <c r="D391" s="764">
        <v>253</v>
      </c>
      <c r="E391" s="514">
        <v>0</v>
      </c>
      <c r="F391" s="764" t="s">
        <v>82</v>
      </c>
      <c r="G391" s="514">
        <v>0</v>
      </c>
      <c r="H391" s="514" t="s">
        <v>82</v>
      </c>
      <c r="I391" s="514" t="s">
        <v>82</v>
      </c>
      <c r="J391" s="764">
        <v>10</v>
      </c>
      <c r="K391" s="764">
        <v>0</v>
      </c>
      <c r="L391" s="837" t="s">
        <v>96</v>
      </c>
      <c r="M391" s="468" t="s">
        <v>794</v>
      </c>
      <c r="N391" s="940"/>
      <c r="O391" s="922"/>
      <c r="P391" s="843"/>
      <c r="Q391" s="537">
        <f t="shared" si="10"/>
        <v>0</v>
      </c>
      <c r="R391" s="470">
        <f>Q391*0.93</f>
        <v>0</v>
      </c>
      <c r="S391" s="1264" t="e">
        <f t="shared" si="11"/>
        <v>#DIV/0!</v>
      </c>
      <c r="T391" s="1265"/>
      <c r="U391" s="1292" t="s">
        <v>472</v>
      </c>
      <c r="V391" s="1293"/>
    </row>
    <row r="392" spans="1:23" ht="16">
      <c r="A392" s="1652"/>
      <c r="B392" s="817" t="s">
        <v>465</v>
      </c>
      <c r="C392" s="838" t="s">
        <v>82</v>
      </c>
      <c r="D392" s="838">
        <v>21</v>
      </c>
      <c r="E392" s="838">
        <v>21</v>
      </c>
      <c r="F392" s="838" t="s">
        <v>82</v>
      </c>
      <c r="G392" s="838" t="s">
        <v>82</v>
      </c>
      <c r="H392" s="468" t="s">
        <v>82</v>
      </c>
      <c r="I392" s="514" t="s">
        <v>82</v>
      </c>
      <c r="J392" s="764" t="s">
        <v>584</v>
      </c>
      <c r="K392" s="514">
        <v>0</v>
      </c>
      <c r="L392" s="786" t="s">
        <v>82</v>
      </c>
      <c r="M392" s="863" t="s">
        <v>469</v>
      </c>
      <c r="N392" s="923"/>
      <c r="O392" s="922"/>
      <c r="P392" s="843"/>
      <c r="Q392" s="537">
        <f t="shared" si="10"/>
        <v>0</v>
      </c>
      <c r="R392" s="470">
        <f>Q392*0.93</f>
        <v>0</v>
      </c>
      <c r="S392" s="1264" t="e">
        <f t="shared" si="11"/>
        <v>#DIV/0!</v>
      </c>
      <c r="T392" s="1265"/>
      <c r="U392" s="1292" t="s">
        <v>473</v>
      </c>
      <c r="V392" s="1293"/>
    </row>
    <row r="393" spans="1:23" ht="17">
      <c r="A393" s="1653"/>
      <c r="B393" s="817" t="s">
        <v>467</v>
      </c>
      <c r="C393" s="764">
        <v>12</v>
      </c>
      <c r="D393" s="468">
        <v>102</v>
      </c>
      <c r="E393" s="514">
        <v>25</v>
      </c>
      <c r="F393" s="764" t="s">
        <v>459</v>
      </c>
      <c r="G393" s="514">
        <v>467</v>
      </c>
      <c r="H393" s="468" t="s">
        <v>82</v>
      </c>
      <c r="I393" s="514" t="s">
        <v>82</v>
      </c>
      <c r="J393" s="764">
        <v>0</v>
      </c>
      <c r="K393" s="764">
        <v>0</v>
      </c>
      <c r="L393" s="837" t="s">
        <v>484</v>
      </c>
      <c r="M393" s="468" t="s">
        <v>1008</v>
      </c>
      <c r="N393" s="841">
        <v>135242</v>
      </c>
      <c r="O393" s="787">
        <v>23.5</v>
      </c>
      <c r="P393" s="801">
        <v>18</v>
      </c>
      <c r="Q393" s="537">
        <f t="shared" si="10"/>
        <v>19.27</v>
      </c>
      <c r="R393" s="470">
        <f>Q393*0.7835</f>
        <v>15.098044999999999</v>
      </c>
      <c r="S393" s="1264">
        <f t="shared" si="11"/>
        <v>7018.2667358588478</v>
      </c>
      <c r="T393" s="1265"/>
      <c r="U393" s="1292" t="s">
        <v>405</v>
      </c>
      <c r="V393" s="1293"/>
    </row>
    <row r="394" spans="1:23" ht="15.75" customHeight="1">
      <c r="A394" s="1651">
        <v>45307</v>
      </c>
      <c r="B394" s="817" t="s">
        <v>256</v>
      </c>
      <c r="C394" s="764" t="s">
        <v>1027</v>
      </c>
      <c r="D394" s="839" t="s">
        <v>1028</v>
      </c>
      <c r="E394" s="764" t="s">
        <v>1029</v>
      </c>
      <c r="F394" s="838" t="s">
        <v>494</v>
      </c>
      <c r="G394" s="514">
        <v>477</v>
      </c>
      <c r="H394" s="970">
        <v>186.03</v>
      </c>
      <c r="I394" s="514" t="s">
        <v>82</v>
      </c>
      <c r="J394" s="838">
        <v>0</v>
      </c>
      <c r="K394" s="839">
        <v>0</v>
      </c>
      <c r="L394" s="868" t="s">
        <v>484</v>
      </c>
      <c r="M394" s="468" t="s">
        <v>1030</v>
      </c>
      <c r="N394" s="514">
        <v>35207</v>
      </c>
      <c r="O394" s="756">
        <v>204</v>
      </c>
      <c r="P394" s="768">
        <v>98.5</v>
      </c>
      <c r="Q394" s="537">
        <f t="shared" si="10"/>
        <v>3.06</v>
      </c>
      <c r="R394" s="470">
        <f>Q394*0.75</f>
        <v>2.2949999999999999</v>
      </c>
      <c r="S394" s="1264">
        <f t="shared" si="11"/>
        <v>11505.555555555555</v>
      </c>
      <c r="T394" s="1265"/>
      <c r="U394" s="1292" t="s">
        <v>397</v>
      </c>
      <c r="V394" s="1293"/>
      <c r="W394" s="959">
        <v>32</v>
      </c>
    </row>
    <row r="395" spans="1:23" ht="15.75" customHeight="1">
      <c r="A395" s="1652"/>
      <c r="B395" s="817">
        <v>6</v>
      </c>
      <c r="C395" s="764" t="s">
        <v>1023</v>
      </c>
      <c r="D395" s="764" t="s">
        <v>819</v>
      </c>
      <c r="E395" s="764">
        <v>100</v>
      </c>
      <c r="F395" s="838">
        <v>33</v>
      </c>
      <c r="G395" s="514">
        <v>466</v>
      </c>
      <c r="H395" s="514" t="s">
        <v>82</v>
      </c>
      <c r="I395" s="514" t="s">
        <v>82</v>
      </c>
      <c r="J395" s="838" t="s">
        <v>406</v>
      </c>
      <c r="K395" s="764">
        <v>0</v>
      </c>
      <c r="L395" s="868" t="s">
        <v>484</v>
      </c>
      <c r="M395" s="468" t="s">
        <v>826</v>
      </c>
      <c r="N395" s="514">
        <v>201162</v>
      </c>
      <c r="O395" s="756">
        <v>31.96</v>
      </c>
      <c r="P395" s="801">
        <v>20</v>
      </c>
      <c r="Q395" s="537">
        <f t="shared" si="10"/>
        <v>25.568000000000001</v>
      </c>
      <c r="R395" s="470">
        <f>Q395*0.75</f>
        <v>19.176000000000002</v>
      </c>
      <c r="S395" s="1264">
        <f t="shared" si="11"/>
        <v>7867.7252816020018</v>
      </c>
      <c r="T395" s="1265"/>
      <c r="U395" s="1292" t="s">
        <v>405</v>
      </c>
      <c r="V395" s="1293"/>
    </row>
    <row r="396" spans="1:23" ht="15.75" customHeight="1">
      <c r="A396" s="1652"/>
      <c r="B396" s="817">
        <v>7</v>
      </c>
      <c r="C396" s="838" t="s">
        <v>1024</v>
      </c>
      <c r="D396" s="468">
        <v>83</v>
      </c>
      <c r="E396" s="838" t="s">
        <v>781</v>
      </c>
      <c r="F396" s="838" t="s">
        <v>494</v>
      </c>
      <c r="G396" s="514">
        <v>469</v>
      </c>
      <c r="H396" s="514" t="s">
        <v>82</v>
      </c>
      <c r="I396" s="514" t="s">
        <v>82</v>
      </c>
      <c r="J396" s="764" t="s">
        <v>1016</v>
      </c>
      <c r="K396" s="764">
        <v>4</v>
      </c>
      <c r="L396" s="868" t="s">
        <v>484</v>
      </c>
      <c r="M396" s="468" t="s">
        <v>973</v>
      </c>
      <c r="N396" s="514">
        <v>247937</v>
      </c>
      <c r="O396" s="756">
        <v>41</v>
      </c>
      <c r="P396" s="801">
        <v>19</v>
      </c>
      <c r="Q396" s="537">
        <f t="shared" si="10"/>
        <v>33.21</v>
      </c>
      <c r="R396" s="470">
        <f>Q396*0.75</f>
        <v>24.907499999999999</v>
      </c>
      <c r="S396" s="1264">
        <f t="shared" si="11"/>
        <v>7465.7332128876842</v>
      </c>
      <c r="T396" s="1265"/>
      <c r="U396" s="1292" t="s">
        <v>405</v>
      </c>
      <c r="V396" s="1293"/>
    </row>
    <row r="397" spans="1:23" ht="15.75" customHeight="1">
      <c r="A397" s="1652"/>
      <c r="B397" s="817">
        <v>8</v>
      </c>
      <c r="C397" s="764" t="s">
        <v>82</v>
      </c>
      <c r="D397" s="764">
        <v>253</v>
      </c>
      <c r="E397" s="514">
        <v>0</v>
      </c>
      <c r="F397" s="764" t="s">
        <v>82</v>
      </c>
      <c r="G397" s="514">
        <v>0</v>
      </c>
      <c r="H397" s="514" t="s">
        <v>82</v>
      </c>
      <c r="I397" s="514" t="s">
        <v>82</v>
      </c>
      <c r="J397" s="764">
        <v>10</v>
      </c>
      <c r="K397" s="764">
        <v>0</v>
      </c>
      <c r="L397" s="837" t="s">
        <v>96</v>
      </c>
      <c r="M397" s="468" t="s">
        <v>794</v>
      </c>
      <c r="N397" s="940"/>
      <c r="O397" s="922"/>
      <c r="P397" s="843"/>
      <c r="Q397" s="537">
        <f t="shared" si="10"/>
        <v>0</v>
      </c>
      <c r="R397" s="470">
        <f>Q397*0.93</f>
        <v>0</v>
      </c>
      <c r="S397" s="1264" t="e">
        <f t="shared" si="11"/>
        <v>#DIV/0!</v>
      </c>
      <c r="T397" s="1265"/>
      <c r="U397" s="1292" t="s">
        <v>472</v>
      </c>
      <c r="V397" s="1293"/>
    </row>
    <row r="398" spans="1:23" ht="15.75" customHeight="1">
      <c r="A398" s="1652"/>
      <c r="B398" s="817" t="s">
        <v>465</v>
      </c>
      <c r="C398" s="838" t="s">
        <v>82</v>
      </c>
      <c r="D398" s="838">
        <v>21</v>
      </c>
      <c r="E398" s="838">
        <v>21</v>
      </c>
      <c r="F398" s="838" t="s">
        <v>82</v>
      </c>
      <c r="G398" s="838" t="s">
        <v>82</v>
      </c>
      <c r="H398" s="468" t="s">
        <v>82</v>
      </c>
      <c r="I398" s="514" t="s">
        <v>82</v>
      </c>
      <c r="J398" s="764" t="s">
        <v>584</v>
      </c>
      <c r="K398" s="514">
        <v>0</v>
      </c>
      <c r="L398" s="786" t="s">
        <v>82</v>
      </c>
      <c r="M398" s="863" t="s">
        <v>469</v>
      </c>
      <c r="N398" s="923"/>
      <c r="O398" s="922"/>
      <c r="P398" s="843"/>
      <c r="Q398" s="537">
        <f t="shared" si="10"/>
        <v>0</v>
      </c>
      <c r="R398" s="470">
        <f>Q398*0.93</f>
        <v>0</v>
      </c>
      <c r="S398" s="1264" t="e">
        <f t="shared" si="11"/>
        <v>#DIV/0!</v>
      </c>
      <c r="T398" s="1265"/>
      <c r="U398" s="1292" t="s">
        <v>473</v>
      </c>
      <c r="V398" s="1293"/>
    </row>
    <row r="399" spans="1:23" ht="15.75" customHeight="1">
      <c r="A399" s="1653"/>
      <c r="B399" s="817" t="s">
        <v>467</v>
      </c>
      <c r="C399" s="764">
        <v>12</v>
      </c>
      <c r="D399" s="468">
        <v>102</v>
      </c>
      <c r="E399" s="514">
        <v>25</v>
      </c>
      <c r="F399" s="764" t="s">
        <v>459</v>
      </c>
      <c r="G399" s="514">
        <v>467</v>
      </c>
      <c r="H399" s="468" t="s">
        <v>82</v>
      </c>
      <c r="I399" s="514" t="s">
        <v>82</v>
      </c>
      <c r="J399" s="764">
        <v>0</v>
      </c>
      <c r="K399" s="764">
        <v>0</v>
      </c>
      <c r="L399" s="837" t="s">
        <v>484</v>
      </c>
      <c r="M399" s="468" t="s">
        <v>1031</v>
      </c>
      <c r="N399" s="841">
        <v>135242</v>
      </c>
      <c r="O399" s="787">
        <v>23.5</v>
      </c>
      <c r="P399" s="801">
        <v>18</v>
      </c>
      <c r="Q399" s="537">
        <f t="shared" si="10"/>
        <v>19.27</v>
      </c>
      <c r="R399" s="470">
        <f>Q399*0.7835</f>
        <v>15.098044999999999</v>
      </c>
      <c r="S399" s="1264">
        <f t="shared" si="11"/>
        <v>7018.2667358588478</v>
      </c>
      <c r="T399" s="1265"/>
      <c r="U399" s="1292" t="s">
        <v>405</v>
      </c>
      <c r="V399" s="1293"/>
    </row>
    <row r="400" spans="1:23" ht="17">
      <c r="A400" s="1651">
        <v>45308</v>
      </c>
      <c r="B400" s="817" t="s">
        <v>256</v>
      </c>
      <c r="C400" s="764" t="s">
        <v>1032</v>
      </c>
      <c r="D400" s="839" t="s">
        <v>1033</v>
      </c>
      <c r="E400" s="764" t="s">
        <v>1035</v>
      </c>
      <c r="F400" s="838" t="s">
        <v>494</v>
      </c>
      <c r="G400" s="514">
        <v>465</v>
      </c>
      <c r="H400" s="970">
        <v>183.57</v>
      </c>
      <c r="I400" s="514" t="s">
        <v>82</v>
      </c>
      <c r="J400" s="838">
        <v>0</v>
      </c>
      <c r="K400" s="839">
        <v>0</v>
      </c>
      <c r="L400" s="868" t="s">
        <v>484</v>
      </c>
      <c r="M400" s="468" t="s">
        <v>1037</v>
      </c>
      <c r="N400" s="514">
        <v>32986</v>
      </c>
      <c r="O400" s="756">
        <v>120</v>
      </c>
      <c r="P400" s="768">
        <v>98.5</v>
      </c>
      <c r="Q400" s="537">
        <f t="shared" si="10"/>
        <v>1.8</v>
      </c>
      <c r="R400" s="470">
        <f>Q400*0.75</f>
        <v>1.35</v>
      </c>
      <c r="S400" s="1264">
        <f t="shared" si="11"/>
        <v>18325.555555555555</v>
      </c>
      <c r="T400" s="1265"/>
      <c r="U400" s="1292" t="s">
        <v>397</v>
      </c>
      <c r="V400" s="1293"/>
      <c r="W400" s="959">
        <v>32</v>
      </c>
    </row>
    <row r="401" spans="1:23" ht="17">
      <c r="A401" s="1652"/>
      <c r="B401" s="817">
        <v>6</v>
      </c>
      <c r="C401" s="764" t="s">
        <v>1023</v>
      </c>
      <c r="D401" s="764" t="s">
        <v>1034</v>
      </c>
      <c r="E401" s="764" t="s">
        <v>1036</v>
      </c>
      <c r="F401" s="838">
        <v>33</v>
      </c>
      <c r="G401" s="514">
        <v>466</v>
      </c>
      <c r="H401" s="514" t="s">
        <v>82</v>
      </c>
      <c r="I401" s="514" t="s">
        <v>82</v>
      </c>
      <c r="J401" s="838" t="s">
        <v>406</v>
      </c>
      <c r="K401" s="764">
        <v>0</v>
      </c>
      <c r="L401" s="868" t="s">
        <v>484</v>
      </c>
      <c r="M401" s="468" t="s">
        <v>826</v>
      </c>
      <c r="N401" s="514">
        <v>202220</v>
      </c>
      <c r="O401" s="756">
        <v>34.299999999999997</v>
      </c>
      <c r="P401" s="801">
        <v>20</v>
      </c>
      <c r="Q401" s="537">
        <f t="shared" si="10"/>
        <v>27.44</v>
      </c>
      <c r="R401" s="470">
        <f>Q401*0.75</f>
        <v>20.580000000000002</v>
      </c>
      <c r="S401" s="1264">
        <f t="shared" si="11"/>
        <v>7369.5335276967926</v>
      </c>
      <c r="T401" s="1265"/>
      <c r="U401" s="1292" t="s">
        <v>405</v>
      </c>
      <c r="V401" s="1293"/>
    </row>
    <row r="402" spans="1:23" ht="17">
      <c r="A402" s="1652"/>
      <c r="B402" s="817">
        <v>7</v>
      </c>
      <c r="C402" s="838" t="s">
        <v>1024</v>
      </c>
      <c r="D402" s="468">
        <v>83</v>
      </c>
      <c r="E402" s="838" t="s">
        <v>781</v>
      </c>
      <c r="F402" s="838" t="s">
        <v>494</v>
      </c>
      <c r="G402" s="514">
        <v>469</v>
      </c>
      <c r="H402" s="514" t="s">
        <v>82</v>
      </c>
      <c r="I402" s="514" t="s">
        <v>82</v>
      </c>
      <c r="J402" s="764" t="s">
        <v>1016</v>
      </c>
      <c r="K402" s="764">
        <v>4</v>
      </c>
      <c r="L402" s="868" t="s">
        <v>484</v>
      </c>
      <c r="M402" s="468" t="s">
        <v>973</v>
      </c>
      <c r="N402" s="514">
        <v>247937</v>
      </c>
      <c r="O402" s="756">
        <v>41</v>
      </c>
      <c r="P402" s="801">
        <v>19</v>
      </c>
      <c r="Q402" s="537">
        <f t="shared" si="10"/>
        <v>33.21</v>
      </c>
      <c r="R402" s="470">
        <f>Q402*0.75</f>
        <v>24.907499999999999</v>
      </c>
      <c r="S402" s="1264">
        <f t="shared" si="11"/>
        <v>7465.7332128876842</v>
      </c>
      <c r="T402" s="1265"/>
      <c r="U402" s="1292" t="s">
        <v>405</v>
      </c>
      <c r="V402" s="1293"/>
    </row>
    <row r="403" spans="1:23" ht="17">
      <c r="A403" s="1652"/>
      <c r="B403" s="817">
        <v>8</v>
      </c>
      <c r="C403" s="764" t="s">
        <v>82</v>
      </c>
      <c r="D403" s="764">
        <v>253</v>
      </c>
      <c r="E403" s="514">
        <v>0</v>
      </c>
      <c r="F403" s="764" t="s">
        <v>82</v>
      </c>
      <c r="G403" s="514">
        <v>0</v>
      </c>
      <c r="H403" s="514" t="s">
        <v>82</v>
      </c>
      <c r="I403" s="514" t="s">
        <v>82</v>
      </c>
      <c r="J403" s="764">
        <v>10</v>
      </c>
      <c r="K403" s="764">
        <v>0</v>
      </c>
      <c r="L403" s="837" t="s">
        <v>96</v>
      </c>
      <c r="M403" s="468" t="s">
        <v>794</v>
      </c>
      <c r="N403" s="940"/>
      <c r="O403" s="922"/>
      <c r="P403" s="843"/>
      <c r="Q403" s="537">
        <f t="shared" si="10"/>
        <v>0</v>
      </c>
      <c r="R403" s="470">
        <f>Q403*0.93</f>
        <v>0</v>
      </c>
      <c r="S403" s="1264" t="e">
        <f t="shared" si="11"/>
        <v>#DIV/0!</v>
      </c>
      <c r="T403" s="1265"/>
      <c r="U403" s="1292" t="s">
        <v>472</v>
      </c>
      <c r="V403" s="1293"/>
    </row>
    <row r="404" spans="1:23" ht="16">
      <c r="A404" s="1652"/>
      <c r="B404" s="817" t="s">
        <v>465</v>
      </c>
      <c r="C404" s="838" t="s">
        <v>82</v>
      </c>
      <c r="D404" s="838">
        <v>21</v>
      </c>
      <c r="E404" s="838">
        <v>21</v>
      </c>
      <c r="F404" s="838" t="s">
        <v>82</v>
      </c>
      <c r="G404" s="838" t="s">
        <v>82</v>
      </c>
      <c r="H404" s="468" t="s">
        <v>82</v>
      </c>
      <c r="I404" s="514" t="s">
        <v>82</v>
      </c>
      <c r="J404" s="764" t="s">
        <v>584</v>
      </c>
      <c r="K404" s="514">
        <v>0</v>
      </c>
      <c r="L404" s="786" t="s">
        <v>82</v>
      </c>
      <c r="M404" s="863" t="s">
        <v>469</v>
      </c>
      <c r="N404" s="923"/>
      <c r="O404" s="922"/>
      <c r="P404" s="843"/>
      <c r="Q404" s="537">
        <f t="shared" si="10"/>
        <v>0</v>
      </c>
      <c r="R404" s="470">
        <f>Q404*0.93</f>
        <v>0</v>
      </c>
      <c r="S404" s="1264" t="e">
        <f t="shared" si="11"/>
        <v>#DIV/0!</v>
      </c>
      <c r="T404" s="1265"/>
      <c r="U404" s="1292" t="s">
        <v>473</v>
      </c>
      <c r="V404" s="1293"/>
    </row>
    <row r="405" spans="1:23" ht="17">
      <c r="A405" s="1653"/>
      <c r="B405" s="817" t="s">
        <v>467</v>
      </c>
      <c r="C405" s="764">
        <v>12</v>
      </c>
      <c r="D405" s="468">
        <v>102</v>
      </c>
      <c r="E405" s="514">
        <v>25</v>
      </c>
      <c r="F405" s="764" t="s">
        <v>459</v>
      </c>
      <c r="G405" s="514">
        <v>468</v>
      </c>
      <c r="H405" s="468" t="s">
        <v>82</v>
      </c>
      <c r="I405" s="514" t="s">
        <v>82</v>
      </c>
      <c r="J405" s="764">
        <v>0</v>
      </c>
      <c r="K405" s="764">
        <v>0</v>
      </c>
      <c r="L405" s="837" t="s">
        <v>484</v>
      </c>
      <c r="M405" s="468" t="s">
        <v>1031</v>
      </c>
      <c r="N405" s="841">
        <v>135242</v>
      </c>
      <c r="O405" s="787">
        <v>23.5</v>
      </c>
      <c r="P405" s="801">
        <v>18</v>
      </c>
      <c r="Q405" s="537">
        <f t="shared" si="10"/>
        <v>19.27</v>
      </c>
      <c r="R405" s="470">
        <f>Q405*0.7835</f>
        <v>15.098044999999999</v>
      </c>
      <c r="S405" s="1264">
        <f t="shared" si="11"/>
        <v>7018.2667358588478</v>
      </c>
      <c r="T405" s="1265"/>
      <c r="U405" s="1292" t="s">
        <v>405</v>
      </c>
      <c r="V405" s="1293"/>
    </row>
    <row r="406" spans="1:23" ht="17">
      <c r="A406" s="1651">
        <v>45309</v>
      </c>
      <c r="B406" s="817" t="s">
        <v>256</v>
      </c>
      <c r="C406" s="764" t="s">
        <v>1038</v>
      </c>
      <c r="D406" s="839" t="s">
        <v>1040</v>
      </c>
      <c r="E406" s="764" t="s">
        <v>1042</v>
      </c>
      <c r="F406" s="838" t="s">
        <v>494</v>
      </c>
      <c r="G406" s="514">
        <v>487</v>
      </c>
      <c r="H406" s="970">
        <v>183.43</v>
      </c>
      <c r="I406" s="514" t="s">
        <v>82</v>
      </c>
      <c r="J406" s="838">
        <v>0</v>
      </c>
      <c r="K406" s="839">
        <v>0</v>
      </c>
      <c r="L406" s="868" t="s">
        <v>484</v>
      </c>
      <c r="M406" s="468" t="s">
        <v>1044</v>
      </c>
      <c r="N406" s="514">
        <v>19999</v>
      </c>
      <c r="O406" s="756">
        <v>165</v>
      </c>
      <c r="P406" s="768">
        <v>98.5</v>
      </c>
      <c r="Q406" s="537">
        <f t="shared" si="10"/>
        <v>2.4750000000000001</v>
      </c>
      <c r="R406" s="470">
        <f>Q406*0.75</f>
        <v>1.8562500000000002</v>
      </c>
      <c r="S406" s="1264">
        <f t="shared" si="11"/>
        <v>8080.4040404040397</v>
      </c>
      <c r="T406" s="1265"/>
      <c r="U406" s="1292" t="s">
        <v>397</v>
      </c>
      <c r="V406" s="1293"/>
      <c r="W406" s="959">
        <v>32</v>
      </c>
    </row>
    <row r="407" spans="1:23" ht="17">
      <c r="A407" s="1652"/>
      <c r="B407" s="817">
        <v>6</v>
      </c>
      <c r="C407" s="764" t="s">
        <v>1039</v>
      </c>
      <c r="D407" s="764" t="s">
        <v>1041</v>
      </c>
      <c r="E407" s="764" t="s">
        <v>1043</v>
      </c>
      <c r="F407" s="838">
        <v>33</v>
      </c>
      <c r="G407" s="514">
        <v>464</v>
      </c>
      <c r="H407" s="514" t="s">
        <v>82</v>
      </c>
      <c r="I407" s="514" t="s">
        <v>82</v>
      </c>
      <c r="J407" s="838" t="s">
        <v>406</v>
      </c>
      <c r="K407" s="764">
        <v>0</v>
      </c>
      <c r="L407" s="868" t="s">
        <v>484</v>
      </c>
      <c r="M407" s="468" t="s">
        <v>1045</v>
      </c>
      <c r="N407" s="514">
        <v>201247</v>
      </c>
      <c r="O407" s="756">
        <v>30.98</v>
      </c>
      <c r="P407" s="801">
        <v>20</v>
      </c>
      <c r="Q407" s="537">
        <f t="shared" si="10"/>
        <v>24.784000000000002</v>
      </c>
      <c r="R407" s="470">
        <f>Q407*0.75</f>
        <v>18.588000000000001</v>
      </c>
      <c r="S407" s="1264">
        <f t="shared" si="11"/>
        <v>8120.0371207230464</v>
      </c>
      <c r="T407" s="1265"/>
      <c r="U407" s="1292" t="s">
        <v>405</v>
      </c>
      <c r="V407" s="1293"/>
    </row>
    <row r="408" spans="1:23" ht="17">
      <c r="A408" s="1652"/>
      <c r="B408" s="817">
        <v>7</v>
      </c>
      <c r="C408" s="838" t="s">
        <v>1024</v>
      </c>
      <c r="D408" s="468">
        <v>83</v>
      </c>
      <c r="E408" s="838" t="s">
        <v>1014</v>
      </c>
      <c r="F408" s="838" t="s">
        <v>494</v>
      </c>
      <c r="G408" s="514">
        <v>467</v>
      </c>
      <c r="H408" s="514" t="s">
        <v>82</v>
      </c>
      <c r="I408" s="514" t="s">
        <v>82</v>
      </c>
      <c r="J408" s="764" t="s">
        <v>1016</v>
      </c>
      <c r="K408" s="764">
        <v>4</v>
      </c>
      <c r="L408" s="868" t="s">
        <v>484</v>
      </c>
      <c r="M408" s="468" t="s">
        <v>973</v>
      </c>
      <c r="N408" s="514">
        <v>247937</v>
      </c>
      <c r="O408" s="756">
        <v>41</v>
      </c>
      <c r="P408" s="801">
        <v>19</v>
      </c>
      <c r="Q408" s="537">
        <f t="shared" si="10"/>
        <v>33.21</v>
      </c>
      <c r="R408" s="470">
        <f>Q408*0.75</f>
        <v>24.907499999999999</v>
      </c>
      <c r="S408" s="1264">
        <f t="shared" si="11"/>
        <v>7465.7332128876842</v>
      </c>
      <c r="T408" s="1265"/>
      <c r="U408" s="1292" t="s">
        <v>405</v>
      </c>
      <c r="V408" s="1293"/>
    </row>
    <row r="409" spans="1:23" ht="17">
      <c r="A409" s="1652"/>
      <c r="B409" s="817">
        <v>8</v>
      </c>
      <c r="C409" s="764" t="s">
        <v>82</v>
      </c>
      <c r="D409" s="764">
        <v>253</v>
      </c>
      <c r="E409" s="514">
        <v>0</v>
      </c>
      <c r="F409" s="764" t="s">
        <v>82</v>
      </c>
      <c r="G409" s="514">
        <v>0</v>
      </c>
      <c r="H409" s="514" t="s">
        <v>82</v>
      </c>
      <c r="I409" s="514" t="s">
        <v>82</v>
      </c>
      <c r="J409" s="764">
        <v>10</v>
      </c>
      <c r="K409" s="764">
        <v>0</v>
      </c>
      <c r="L409" s="837" t="s">
        <v>96</v>
      </c>
      <c r="M409" s="468" t="s">
        <v>794</v>
      </c>
      <c r="N409" s="940"/>
      <c r="O409" s="922"/>
      <c r="P409" s="843"/>
      <c r="Q409" s="537">
        <f t="shared" si="10"/>
        <v>0</v>
      </c>
      <c r="R409" s="470">
        <f>Q409*0.93</f>
        <v>0</v>
      </c>
      <c r="S409" s="1264" t="e">
        <f t="shared" si="11"/>
        <v>#DIV/0!</v>
      </c>
      <c r="T409" s="1265"/>
      <c r="U409" s="1292" t="s">
        <v>472</v>
      </c>
      <c r="V409" s="1293"/>
    </row>
    <row r="410" spans="1:23" ht="16">
      <c r="A410" s="1652"/>
      <c r="B410" s="817" t="s">
        <v>465</v>
      </c>
      <c r="C410" s="838" t="s">
        <v>82</v>
      </c>
      <c r="D410" s="838">
        <v>21</v>
      </c>
      <c r="E410" s="838">
        <v>21</v>
      </c>
      <c r="F410" s="838" t="s">
        <v>82</v>
      </c>
      <c r="G410" s="838" t="s">
        <v>82</v>
      </c>
      <c r="H410" s="468" t="s">
        <v>82</v>
      </c>
      <c r="I410" s="514" t="s">
        <v>82</v>
      </c>
      <c r="J410" s="764" t="s">
        <v>584</v>
      </c>
      <c r="K410" s="514">
        <v>0</v>
      </c>
      <c r="L410" s="786" t="s">
        <v>82</v>
      </c>
      <c r="M410" s="863" t="s">
        <v>469</v>
      </c>
      <c r="N410" s="923"/>
      <c r="O410" s="922"/>
      <c r="P410" s="843"/>
      <c r="Q410" s="537">
        <f t="shared" si="10"/>
        <v>0</v>
      </c>
      <c r="R410" s="470">
        <f>Q410*0.93</f>
        <v>0</v>
      </c>
      <c r="S410" s="1264" t="e">
        <f t="shared" si="11"/>
        <v>#DIV/0!</v>
      </c>
      <c r="T410" s="1265"/>
      <c r="U410" s="1292" t="s">
        <v>473</v>
      </c>
      <c r="V410" s="1293"/>
    </row>
    <row r="411" spans="1:23" ht="17">
      <c r="A411" s="1653"/>
      <c r="B411" s="817" t="s">
        <v>467</v>
      </c>
      <c r="C411" s="764">
        <v>12</v>
      </c>
      <c r="D411" s="468">
        <v>102</v>
      </c>
      <c r="E411" s="514">
        <v>25</v>
      </c>
      <c r="F411" s="764" t="s">
        <v>459</v>
      </c>
      <c r="G411" s="514">
        <v>468</v>
      </c>
      <c r="H411" s="468" t="s">
        <v>82</v>
      </c>
      <c r="I411" s="514" t="s">
        <v>82</v>
      </c>
      <c r="J411" s="764">
        <v>0</v>
      </c>
      <c r="K411" s="764">
        <v>0</v>
      </c>
      <c r="L411" s="837" t="s">
        <v>484</v>
      </c>
      <c r="M411" s="468" t="s">
        <v>1031</v>
      </c>
      <c r="N411" s="841">
        <v>135242</v>
      </c>
      <c r="O411" s="787">
        <v>23.5</v>
      </c>
      <c r="P411" s="801">
        <v>18</v>
      </c>
      <c r="Q411" s="537">
        <f t="shared" si="10"/>
        <v>19.27</v>
      </c>
      <c r="R411" s="470">
        <f>Q411*0.7835</f>
        <v>15.098044999999999</v>
      </c>
      <c r="S411" s="1264">
        <f t="shared" si="11"/>
        <v>7018.2667358588478</v>
      </c>
      <c r="T411" s="1265"/>
      <c r="U411" s="1292" t="s">
        <v>405</v>
      </c>
      <c r="V411" s="1293"/>
    </row>
    <row r="412" spans="1:23" ht="17">
      <c r="A412" s="1651">
        <v>45310</v>
      </c>
      <c r="B412" s="817" t="s">
        <v>256</v>
      </c>
      <c r="C412" s="764" t="s">
        <v>1046</v>
      </c>
      <c r="D412" s="839" t="s">
        <v>1048</v>
      </c>
      <c r="E412" s="764" t="s">
        <v>1050</v>
      </c>
      <c r="F412" s="838" t="s">
        <v>1051</v>
      </c>
      <c r="G412" s="514">
        <v>487</v>
      </c>
      <c r="H412" s="970">
        <v>183.81</v>
      </c>
      <c r="I412" s="514" t="s">
        <v>82</v>
      </c>
      <c r="J412" s="838">
        <v>0</v>
      </c>
      <c r="K412" s="839">
        <v>0</v>
      </c>
      <c r="L412" s="868" t="s">
        <v>484</v>
      </c>
      <c r="M412" s="468" t="s">
        <v>1052</v>
      </c>
      <c r="N412" s="514">
        <v>29825</v>
      </c>
      <c r="O412" s="756">
        <v>210</v>
      </c>
      <c r="P412" s="768">
        <v>98.5</v>
      </c>
      <c r="Q412" s="537">
        <f t="shared" si="10"/>
        <v>3.15</v>
      </c>
      <c r="R412" s="470">
        <f>Q412*0.75</f>
        <v>2.3624999999999998</v>
      </c>
      <c r="S412" s="1264">
        <f t="shared" si="11"/>
        <v>9468.2539682539682</v>
      </c>
      <c r="T412" s="1265"/>
      <c r="U412" s="1292" t="s">
        <v>397</v>
      </c>
      <c r="V412" s="1293"/>
      <c r="W412" s="959">
        <v>25</v>
      </c>
    </row>
    <row r="413" spans="1:23" ht="17">
      <c r="A413" s="1652"/>
      <c r="B413" s="817">
        <v>6</v>
      </c>
      <c r="C413" s="764" t="s">
        <v>1047</v>
      </c>
      <c r="D413" s="764" t="s">
        <v>1049</v>
      </c>
      <c r="E413" s="764" t="s">
        <v>1043</v>
      </c>
      <c r="F413" s="838">
        <v>33</v>
      </c>
      <c r="G413" s="514">
        <v>464</v>
      </c>
      <c r="H413" s="514" t="s">
        <v>82</v>
      </c>
      <c r="I413" s="514" t="s">
        <v>82</v>
      </c>
      <c r="J413" s="838" t="s">
        <v>406</v>
      </c>
      <c r="K413" s="764">
        <v>0</v>
      </c>
      <c r="L413" s="868" t="s">
        <v>484</v>
      </c>
      <c r="M413" s="468" t="s">
        <v>1045</v>
      </c>
      <c r="N413" s="514">
        <v>194789</v>
      </c>
      <c r="O413" s="756">
        <v>30.15</v>
      </c>
      <c r="P413" s="801">
        <v>20</v>
      </c>
      <c r="Q413" s="537">
        <f t="shared" si="10"/>
        <v>24.12</v>
      </c>
      <c r="R413" s="470">
        <f>Q413*0.75</f>
        <v>18.09</v>
      </c>
      <c r="S413" s="1264">
        <f t="shared" si="11"/>
        <v>8075.8291873963508</v>
      </c>
      <c r="T413" s="1265"/>
      <c r="U413" s="1292" t="s">
        <v>405</v>
      </c>
      <c r="V413" s="1293"/>
    </row>
    <row r="414" spans="1:23" ht="17">
      <c r="A414" s="1652"/>
      <c r="B414" s="817">
        <v>7</v>
      </c>
      <c r="C414" s="838" t="s">
        <v>1024</v>
      </c>
      <c r="D414" s="468">
        <v>83</v>
      </c>
      <c r="E414" s="838" t="s">
        <v>781</v>
      </c>
      <c r="F414" s="838" t="s">
        <v>494</v>
      </c>
      <c r="G414" s="514">
        <v>469</v>
      </c>
      <c r="H414" s="514" t="s">
        <v>82</v>
      </c>
      <c r="I414" s="514" t="s">
        <v>82</v>
      </c>
      <c r="J414" s="764" t="s">
        <v>1016</v>
      </c>
      <c r="K414" s="764">
        <v>4</v>
      </c>
      <c r="L414" s="868" t="s">
        <v>484</v>
      </c>
      <c r="M414" s="468" t="s">
        <v>973</v>
      </c>
      <c r="N414" s="514">
        <v>247937</v>
      </c>
      <c r="O414" s="756">
        <v>41</v>
      </c>
      <c r="P414" s="801">
        <v>19</v>
      </c>
      <c r="Q414" s="537">
        <f t="shared" si="10"/>
        <v>33.21</v>
      </c>
      <c r="R414" s="470">
        <f>Q414*0.75</f>
        <v>24.907499999999999</v>
      </c>
      <c r="S414" s="1264">
        <f t="shared" si="11"/>
        <v>7465.7332128876842</v>
      </c>
      <c r="T414" s="1265"/>
      <c r="U414" s="1292" t="s">
        <v>405</v>
      </c>
      <c r="V414" s="1293"/>
    </row>
    <row r="415" spans="1:23" ht="17">
      <c r="A415" s="1652"/>
      <c r="B415" s="817">
        <v>8</v>
      </c>
      <c r="C415" s="764" t="s">
        <v>82</v>
      </c>
      <c r="D415" s="764">
        <v>253</v>
      </c>
      <c r="E415" s="514">
        <v>0</v>
      </c>
      <c r="F415" s="764" t="s">
        <v>82</v>
      </c>
      <c r="G415" s="514">
        <v>0</v>
      </c>
      <c r="H415" s="514" t="s">
        <v>82</v>
      </c>
      <c r="I415" s="514" t="s">
        <v>82</v>
      </c>
      <c r="J415" s="764">
        <v>10</v>
      </c>
      <c r="K415" s="764">
        <v>0</v>
      </c>
      <c r="L415" s="837" t="s">
        <v>96</v>
      </c>
      <c r="M415" s="468" t="s">
        <v>794</v>
      </c>
      <c r="N415" s="940"/>
      <c r="O415" s="922"/>
      <c r="P415" s="843"/>
      <c r="Q415" s="537">
        <f t="shared" si="10"/>
        <v>0</v>
      </c>
      <c r="R415" s="470">
        <f>Q415*0.93</f>
        <v>0</v>
      </c>
      <c r="S415" s="1264" t="e">
        <f t="shared" si="11"/>
        <v>#DIV/0!</v>
      </c>
      <c r="T415" s="1265"/>
      <c r="U415" s="1292" t="s">
        <v>472</v>
      </c>
      <c r="V415" s="1293"/>
    </row>
    <row r="416" spans="1:23" ht="16">
      <c r="A416" s="1652"/>
      <c r="B416" s="817" t="s">
        <v>465</v>
      </c>
      <c r="C416" s="838" t="s">
        <v>82</v>
      </c>
      <c r="D416" s="838">
        <v>21</v>
      </c>
      <c r="E416" s="838">
        <v>21</v>
      </c>
      <c r="F416" s="838" t="s">
        <v>82</v>
      </c>
      <c r="G416" s="838" t="s">
        <v>82</v>
      </c>
      <c r="H416" s="468" t="s">
        <v>82</v>
      </c>
      <c r="I416" s="514" t="s">
        <v>82</v>
      </c>
      <c r="J416" s="764" t="s">
        <v>584</v>
      </c>
      <c r="K416" s="514">
        <v>0</v>
      </c>
      <c r="L416" s="786" t="s">
        <v>82</v>
      </c>
      <c r="M416" s="863" t="s">
        <v>469</v>
      </c>
      <c r="N416" s="923"/>
      <c r="O416" s="922"/>
      <c r="P416" s="843"/>
      <c r="Q416" s="537">
        <f t="shared" si="10"/>
        <v>0</v>
      </c>
      <c r="R416" s="470">
        <f>Q416*0.93</f>
        <v>0</v>
      </c>
      <c r="S416" s="1264" t="e">
        <f t="shared" si="11"/>
        <v>#DIV/0!</v>
      </c>
      <c r="T416" s="1265"/>
      <c r="U416" s="1292" t="s">
        <v>473</v>
      </c>
      <c r="V416" s="1293"/>
    </row>
    <row r="417" spans="1:23" ht="17">
      <c r="A417" s="1653"/>
      <c r="B417" s="817" t="s">
        <v>467</v>
      </c>
      <c r="C417" s="764">
        <v>12</v>
      </c>
      <c r="D417" s="468">
        <v>102</v>
      </c>
      <c r="E417" s="514" t="s">
        <v>823</v>
      </c>
      <c r="F417" s="764" t="s">
        <v>459</v>
      </c>
      <c r="G417" s="514">
        <v>464</v>
      </c>
      <c r="H417" s="468" t="s">
        <v>82</v>
      </c>
      <c r="I417" s="514" t="s">
        <v>82</v>
      </c>
      <c r="J417" s="764">
        <v>0</v>
      </c>
      <c r="K417" s="764">
        <v>0</v>
      </c>
      <c r="L417" s="837" t="s">
        <v>484</v>
      </c>
      <c r="M417" s="468" t="s">
        <v>1031</v>
      </c>
      <c r="N417" s="841">
        <v>135242</v>
      </c>
      <c r="O417" s="787">
        <v>23.5</v>
      </c>
      <c r="P417" s="801">
        <v>18</v>
      </c>
      <c r="Q417" s="537">
        <f t="shared" si="10"/>
        <v>19.27</v>
      </c>
      <c r="R417" s="470">
        <f>Q417*0.7835</f>
        <v>15.098044999999999</v>
      </c>
      <c r="S417" s="1264">
        <f t="shared" si="11"/>
        <v>7018.2667358588478</v>
      </c>
      <c r="T417" s="1265"/>
      <c r="U417" s="1292" t="s">
        <v>405</v>
      </c>
      <c r="V417" s="1293"/>
    </row>
    <row r="418" spans="1:23" ht="21.75" customHeight="1">
      <c r="A418" s="1651">
        <v>45311</v>
      </c>
      <c r="B418" s="817" t="s">
        <v>256</v>
      </c>
      <c r="C418" s="764" t="s">
        <v>1053</v>
      </c>
      <c r="D418" s="839" t="s">
        <v>1054</v>
      </c>
      <c r="E418" s="764" t="s">
        <v>1055</v>
      </c>
      <c r="F418" s="838" t="s">
        <v>1057</v>
      </c>
      <c r="G418" s="514">
        <v>462</v>
      </c>
      <c r="H418" s="970">
        <v>181.62</v>
      </c>
      <c r="I418" s="514" t="s">
        <v>82</v>
      </c>
      <c r="J418" s="838">
        <v>0</v>
      </c>
      <c r="K418" s="839">
        <v>0</v>
      </c>
      <c r="L418" s="868" t="s">
        <v>484</v>
      </c>
      <c r="M418" s="468" t="s">
        <v>1058</v>
      </c>
      <c r="N418" s="514">
        <v>36201</v>
      </c>
      <c r="O418" s="756">
        <v>194</v>
      </c>
      <c r="P418" s="768">
        <v>98.5</v>
      </c>
      <c r="Q418" s="537">
        <f t="shared" si="10"/>
        <v>2.91</v>
      </c>
      <c r="R418" s="470">
        <f>Q418*0.75</f>
        <v>2.1825000000000001</v>
      </c>
      <c r="S418" s="1264">
        <f t="shared" si="11"/>
        <v>12440.206185567009</v>
      </c>
      <c r="T418" s="1265"/>
      <c r="U418" s="1292" t="s">
        <v>397</v>
      </c>
      <c r="V418" s="1293"/>
      <c r="W418" s="959">
        <v>25</v>
      </c>
    </row>
    <row r="419" spans="1:23" ht="15.75" customHeight="1">
      <c r="A419" s="1652"/>
      <c r="B419" s="817">
        <v>6</v>
      </c>
      <c r="C419" s="764" t="s">
        <v>1047</v>
      </c>
      <c r="D419" s="764" t="s">
        <v>1049</v>
      </c>
      <c r="E419" s="764" t="s">
        <v>1056</v>
      </c>
      <c r="F419" s="838">
        <v>33</v>
      </c>
      <c r="G419" s="514">
        <v>462</v>
      </c>
      <c r="H419" s="514" t="s">
        <v>82</v>
      </c>
      <c r="I419" s="514" t="s">
        <v>82</v>
      </c>
      <c r="J419" s="838" t="s">
        <v>406</v>
      </c>
      <c r="K419" s="764">
        <v>0</v>
      </c>
      <c r="L419" s="868" t="s">
        <v>484</v>
      </c>
      <c r="M419" s="468" t="s">
        <v>1045</v>
      </c>
      <c r="N419" s="514">
        <v>192911</v>
      </c>
      <c r="O419" s="756">
        <v>29.31</v>
      </c>
      <c r="P419" s="801">
        <v>20</v>
      </c>
      <c r="Q419" s="537">
        <f t="shared" si="10"/>
        <v>23.447999999999997</v>
      </c>
      <c r="R419" s="470">
        <f>Q419*0.75</f>
        <v>17.585999999999999</v>
      </c>
      <c r="S419" s="1264">
        <f t="shared" si="11"/>
        <v>8227.1835551006498</v>
      </c>
      <c r="T419" s="1265"/>
      <c r="U419" s="1292" t="s">
        <v>405</v>
      </c>
      <c r="V419" s="1293"/>
    </row>
    <row r="420" spans="1:23" ht="15.75" customHeight="1">
      <c r="A420" s="1652"/>
      <c r="B420" s="817">
        <v>7</v>
      </c>
      <c r="C420" s="838" t="s">
        <v>1024</v>
      </c>
      <c r="D420" s="468">
        <v>82</v>
      </c>
      <c r="E420" s="838" t="s">
        <v>781</v>
      </c>
      <c r="F420" s="838" t="s">
        <v>494</v>
      </c>
      <c r="G420" s="514">
        <v>468</v>
      </c>
      <c r="H420" s="514" t="s">
        <v>82</v>
      </c>
      <c r="I420" s="514" t="s">
        <v>82</v>
      </c>
      <c r="J420" s="764" t="s">
        <v>1016</v>
      </c>
      <c r="K420" s="764" t="s">
        <v>1016</v>
      </c>
      <c r="L420" s="868" t="s">
        <v>484</v>
      </c>
      <c r="M420" s="468" t="s">
        <v>973</v>
      </c>
      <c r="N420" s="514">
        <v>247937</v>
      </c>
      <c r="O420" s="756">
        <v>41</v>
      </c>
      <c r="P420" s="801">
        <v>19</v>
      </c>
      <c r="Q420" s="537">
        <f t="shared" si="10"/>
        <v>33.21</v>
      </c>
      <c r="R420" s="470">
        <f>Q420*0.75</f>
        <v>24.907499999999999</v>
      </c>
      <c r="S420" s="1264">
        <f t="shared" si="11"/>
        <v>7465.7332128876842</v>
      </c>
      <c r="T420" s="1265"/>
      <c r="U420" s="1292" t="s">
        <v>405</v>
      </c>
      <c r="V420" s="1293"/>
    </row>
    <row r="421" spans="1:23" ht="15.75" customHeight="1">
      <c r="A421" s="1652"/>
      <c r="B421" s="817">
        <v>8</v>
      </c>
      <c r="C421" s="764" t="s">
        <v>82</v>
      </c>
      <c r="D421" s="764">
        <v>253</v>
      </c>
      <c r="E421" s="514">
        <v>0</v>
      </c>
      <c r="F421" s="764" t="s">
        <v>82</v>
      </c>
      <c r="G421" s="514">
        <v>0</v>
      </c>
      <c r="H421" s="514" t="s">
        <v>82</v>
      </c>
      <c r="I421" s="514" t="s">
        <v>82</v>
      </c>
      <c r="J421" s="764">
        <v>10</v>
      </c>
      <c r="K421" s="764">
        <v>0</v>
      </c>
      <c r="L421" s="837" t="s">
        <v>96</v>
      </c>
      <c r="M421" s="468" t="s">
        <v>794</v>
      </c>
      <c r="N421" s="940"/>
      <c r="O421" s="922"/>
      <c r="P421" s="843"/>
      <c r="Q421" s="537">
        <f t="shared" si="10"/>
        <v>0</v>
      </c>
      <c r="R421" s="470">
        <f>Q421*0.93</f>
        <v>0</v>
      </c>
      <c r="S421" s="1264" t="e">
        <f t="shared" si="11"/>
        <v>#DIV/0!</v>
      </c>
      <c r="T421" s="1265"/>
      <c r="U421" s="1292" t="s">
        <v>472</v>
      </c>
      <c r="V421" s="1293"/>
    </row>
    <row r="422" spans="1:23" ht="15.75" customHeight="1">
      <c r="A422" s="1652"/>
      <c r="B422" s="817" t="s">
        <v>465</v>
      </c>
      <c r="C422" s="838" t="s">
        <v>82</v>
      </c>
      <c r="D422" s="838">
        <v>21</v>
      </c>
      <c r="E422" s="838">
        <v>21</v>
      </c>
      <c r="F422" s="838" t="s">
        <v>82</v>
      </c>
      <c r="G422" s="838" t="s">
        <v>82</v>
      </c>
      <c r="H422" s="468" t="s">
        <v>82</v>
      </c>
      <c r="I422" s="514" t="s">
        <v>82</v>
      </c>
      <c r="J422" s="764" t="s">
        <v>584</v>
      </c>
      <c r="K422" s="514">
        <v>0</v>
      </c>
      <c r="L422" s="786" t="s">
        <v>82</v>
      </c>
      <c r="M422" s="863" t="s">
        <v>469</v>
      </c>
      <c r="N422" s="923"/>
      <c r="O422" s="922"/>
      <c r="P422" s="843"/>
      <c r="Q422" s="537">
        <f t="shared" si="10"/>
        <v>0</v>
      </c>
      <c r="R422" s="470">
        <f>Q422*0.93</f>
        <v>0</v>
      </c>
      <c r="S422" s="1264" t="e">
        <f t="shared" si="11"/>
        <v>#DIV/0!</v>
      </c>
      <c r="T422" s="1265"/>
      <c r="U422" s="1292" t="s">
        <v>473</v>
      </c>
      <c r="V422" s="1293"/>
    </row>
    <row r="423" spans="1:23" ht="15.75" customHeight="1">
      <c r="A423" s="1653"/>
      <c r="B423" s="817" t="s">
        <v>467</v>
      </c>
      <c r="C423" s="764">
        <v>12</v>
      </c>
      <c r="D423" s="468">
        <v>102</v>
      </c>
      <c r="E423" s="514">
        <v>25</v>
      </c>
      <c r="F423" s="764" t="s">
        <v>459</v>
      </c>
      <c r="G423" s="514">
        <v>463</v>
      </c>
      <c r="H423" s="468" t="s">
        <v>82</v>
      </c>
      <c r="I423" s="514" t="s">
        <v>82</v>
      </c>
      <c r="J423" s="764">
        <v>0</v>
      </c>
      <c r="K423" s="764">
        <v>0</v>
      </c>
      <c r="L423" s="837" t="s">
        <v>484</v>
      </c>
      <c r="M423" s="468" t="s">
        <v>1031</v>
      </c>
      <c r="N423" s="841">
        <v>135242</v>
      </c>
      <c r="O423" s="787">
        <v>23.5</v>
      </c>
      <c r="P423" s="801">
        <v>18</v>
      </c>
      <c r="Q423" s="537">
        <f t="shared" si="10"/>
        <v>19.27</v>
      </c>
      <c r="R423" s="470">
        <f>Q423*0.7835</f>
        <v>15.098044999999999</v>
      </c>
      <c r="S423" s="1264">
        <f t="shared" si="11"/>
        <v>7018.2667358588478</v>
      </c>
      <c r="T423" s="1265"/>
      <c r="U423" s="1292" t="s">
        <v>405</v>
      </c>
      <c r="V423" s="1293"/>
    </row>
    <row r="424" spans="1:23" ht="15.75" customHeight="1">
      <c r="A424" s="1651">
        <v>45312</v>
      </c>
      <c r="B424" s="817" t="s">
        <v>256</v>
      </c>
      <c r="C424" s="764" t="s">
        <v>930</v>
      </c>
      <c r="D424" s="839" t="s">
        <v>1059</v>
      </c>
      <c r="E424" s="764" t="s">
        <v>1061</v>
      </c>
      <c r="F424" s="838" t="s">
        <v>494</v>
      </c>
      <c r="G424" s="514">
        <v>490</v>
      </c>
      <c r="H424" s="970">
        <v>181.35</v>
      </c>
      <c r="I424" s="514" t="s">
        <v>82</v>
      </c>
      <c r="J424" s="838">
        <v>0</v>
      </c>
      <c r="K424" s="839">
        <v>0</v>
      </c>
      <c r="L424" s="868" t="s">
        <v>484</v>
      </c>
      <c r="M424" s="468" t="s">
        <v>1063</v>
      </c>
      <c r="N424" s="514">
        <v>30945</v>
      </c>
      <c r="O424" s="756">
        <v>155</v>
      </c>
      <c r="P424" s="768">
        <v>98.5</v>
      </c>
      <c r="Q424" s="537">
        <f t="shared" si="10"/>
        <v>2.3250000000000002</v>
      </c>
      <c r="R424" s="470">
        <f>Q424*0.75</f>
        <v>1.7437500000000001</v>
      </c>
      <c r="S424" s="1264">
        <f t="shared" si="11"/>
        <v>13309.677419354837</v>
      </c>
      <c r="T424" s="1265"/>
      <c r="U424" s="1292" t="s">
        <v>397</v>
      </c>
      <c r="V424" s="1293"/>
      <c r="W424" s="959">
        <v>25</v>
      </c>
    </row>
    <row r="425" spans="1:23" ht="15.75" customHeight="1">
      <c r="A425" s="1652"/>
      <c r="B425" s="817">
        <v>6</v>
      </c>
      <c r="C425" s="764" t="s">
        <v>1047</v>
      </c>
      <c r="D425" s="764" t="s">
        <v>1060</v>
      </c>
      <c r="E425" s="764" t="s">
        <v>1062</v>
      </c>
      <c r="F425" s="838">
        <v>33</v>
      </c>
      <c r="G425" s="514">
        <v>463</v>
      </c>
      <c r="H425" s="514" t="s">
        <v>82</v>
      </c>
      <c r="I425" s="514" t="s">
        <v>82</v>
      </c>
      <c r="J425" s="838" t="s">
        <v>406</v>
      </c>
      <c r="K425" s="764">
        <v>0</v>
      </c>
      <c r="L425" s="868" t="s">
        <v>484</v>
      </c>
      <c r="M425" s="468" t="s">
        <v>1045</v>
      </c>
      <c r="N425" s="514">
        <v>188685</v>
      </c>
      <c r="O425" s="756">
        <v>29.31</v>
      </c>
      <c r="P425" s="801">
        <v>20</v>
      </c>
      <c r="Q425" s="537">
        <f t="shared" si="10"/>
        <v>23.447999999999997</v>
      </c>
      <c r="R425" s="470">
        <f>Q425*0.75</f>
        <v>17.585999999999999</v>
      </c>
      <c r="S425" s="1264">
        <f t="shared" si="11"/>
        <v>8046.9549641760505</v>
      </c>
      <c r="T425" s="1265"/>
      <c r="U425" s="1292" t="s">
        <v>405</v>
      </c>
      <c r="V425" s="1293"/>
    </row>
    <row r="426" spans="1:23" ht="15.75" customHeight="1">
      <c r="A426" s="1652"/>
      <c r="B426" s="817">
        <v>7</v>
      </c>
      <c r="C426" s="838" t="s">
        <v>1024</v>
      </c>
      <c r="D426" s="468">
        <v>82</v>
      </c>
      <c r="E426" s="838" t="s">
        <v>781</v>
      </c>
      <c r="F426" s="838" t="s">
        <v>494</v>
      </c>
      <c r="G426" s="514">
        <v>468</v>
      </c>
      <c r="H426" s="514" t="s">
        <v>82</v>
      </c>
      <c r="I426" s="514" t="s">
        <v>82</v>
      </c>
      <c r="J426" s="764" t="s">
        <v>1016</v>
      </c>
      <c r="K426" s="764" t="s">
        <v>1016</v>
      </c>
      <c r="L426" s="868" t="s">
        <v>484</v>
      </c>
      <c r="M426" s="468" t="s">
        <v>973</v>
      </c>
      <c r="N426" s="514">
        <v>247937</v>
      </c>
      <c r="O426" s="756">
        <v>41</v>
      </c>
      <c r="P426" s="801">
        <v>19</v>
      </c>
      <c r="Q426" s="537">
        <f t="shared" si="10"/>
        <v>33.21</v>
      </c>
      <c r="R426" s="470">
        <f>Q426*0.75</f>
        <v>24.907499999999999</v>
      </c>
      <c r="S426" s="1264">
        <f t="shared" si="11"/>
        <v>7465.7332128876842</v>
      </c>
      <c r="T426" s="1265"/>
      <c r="U426" s="1292" t="s">
        <v>405</v>
      </c>
      <c r="V426" s="1293"/>
    </row>
    <row r="427" spans="1:23" ht="15.75" customHeight="1">
      <c r="A427" s="1652"/>
      <c r="B427" s="817">
        <v>8</v>
      </c>
      <c r="C427" s="764" t="s">
        <v>82</v>
      </c>
      <c r="D427" s="764">
        <v>253</v>
      </c>
      <c r="E427" s="514">
        <v>0</v>
      </c>
      <c r="F427" s="764" t="s">
        <v>82</v>
      </c>
      <c r="G427" s="514">
        <v>0</v>
      </c>
      <c r="H427" s="514" t="s">
        <v>82</v>
      </c>
      <c r="I427" s="514" t="s">
        <v>82</v>
      </c>
      <c r="J427" s="764">
        <v>10</v>
      </c>
      <c r="K427" s="764">
        <v>0</v>
      </c>
      <c r="L427" s="837" t="s">
        <v>96</v>
      </c>
      <c r="M427" s="468" t="s">
        <v>794</v>
      </c>
      <c r="N427" s="940"/>
      <c r="O427" s="922"/>
      <c r="P427" s="843"/>
      <c r="Q427" s="537">
        <f t="shared" si="10"/>
        <v>0</v>
      </c>
      <c r="R427" s="470">
        <f>Q427*0.93</f>
        <v>0</v>
      </c>
      <c r="S427" s="1264" t="e">
        <f t="shared" si="11"/>
        <v>#DIV/0!</v>
      </c>
      <c r="T427" s="1265"/>
      <c r="U427" s="1292" t="s">
        <v>472</v>
      </c>
      <c r="V427" s="1293"/>
    </row>
    <row r="428" spans="1:23" ht="15.75" customHeight="1">
      <c r="A428" s="1652"/>
      <c r="B428" s="817" t="s">
        <v>465</v>
      </c>
      <c r="C428" s="838" t="s">
        <v>82</v>
      </c>
      <c r="D428" s="838">
        <v>21</v>
      </c>
      <c r="E428" s="838">
        <v>21</v>
      </c>
      <c r="F428" s="838" t="s">
        <v>82</v>
      </c>
      <c r="G428" s="838" t="s">
        <v>82</v>
      </c>
      <c r="H428" s="468" t="s">
        <v>82</v>
      </c>
      <c r="I428" s="514" t="s">
        <v>82</v>
      </c>
      <c r="J428" s="764" t="s">
        <v>584</v>
      </c>
      <c r="K428" s="514">
        <v>0</v>
      </c>
      <c r="L428" s="786" t="s">
        <v>82</v>
      </c>
      <c r="M428" s="863" t="s">
        <v>469</v>
      </c>
      <c r="N428" s="923"/>
      <c r="O428" s="922"/>
      <c r="P428" s="843"/>
      <c r="Q428" s="537">
        <f t="shared" si="10"/>
        <v>0</v>
      </c>
      <c r="R428" s="470">
        <f>Q428*0.93</f>
        <v>0</v>
      </c>
      <c r="S428" s="1264" t="e">
        <f t="shared" si="11"/>
        <v>#DIV/0!</v>
      </c>
      <c r="T428" s="1265"/>
      <c r="U428" s="1292" t="s">
        <v>473</v>
      </c>
      <c r="V428" s="1293"/>
    </row>
    <row r="429" spans="1:23" ht="15.75" customHeight="1">
      <c r="A429" s="1653"/>
      <c r="B429" s="817" t="s">
        <v>467</v>
      </c>
      <c r="C429" s="764">
        <v>12</v>
      </c>
      <c r="D429" s="468">
        <v>102</v>
      </c>
      <c r="E429" s="514">
        <v>25</v>
      </c>
      <c r="F429" s="764" t="s">
        <v>459</v>
      </c>
      <c r="G429" s="514">
        <v>462</v>
      </c>
      <c r="H429" s="468" t="s">
        <v>82</v>
      </c>
      <c r="I429" s="514" t="s">
        <v>82</v>
      </c>
      <c r="J429" s="764">
        <v>0</v>
      </c>
      <c r="K429" s="764">
        <v>0</v>
      </c>
      <c r="L429" s="837" t="s">
        <v>484</v>
      </c>
      <c r="M429" s="468" t="s">
        <v>1008</v>
      </c>
      <c r="N429" s="841">
        <v>135242</v>
      </c>
      <c r="O429" s="787">
        <v>23.5</v>
      </c>
      <c r="P429" s="801">
        <v>18</v>
      </c>
      <c r="Q429" s="537">
        <f t="shared" si="10"/>
        <v>19.27</v>
      </c>
      <c r="R429" s="470">
        <f>Q429*0.7835</f>
        <v>15.098044999999999</v>
      </c>
      <c r="S429" s="1264">
        <f t="shared" si="11"/>
        <v>7018.2667358588478</v>
      </c>
      <c r="T429" s="1265"/>
      <c r="U429" s="1292" t="s">
        <v>405</v>
      </c>
      <c r="V429" s="1293"/>
    </row>
    <row r="430" spans="1:23" ht="17">
      <c r="A430" s="1651">
        <v>45313</v>
      </c>
      <c r="B430" s="817" t="s">
        <v>256</v>
      </c>
      <c r="C430" s="764" t="s">
        <v>1064</v>
      </c>
      <c r="D430" s="839" t="s">
        <v>1067</v>
      </c>
      <c r="E430" s="764" t="s">
        <v>1068</v>
      </c>
      <c r="F430" s="838" t="s">
        <v>494</v>
      </c>
      <c r="G430" s="514">
        <v>499</v>
      </c>
      <c r="H430" s="970">
        <v>180.76</v>
      </c>
      <c r="I430" s="514" t="s">
        <v>82</v>
      </c>
      <c r="J430" s="838">
        <v>0</v>
      </c>
      <c r="K430" s="839">
        <v>0</v>
      </c>
      <c r="L430" s="868" t="s">
        <v>484</v>
      </c>
      <c r="M430" s="468" t="s">
        <v>917</v>
      </c>
      <c r="N430" s="514">
        <v>41453</v>
      </c>
      <c r="O430" s="756">
        <v>181</v>
      </c>
      <c r="P430" s="768">
        <v>98.5</v>
      </c>
      <c r="Q430" s="537">
        <f t="shared" si="10"/>
        <v>2.7149999999999999</v>
      </c>
      <c r="R430" s="470">
        <f>Q430*0.75</f>
        <v>2.0362499999999999</v>
      </c>
      <c r="S430" s="1264">
        <f t="shared" si="11"/>
        <v>15268.139963167589</v>
      </c>
      <c r="T430" s="1265"/>
      <c r="U430" s="1292" t="s">
        <v>397</v>
      </c>
      <c r="V430" s="1293"/>
      <c r="W430" s="959">
        <v>25</v>
      </c>
    </row>
    <row r="431" spans="1:23" ht="17">
      <c r="A431" s="1652"/>
      <c r="B431" s="817">
        <v>6</v>
      </c>
      <c r="C431" s="764" t="s">
        <v>1065</v>
      </c>
      <c r="D431" s="764" t="s">
        <v>1049</v>
      </c>
      <c r="E431" s="764" t="s">
        <v>1062</v>
      </c>
      <c r="F431" s="838">
        <v>33</v>
      </c>
      <c r="G431" s="514">
        <v>463</v>
      </c>
      <c r="H431" s="514" t="s">
        <v>82</v>
      </c>
      <c r="I431" s="514" t="s">
        <v>82</v>
      </c>
      <c r="J431" s="838" t="s">
        <v>406</v>
      </c>
      <c r="K431" s="764">
        <v>0</v>
      </c>
      <c r="L431" s="868" t="s">
        <v>484</v>
      </c>
      <c r="M431" s="468" t="s">
        <v>1045</v>
      </c>
      <c r="N431" s="514">
        <v>189508</v>
      </c>
      <c r="O431" s="756">
        <v>30.28</v>
      </c>
      <c r="P431" s="801">
        <v>20</v>
      </c>
      <c r="Q431" s="537">
        <f t="shared" si="10"/>
        <v>24.224</v>
      </c>
      <c r="R431" s="470">
        <f>Q431*0.75</f>
        <v>18.167999999999999</v>
      </c>
      <c r="S431" s="1264">
        <f t="shared" si="11"/>
        <v>7823.150594451783</v>
      </c>
      <c r="T431" s="1265"/>
      <c r="U431" s="1292" t="s">
        <v>405</v>
      </c>
      <c r="V431" s="1293"/>
    </row>
    <row r="432" spans="1:23" ht="17">
      <c r="A432" s="1652"/>
      <c r="B432" s="817">
        <v>7</v>
      </c>
      <c r="C432" s="838" t="s">
        <v>1066</v>
      </c>
      <c r="D432" s="468">
        <v>82</v>
      </c>
      <c r="E432" s="838" t="s">
        <v>781</v>
      </c>
      <c r="F432" s="838" t="s">
        <v>494</v>
      </c>
      <c r="G432" s="514">
        <v>468</v>
      </c>
      <c r="H432" s="514" t="s">
        <v>82</v>
      </c>
      <c r="I432" s="514" t="s">
        <v>82</v>
      </c>
      <c r="J432" s="764" t="s">
        <v>1016</v>
      </c>
      <c r="K432" s="764" t="s">
        <v>1069</v>
      </c>
      <c r="L432" s="868" t="s">
        <v>484</v>
      </c>
      <c r="M432" s="468" t="s">
        <v>973</v>
      </c>
      <c r="N432" s="514">
        <v>247937</v>
      </c>
      <c r="O432" s="756">
        <v>41</v>
      </c>
      <c r="P432" s="801">
        <v>19</v>
      </c>
      <c r="Q432" s="537">
        <f t="shared" si="10"/>
        <v>33.21</v>
      </c>
      <c r="R432" s="470">
        <f>Q432*0.75</f>
        <v>24.907499999999999</v>
      </c>
      <c r="S432" s="1264">
        <f t="shared" si="11"/>
        <v>7465.7332128876842</v>
      </c>
      <c r="T432" s="1265"/>
      <c r="U432" s="1292" t="s">
        <v>405</v>
      </c>
      <c r="V432" s="1293"/>
    </row>
    <row r="433" spans="1:23" ht="17">
      <c r="A433" s="1652"/>
      <c r="B433" s="817">
        <v>8</v>
      </c>
      <c r="C433" s="764" t="s">
        <v>82</v>
      </c>
      <c r="D433" s="764">
        <v>253</v>
      </c>
      <c r="E433" s="514">
        <v>0</v>
      </c>
      <c r="F433" s="764" t="s">
        <v>82</v>
      </c>
      <c r="G433" s="514">
        <v>0</v>
      </c>
      <c r="H433" s="514" t="s">
        <v>82</v>
      </c>
      <c r="I433" s="514" t="s">
        <v>82</v>
      </c>
      <c r="J433" s="764">
        <v>10</v>
      </c>
      <c r="K433" s="764">
        <v>0</v>
      </c>
      <c r="L433" s="837" t="s">
        <v>96</v>
      </c>
      <c r="M433" s="468" t="s">
        <v>794</v>
      </c>
      <c r="N433" s="940"/>
      <c r="O433" s="922"/>
      <c r="P433" s="843"/>
      <c r="Q433" s="537">
        <f t="shared" si="10"/>
        <v>0</v>
      </c>
      <c r="R433" s="470">
        <f>Q433*0.93</f>
        <v>0</v>
      </c>
      <c r="S433" s="1264" t="e">
        <f t="shared" si="11"/>
        <v>#DIV/0!</v>
      </c>
      <c r="T433" s="1265"/>
      <c r="U433" s="1292" t="s">
        <v>472</v>
      </c>
      <c r="V433" s="1293"/>
    </row>
    <row r="434" spans="1:23" ht="16">
      <c r="A434" s="1652"/>
      <c r="B434" s="817" t="s">
        <v>465</v>
      </c>
      <c r="C434" s="838" t="s">
        <v>82</v>
      </c>
      <c r="D434" s="838">
        <v>21</v>
      </c>
      <c r="E434" s="838">
        <v>21</v>
      </c>
      <c r="F434" s="838" t="s">
        <v>82</v>
      </c>
      <c r="G434" s="838" t="s">
        <v>82</v>
      </c>
      <c r="H434" s="468" t="s">
        <v>82</v>
      </c>
      <c r="I434" s="514" t="s">
        <v>82</v>
      </c>
      <c r="J434" s="764" t="s">
        <v>443</v>
      </c>
      <c r="K434" s="514">
        <v>0</v>
      </c>
      <c r="L434" s="786" t="s">
        <v>82</v>
      </c>
      <c r="M434" s="863" t="s">
        <v>469</v>
      </c>
      <c r="N434" s="923"/>
      <c r="O434" s="922"/>
      <c r="P434" s="843"/>
      <c r="Q434" s="537">
        <f t="shared" si="10"/>
        <v>0</v>
      </c>
      <c r="R434" s="470">
        <f>Q434*0.93</f>
        <v>0</v>
      </c>
      <c r="S434" s="1264" t="e">
        <f t="shared" si="11"/>
        <v>#DIV/0!</v>
      </c>
      <c r="T434" s="1265"/>
      <c r="U434" s="1292" t="s">
        <v>473</v>
      </c>
      <c r="V434" s="1293"/>
    </row>
    <row r="435" spans="1:23" ht="17">
      <c r="A435" s="1653"/>
      <c r="B435" s="817" t="s">
        <v>467</v>
      </c>
      <c r="C435" s="764">
        <v>12</v>
      </c>
      <c r="D435" s="468">
        <v>102</v>
      </c>
      <c r="E435" s="514">
        <v>25</v>
      </c>
      <c r="F435" s="764" t="s">
        <v>459</v>
      </c>
      <c r="G435" s="514">
        <v>462</v>
      </c>
      <c r="H435" s="468" t="s">
        <v>82</v>
      </c>
      <c r="I435" s="514" t="s">
        <v>82</v>
      </c>
      <c r="J435" s="764">
        <v>0</v>
      </c>
      <c r="K435" s="764">
        <v>0</v>
      </c>
      <c r="L435" s="837" t="s">
        <v>484</v>
      </c>
      <c r="M435" s="468" t="s">
        <v>1031</v>
      </c>
      <c r="N435" s="841">
        <v>135242</v>
      </c>
      <c r="O435" s="787">
        <v>23.5</v>
      </c>
      <c r="P435" s="801">
        <v>18</v>
      </c>
      <c r="Q435" s="537">
        <f t="shared" si="10"/>
        <v>19.27</v>
      </c>
      <c r="R435" s="470">
        <f>Q435*0.7835</f>
        <v>15.098044999999999</v>
      </c>
      <c r="S435" s="1264">
        <f t="shared" si="11"/>
        <v>7018.2667358588478</v>
      </c>
      <c r="T435" s="1265"/>
      <c r="U435" s="1292" t="s">
        <v>405</v>
      </c>
      <c r="V435" s="1293"/>
    </row>
    <row r="436" spans="1:23" ht="17">
      <c r="A436" s="1651">
        <v>45314</v>
      </c>
      <c r="B436" s="817" t="s">
        <v>256</v>
      </c>
      <c r="C436" s="764" t="s">
        <v>1070</v>
      </c>
      <c r="D436" s="839" t="s">
        <v>1072</v>
      </c>
      <c r="E436" s="764" t="s">
        <v>1073</v>
      </c>
      <c r="F436" s="838" t="s">
        <v>494</v>
      </c>
      <c r="G436" s="514">
        <v>493</v>
      </c>
      <c r="H436" s="970">
        <v>179.7</v>
      </c>
      <c r="I436" s="514" t="s">
        <v>82</v>
      </c>
      <c r="J436" s="838">
        <v>0</v>
      </c>
      <c r="K436" s="839">
        <v>0</v>
      </c>
      <c r="L436" s="868" t="s">
        <v>484</v>
      </c>
      <c r="M436" s="468" t="s">
        <v>917</v>
      </c>
      <c r="N436" s="514">
        <v>49478</v>
      </c>
      <c r="O436" s="756">
        <v>190</v>
      </c>
      <c r="P436" s="768">
        <v>98.5</v>
      </c>
      <c r="Q436" s="537">
        <f t="shared" si="10"/>
        <v>2.85</v>
      </c>
      <c r="R436" s="470">
        <f>Q436*0.75</f>
        <v>2.1375000000000002</v>
      </c>
      <c r="S436" s="1264">
        <f t="shared" si="11"/>
        <v>17360.701754385966</v>
      </c>
      <c r="T436" s="1265"/>
      <c r="U436" s="1292" t="s">
        <v>397</v>
      </c>
      <c r="V436" s="1293"/>
      <c r="W436" s="959">
        <v>24</v>
      </c>
    </row>
    <row r="437" spans="1:23" ht="17">
      <c r="A437" s="1652"/>
      <c r="B437" s="817">
        <v>6</v>
      </c>
      <c r="C437" s="764" t="s">
        <v>1047</v>
      </c>
      <c r="D437" s="764" t="s">
        <v>1060</v>
      </c>
      <c r="E437" s="764" t="s">
        <v>1062</v>
      </c>
      <c r="F437" s="838">
        <v>33</v>
      </c>
      <c r="G437" s="514">
        <v>462</v>
      </c>
      <c r="H437" s="514" t="s">
        <v>82</v>
      </c>
      <c r="I437" s="514" t="s">
        <v>82</v>
      </c>
      <c r="J437" s="838" t="s">
        <v>406</v>
      </c>
      <c r="K437" s="764">
        <v>0</v>
      </c>
      <c r="L437" s="868" t="s">
        <v>484</v>
      </c>
      <c r="M437" s="468" t="s">
        <v>1045</v>
      </c>
      <c r="N437" s="514">
        <v>185608</v>
      </c>
      <c r="O437" s="756">
        <v>30.09</v>
      </c>
      <c r="P437" s="801">
        <v>20</v>
      </c>
      <c r="Q437" s="537">
        <f t="shared" si="10"/>
        <v>24.071999999999999</v>
      </c>
      <c r="R437" s="470">
        <f>Q437*0.75</f>
        <v>18.053999999999998</v>
      </c>
      <c r="S437" s="1264">
        <f t="shared" si="11"/>
        <v>7710.53506148222</v>
      </c>
      <c r="T437" s="1265"/>
      <c r="U437" s="1292" t="s">
        <v>405</v>
      </c>
      <c r="V437" s="1293"/>
    </row>
    <row r="438" spans="1:23" ht="17">
      <c r="A438" s="1652"/>
      <c r="B438" s="817">
        <v>7</v>
      </c>
      <c r="C438" s="838" t="s">
        <v>1071</v>
      </c>
      <c r="D438" s="468">
        <v>82</v>
      </c>
      <c r="E438" s="838" t="s">
        <v>781</v>
      </c>
      <c r="F438" s="838" t="s">
        <v>494</v>
      </c>
      <c r="G438" s="514">
        <v>468</v>
      </c>
      <c r="H438" s="514" t="s">
        <v>82</v>
      </c>
      <c r="I438" s="514" t="s">
        <v>82</v>
      </c>
      <c r="J438" s="764" t="s">
        <v>1016</v>
      </c>
      <c r="K438" s="764" t="s">
        <v>1016</v>
      </c>
      <c r="L438" s="868" t="s">
        <v>484</v>
      </c>
      <c r="M438" s="468" t="s">
        <v>973</v>
      </c>
      <c r="N438" s="514">
        <v>247937</v>
      </c>
      <c r="O438" s="756">
        <v>41</v>
      </c>
      <c r="P438" s="801">
        <v>19</v>
      </c>
      <c r="Q438" s="537">
        <f t="shared" ref="Q438:Q501" si="12">O438*(100-P438)/100</f>
        <v>33.21</v>
      </c>
      <c r="R438" s="470">
        <f>Q438*0.75</f>
        <v>24.907499999999999</v>
      </c>
      <c r="S438" s="1264">
        <f t="shared" ref="S438:S501" si="13">N438/Q438</f>
        <v>7465.7332128876842</v>
      </c>
      <c r="T438" s="1265"/>
      <c r="U438" s="1292" t="s">
        <v>405</v>
      </c>
      <c r="V438" s="1293"/>
    </row>
    <row r="439" spans="1:23" ht="17">
      <c r="A439" s="1652"/>
      <c r="B439" s="817">
        <v>8</v>
      </c>
      <c r="C439" s="764" t="s">
        <v>82</v>
      </c>
      <c r="D439" s="764">
        <v>253</v>
      </c>
      <c r="E439" s="514">
        <v>0</v>
      </c>
      <c r="F439" s="764" t="s">
        <v>82</v>
      </c>
      <c r="G439" s="514">
        <v>0</v>
      </c>
      <c r="H439" s="514" t="s">
        <v>82</v>
      </c>
      <c r="I439" s="514" t="s">
        <v>82</v>
      </c>
      <c r="J439" s="764">
        <v>10</v>
      </c>
      <c r="K439" s="764">
        <v>0</v>
      </c>
      <c r="L439" s="837" t="s">
        <v>96</v>
      </c>
      <c r="M439" s="468" t="s">
        <v>794</v>
      </c>
      <c r="N439" s="940"/>
      <c r="O439" s="922"/>
      <c r="P439" s="843"/>
      <c r="Q439" s="537">
        <f t="shared" si="12"/>
        <v>0</v>
      </c>
      <c r="R439" s="470">
        <f>Q439*0.93</f>
        <v>0</v>
      </c>
      <c r="S439" s="1264" t="e">
        <f t="shared" si="13"/>
        <v>#DIV/0!</v>
      </c>
      <c r="T439" s="1265"/>
      <c r="U439" s="1292" t="s">
        <v>472</v>
      </c>
      <c r="V439" s="1293"/>
    </row>
    <row r="440" spans="1:23" ht="16">
      <c r="A440" s="1652"/>
      <c r="B440" s="817" t="s">
        <v>465</v>
      </c>
      <c r="C440" s="838" t="s">
        <v>82</v>
      </c>
      <c r="D440" s="838">
        <v>21</v>
      </c>
      <c r="E440" s="838">
        <v>21</v>
      </c>
      <c r="F440" s="838" t="s">
        <v>82</v>
      </c>
      <c r="G440" s="838" t="s">
        <v>82</v>
      </c>
      <c r="H440" s="468" t="s">
        <v>82</v>
      </c>
      <c r="I440" s="514" t="s">
        <v>82</v>
      </c>
      <c r="J440" s="764" t="s">
        <v>443</v>
      </c>
      <c r="K440" s="514">
        <v>0</v>
      </c>
      <c r="L440" s="786" t="s">
        <v>82</v>
      </c>
      <c r="M440" s="863" t="s">
        <v>469</v>
      </c>
      <c r="N440" s="923"/>
      <c r="O440" s="922"/>
      <c r="P440" s="843"/>
      <c r="Q440" s="537">
        <f t="shared" si="12"/>
        <v>0</v>
      </c>
      <c r="R440" s="470">
        <f>Q440*0.93</f>
        <v>0</v>
      </c>
      <c r="S440" s="1264" t="e">
        <f t="shared" si="13"/>
        <v>#DIV/0!</v>
      </c>
      <c r="T440" s="1265"/>
      <c r="U440" s="1292" t="s">
        <v>473</v>
      </c>
      <c r="V440" s="1293"/>
    </row>
    <row r="441" spans="1:23" ht="17">
      <c r="A441" s="1653"/>
      <c r="B441" s="817" t="s">
        <v>467</v>
      </c>
      <c r="C441" s="764" t="s">
        <v>506</v>
      </c>
      <c r="D441" s="468">
        <v>102</v>
      </c>
      <c r="E441" s="514">
        <v>25</v>
      </c>
      <c r="F441" s="764" t="s">
        <v>459</v>
      </c>
      <c r="G441" s="514">
        <v>462</v>
      </c>
      <c r="H441" s="468" t="s">
        <v>82</v>
      </c>
      <c r="I441" s="514" t="s">
        <v>82</v>
      </c>
      <c r="J441" s="764">
        <v>0</v>
      </c>
      <c r="K441" s="764">
        <v>0</v>
      </c>
      <c r="L441" s="837" t="s">
        <v>484</v>
      </c>
      <c r="M441" s="468" t="s">
        <v>1074</v>
      </c>
      <c r="N441" s="841">
        <v>135242</v>
      </c>
      <c r="O441" s="787">
        <v>23.5</v>
      </c>
      <c r="P441" s="801">
        <v>18</v>
      </c>
      <c r="Q441" s="537">
        <f t="shared" si="12"/>
        <v>19.27</v>
      </c>
      <c r="R441" s="470">
        <f>Q441*0.7835</f>
        <v>15.098044999999999</v>
      </c>
      <c r="S441" s="1264">
        <f t="shared" si="13"/>
        <v>7018.2667358588478</v>
      </c>
      <c r="T441" s="1265"/>
      <c r="U441" s="1292" t="s">
        <v>405</v>
      </c>
      <c r="V441" s="1293"/>
    </row>
    <row r="442" spans="1:23" ht="17">
      <c r="A442" s="1651">
        <v>45315</v>
      </c>
      <c r="B442" s="817" t="s">
        <v>256</v>
      </c>
      <c r="C442" s="764" t="s">
        <v>1075</v>
      </c>
      <c r="D442" s="839" t="s">
        <v>1076</v>
      </c>
      <c r="E442" s="764" t="s">
        <v>1077</v>
      </c>
      <c r="F442" s="838" t="s">
        <v>494</v>
      </c>
      <c r="G442" s="514">
        <v>495</v>
      </c>
      <c r="H442" s="970">
        <v>178.52</v>
      </c>
      <c r="I442" s="514" t="s">
        <v>82</v>
      </c>
      <c r="J442" s="838">
        <v>0</v>
      </c>
      <c r="K442" s="839">
        <v>0</v>
      </c>
      <c r="L442" s="868" t="s">
        <v>484</v>
      </c>
      <c r="M442" s="468" t="s">
        <v>1078</v>
      </c>
      <c r="N442" s="514">
        <v>53401</v>
      </c>
      <c r="O442" s="756">
        <v>191</v>
      </c>
      <c r="P442" s="768">
        <v>98.5</v>
      </c>
      <c r="Q442" s="537">
        <f t="shared" si="12"/>
        <v>2.8650000000000002</v>
      </c>
      <c r="R442" s="470">
        <f>Q442*0.75</f>
        <v>2.1487500000000002</v>
      </c>
      <c r="S442" s="1264">
        <f t="shared" si="13"/>
        <v>18639.092495636996</v>
      </c>
      <c r="T442" s="1265"/>
      <c r="U442" s="1292" t="s">
        <v>397</v>
      </c>
      <c r="V442" s="1293"/>
      <c r="W442" s="959">
        <v>24</v>
      </c>
    </row>
    <row r="443" spans="1:23" ht="17">
      <c r="A443" s="1652"/>
      <c r="B443" s="817">
        <v>6</v>
      </c>
      <c r="C443" s="764" t="s">
        <v>1047</v>
      </c>
      <c r="D443" s="764" t="s">
        <v>1060</v>
      </c>
      <c r="E443" s="764" t="s">
        <v>1062</v>
      </c>
      <c r="F443" s="838">
        <v>33</v>
      </c>
      <c r="G443" s="514">
        <v>463</v>
      </c>
      <c r="H443" s="514" t="s">
        <v>82</v>
      </c>
      <c r="I443" s="514" t="s">
        <v>82</v>
      </c>
      <c r="J443" s="838" t="s">
        <v>406</v>
      </c>
      <c r="K443" s="764">
        <v>0</v>
      </c>
      <c r="L443" s="868" t="s">
        <v>484</v>
      </c>
      <c r="M443" s="468" t="s">
        <v>1045</v>
      </c>
      <c r="N443" s="514">
        <v>182310</v>
      </c>
      <c r="O443" s="756">
        <v>29.2</v>
      </c>
      <c r="P443" s="801">
        <v>20</v>
      </c>
      <c r="Q443" s="537">
        <f t="shared" si="12"/>
        <v>23.36</v>
      </c>
      <c r="R443" s="470">
        <f>Q443*0.75</f>
        <v>17.52</v>
      </c>
      <c r="S443" s="1264">
        <f t="shared" si="13"/>
        <v>7804.3664383561645</v>
      </c>
      <c r="T443" s="1265"/>
      <c r="U443" s="1292" t="s">
        <v>405</v>
      </c>
      <c r="V443" s="1293"/>
    </row>
    <row r="444" spans="1:23" ht="17">
      <c r="A444" s="1652"/>
      <c r="B444" s="817">
        <v>7</v>
      </c>
      <c r="C444" s="838" t="s">
        <v>1071</v>
      </c>
      <c r="D444" s="468">
        <v>82</v>
      </c>
      <c r="E444" s="838" t="s">
        <v>781</v>
      </c>
      <c r="F444" s="838" t="s">
        <v>494</v>
      </c>
      <c r="G444" s="514">
        <v>468</v>
      </c>
      <c r="H444" s="514" t="s">
        <v>82</v>
      </c>
      <c r="I444" s="514" t="s">
        <v>82</v>
      </c>
      <c r="J444" s="764" t="s">
        <v>1016</v>
      </c>
      <c r="K444" s="764" t="s">
        <v>1016</v>
      </c>
      <c r="L444" s="868" t="s">
        <v>484</v>
      </c>
      <c r="M444" s="468" t="s">
        <v>973</v>
      </c>
      <c r="N444" s="514">
        <v>247937</v>
      </c>
      <c r="O444" s="756">
        <v>41</v>
      </c>
      <c r="P444" s="801">
        <v>19</v>
      </c>
      <c r="Q444" s="537">
        <f t="shared" si="12"/>
        <v>33.21</v>
      </c>
      <c r="R444" s="470">
        <f>Q444*0.75</f>
        <v>24.907499999999999</v>
      </c>
      <c r="S444" s="1264">
        <f t="shared" si="13"/>
        <v>7465.7332128876842</v>
      </c>
      <c r="T444" s="1265"/>
      <c r="U444" s="1292" t="s">
        <v>405</v>
      </c>
      <c r="V444" s="1293"/>
    </row>
    <row r="445" spans="1:23" ht="17">
      <c r="A445" s="1652"/>
      <c r="B445" s="817">
        <v>8</v>
      </c>
      <c r="C445" s="764" t="s">
        <v>82</v>
      </c>
      <c r="D445" s="764">
        <v>253</v>
      </c>
      <c r="E445" s="514">
        <v>0</v>
      </c>
      <c r="F445" s="764" t="s">
        <v>82</v>
      </c>
      <c r="G445" s="514">
        <v>0</v>
      </c>
      <c r="H445" s="514" t="s">
        <v>82</v>
      </c>
      <c r="I445" s="514" t="s">
        <v>82</v>
      </c>
      <c r="J445" s="764">
        <v>10</v>
      </c>
      <c r="K445" s="764">
        <v>0</v>
      </c>
      <c r="L445" s="837" t="s">
        <v>96</v>
      </c>
      <c r="M445" s="468" t="s">
        <v>794</v>
      </c>
      <c r="N445" s="940"/>
      <c r="O445" s="922"/>
      <c r="P445" s="843"/>
      <c r="Q445" s="537">
        <f t="shared" si="12"/>
        <v>0</v>
      </c>
      <c r="R445" s="470">
        <f>Q445*0.93</f>
        <v>0</v>
      </c>
      <c r="S445" s="1264" t="e">
        <f t="shared" si="13"/>
        <v>#DIV/0!</v>
      </c>
      <c r="T445" s="1265"/>
      <c r="U445" s="1292" t="s">
        <v>472</v>
      </c>
      <c r="V445" s="1293"/>
    </row>
    <row r="446" spans="1:23" ht="16">
      <c r="A446" s="1652"/>
      <c r="B446" s="817" t="s">
        <v>465</v>
      </c>
      <c r="C446" s="838" t="s">
        <v>82</v>
      </c>
      <c r="D446" s="838">
        <v>21</v>
      </c>
      <c r="E446" s="838">
        <v>21</v>
      </c>
      <c r="F446" s="838" t="s">
        <v>82</v>
      </c>
      <c r="G446" s="838" t="s">
        <v>82</v>
      </c>
      <c r="H446" s="468" t="s">
        <v>82</v>
      </c>
      <c r="I446" s="514" t="s">
        <v>82</v>
      </c>
      <c r="J446" s="764" t="s">
        <v>443</v>
      </c>
      <c r="K446" s="514">
        <v>0</v>
      </c>
      <c r="L446" s="786" t="s">
        <v>82</v>
      </c>
      <c r="M446" s="863" t="s">
        <v>469</v>
      </c>
      <c r="N446" s="923"/>
      <c r="O446" s="922"/>
      <c r="P446" s="843"/>
      <c r="Q446" s="537">
        <f t="shared" si="12"/>
        <v>0</v>
      </c>
      <c r="R446" s="470">
        <f>Q446*0.93</f>
        <v>0</v>
      </c>
      <c r="S446" s="1264" t="e">
        <f t="shared" si="13"/>
        <v>#DIV/0!</v>
      </c>
      <c r="T446" s="1265"/>
      <c r="U446" s="1292" t="s">
        <v>473</v>
      </c>
      <c r="V446" s="1293"/>
    </row>
    <row r="447" spans="1:23" ht="17">
      <c r="A447" s="1653"/>
      <c r="B447" s="817" t="s">
        <v>467</v>
      </c>
      <c r="C447" s="764" t="s">
        <v>506</v>
      </c>
      <c r="D447" s="468">
        <v>102</v>
      </c>
      <c r="E447" s="514">
        <v>25</v>
      </c>
      <c r="F447" s="764" t="s">
        <v>459</v>
      </c>
      <c r="G447" s="514">
        <v>461</v>
      </c>
      <c r="H447" s="468" t="s">
        <v>82</v>
      </c>
      <c r="I447" s="514" t="s">
        <v>82</v>
      </c>
      <c r="J447" s="764">
        <v>0</v>
      </c>
      <c r="K447" s="764">
        <v>0</v>
      </c>
      <c r="L447" s="837" t="s">
        <v>484</v>
      </c>
      <c r="M447" s="468" t="s">
        <v>1074</v>
      </c>
      <c r="N447" s="841">
        <v>135242</v>
      </c>
      <c r="O447" s="787">
        <v>23.5</v>
      </c>
      <c r="P447" s="801">
        <v>18</v>
      </c>
      <c r="Q447" s="537">
        <f t="shared" si="12"/>
        <v>19.27</v>
      </c>
      <c r="R447" s="470">
        <f>Q447*0.7835</f>
        <v>15.098044999999999</v>
      </c>
      <c r="S447" s="1264">
        <f t="shared" si="13"/>
        <v>7018.2667358588478</v>
      </c>
      <c r="T447" s="1265"/>
      <c r="U447" s="1292" t="s">
        <v>405</v>
      </c>
      <c r="V447" s="1293"/>
    </row>
    <row r="448" spans="1:23" ht="17">
      <c r="A448" s="1651">
        <v>45316</v>
      </c>
      <c r="B448" s="817" t="s">
        <v>256</v>
      </c>
      <c r="C448" s="764" t="s">
        <v>814</v>
      </c>
      <c r="D448" s="839" t="s">
        <v>1079</v>
      </c>
      <c r="E448" s="764" t="s">
        <v>1020</v>
      </c>
      <c r="F448" s="838" t="s">
        <v>494</v>
      </c>
      <c r="G448" s="514">
        <v>481</v>
      </c>
      <c r="H448" s="970">
        <v>176.92</v>
      </c>
      <c r="I448" s="514" t="s">
        <v>82</v>
      </c>
      <c r="J448" s="838">
        <v>0</v>
      </c>
      <c r="K448" s="839">
        <v>0</v>
      </c>
      <c r="L448" s="868" t="s">
        <v>484</v>
      </c>
      <c r="M448" s="468" t="s">
        <v>1078</v>
      </c>
      <c r="N448" s="514">
        <v>58411</v>
      </c>
      <c r="O448" s="756">
        <v>192</v>
      </c>
      <c r="P448" s="768">
        <v>98.5</v>
      </c>
      <c r="Q448" s="537">
        <f t="shared" si="12"/>
        <v>2.88</v>
      </c>
      <c r="R448" s="470">
        <f>Q448*0.75</f>
        <v>2.16</v>
      </c>
      <c r="S448" s="1264">
        <f t="shared" si="13"/>
        <v>20281.597222222223</v>
      </c>
      <c r="T448" s="1265"/>
      <c r="U448" s="1292" t="s">
        <v>397</v>
      </c>
      <c r="V448" s="1293"/>
      <c r="W448" s="959">
        <v>24</v>
      </c>
    </row>
    <row r="449" spans="1:23" ht="17">
      <c r="A449" s="1652"/>
      <c r="B449" s="817">
        <v>6</v>
      </c>
      <c r="C449" s="764" t="s">
        <v>1047</v>
      </c>
      <c r="D449" s="764" t="s">
        <v>1060</v>
      </c>
      <c r="E449" s="764" t="s">
        <v>1056</v>
      </c>
      <c r="F449" s="838">
        <v>33</v>
      </c>
      <c r="G449" s="514">
        <v>463</v>
      </c>
      <c r="H449" s="514" t="s">
        <v>82</v>
      </c>
      <c r="I449" s="514" t="s">
        <v>82</v>
      </c>
      <c r="J449" s="838" t="s">
        <v>406</v>
      </c>
      <c r="K449" s="764">
        <v>0</v>
      </c>
      <c r="L449" s="868" t="s">
        <v>484</v>
      </c>
      <c r="M449" s="468" t="s">
        <v>1045</v>
      </c>
      <c r="N449" s="514">
        <v>176713</v>
      </c>
      <c r="O449" s="756">
        <v>30.51</v>
      </c>
      <c r="P449" s="801">
        <v>20</v>
      </c>
      <c r="Q449" s="537">
        <f t="shared" si="12"/>
        <v>24.408000000000001</v>
      </c>
      <c r="R449" s="470">
        <f>Q449*0.75</f>
        <v>18.306000000000001</v>
      </c>
      <c r="S449" s="1264">
        <f t="shared" si="13"/>
        <v>7239.9623074401834</v>
      </c>
      <c r="T449" s="1265"/>
      <c r="U449" s="1292" t="s">
        <v>405</v>
      </c>
      <c r="V449" s="1293"/>
    </row>
    <row r="450" spans="1:23" ht="17">
      <c r="A450" s="1652"/>
      <c r="B450" s="817">
        <v>7</v>
      </c>
      <c r="C450" s="838" t="s">
        <v>1071</v>
      </c>
      <c r="D450" s="468">
        <v>82</v>
      </c>
      <c r="E450" s="838" t="s">
        <v>781</v>
      </c>
      <c r="F450" s="838" t="s">
        <v>494</v>
      </c>
      <c r="G450" s="514">
        <v>467</v>
      </c>
      <c r="H450" s="514" t="s">
        <v>82</v>
      </c>
      <c r="I450" s="514" t="s">
        <v>82</v>
      </c>
      <c r="J450" s="764" t="s">
        <v>1016</v>
      </c>
      <c r="K450" s="764" t="s">
        <v>1016</v>
      </c>
      <c r="L450" s="868" t="s">
        <v>484</v>
      </c>
      <c r="M450" s="468" t="s">
        <v>973</v>
      </c>
      <c r="N450" s="514">
        <v>247937</v>
      </c>
      <c r="O450" s="756">
        <v>41</v>
      </c>
      <c r="P450" s="801">
        <v>19</v>
      </c>
      <c r="Q450" s="537">
        <f t="shared" si="12"/>
        <v>33.21</v>
      </c>
      <c r="R450" s="470">
        <f>Q450*0.75</f>
        <v>24.907499999999999</v>
      </c>
      <c r="S450" s="1264">
        <f t="shared" si="13"/>
        <v>7465.7332128876842</v>
      </c>
      <c r="T450" s="1265"/>
      <c r="U450" s="1292" t="s">
        <v>405</v>
      </c>
      <c r="V450" s="1293"/>
    </row>
    <row r="451" spans="1:23" ht="17">
      <c r="A451" s="1652"/>
      <c r="B451" s="817">
        <v>8</v>
      </c>
      <c r="C451" s="764" t="s">
        <v>82</v>
      </c>
      <c r="D451" s="764">
        <v>253</v>
      </c>
      <c r="E451" s="514">
        <v>0</v>
      </c>
      <c r="F451" s="764" t="s">
        <v>82</v>
      </c>
      <c r="G451" s="514">
        <v>0</v>
      </c>
      <c r="H451" s="514" t="s">
        <v>82</v>
      </c>
      <c r="I451" s="514" t="s">
        <v>82</v>
      </c>
      <c r="J451" s="764">
        <v>10</v>
      </c>
      <c r="K451" s="764">
        <v>0</v>
      </c>
      <c r="L451" s="837" t="s">
        <v>96</v>
      </c>
      <c r="M451" s="468" t="s">
        <v>794</v>
      </c>
      <c r="N451" s="940"/>
      <c r="O451" s="922"/>
      <c r="P451" s="843"/>
      <c r="Q451" s="537">
        <f t="shared" si="12"/>
        <v>0</v>
      </c>
      <c r="R451" s="470">
        <f>Q451*0.93</f>
        <v>0</v>
      </c>
      <c r="S451" s="1264" t="e">
        <f t="shared" si="13"/>
        <v>#DIV/0!</v>
      </c>
      <c r="T451" s="1265"/>
      <c r="U451" s="1292" t="s">
        <v>472</v>
      </c>
      <c r="V451" s="1293"/>
    </row>
    <row r="452" spans="1:23" ht="16">
      <c r="A452" s="1652"/>
      <c r="B452" s="817" t="s">
        <v>465</v>
      </c>
      <c r="C452" s="838" t="s">
        <v>82</v>
      </c>
      <c r="D452" s="838">
        <v>21</v>
      </c>
      <c r="E452" s="838">
        <v>21</v>
      </c>
      <c r="F452" s="838" t="s">
        <v>82</v>
      </c>
      <c r="G452" s="838" t="s">
        <v>82</v>
      </c>
      <c r="H452" s="468" t="s">
        <v>82</v>
      </c>
      <c r="I452" s="514" t="s">
        <v>82</v>
      </c>
      <c r="J452" s="764" t="s">
        <v>443</v>
      </c>
      <c r="K452" s="514">
        <v>0</v>
      </c>
      <c r="L452" s="786" t="s">
        <v>82</v>
      </c>
      <c r="M452" s="863" t="s">
        <v>469</v>
      </c>
      <c r="N452" s="923"/>
      <c r="O452" s="922"/>
      <c r="P452" s="843"/>
      <c r="Q452" s="537">
        <f t="shared" si="12"/>
        <v>0</v>
      </c>
      <c r="R452" s="470">
        <f>Q452*0.93</f>
        <v>0</v>
      </c>
      <c r="S452" s="1264" t="e">
        <f t="shared" si="13"/>
        <v>#DIV/0!</v>
      </c>
      <c r="T452" s="1265"/>
      <c r="U452" s="1292" t="s">
        <v>473</v>
      </c>
      <c r="V452" s="1293"/>
    </row>
    <row r="453" spans="1:23" ht="17">
      <c r="A453" s="1653"/>
      <c r="B453" s="817" t="s">
        <v>467</v>
      </c>
      <c r="C453" s="764" t="s">
        <v>506</v>
      </c>
      <c r="D453" s="468" t="s">
        <v>1080</v>
      </c>
      <c r="E453" s="514">
        <v>25</v>
      </c>
      <c r="F453" s="764" t="s">
        <v>459</v>
      </c>
      <c r="G453" s="514">
        <v>461</v>
      </c>
      <c r="H453" s="468" t="s">
        <v>82</v>
      </c>
      <c r="I453" s="514" t="s">
        <v>82</v>
      </c>
      <c r="J453" s="764">
        <v>0</v>
      </c>
      <c r="K453" s="764">
        <v>0</v>
      </c>
      <c r="L453" s="837" t="s">
        <v>484</v>
      </c>
      <c r="M453" s="468" t="s">
        <v>1074</v>
      </c>
      <c r="N453" s="841">
        <v>135242</v>
      </c>
      <c r="O453" s="787">
        <v>23.5</v>
      </c>
      <c r="P453" s="801">
        <v>18</v>
      </c>
      <c r="Q453" s="537">
        <f t="shared" si="12"/>
        <v>19.27</v>
      </c>
      <c r="R453" s="470">
        <f>Q453*0.7835</f>
        <v>15.098044999999999</v>
      </c>
      <c r="S453" s="1264">
        <f t="shared" si="13"/>
        <v>7018.2667358588478</v>
      </c>
      <c r="T453" s="1265"/>
      <c r="U453" s="1292" t="s">
        <v>405</v>
      </c>
      <c r="V453" s="1293"/>
    </row>
    <row r="454" spans="1:23" ht="17">
      <c r="A454" s="1651">
        <v>45317</v>
      </c>
      <c r="B454" s="817" t="s">
        <v>256</v>
      </c>
      <c r="C454" s="764" t="s">
        <v>814</v>
      </c>
      <c r="D454" s="839" t="s">
        <v>1083</v>
      </c>
      <c r="E454" s="764" t="s">
        <v>921</v>
      </c>
      <c r="F454" s="838" t="s">
        <v>494</v>
      </c>
      <c r="G454" s="514">
        <v>516</v>
      </c>
      <c r="H454" s="970">
        <v>175.62</v>
      </c>
      <c r="I454" s="514" t="s">
        <v>82</v>
      </c>
      <c r="J454" s="838">
        <v>0</v>
      </c>
      <c r="K454" s="839">
        <v>0</v>
      </c>
      <c r="L454" s="868" t="s">
        <v>484</v>
      </c>
      <c r="M454" s="468" t="s">
        <v>1086</v>
      </c>
      <c r="N454" s="514">
        <v>60856</v>
      </c>
      <c r="O454" s="756">
        <v>192</v>
      </c>
      <c r="P454" s="768">
        <v>98.5</v>
      </c>
      <c r="Q454" s="537">
        <f t="shared" si="12"/>
        <v>2.88</v>
      </c>
      <c r="R454" s="470">
        <f>Q454*0.75</f>
        <v>2.16</v>
      </c>
      <c r="S454" s="1264">
        <f t="shared" si="13"/>
        <v>21130.555555555555</v>
      </c>
      <c r="T454" s="1265"/>
      <c r="U454" s="1292" t="s">
        <v>397</v>
      </c>
      <c r="V454" s="1293"/>
      <c r="W454" s="959">
        <v>19</v>
      </c>
    </row>
    <row r="455" spans="1:23" ht="17">
      <c r="A455" s="1652"/>
      <c r="B455" s="817">
        <v>6</v>
      </c>
      <c r="C455" s="764" t="s">
        <v>1081</v>
      </c>
      <c r="D455" s="764" t="s">
        <v>1084</v>
      </c>
      <c r="E455" s="764" t="s">
        <v>1085</v>
      </c>
      <c r="F455" s="838" t="s">
        <v>907</v>
      </c>
      <c r="G455" s="514">
        <v>490</v>
      </c>
      <c r="H455" s="514" t="s">
        <v>82</v>
      </c>
      <c r="I455" s="514" t="s">
        <v>82</v>
      </c>
      <c r="J455" s="838" t="s">
        <v>406</v>
      </c>
      <c r="K455" s="764">
        <v>0</v>
      </c>
      <c r="L455" s="868" t="s">
        <v>1090</v>
      </c>
      <c r="M455" s="468" t="s">
        <v>1087</v>
      </c>
      <c r="N455" s="514">
        <v>126048</v>
      </c>
      <c r="O455" s="756">
        <v>25.57</v>
      </c>
      <c r="P455" s="801">
        <v>20</v>
      </c>
      <c r="Q455" s="537">
        <f t="shared" si="12"/>
        <v>20.456</v>
      </c>
      <c r="R455" s="470">
        <f>Q455*0.75</f>
        <v>15.341999999999999</v>
      </c>
      <c r="S455" s="1264">
        <f t="shared" si="13"/>
        <v>6161.9084865076265</v>
      </c>
      <c r="T455" s="1265"/>
      <c r="U455" s="1292" t="s">
        <v>405</v>
      </c>
      <c r="V455" s="1293"/>
    </row>
    <row r="456" spans="1:23" ht="17">
      <c r="A456" s="1652"/>
      <c r="B456" s="817">
        <v>7</v>
      </c>
      <c r="C456" s="838" t="s">
        <v>1082</v>
      </c>
      <c r="D456" s="468" t="s">
        <v>788</v>
      </c>
      <c r="E456" s="838" t="s">
        <v>781</v>
      </c>
      <c r="F456" s="838" t="s">
        <v>494</v>
      </c>
      <c r="G456" s="514">
        <v>523</v>
      </c>
      <c r="H456" s="514" t="s">
        <v>82</v>
      </c>
      <c r="I456" s="514" t="s">
        <v>82</v>
      </c>
      <c r="J456" s="764" t="s">
        <v>1016</v>
      </c>
      <c r="K456" s="764" t="s">
        <v>1016</v>
      </c>
      <c r="L456" s="868" t="s">
        <v>1089</v>
      </c>
      <c r="M456" s="468" t="s">
        <v>1088</v>
      </c>
      <c r="N456" s="514">
        <v>206250</v>
      </c>
      <c r="O456" s="756">
        <v>34</v>
      </c>
      <c r="P456" s="801">
        <v>19</v>
      </c>
      <c r="Q456" s="537">
        <f t="shared" si="12"/>
        <v>27.54</v>
      </c>
      <c r="R456" s="470">
        <f>Q456*0.75</f>
        <v>20.655000000000001</v>
      </c>
      <c r="S456" s="1264">
        <f t="shared" si="13"/>
        <v>7489.1067538126363</v>
      </c>
      <c r="T456" s="1265"/>
      <c r="U456" s="1292" t="s">
        <v>405</v>
      </c>
      <c r="V456" s="1293"/>
    </row>
    <row r="457" spans="1:23" ht="17">
      <c r="A457" s="1652"/>
      <c r="B457" s="817">
        <v>8</v>
      </c>
      <c r="C457" s="764" t="s">
        <v>82</v>
      </c>
      <c r="D457" s="764">
        <v>253</v>
      </c>
      <c r="E457" s="514">
        <v>0</v>
      </c>
      <c r="F457" s="764" t="s">
        <v>82</v>
      </c>
      <c r="G457" s="514">
        <v>0</v>
      </c>
      <c r="H457" s="514" t="s">
        <v>82</v>
      </c>
      <c r="I457" s="514" t="s">
        <v>82</v>
      </c>
      <c r="J457" s="764">
        <v>10</v>
      </c>
      <c r="K457" s="764">
        <v>0</v>
      </c>
      <c r="L457" s="837" t="s">
        <v>96</v>
      </c>
      <c r="M457" s="468" t="s">
        <v>794</v>
      </c>
      <c r="N457" s="940"/>
      <c r="O457" s="922"/>
      <c r="P457" s="843"/>
      <c r="Q457" s="537">
        <f t="shared" si="12"/>
        <v>0</v>
      </c>
      <c r="R457" s="470">
        <f>Q457*0.93</f>
        <v>0</v>
      </c>
      <c r="S457" s="1264" t="e">
        <f t="shared" si="13"/>
        <v>#DIV/0!</v>
      </c>
      <c r="T457" s="1265"/>
      <c r="U457" s="1292" t="s">
        <v>472</v>
      </c>
      <c r="V457" s="1293"/>
    </row>
    <row r="458" spans="1:23" ht="16">
      <c r="A458" s="1652"/>
      <c r="B458" s="817" t="s">
        <v>465</v>
      </c>
      <c r="C458" s="838" t="s">
        <v>82</v>
      </c>
      <c r="D458" s="838">
        <v>21</v>
      </c>
      <c r="E458" s="838">
        <v>21</v>
      </c>
      <c r="F458" s="838" t="s">
        <v>82</v>
      </c>
      <c r="G458" s="838" t="s">
        <v>82</v>
      </c>
      <c r="H458" s="468" t="s">
        <v>82</v>
      </c>
      <c r="I458" s="514" t="s">
        <v>82</v>
      </c>
      <c r="J458" s="764" t="s">
        <v>443</v>
      </c>
      <c r="K458" s="514">
        <v>0</v>
      </c>
      <c r="L458" s="786" t="s">
        <v>82</v>
      </c>
      <c r="M458" s="863" t="s">
        <v>469</v>
      </c>
      <c r="N458" s="923"/>
      <c r="O458" s="922"/>
      <c r="P458" s="843"/>
      <c r="Q458" s="537">
        <f t="shared" si="12"/>
        <v>0</v>
      </c>
      <c r="R458" s="470">
        <f>Q458*0.93</f>
        <v>0</v>
      </c>
      <c r="S458" s="1264" t="e">
        <f t="shared" si="13"/>
        <v>#DIV/0!</v>
      </c>
      <c r="T458" s="1265"/>
      <c r="U458" s="1292" t="s">
        <v>473</v>
      </c>
      <c r="V458" s="1293"/>
    </row>
    <row r="459" spans="1:23" ht="17">
      <c r="A459" s="1653"/>
      <c r="B459" s="817" t="s">
        <v>467</v>
      </c>
      <c r="C459" s="764" t="s">
        <v>506</v>
      </c>
      <c r="D459" s="468" t="s">
        <v>769</v>
      </c>
      <c r="E459" s="514">
        <v>25</v>
      </c>
      <c r="F459" s="764" t="s">
        <v>459</v>
      </c>
      <c r="G459" s="514">
        <v>490</v>
      </c>
      <c r="H459" s="468" t="s">
        <v>82</v>
      </c>
      <c r="I459" s="514" t="s">
        <v>82</v>
      </c>
      <c r="J459" s="764">
        <v>0</v>
      </c>
      <c r="K459" s="764">
        <v>0</v>
      </c>
      <c r="L459" s="837" t="s">
        <v>484</v>
      </c>
      <c r="M459" s="468" t="s">
        <v>1074</v>
      </c>
      <c r="N459" s="841">
        <v>121876</v>
      </c>
      <c r="O459" s="787">
        <v>22.53</v>
      </c>
      <c r="P459" s="801">
        <v>18</v>
      </c>
      <c r="Q459" s="537">
        <f t="shared" si="12"/>
        <v>18.474599999999999</v>
      </c>
      <c r="R459" s="470">
        <f>Q459*0.7835</f>
        <v>14.474849099999998</v>
      </c>
      <c r="S459" s="1264">
        <f t="shared" si="13"/>
        <v>6596.9493250192163</v>
      </c>
      <c r="T459" s="1265"/>
      <c r="U459" s="1292" t="s">
        <v>405</v>
      </c>
      <c r="V459" s="1293"/>
    </row>
    <row r="460" spans="1:23" ht="15.75" customHeight="1">
      <c r="A460" s="1651">
        <v>45318</v>
      </c>
      <c r="B460" s="817" t="s">
        <v>256</v>
      </c>
      <c r="C460" s="764" t="s">
        <v>814</v>
      </c>
      <c r="D460" s="839" t="s">
        <v>1093</v>
      </c>
      <c r="E460" s="764" t="s">
        <v>1094</v>
      </c>
      <c r="F460" s="838" t="s">
        <v>494</v>
      </c>
      <c r="G460" s="514">
        <v>502</v>
      </c>
      <c r="H460" s="970">
        <v>174.44</v>
      </c>
      <c r="I460" s="514" t="s">
        <v>82</v>
      </c>
      <c r="J460" s="838">
        <v>0</v>
      </c>
      <c r="K460" s="839">
        <v>0</v>
      </c>
      <c r="L460" s="868" t="s">
        <v>484</v>
      </c>
      <c r="M460" s="468" t="s">
        <v>1086</v>
      </c>
      <c r="N460" s="514">
        <v>62532</v>
      </c>
      <c r="O460" s="756">
        <v>192</v>
      </c>
      <c r="P460" s="768">
        <v>98.5</v>
      </c>
      <c r="Q460" s="537">
        <f t="shared" si="12"/>
        <v>2.88</v>
      </c>
      <c r="R460" s="470">
        <f>Q460*0.75</f>
        <v>2.16</v>
      </c>
      <c r="S460" s="1264">
        <f t="shared" si="13"/>
        <v>21712.5</v>
      </c>
      <c r="T460" s="1265"/>
      <c r="U460" s="1292" t="s">
        <v>397</v>
      </c>
      <c r="V460" s="1293"/>
      <c r="W460" s="959">
        <v>19</v>
      </c>
    </row>
    <row r="461" spans="1:23" ht="15.75" customHeight="1">
      <c r="A461" s="1652"/>
      <c r="B461" s="817">
        <v>6</v>
      </c>
      <c r="C461" s="764" t="s">
        <v>1091</v>
      </c>
      <c r="D461" s="764" t="s">
        <v>1049</v>
      </c>
      <c r="E461" s="764" t="s">
        <v>1062</v>
      </c>
      <c r="F461" s="838" t="s">
        <v>907</v>
      </c>
      <c r="G461" s="514">
        <v>488</v>
      </c>
      <c r="H461" s="514" t="s">
        <v>82</v>
      </c>
      <c r="I461" s="514" t="s">
        <v>82</v>
      </c>
      <c r="J461" s="838" t="s">
        <v>406</v>
      </c>
      <c r="K461" s="764">
        <v>0</v>
      </c>
      <c r="L461" s="868" t="s">
        <v>484</v>
      </c>
      <c r="M461" s="468" t="s">
        <v>1095</v>
      </c>
      <c r="N461" s="514">
        <v>174897</v>
      </c>
      <c r="O461" s="756">
        <v>29.04</v>
      </c>
      <c r="P461" s="801">
        <v>20</v>
      </c>
      <c r="Q461" s="537">
        <f t="shared" si="12"/>
        <v>23.231999999999999</v>
      </c>
      <c r="R461" s="470">
        <f>Q461*0.75</f>
        <v>17.423999999999999</v>
      </c>
      <c r="S461" s="1264">
        <f t="shared" si="13"/>
        <v>7528.2799586776864</v>
      </c>
      <c r="T461" s="1265"/>
      <c r="U461" s="1292" t="s">
        <v>405</v>
      </c>
      <c r="V461" s="1293"/>
    </row>
    <row r="462" spans="1:23" ht="15.75" customHeight="1">
      <c r="A462" s="1652"/>
      <c r="B462" s="817">
        <v>7</v>
      </c>
      <c r="C462" s="838" t="s">
        <v>1092</v>
      </c>
      <c r="D462" s="468" t="s">
        <v>788</v>
      </c>
      <c r="E462" s="838" t="s">
        <v>781</v>
      </c>
      <c r="F462" s="838" t="s">
        <v>494</v>
      </c>
      <c r="G462" s="514">
        <v>532</v>
      </c>
      <c r="H462" s="514" t="s">
        <v>82</v>
      </c>
      <c r="I462" s="514" t="s">
        <v>82</v>
      </c>
      <c r="J462" s="764" t="s">
        <v>1016</v>
      </c>
      <c r="K462" s="764" t="s">
        <v>1016</v>
      </c>
      <c r="L462" s="868" t="s">
        <v>484</v>
      </c>
      <c r="M462" s="468" t="s">
        <v>973</v>
      </c>
      <c r="N462" s="514">
        <v>250000</v>
      </c>
      <c r="O462" s="756">
        <v>43.6</v>
      </c>
      <c r="P462" s="801">
        <v>19</v>
      </c>
      <c r="Q462" s="537">
        <f t="shared" si="12"/>
        <v>35.316000000000003</v>
      </c>
      <c r="R462" s="470">
        <f>Q462*0.75</f>
        <v>26.487000000000002</v>
      </c>
      <c r="S462" s="1264">
        <f t="shared" si="13"/>
        <v>7078.9443878128886</v>
      </c>
      <c r="T462" s="1265"/>
      <c r="U462" s="1292" t="s">
        <v>405</v>
      </c>
      <c r="V462" s="1293"/>
    </row>
    <row r="463" spans="1:23" ht="15.75" customHeight="1">
      <c r="A463" s="1652"/>
      <c r="B463" s="817">
        <v>8</v>
      </c>
      <c r="C463" s="764" t="s">
        <v>82</v>
      </c>
      <c r="D463" s="764">
        <v>253</v>
      </c>
      <c r="E463" s="514">
        <v>0</v>
      </c>
      <c r="F463" s="764" t="s">
        <v>82</v>
      </c>
      <c r="G463" s="514">
        <v>0</v>
      </c>
      <c r="H463" s="514" t="s">
        <v>82</v>
      </c>
      <c r="I463" s="514" t="s">
        <v>82</v>
      </c>
      <c r="J463" s="764">
        <v>10</v>
      </c>
      <c r="K463" s="764">
        <v>0</v>
      </c>
      <c r="L463" s="837" t="s">
        <v>96</v>
      </c>
      <c r="M463" s="468" t="s">
        <v>794</v>
      </c>
      <c r="N463" s="940"/>
      <c r="O463" s="922"/>
      <c r="P463" s="843"/>
      <c r="Q463" s="537">
        <f t="shared" si="12"/>
        <v>0</v>
      </c>
      <c r="R463" s="470">
        <f>Q463*0.93</f>
        <v>0</v>
      </c>
      <c r="S463" s="1264" t="e">
        <f t="shared" si="13"/>
        <v>#DIV/0!</v>
      </c>
      <c r="T463" s="1265"/>
      <c r="U463" s="1292" t="s">
        <v>472</v>
      </c>
      <c r="V463" s="1293"/>
    </row>
    <row r="464" spans="1:23" ht="15.75" customHeight="1">
      <c r="A464" s="1652"/>
      <c r="B464" s="817" t="s">
        <v>465</v>
      </c>
      <c r="C464" s="838" t="s">
        <v>82</v>
      </c>
      <c r="D464" s="838">
        <v>21</v>
      </c>
      <c r="E464" s="838">
        <v>21</v>
      </c>
      <c r="F464" s="838" t="s">
        <v>82</v>
      </c>
      <c r="G464" s="838" t="s">
        <v>82</v>
      </c>
      <c r="H464" s="468" t="s">
        <v>82</v>
      </c>
      <c r="I464" s="514" t="s">
        <v>82</v>
      </c>
      <c r="J464" s="764" t="s">
        <v>443</v>
      </c>
      <c r="K464" s="514">
        <v>0</v>
      </c>
      <c r="L464" s="786" t="s">
        <v>82</v>
      </c>
      <c r="M464" s="863" t="s">
        <v>469</v>
      </c>
      <c r="N464" s="923"/>
      <c r="O464" s="922"/>
      <c r="P464" s="843"/>
      <c r="Q464" s="537">
        <f t="shared" si="12"/>
        <v>0</v>
      </c>
      <c r="R464" s="470">
        <f>Q464*0.93</f>
        <v>0</v>
      </c>
      <c r="S464" s="1264" t="e">
        <f t="shared" si="13"/>
        <v>#DIV/0!</v>
      </c>
      <c r="T464" s="1265"/>
      <c r="U464" s="1292" t="s">
        <v>473</v>
      </c>
      <c r="V464" s="1293"/>
    </row>
    <row r="465" spans="1:23" ht="15.75" customHeight="1">
      <c r="A465" s="1653"/>
      <c r="B465" s="817" t="s">
        <v>467</v>
      </c>
      <c r="C465" s="764" t="s">
        <v>506</v>
      </c>
      <c r="D465" s="468">
        <v>100</v>
      </c>
      <c r="E465" s="514">
        <v>25</v>
      </c>
      <c r="F465" s="764" t="s">
        <v>459</v>
      </c>
      <c r="G465" s="514">
        <v>488</v>
      </c>
      <c r="H465" s="468" t="s">
        <v>82</v>
      </c>
      <c r="I465" s="514" t="s">
        <v>82</v>
      </c>
      <c r="J465" s="764">
        <v>0</v>
      </c>
      <c r="K465" s="764">
        <v>0</v>
      </c>
      <c r="L465" s="837" t="s">
        <v>484</v>
      </c>
      <c r="M465" s="468" t="s">
        <v>1096</v>
      </c>
      <c r="N465" s="841">
        <v>135000</v>
      </c>
      <c r="O465" s="787">
        <v>24.8</v>
      </c>
      <c r="P465" s="801">
        <v>18</v>
      </c>
      <c r="Q465" s="537">
        <f t="shared" si="12"/>
        <v>20.336000000000002</v>
      </c>
      <c r="R465" s="470">
        <f>Q465*0.7835</f>
        <v>15.933256000000002</v>
      </c>
      <c r="S465" s="1264">
        <f t="shared" si="13"/>
        <v>6638.4736428009437</v>
      </c>
      <c r="T465" s="1265"/>
      <c r="U465" s="1292" t="s">
        <v>405</v>
      </c>
      <c r="V465" s="1293"/>
    </row>
    <row r="466" spans="1:23" ht="15.75" customHeight="1">
      <c r="A466" s="1651">
        <v>45319</v>
      </c>
      <c r="B466" s="817" t="s">
        <v>256</v>
      </c>
      <c r="C466" s="764" t="s">
        <v>1097</v>
      </c>
      <c r="D466" s="839" t="s">
        <v>1100</v>
      </c>
      <c r="E466" s="764" t="s">
        <v>1103</v>
      </c>
      <c r="F466" s="838" t="s">
        <v>494</v>
      </c>
      <c r="G466" s="514">
        <v>494</v>
      </c>
      <c r="H466" s="970">
        <v>173.28</v>
      </c>
      <c r="I466" s="514" t="s">
        <v>82</v>
      </c>
      <c r="J466" s="838">
        <v>0</v>
      </c>
      <c r="K466" s="839">
        <v>0</v>
      </c>
      <c r="L466" s="868" t="s">
        <v>484</v>
      </c>
      <c r="M466" s="468" t="s">
        <v>1105</v>
      </c>
      <c r="N466" s="514">
        <v>66960</v>
      </c>
      <c r="O466" s="756">
        <v>193.5</v>
      </c>
      <c r="P466" s="768">
        <v>98.5</v>
      </c>
      <c r="Q466" s="537">
        <f t="shared" si="12"/>
        <v>2.9024999999999999</v>
      </c>
      <c r="R466" s="470">
        <f>Q466*0.75</f>
        <v>2.1768749999999999</v>
      </c>
      <c r="S466" s="1264">
        <f t="shared" si="13"/>
        <v>23069.767441860466</v>
      </c>
      <c r="T466" s="1265"/>
      <c r="U466" s="1292" t="s">
        <v>397</v>
      </c>
      <c r="V466" s="1293"/>
      <c r="W466" s="959">
        <v>19</v>
      </c>
    </row>
    <row r="467" spans="1:23" ht="15.75" customHeight="1">
      <c r="A467" s="1652"/>
      <c r="B467" s="817">
        <v>6</v>
      </c>
      <c r="C467" s="764" t="s">
        <v>1099</v>
      </c>
      <c r="D467" s="764" t="s">
        <v>1101</v>
      </c>
      <c r="E467" s="764" t="s">
        <v>1104</v>
      </c>
      <c r="F467" s="838" t="s">
        <v>907</v>
      </c>
      <c r="G467" s="514">
        <v>486</v>
      </c>
      <c r="H467" s="514" t="s">
        <v>82</v>
      </c>
      <c r="I467" s="514" t="s">
        <v>82</v>
      </c>
      <c r="J467" s="838" t="s">
        <v>406</v>
      </c>
      <c r="K467" s="764">
        <v>0</v>
      </c>
      <c r="L467" s="868" t="s">
        <v>1107</v>
      </c>
      <c r="M467" s="468" t="s">
        <v>1106</v>
      </c>
      <c r="N467" s="514">
        <v>155788</v>
      </c>
      <c r="O467" s="756">
        <v>25.36</v>
      </c>
      <c r="P467" s="801">
        <v>20</v>
      </c>
      <c r="Q467" s="537">
        <f t="shared" si="12"/>
        <v>20.288</v>
      </c>
      <c r="R467" s="470">
        <f>Q467*0.75</f>
        <v>15.216000000000001</v>
      </c>
      <c r="S467" s="1264">
        <f t="shared" si="13"/>
        <v>7678.8249211356469</v>
      </c>
      <c r="T467" s="1265"/>
      <c r="U467" s="1292" t="s">
        <v>405</v>
      </c>
      <c r="V467" s="1293"/>
    </row>
    <row r="468" spans="1:23" ht="15.75" customHeight="1">
      <c r="A468" s="1652"/>
      <c r="B468" s="817">
        <v>7</v>
      </c>
      <c r="C468" s="838" t="s">
        <v>1092</v>
      </c>
      <c r="D468" s="468">
        <v>80</v>
      </c>
      <c r="E468" s="838" t="s">
        <v>781</v>
      </c>
      <c r="F468" s="838" t="s">
        <v>1015</v>
      </c>
      <c r="G468" s="514">
        <v>534</v>
      </c>
      <c r="H468" s="514" t="s">
        <v>82</v>
      </c>
      <c r="I468" s="514" t="s">
        <v>82</v>
      </c>
      <c r="J468" s="764" t="s">
        <v>1016</v>
      </c>
      <c r="K468" s="764" t="s">
        <v>1016</v>
      </c>
      <c r="L468" s="868" t="s">
        <v>484</v>
      </c>
      <c r="M468" s="468" t="s">
        <v>973</v>
      </c>
      <c r="N468" s="514">
        <v>250000</v>
      </c>
      <c r="O468" s="756">
        <v>43.6</v>
      </c>
      <c r="P468" s="801">
        <v>19</v>
      </c>
      <c r="Q468" s="537">
        <f t="shared" si="12"/>
        <v>35.316000000000003</v>
      </c>
      <c r="R468" s="470">
        <f>Q468*0.75</f>
        <v>26.487000000000002</v>
      </c>
      <c r="S468" s="1264">
        <f t="shared" si="13"/>
        <v>7078.9443878128886</v>
      </c>
      <c r="T468" s="1265"/>
      <c r="U468" s="1292" t="s">
        <v>405</v>
      </c>
      <c r="V468" s="1293"/>
    </row>
    <row r="469" spans="1:23" ht="15.75" customHeight="1">
      <c r="A469" s="1652"/>
      <c r="B469" s="817">
        <v>8</v>
      </c>
      <c r="C469" s="764" t="s">
        <v>82</v>
      </c>
      <c r="D469" s="764">
        <v>253</v>
      </c>
      <c r="E469" s="514">
        <v>0</v>
      </c>
      <c r="F469" s="764" t="s">
        <v>82</v>
      </c>
      <c r="G469" s="514">
        <v>0</v>
      </c>
      <c r="H469" s="514" t="s">
        <v>82</v>
      </c>
      <c r="I469" s="514" t="s">
        <v>82</v>
      </c>
      <c r="J469" s="764">
        <v>10</v>
      </c>
      <c r="K469" s="764">
        <v>0</v>
      </c>
      <c r="L469" s="837" t="s">
        <v>96</v>
      </c>
      <c r="M469" s="468" t="s">
        <v>794</v>
      </c>
      <c r="N469" s="940"/>
      <c r="O469" s="922"/>
      <c r="P469" s="843"/>
      <c r="Q469" s="537">
        <f t="shared" si="12"/>
        <v>0</v>
      </c>
      <c r="R469" s="470">
        <f>Q469*0.93</f>
        <v>0</v>
      </c>
      <c r="S469" s="1264" t="e">
        <f t="shared" si="13"/>
        <v>#DIV/0!</v>
      </c>
      <c r="T469" s="1265"/>
      <c r="U469" s="1292" t="s">
        <v>472</v>
      </c>
      <c r="V469" s="1293"/>
    </row>
    <row r="470" spans="1:23" ht="15.75" customHeight="1">
      <c r="A470" s="1652"/>
      <c r="B470" s="817" t="s">
        <v>465</v>
      </c>
      <c r="C470" s="838" t="s">
        <v>82</v>
      </c>
      <c r="D470" s="838">
        <v>21</v>
      </c>
      <c r="E470" s="838">
        <v>21</v>
      </c>
      <c r="F470" s="838" t="s">
        <v>82</v>
      </c>
      <c r="G470" s="838" t="s">
        <v>82</v>
      </c>
      <c r="H470" s="468" t="s">
        <v>82</v>
      </c>
      <c r="I470" s="514" t="s">
        <v>82</v>
      </c>
      <c r="J470" s="764" t="s">
        <v>443</v>
      </c>
      <c r="K470" s="514">
        <v>0</v>
      </c>
      <c r="L470" s="786" t="s">
        <v>82</v>
      </c>
      <c r="M470" s="863" t="s">
        <v>469</v>
      </c>
      <c r="N470" s="923"/>
      <c r="O470" s="922"/>
      <c r="P470" s="843"/>
      <c r="Q470" s="537">
        <f t="shared" si="12"/>
        <v>0</v>
      </c>
      <c r="R470" s="470">
        <f>Q470*0.93</f>
        <v>0</v>
      </c>
      <c r="S470" s="1264" t="e">
        <f t="shared" si="13"/>
        <v>#DIV/0!</v>
      </c>
      <c r="T470" s="1265"/>
      <c r="U470" s="1292" t="s">
        <v>473</v>
      </c>
      <c r="V470" s="1293"/>
    </row>
    <row r="471" spans="1:23" ht="15.75" customHeight="1">
      <c r="A471" s="1653"/>
      <c r="B471" s="817" t="s">
        <v>467</v>
      </c>
      <c r="C471" s="764" t="s">
        <v>1098</v>
      </c>
      <c r="D471" s="468" t="s">
        <v>1102</v>
      </c>
      <c r="E471" s="514">
        <v>25</v>
      </c>
      <c r="F471" s="764" t="s">
        <v>459</v>
      </c>
      <c r="G471" s="514">
        <v>487</v>
      </c>
      <c r="H471" s="468" t="s">
        <v>82</v>
      </c>
      <c r="I471" s="514" t="s">
        <v>82</v>
      </c>
      <c r="J471" s="764">
        <v>0</v>
      </c>
      <c r="K471" s="764">
        <v>0</v>
      </c>
      <c r="L471" s="837" t="s">
        <v>484</v>
      </c>
      <c r="M471" s="468" t="s">
        <v>935</v>
      </c>
      <c r="N471" s="841">
        <v>142448</v>
      </c>
      <c r="O471" s="787">
        <v>24.8</v>
      </c>
      <c r="P471" s="801">
        <v>18</v>
      </c>
      <c r="Q471" s="537">
        <f t="shared" si="12"/>
        <v>20.336000000000002</v>
      </c>
      <c r="R471" s="470">
        <f>Q471*0.7835</f>
        <v>15.933256000000002</v>
      </c>
      <c r="S471" s="1264">
        <f t="shared" si="13"/>
        <v>7004.7206923682133</v>
      </c>
      <c r="T471" s="1265"/>
      <c r="U471" s="1292" t="s">
        <v>405</v>
      </c>
      <c r="V471" s="1293"/>
    </row>
    <row r="472" spans="1:23" ht="15.75" customHeight="1">
      <c r="A472" s="1651">
        <v>45320</v>
      </c>
      <c r="B472" s="817" t="s">
        <v>256</v>
      </c>
      <c r="C472" s="764" t="s">
        <v>1004</v>
      </c>
      <c r="D472" s="839" t="s">
        <v>1110</v>
      </c>
      <c r="E472" s="764" t="s">
        <v>1112</v>
      </c>
      <c r="F472" s="838" t="s">
        <v>1113</v>
      </c>
      <c r="G472" s="514">
        <v>485</v>
      </c>
      <c r="H472" s="970">
        <v>171.92</v>
      </c>
      <c r="I472" s="514" t="s">
        <v>82</v>
      </c>
      <c r="J472" s="838">
        <v>0</v>
      </c>
      <c r="K472" s="839">
        <v>0</v>
      </c>
      <c r="L472" s="868" t="s">
        <v>484</v>
      </c>
      <c r="M472" s="468" t="s">
        <v>1114</v>
      </c>
      <c r="N472" s="514">
        <v>73523</v>
      </c>
      <c r="O472" s="756">
        <v>196</v>
      </c>
      <c r="P472" s="768">
        <v>98.5</v>
      </c>
      <c r="Q472" s="537">
        <f t="shared" si="12"/>
        <v>2.94</v>
      </c>
      <c r="R472" s="470">
        <f>Q472*0.75</f>
        <v>2.2050000000000001</v>
      </c>
      <c r="S472" s="1264">
        <f t="shared" si="13"/>
        <v>25007.823129251701</v>
      </c>
      <c r="T472" s="1265"/>
      <c r="U472" s="1292" t="s">
        <v>397</v>
      </c>
      <c r="V472" s="1293"/>
      <c r="W472" s="959">
        <v>16</v>
      </c>
    </row>
    <row r="473" spans="1:23" ht="15.75" customHeight="1">
      <c r="A473" s="1652"/>
      <c r="B473" s="817">
        <v>6</v>
      </c>
      <c r="C473" s="764" t="s">
        <v>750</v>
      </c>
      <c r="D473" s="764" t="s">
        <v>1111</v>
      </c>
      <c r="E473" s="764" t="s">
        <v>1062</v>
      </c>
      <c r="F473" s="838" t="s">
        <v>459</v>
      </c>
      <c r="G473" s="514">
        <v>484</v>
      </c>
      <c r="H473" s="514" t="s">
        <v>82</v>
      </c>
      <c r="I473" s="514" t="s">
        <v>82</v>
      </c>
      <c r="J473" s="838" t="s">
        <v>406</v>
      </c>
      <c r="K473" s="764">
        <v>0</v>
      </c>
      <c r="L473" s="868" t="s">
        <v>484</v>
      </c>
      <c r="M473" s="468" t="s">
        <v>1095</v>
      </c>
      <c r="N473" s="514">
        <v>172509</v>
      </c>
      <c r="O473" s="756">
        <v>29.29</v>
      </c>
      <c r="P473" s="801">
        <v>20</v>
      </c>
      <c r="Q473" s="537">
        <f t="shared" si="12"/>
        <v>23.431999999999999</v>
      </c>
      <c r="R473" s="470">
        <f>Q473*0.75</f>
        <v>17.573999999999998</v>
      </c>
      <c r="S473" s="1264">
        <f t="shared" si="13"/>
        <v>7362.1116421987026</v>
      </c>
      <c r="T473" s="1265"/>
      <c r="U473" s="1292" t="s">
        <v>405</v>
      </c>
      <c r="V473" s="1293"/>
    </row>
    <row r="474" spans="1:23" ht="15.75" customHeight="1">
      <c r="A474" s="1652"/>
      <c r="B474" s="817">
        <v>7</v>
      </c>
      <c r="C474" s="838" t="s">
        <v>1109</v>
      </c>
      <c r="D474" s="468">
        <v>80</v>
      </c>
      <c r="E474" s="838" t="s">
        <v>781</v>
      </c>
      <c r="F474" s="838" t="s">
        <v>494</v>
      </c>
      <c r="G474" s="514">
        <v>535</v>
      </c>
      <c r="H474" s="514" t="s">
        <v>82</v>
      </c>
      <c r="I474" s="514" t="s">
        <v>82</v>
      </c>
      <c r="J474" s="764" t="s">
        <v>1016</v>
      </c>
      <c r="K474" s="764" t="s">
        <v>1016</v>
      </c>
      <c r="L474" s="868" t="s">
        <v>484</v>
      </c>
      <c r="M474" s="468" t="s">
        <v>1115</v>
      </c>
      <c r="N474" s="514">
        <v>250000</v>
      </c>
      <c r="O474" s="756">
        <v>43.6</v>
      </c>
      <c r="P474" s="801">
        <v>19</v>
      </c>
      <c r="Q474" s="537">
        <f t="shared" si="12"/>
        <v>35.316000000000003</v>
      </c>
      <c r="R474" s="470">
        <f>Q474*0.75</f>
        <v>26.487000000000002</v>
      </c>
      <c r="S474" s="1264">
        <f t="shared" si="13"/>
        <v>7078.9443878128886</v>
      </c>
      <c r="T474" s="1265"/>
      <c r="U474" s="1292" t="s">
        <v>405</v>
      </c>
      <c r="V474" s="1293"/>
    </row>
    <row r="475" spans="1:23" ht="15.75" customHeight="1">
      <c r="A475" s="1652"/>
      <c r="B475" s="817">
        <v>8</v>
      </c>
      <c r="C475" s="764" t="s">
        <v>82</v>
      </c>
      <c r="D475" s="764">
        <v>253</v>
      </c>
      <c r="E475" s="514">
        <v>0</v>
      </c>
      <c r="F475" s="764" t="s">
        <v>82</v>
      </c>
      <c r="G475" s="514">
        <v>0</v>
      </c>
      <c r="H475" s="514" t="s">
        <v>82</v>
      </c>
      <c r="I475" s="514" t="s">
        <v>82</v>
      </c>
      <c r="J475" s="764">
        <v>10</v>
      </c>
      <c r="K475" s="764">
        <v>0</v>
      </c>
      <c r="L475" s="837" t="s">
        <v>96</v>
      </c>
      <c r="M475" s="468" t="s">
        <v>794</v>
      </c>
      <c r="N475" s="940"/>
      <c r="O475" s="922"/>
      <c r="P475" s="843"/>
      <c r="Q475" s="537">
        <f t="shared" si="12"/>
        <v>0</v>
      </c>
      <c r="R475" s="470">
        <f>Q475*0.93</f>
        <v>0</v>
      </c>
      <c r="S475" s="1264" t="e">
        <f t="shared" si="13"/>
        <v>#DIV/0!</v>
      </c>
      <c r="T475" s="1265"/>
      <c r="U475" s="1292" t="s">
        <v>472</v>
      </c>
      <c r="V475" s="1293"/>
    </row>
    <row r="476" spans="1:23" ht="15.75" customHeight="1">
      <c r="A476" s="1652"/>
      <c r="B476" s="817" t="s">
        <v>465</v>
      </c>
      <c r="C476" s="838" t="s">
        <v>82</v>
      </c>
      <c r="D476" s="838" t="s">
        <v>1108</v>
      </c>
      <c r="E476" s="838" t="s">
        <v>1108</v>
      </c>
      <c r="F476" s="838" t="s">
        <v>82</v>
      </c>
      <c r="G476" s="838" t="s">
        <v>82</v>
      </c>
      <c r="H476" s="468" t="s">
        <v>82</v>
      </c>
      <c r="I476" s="514" t="s">
        <v>82</v>
      </c>
      <c r="J476" s="764" t="s">
        <v>1016</v>
      </c>
      <c r="K476" s="514">
        <v>0</v>
      </c>
      <c r="L476" s="786" t="s">
        <v>82</v>
      </c>
      <c r="M476" s="863" t="s">
        <v>469</v>
      </c>
      <c r="N476" s="923"/>
      <c r="O476" s="922"/>
      <c r="P476" s="843"/>
      <c r="Q476" s="537">
        <f t="shared" si="12"/>
        <v>0</v>
      </c>
      <c r="R476" s="470">
        <f>Q476*0.93</f>
        <v>0</v>
      </c>
      <c r="S476" s="1264" t="e">
        <f t="shared" si="13"/>
        <v>#DIV/0!</v>
      </c>
      <c r="T476" s="1265"/>
      <c r="U476" s="1292" t="s">
        <v>473</v>
      </c>
      <c r="V476" s="1293"/>
    </row>
    <row r="477" spans="1:23" ht="15.75" customHeight="1">
      <c r="A477" s="1653"/>
      <c r="B477" s="817" t="s">
        <v>467</v>
      </c>
      <c r="C477" s="764" t="s">
        <v>506</v>
      </c>
      <c r="D477" s="468">
        <v>100</v>
      </c>
      <c r="E477" s="514" t="s">
        <v>920</v>
      </c>
      <c r="F477" s="764" t="s">
        <v>459</v>
      </c>
      <c r="G477" s="514">
        <v>484</v>
      </c>
      <c r="H477" s="468" t="s">
        <v>82</v>
      </c>
      <c r="I477" s="514" t="s">
        <v>82</v>
      </c>
      <c r="J477" s="764">
        <v>0</v>
      </c>
      <c r="K477" s="764">
        <v>0</v>
      </c>
      <c r="L477" s="837" t="s">
        <v>484</v>
      </c>
      <c r="M477" s="468" t="s">
        <v>1116</v>
      </c>
      <c r="N477" s="841">
        <v>135000</v>
      </c>
      <c r="O477" s="787">
        <v>24.8</v>
      </c>
      <c r="P477" s="801">
        <v>18</v>
      </c>
      <c r="Q477" s="537">
        <f t="shared" si="12"/>
        <v>20.336000000000002</v>
      </c>
      <c r="R477" s="470">
        <f>Q477*0.7835</f>
        <v>15.933256000000002</v>
      </c>
      <c r="S477" s="1264">
        <f t="shared" si="13"/>
        <v>6638.4736428009437</v>
      </c>
      <c r="T477" s="1265"/>
      <c r="U477" s="1292" t="s">
        <v>405</v>
      </c>
      <c r="V477" s="1293"/>
    </row>
    <row r="478" spans="1:23" ht="15.75" customHeight="1">
      <c r="A478" s="1651">
        <v>45321</v>
      </c>
      <c r="B478" s="817" t="s">
        <v>256</v>
      </c>
      <c r="C478" s="764" t="s">
        <v>1004</v>
      </c>
      <c r="D478" s="839" t="s">
        <v>1117</v>
      </c>
      <c r="E478" s="764" t="s">
        <v>1070</v>
      </c>
      <c r="F478" s="838" t="s">
        <v>494</v>
      </c>
      <c r="G478" s="514">
        <v>481</v>
      </c>
      <c r="H478" s="970">
        <v>170.6</v>
      </c>
      <c r="I478" s="514" t="s">
        <v>82</v>
      </c>
      <c r="J478" s="838">
        <v>0</v>
      </c>
      <c r="K478" s="839">
        <v>0</v>
      </c>
      <c r="L478" s="868" t="s">
        <v>484</v>
      </c>
      <c r="M478" s="468" t="s">
        <v>1114</v>
      </c>
      <c r="N478" s="514">
        <v>76133</v>
      </c>
      <c r="O478" s="756">
        <v>205</v>
      </c>
      <c r="P478" s="768">
        <v>98</v>
      </c>
      <c r="Q478" s="537">
        <f t="shared" si="12"/>
        <v>4.0999999999999996</v>
      </c>
      <c r="R478" s="470">
        <f>Q478*0.75</f>
        <v>3.0749999999999997</v>
      </c>
      <c r="S478" s="1264">
        <f t="shared" si="13"/>
        <v>18569.024390243903</v>
      </c>
      <c r="T478" s="1265"/>
      <c r="U478" s="1292" t="s">
        <v>397</v>
      </c>
      <c r="V478" s="1293"/>
      <c r="W478" s="959">
        <v>16</v>
      </c>
    </row>
    <row r="479" spans="1:23" ht="15.75" customHeight="1">
      <c r="A479" s="1652"/>
      <c r="B479" s="817">
        <v>6</v>
      </c>
      <c r="C479" s="764" t="s">
        <v>750</v>
      </c>
      <c r="D479" s="764" t="s">
        <v>1049</v>
      </c>
      <c r="E479" s="764" t="s">
        <v>1062</v>
      </c>
      <c r="F479" s="838" t="s">
        <v>459</v>
      </c>
      <c r="G479" s="514">
        <v>480</v>
      </c>
      <c r="H479" s="514" t="s">
        <v>82</v>
      </c>
      <c r="I479" s="514" t="s">
        <v>82</v>
      </c>
      <c r="J479" s="838" t="s">
        <v>406</v>
      </c>
      <c r="K479" s="764">
        <v>0</v>
      </c>
      <c r="L479" s="868" t="s">
        <v>484</v>
      </c>
      <c r="M479" s="468" t="s">
        <v>1045</v>
      </c>
      <c r="N479" s="514">
        <v>173605</v>
      </c>
      <c r="O479" s="756">
        <v>23.86</v>
      </c>
      <c r="P479" s="801">
        <v>20</v>
      </c>
      <c r="Q479" s="537">
        <f t="shared" si="12"/>
        <v>19.088000000000001</v>
      </c>
      <c r="R479" s="470">
        <f>Q479*0.75</f>
        <v>14.316000000000001</v>
      </c>
      <c r="S479" s="1264">
        <f t="shared" si="13"/>
        <v>9094.9811399832342</v>
      </c>
      <c r="T479" s="1265"/>
      <c r="U479" s="1292" t="s">
        <v>405</v>
      </c>
      <c r="V479" s="1293"/>
    </row>
    <row r="480" spans="1:23" ht="15.75" customHeight="1">
      <c r="A480" s="1652"/>
      <c r="B480" s="817">
        <v>7</v>
      </c>
      <c r="C480" s="838" t="s">
        <v>1109</v>
      </c>
      <c r="D480" s="468">
        <v>80</v>
      </c>
      <c r="E480" s="838" t="s">
        <v>781</v>
      </c>
      <c r="F480" s="838" t="s">
        <v>494</v>
      </c>
      <c r="G480" s="514">
        <v>535</v>
      </c>
      <c r="H480" s="514" t="s">
        <v>82</v>
      </c>
      <c r="I480" s="514" t="s">
        <v>82</v>
      </c>
      <c r="J480" s="764" t="s">
        <v>1016</v>
      </c>
      <c r="K480" s="764" t="s">
        <v>1016</v>
      </c>
      <c r="L480" s="868" t="s">
        <v>484</v>
      </c>
      <c r="M480" s="468" t="s">
        <v>1115</v>
      </c>
      <c r="N480" s="514">
        <v>250000</v>
      </c>
      <c r="O480" s="756">
        <v>43.6</v>
      </c>
      <c r="P480" s="801">
        <v>19</v>
      </c>
      <c r="Q480" s="537">
        <f t="shared" si="12"/>
        <v>35.316000000000003</v>
      </c>
      <c r="R480" s="470">
        <f>Q480*0.75</f>
        <v>26.487000000000002</v>
      </c>
      <c r="S480" s="1264">
        <f t="shared" si="13"/>
        <v>7078.9443878128886</v>
      </c>
      <c r="T480" s="1265"/>
      <c r="U480" s="1292" t="s">
        <v>405</v>
      </c>
      <c r="V480" s="1293"/>
    </row>
    <row r="481" spans="1:23" ht="15.75" customHeight="1">
      <c r="A481" s="1652"/>
      <c r="B481" s="817">
        <v>8</v>
      </c>
      <c r="C481" s="764" t="s">
        <v>82</v>
      </c>
      <c r="D481" s="764">
        <v>253</v>
      </c>
      <c r="E481" s="514">
        <v>0</v>
      </c>
      <c r="F481" s="764" t="s">
        <v>82</v>
      </c>
      <c r="G481" s="514">
        <v>0</v>
      </c>
      <c r="H481" s="514" t="s">
        <v>82</v>
      </c>
      <c r="I481" s="514" t="s">
        <v>82</v>
      </c>
      <c r="J481" s="764">
        <v>10</v>
      </c>
      <c r="K481" s="764">
        <v>0</v>
      </c>
      <c r="L481" s="837" t="s">
        <v>96</v>
      </c>
      <c r="M481" s="468" t="s">
        <v>794</v>
      </c>
      <c r="N481" s="940"/>
      <c r="O481" s="922"/>
      <c r="P481" s="843"/>
      <c r="Q481" s="537">
        <f t="shared" si="12"/>
        <v>0</v>
      </c>
      <c r="R481" s="470">
        <f>Q481*0.93</f>
        <v>0</v>
      </c>
      <c r="S481" s="1264" t="e">
        <f t="shared" si="13"/>
        <v>#DIV/0!</v>
      </c>
      <c r="T481" s="1265"/>
      <c r="U481" s="1292" t="s">
        <v>472</v>
      </c>
      <c r="V481" s="1293"/>
    </row>
    <row r="482" spans="1:23" ht="15.75" customHeight="1">
      <c r="A482" s="1652"/>
      <c r="B482" s="817" t="s">
        <v>465</v>
      </c>
      <c r="C482" s="838" t="s">
        <v>82</v>
      </c>
      <c r="D482" s="838" t="s">
        <v>1108</v>
      </c>
      <c r="E482" s="838" t="s">
        <v>1108</v>
      </c>
      <c r="F482" s="838" t="s">
        <v>82</v>
      </c>
      <c r="G482" s="838" t="s">
        <v>82</v>
      </c>
      <c r="H482" s="468" t="s">
        <v>82</v>
      </c>
      <c r="I482" s="514" t="s">
        <v>82</v>
      </c>
      <c r="J482" s="764" t="s">
        <v>1016</v>
      </c>
      <c r="K482" s="514">
        <v>0</v>
      </c>
      <c r="L482" s="786" t="s">
        <v>82</v>
      </c>
      <c r="M482" s="863" t="s">
        <v>469</v>
      </c>
      <c r="N482" s="923"/>
      <c r="O482" s="922"/>
      <c r="P482" s="843"/>
      <c r="Q482" s="537">
        <f t="shared" si="12"/>
        <v>0</v>
      </c>
      <c r="R482" s="470">
        <f>Q482*0.93</f>
        <v>0</v>
      </c>
      <c r="S482" s="1264" t="e">
        <f t="shared" si="13"/>
        <v>#DIV/0!</v>
      </c>
      <c r="T482" s="1265"/>
      <c r="U482" s="1292" t="s">
        <v>473</v>
      </c>
      <c r="V482" s="1293"/>
    </row>
    <row r="483" spans="1:23" ht="15.75" customHeight="1">
      <c r="A483" s="1653"/>
      <c r="B483" s="817" t="s">
        <v>467</v>
      </c>
      <c r="C483" s="764" t="s">
        <v>506</v>
      </c>
      <c r="D483" s="468">
        <v>100</v>
      </c>
      <c r="E483" s="514" t="s">
        <v>920</v>
      </c>
      <c r="F483" s="764" t="s">
        <v>459</v>
      </c>
      <c r="G483" s="514">
        <v>481</v>
      </c>
      <c r="H483" s="468" t="s">
        <v>82</v>
      </c>
      <c r="I483" s="514" t="s">
        <v>82</v>
      </c>
      <c r="J483" s="764">
        <v>0</v>
      </c>
      <c r="K483" s="764">
        <v>0</v>
      </c>
      <c r="L483" s="837" t="s">
        <v>484</v>
      </c>
      <c r="M483" s="468" t="s">
        <v>1116</v>
      </c>
      <c r="N483" s="841">
        <v>135000</v>
      </c>
      <c r="O483" s="787">
        <v>24.8</v>
      </c>
      <c r="P483" s="801">
        <v>18</v>
      </c>
      <c r="Q483" s="537">
        <f t="shared" si="12"/>
        <v>20.336000000000002</v>
      </c>
      <c r="R483" s="470">
        <f>Q483*0.7835</f>
        <v>15.933256000000002</v>
      </c>
      <c r="S483" s="1264">
        <f t="shared" si="13"/>
        <v>6638.4736428009437</v>
      </c>
      <c r="T483" s="1265"/>
      <c r="U483" s="1292" t="s">
        <v>405</v>
      </c>
      <c r="V483" s="1293"/>
    </row>
    <row r="484" spans="1:23" ht="17">
      <c r="A484" s="1651">
        <v>45322</v>
      </c>
      <c r="B484" s="817" t="s">
        <v>256</v>
      </c>
      <c r="C484" s="764">
        <v>50</v>
      </c>
      <c r="D484" s="839" t="s">
        <v>1118</v>
      </c>
      <c r="E484" s="764">
        <v>60</v>
      </c>
      <c r="F484" s="838">
        <v>34</v>
      </c>
      <c r="G484" s="514">
        <v>488</v>
      </c>
      <c r="H484" s="970">
        <v>169.81</v>
      </c>
      <c r="I484" s="514" t="s">
        <v>82</v>
      </c>
      <c r="J484" s="838">
        <v>0</v>
      </c>
      <c r="K484" s="839">
        <v>0</v>
      </c>
      <c r="L484" s="868" t="s">
        <v>484</v>
      </c>
      <c r="M484" s="468" t="s">
        <v>1086</v>
      </c>
      <c r="N484" s="514">
        <v>64643</v>
      </c>
      <c r="O484" s="756">
        <v>205</v>
      </c>
      <c r="P484" s="768">
        <v>98</v>
      </c>
      <c r="Q484" s="537">
        <f t="shared" si="12"/>
        <v>4.0999999999999996</v>
      </c>
      <c r="R484" s="470">
        <f>Q484*0.75</f>
        <v>3.0749999999999997</v>
      </c>
      <c r="S484" s="1264">
        <f t="shared" si="13"/>
        <v>15766.58536585366</v>
      </c>
      <c r="T484" s="1265"/>
      <c r="U484" s="1292" t="s">
        <v>397</v>
      </c>
      <c r="V484" s="1293"/>
      <c r="W484" s="959">
        <v>16</v>
      </c>
    </row>
    <row r="485" spans="1:23" ht="17">
      <c r="A485" s="1652"/>
      <c r="B485" s="817">
        <v>6</v>
      </c>
      <c r="C485" s="764">
        <v>21.5</v>
      </c>
      <c r="D485" s="764">
        <v>76</v>
      </c>
      <c r="E485" s="764">
        <v>100</v>
      </c>
      <c r="F485" s="838">
        <v>33</v>
      </c>
      <c r="G485" s="514">
        <v>480</v>
      </c>
      <c r="H485" s="514" t="s">
        <v>82</v>
      </c>
      <c r="I485" s="514" t="s">
        <v>82</v>
      </c>
      <c r="J485" s="838" t="s">
        <v>406</v>
      </c>
      <c r="K485" s="764">
        <v>0</v>
      </c>
      <c r="L485" s="868" t="s">
        <v>484</v>
      </c>
      <c r="M485" s="468" t="s">
        <v>1045</v>
      </c>
      <c r="N485" s="514">
        <v>173605</v>
      </c>
      <c r="O485" s="756">
        <v>24.07</v>
      </c>
      <c r="P485" s="801">
        <v>20</v>
      </c>
      <c r="Q485" s="537">
        <f t="shared" si="12"/>
        <v>19.256</v>
      </c>
      <c r="R485" s="470">
        <f>Q485*0.75</f>
        <v>14.442</v>
      </c>
      <c r="S485" s="1264">
        <f t="shared" si="13"/>
        <v>9015.6314914831746</v>
      </c>
      <c r="T485" s="1265"/>
      <c r="U485" s="1292" t="s">
        <v>405</v>
      </c>
      <c r="V485" s="1293"/>
    </row>
    <row r="486" spans="1:23" ht="17">
      <c r="A486" s="1652"/>
      <c r="B486" s="817">
        <v>7</v>
      </c>
      <c r="C486" s="838">
        <v>89.1</v>
      </c>
      <c r="D486" s="468">
        <v>80</v>
      </c>
      <c r="E486" s="838">
        <v>18</v>
      </c>
      <c r="F486" s="838">
        <v>34</v>
      </c>
      <c r="G486" s="514">
        <v>535</v>
      </c>
      <c r="H486" s="514" t="s">
        <v>82</v>
      </c>
      <c r="I486" s="514" t="s">
        <v>82</v>
      </c>
      <c r="J486" s="764" t="s">
        <v>1016</v>
      </c>
      <c r="K486" s="764" t="s">
        <v>1016</v>
      </c>
      <c r="L486" s="868" t="s">
        <v>484</v>
      </c>
      <c r="M486" s="468" t="s">
        <v>1115</v>
      </c>
      <c r="N486" s="514">
        <v>248000</v>
      </c>
      <c r="O486" s="756">
        <v>43.6</v>
      </c>
      <c r="P486" s="801">
        <v>19</v>
      </c>
      <c r="Q486" s="537">
        <f t="shared" si="12"/>
        <v>35.316000000000003</v>
      </c>
      <c r="R486" s="470">
        <f>Q486*0.75</f>
        <v>26.487000000000002</v>
      </c>
      <c r="S486" s="1264">
        <f t="shared" si="13"/>
        <v>7022.3128327103859</v>
      </c>
      <c r="T486" s="1265"/>
      <c r="U486" s="1292" t="s">
        <v>405</v>
      </c>
      <c r="V486" s="1293"/>
    </row>
    <row r="487" spans="1:23" ht="17">
      <c r="A487" s="1652"/>
      <c r="B487" s="817">
        <v>8</v>
      </c>
      <c r="C487" s="764" t="s">
        <v>82</v>
      </c>
      <c r="D487" s="764">
        <v>253</v>
      </c>
      <c r="E487" s="514">
        <v>0</v>
      </c>
      <c r="F487" s="764" t="s">
        <v>82</v>
      </c>
      <c r="G487" s="514">
        <v>0</v>
      </c>
      <c r="H487" s="514" t="s">
        <v>82</v>
      </c>
      <c r="I487" s="514" t="s">
        <v>82</v>
      </c>
      <c r="J487" s="764">
        <v>10</v>
      </c>
      <c r="K487" s="764">
        <v>0</v>
      </c>
      <c r="L487" s="837" t="s">
        <v>96</v>
      </c>
      <c r="M487" s="468" t="s">
        <v>794</v>
      </c>
      <c r="N487" s="940"/>
      <c r="O487" s="922"/>
      <c r="P487" s="843"/>
      <c r="Q487" s="537">
        <f t="shared" si="12"/>
        <v>0</v>
      </c>
      <c r="R487" s="470">
        <f>Q487*0.93</f>
        <v>0</v>
      </c>
      <c r="S487" s="1264" t="e">
        <f t="shared" si="13"/>
        <v>#DIV/0!</v>
      </c>
      <c r="T487" s="1265"/>
      <c r="U487" s="1292" t="s">
        <v>472</v>
      </c>
      <c r="V487" s="1293"/>
    </row>
    <row r="488" spans="1:23" ht="16">
      <c r="A488" s="1652"/>
      <c r="B488" s="817" t="s">
        <v>465</v>
      </c>
      <c r="C488" s="838" t="s">
        <v>82</v>
      </c>
      <c r="D488" s="838">
        <v>21</v>
      </c>
      <c r="E488" s="838">
        <v>21</v>
      </c>
      <c r="F488" s="838" t="s">
        <v>82</v>
      </c>
      <c r="G488" s="838" t="s">
        <v>82</v>
      </c>
      <c r="H488" s="468" t="s">
        <v>82</v>
      </c>
      <c r="I488" s="514" t="s">
        <v>82</v>
      </c>
      <c r="J488" s="764" t="s">
        <v>1016</v>
      </c>
      <c r="K488" s="514">
        <v>0</v>
      </c>
      <c r="L488" s="786" t="s">
        <v>82</v>
      </c>
      <c r="M488" s="863" t="s">
        <v>469</v>
      </c>
      <c r="N488" s="923"/>
      <c r="O488" s="922"/>
      <c r="P488" s="843"/>
      <c r="Q488" s="537">
        <f t="shared" si="12"/>
        <v>0</v>
      </c>
      <c r="R488" s="470">
        <f>Q488*0.93</f>
        <v>0</v>
      </c>
      <c r="S488" s="1264" t="e">
        <f t="shared" si="13"/>
        <v>#DIV/0!</v>
      </c>
      <c r="T488" s="1265"/>
      <c r="U488" s="1292" t="s">
        <v>473</v>
      </c>
      <c r="V488" s="1293"/>
    </row>
    <row r="489" spans="1:23" ht="17">
      <c r="A489" s="1653"/>
      <c r="B489" s="817" t="s">
        <v>467</v>
      </c>
      <c r="C489" s="764">
        <v>12</v>
      </c>
      <c r="D489" s="468">
        <v>100</v>
      </c>
      <c r="E489" s="514">
        <v>25</v>
      </c>
      <c r="F489" s="764">
        <v>33</v>
      </c>
      <c r="G489" s="514">
        <v>481</v>
      </c>
      <c r="H489" s="468" t="s">
        <v>82</v>
      </c>
      <c r="I489" s="514" t="s">
        <v>82</v>
      </c>
      <c r="J489" s="764">
        <v>0</v>
      </c>
      <c r="K489" s="764">
        <v>0</v>
      </c>
      <c r="L489" s="837" t="s">
        <v>484</v>
      </c>
      <c r="M489" s="468" t="s">
        <v>1116</v>
      </c>
      <c r="N489" s="841">
        <v>135000</v>
      </c>
      <c r="O489" s="787">
        <v>24.8</v>
      </c>
      <c r="P489" s="801">
        <v>18</v>
      </c>
      <c r="Q489" s="537">
        <f t="shared" si="12"/>
        <v>20.336000000000002</v>
      </c>
      <c r="R489" s="470">
        <f>Q489*0.7835</f>
        <v>15.933256000000002</v>
      </c>
      <c r="S489" s="1264">
        <f t="shared" si="13"/>
        <v>6638.4736428009437</v>
      </c>
      <c r="T489" s="1265"/>
      <c r="U489" s="1292" t="s">
        <v>405</v>
      </c>
      <c r="V489" s="1293"/>
    </row>
    <row r="490" spans="1:23" ht="17">
      <c r="A490" s="1651">
        <v>45323</v>
      </c>
      <c r="B490" s="817" t="s">
        <v>256</v>
      </c>
      <c r="C490" s="764">
        <v>59</v>
      </c>
      <c r="D490" s="839">
        <v>58</v>
      </c>
      <c r="E490" s="764">
        <v>58</v>
      </c>
      <c r="F490" s="838">
        <v>34</v>
      </c>
      <c r="G490" s="514">
        <v>488</v>
      </c>
      <c r="H490" s="970">
        <v>169.09</v>
      </c>
      <c r="I490" s="514" t="s">
        <v>82</v>
      </c>
      <c r="J490" s="838">
        <v>0</v>
      </c>
      <c r="K490" s="839">
        <v>0</v>
      </c>
      <c r="L490" s="868" t="s">
        <v>484</v>
      </c>
      <c r="M490" s="468" t="s">
        <v>1086</v>
      </c>
      <c r="N490" s="514">
        <v>75000</v>
      </c>
      <c r="O490" s="756">
        <v>205</v>
      </c>
      <c r="P490" s="768">
        <v>98</v>
      </c>
      <c r="Q490" s="537">
        <f t="shared" si="12"/>
        <v>4.0999999999999996</v>
      </c>
      <c r="R490" s="470">
        <f>Q490*0.75</f>
        <v>3.0749999999999997</v>
      </c>
      <c r="S490" s="1264">
        <f t="shared" si="13"/>
        <v>18292.682926829271</v>
      </c>
      <c r="T490" s="1265"/>
      <c r="U490" s="1292" t="s">
        <v>397</v>
      </c>
      <c r="V490" s="1293"/>
      <c r="W490" s="959">
        <v>16</v>
      </c>
    </row>
    <row r="491" spans="1:23" ht="17">
      <c r="A491" s="1652"/>
      <c r="B491" s="817">
        <v>6</v>
      </c>
      <c r="C491" s="764">
        <v>21.5</v>
      </c>
      <c r="D491" s="764">
        <v>76</v>
      </c>
      <c r="E491" s="764">
        <v>100</v>
      </c>
      <c r="F491" s="838">
        <v>33</v>
      </c>
      <c r="G491" s="514">
        <v>480</v>
      </c>
      <c r="H491" s="514" t="s">
        <v>82</v>
      </c>
      <c r="I491" s="514" t="s">
        <v>82</v>
      </c>
      <c r="J491" s="838" t="s">
        <v>406</v>
      </c>
      <c r="K491" s="764">
        <v>0</v>
      </c>
      <c r="L491" s="868" t="s">
        <v>484</v>
      </c>
      <c r="M491" s="468" t="s">
        <v>1045</v>
      </c>
      <c r="N491" s="514">
        <v>174319</v>
      </c>
      <c r="O491" s="756">
        <v>23</v>
      </c>
      <c r="P491" s="801">
        <v>20</v>
      </c>
      <c r="Q491" s="537">
        <f t="shared" si="12"/>
        <v>18.399999999999999</v>
      </c>
      <c r="R491" s="470">
        <f>Q491*0.75</f>
        <v>13.799999999999999</v>
      </c>
      <c r="S491" s="1264">
        <f t="shared" si="13"/>
        <v>9473.858695652174</v>
      </c>
      <c r="T491" s="1265"/>
      <c r="U491" s="1292" t="s">
        <v>405</v>
      </c>
      <c r="V491" s="1293"/>
    </row>
    <row r="492" spans="1:23" ht="17">
      <c r="A492" s="1652"/>
      <c r="B492" s="817">
        <v>7</v>
      </c>
      <c r="C492" s="838">
        <v>85.8</v>
      </c>
      <c r="D492" s="468">
        <v>83</v>
      </c>
      <c r="E492" s="838">
        <v>18</v>
      </c>
      <c r="F492" s="838">
        <v>33</v>
      </c>
      <c r="G492" s="514">
        <v>535</v>
      </c>
      <c r="H492" s="514" t="s">
        <v>82</v>
      </c>
      <c r="I492" s="514" t="s">
        <v>82</v>
      </c>
      <c r="J492" s="764" t="s">
        <v>1016</v>
      </c>
      <c r="K492" s="764" t="s">
        <v>1016</v>
      </c>
      <c r="L492" s="868" t="s">
        <v>484</v>
      </c>
      <c r="M492" s="468" t="s">
        <v>973</v>
      </c>
      <c r="N492" s="514">
        <v>235000</v>
      </c>
      <c r="O492" s="756">
        <v>41</v>
      </c>
      <c r="P492" s="801">
        <v>19</v>
      </c>
      <c r="Q492" s="537">
        <f t="shared" si="12"/>
        <v>33.21</v>
      </c>
      <c r="R492" s="470">
        <f>Q492*0.75</f>
        <v>24.907499999999999</v>
      </c>
      <c r="S492" s="1264">
        <f t="shared" si="13"/>
        <v>7076.1818729298402</v>
      </c>
      <c r="T492" s="1265"/>
      <c r="U492" s="1292" t="s">
        <v>405</v>
      </c>
      <c r="V492" s="1293"/>
    </row>
    <row r="493" spans="1:23" ht="17">
      <c r="A493" s="1652"/>
      <c r="B493" s="817">
        <v>8</v>
      </c>
      <c r="C493" s="764" t="s">
        <v>82</v>
      </c>
      <c r="D493" s="764">
        <v>253</v>
      </c>
      <c r="E493" s="514">
        <v>0</v>
      </c>
      <c r="F493" s="764" t="s">
        <v>82</v>
      </c>
      <c r="G493" s="514">
        <v>0</v>
      </c>
      <c r="H493" s="514" t="s">
        <v>82</v>
      </c>
      <c r="I493" s="514" t="s">
        <v>82</v>
      </c>
      <c r="J493" s="764">
        <v>10</v>
      </c>
      <c r="K493" s="764">
        <v>0</v>
      </c>
      <c r="L493" s="837" t="s">
        <v>96</v>
      </c>
      <c r="M493" s="468" t="s">
        <v>794</v>
      </c>
      <c r="N493" s="940"/>
      <c r="O493" s="922"/>
      <c r="P493" s="843"/>
      <c r="Q493" s="537">
        <f t="shared" si="12"/>
        <v>0</v>
      </c>
      <c r="R493" s="470">
        <f>Q493*0.93</f>
        <v>0</v>
      </c>
      <c r="S493" s="1264" t="e">
        <f t="shared" si="13"/>
        <v>#DIV/0!</v>
      </c>
      <c r="T493" s="1265"/>
      <c r="U493" s="1292" t="s">
        <v>472</v>
      </c>
      <c r="V493" s="1293"/>
    </row>
    <row r="494" spans="1:23" ht="16">
      <c r="A494" s="1652"/>
      <c r="B494" s="817" t="s">
        <v>465</v>
      </c>
      <c r="C494" s="838" t="s">
        <v>82</v>
      </c>
      <c r="D494" s="838">
        <v>21</v>
      </c>
      <c r="E494" s="838">
        <v>21</v>
      </c>
      <c r="F494" s="838" t="s">
        <v>82</v>
      </c>
      <c r="G494" s="838" t="s">
        <v>82</v>
      </c>
      <c r="H494" s="468" t="s">
        <v>82</v>
      </c>
      <c r="I494" s="514" t="s">
        <v>82</v>
      </c>
      <c r="J494" s="764" t="s">
        <v>1016</v>
      </c>
      <c r="K494" s="514">
        <v>0</v>
      </c>
      <c r="L494" s="786" t="s">
        <v>82</v>
      </c>
      <c r="M494" s="863" t="s">
        <v>469</v>
      </c>
      <c r="N494" s="923"/>
      <c r="O494" s="922"/>
      <c r="P494" s="843"/>
      <c r="Q494" s="537">
        <f t="shared" si="12"/>
        <v>0</v>
      </c>
      <c r="R494" s="470">
        <f>Q494*0.93</f>
        <v>0</v>
      </c>
      <c r="S494" s="1264" t="e">
        <f t="shared" si="13"/>
        <v>#DIV/0!</v>
      </c>
      <c r="T494" s="1265"/>
      <c r="U494" s="1292" t="s">
        <v>473</v>
      </c>
      <c r="V494" s="1293"/>
    </row>
    <row r="495" spans="1:23" ht="17">
      <c r="A495" s="1653"/>
      <c r="B495" s="817" t="s">
        <v>467</v>
      </c>
      <c r="C495" s="764">
        <v>12</v>
      </c>
      <c r="D495" s="468">
        <v>100</v>
      </c>
      <c r="E495" s="514">
        <v>25</v>
      </c>
      <c r="F495" s="764">
        <v>33</v>
      </c>
      <c r="G495" s="514">
        <v>481</v>
      </c>
      <c r="H495" s="468" t="s">
        <v>82</v>
      </c>
      <c r="I495" s="514" t="s">
        <v>82</v>
      </c>
      <c r="J495" s="764">
        <v>0</v>
      </c>
      <c r="K495" s="764">
        <v>0</v>
      </c>
      <c r="L495" s="837" t="s">
        <v>484</v>
      </c>
      <c r="M495" s="468" t="s">
        <v>1119</v>
      </c>
      <c r="N495" s="841">
        <v>135000</v>
      </c>
      <c r="O495" s="787">
        <v>24.72</v>
      </c>
      <c r="P495" s="801">
        <v>18</v>
      </c>
      <c r="Q495" s="537">
        <f t="shared" si="12"/>
        <v>20.270399999999999</v>
      </c>
      <c r="R495" s="470">
        <f>Q495*0.7835</f>
        <v>15.881858399999999</v>
      </c>
      <c r="S495" s="1264">
        <f t="shared" si="13"/>
        <v>6659.9573762727923</v>
      </c>
      <c r="T495" s="1265"/>
      <c r="U495" s="1292" t="s">
        <v>405</v>
      </c>
      <c r="V495" s="1293"/>
    </row>
    <row r="496" spans="1:23" ht="17">
      <c r="A496" s="1651">
        <v>45324</v>
      </c>
      <c r="B496" s="817" t="s">
        <v>256</v>
      </c>
      <c r="C496" s="764">
        <v>61</v>
      </c>
      <c r="D496" s="839">
        <v>56</v>
      </c>
      <c r="E496" s="764">
        <v>58</v>
      </c>
      <c r="F496" s="838">
        <v>34</v>
      </c>
      <c r="G496" s="514">
        <v>488</v>
      </c>
      <c r="H496" s="970">
        <v>168.35</v>
      </c>
      <c r="I496" s="514" t="s">
        <v>82</v>
      </c>
      <c r="J496" s="838">
        <v>0</v>
      </c>
      <c r="K496" s="839">
        <v>0</v>
      </c>
      <c r="L496" s="868" t="s">
        <v>484</v>
      </c>
      <c r="M496" s="468" t="s">
        <v>1086</v>
      </c>
      <c r="N496" s="514">
        <v>75000</v>
      </c>
      <c r="O496" s="756">
        <v>205</v>
      </c>
      <c r="P496" s="768">
        <v>98</v>
      </c>
      <c r="Q496" s="537">
        <f t="shared" si="12"/>
        <v>4.0999999999999996</v>
      </c>
      <c r="R496" s="470">
        <f>Q496*0.75</f>
        <v>3.0749999999999997</v>
      </c>
      <c r="S496" s="1264">
        <f t="shared" si="13"/>
        <v>18292.682926829271</v>
      </c>
      <c r="T496" s="1265"/>
      <c r="U496" s="1292" t="s">
        <v>397</v>
      </c>
      <c r="V496" s="1293"/>
    </row>
    <row r="497" spans="1:23" ht="17">
      <c r="A497" s="1652"/>
      <c r="B497" s="817">
        <v>6</v>
      </c>
      <c r="C497" s="764">
        <v>22.6</v>
      </c>
      <c r="D497" s="764">
        <v>74</v>
      </c>
      <c r="E497" s="764">
        <v>100</v>
      </c>
      <c r="F497" s="838">
        <v>33</v>
      </c>
      <c r="G497" s="514">
        <v>480</v>
      </c>
      <c r="H497" s="514" t="s">
        <v>82</v>
      </c>
      <c r="I497" s="514" t="s">
        <v>82</v>
      </c>
      <c r="J497" s="838" t="s">
        <v>406</v>
      </c>
      <c r="K497" s="764">
        <v>0</v>
      </c>
      <c r="L497" s="868" t="s">
        <v>484</v>
      </c>
      <c r="M497" s="468" t="s">
        <v>1045</v>
      </c>
      <c r="N497" s="514">
        <v>178820</v>
      </c>
      <c r="O497" s="756">
        <v>23</v>
      </c>
      <c r="P497" s="801">
        <v>20</v>
      </c>
      <c r="Q497" s="537">
        <f t="shared" si="12"/>
        <v>18.399999999999999</v>
      </c>
      <c r="R497" s="470">
        <f>Q497*0.75</f>
        <v>13.799999999999999</v>
      </c>
      <c r="S497" s="1264">
        <f t="shared" si="13"/>
        <v>9718.4782608695659</v>
      </c>
      <c r="T497" s="1265"/>
      <c r="U497" s="1292" t="s">
        <v>405</v>
      </c>
      <c r="V497" s="1293"/>
    </row>
    <row r="498" spans="1:23" ht="17">
      <c r="A498" s="1652"/>
      <c r="B498" s="817">
        <v>7</v>
      </c>
      <c r="C498" s="838">
        <v>86.6</v>
      </c>
      <c r="D498" s="468">
        <v>82</v>
      </c>
      <c r="E498" s="838">
        <v>18</v>
      </c>
      <c r="F498" s="838">
        <v>34</v>
      </c>
      <c r="G498" s="514">
        <v>535</v>
      </c>
      <c r="H498" s="514" t="s">
        <v>82</v>
      </c>
      <c r="I498" s="514" t="s">
        <v>82</v>
      </c>
      <c r="J498" s="764" t="s">
        <v>1016</v>
      </c>
      <c r="K498" s="764" t="s">
        <v>1016</v>
      </c>
      <c r="L498" s="868" t="s">
        <v>484</v>
      </c>
      <c r="M498" s="468" t="s">
        <v>973</v>
      </c>
      <c r="N498" s="514">
        <v>235000</v>
      </c>
      <c r="O498" s="756">
        <v>41</v>
      </c>
      <c r="P498" s="801">
        <v>19</v>
      </c>
      <c r="Q498" s="537">
        <f t="shared" si="12"/>
        <v>33.21</v>
      </c>
      <c r="R498" s="470">
        <f>Q498*0.75</f>
        <v>24.907499999999999</v>
      </c>
      <c r="S498" s="1264">
        <f t="shared" si="13"/>
        <v>7076.1818729298402</v>
      </c>
      <c r="T498" s="1265"/>
      <c r="U498" s="1292" t="s">
        <v>405</v>
      </c>
      <c r="V498" s="1293"/>
    </row>
    <row r="499" spans="1:23" ht="17">
      <c r="A499" s="1652"/>
      <c r="B499" s="817">
        <v>8</v>
      </c>
      <c r="C499" s="764" t="s">
        <v>82</v>
      </c>
      <c r="D499" s="764">
        <v>253</v>
      </c>
      <c r="E499" s="514">
        <v>0</v>
      </c>
      <c r="F499" s="764" t="s">
        <v>82</v>
      </c>
      <c r="G499" s="514">
        <v>0</v>
      </c>
      <c r="H499" s="514" t="s">
        <v>82</v>
      </c>
      <c r="I499" s="514" t="s">
        <v>82</v>
      </c>
      <c r="J499" s="764">
        <v>10</v>
      </c>
      <c r="K499" s="764">
        <v>0</v>
      </c>
      <c r="L499" s="837" t="s">
        <v>96</v>
      </c>
      <c r="M499" s="468" t="s">
        <v>794</v>
      </c>
      <c r="N499" s="940"/>
      <c r="O499" s="922"/>
      <c r="P499" s="843"/>
      <c r="Q499" s="537">
        <f t="shared" si="12"/>
        <v>0</v>
      </c>
      <c r="R499" s="470">
        <f>Q499*0.93</f>
        <v>0</v>
      </c>
      <c r="S499" s="1264" t="e">
        <f t="shared" si="13"/>
        <v>#DIV/0!</v>
      </c>
      <c r="T499" s="1265"/>
      <c r="U499" s="1292" t="s">
        <v>472</v>
      </c>
      <c r="V499" s="1293"/>
    </row>
    <row r="500" spans="1:23" ht="16">
      <c r="A500" s="1652"/>
      <c r="B500" s="817" t="s">
        <v>465</v>
      </c>
      <c r="C500" s="838" t="s">
        <v>82</v>
      </c>
      <c r="D500" s="838">
        <v>21</v>
      </c>
      <c r="E500" s="838">
        <v>21</v>
      </c>
      <c r="F500" s="838" t="s">
        <v>82</v>
      </c>
      <c r="G500" s="838" t="s">
        <v>82</v>
      </c>
      <c r="H500" s="468" t="s">
        <v>82</v>
      </c>
      <c r="I500" s="514" t="s">
        <v>82</v>
      </c>
      <c r="J500" s="764" t="s">
        <v>1016</v>
      </c>
      <c r="K500" s="514">
        <v>0</v>
      </c>
      <c r="L500" s="786" t="s">
        <v>82</v>
      </c>
      <c r="M500" s="863" t="s">
        <v>469</v>
      </c>
      <c r="N500" s="923"/>
      <c r="O500" s="922"/>
      <c r="P500" s="843"/>
      <c r="Q500" s="537">
        <f t="shared" si="12"/>
        <v>0</v>
      </c>
      <c r="R500" s="470">
        <f>Q500*0.93</f>
        <v>0</v>
      </c>
      <c r="S500" s="1264" t="e">
        <f t="shared" si="13"/>
        <v>#DIV/0!</v>
      </c>
      <c r="T500" s="1265"/>
      <c r="U500" s="1292" t="s">
        <v>473</v>
      </c>
      <c r="V500" s="1293"/>
    </row>
    <row r="501" spans="1:23" ht="17">
      <c r="A501" s="1653"/>
      <c r="B501" s="817" t="s">
        <v>467</v>
      </c>
      <c r="C501" s="764">
        <v>12</v>
      </c>
      <c r="D501" s="468">
        <v>100</v>
      </c>
      <c r="E501" s="514">
        <v>25</v>
      </c>
      <c r="F501" s="764">
        <v>33</v>
      </c>
      <c r="G501" s="514">
        <v>481</v>
      </c>
      <c r="H501" s="468" t="s">
        <v>82</v>
      </c>
      <c r="I501" s="514" t="s">
        <v>82</v>
      </c>
      <c r="J501" s="764">
        <v>0</v>
      </c>
      <c r="K501" s="764">
        <v>0</v>
      </c>
      <c r="L501" s="837" t="s">
        <v>484</v>
      </c>
      <c r="M501" s="468" t="s">
        <v>1119</v>
      </c>
      <c r="N501" s="841">
        <v>135000</v>
      </c>
      <c r="O501" s="787">
        <v>24.71</v>
      </c>
      <c r="P501" s="801">
        <v>18</v>
      </c>
      <c r="Q501" s="537">
        <f t="shared" si="12"/>
        <v>20.2622</v>
      </c>
      <c r="R501" s="470">
        <f>Q501*0.7835</f>
        <v>15.8754337</v>
      </c>
      <c r="S501" s="1264">
        <f t="shared" si="13"/>
        <v>6662.6526240980738</v>
      </c>
      <c r="T501" s="1265"/>
      <c r="U501" s="1292" t="s">
        <v>405</v>
      </c>
      <c r="V501" s="1293"/>
    </row>
    <row r="502" spans="1:23" ht="17">
      <c r="A502" s="1651">
        <v>45325</v>
      </c>
      <c r="B502" s="817" t="s">
        <v>256</v>
      </c>
      <c r="C502" s="764">
        <v>61</v>
      </c>
      <c r="D502" s="839">
        <v>59</v>
      </c>
      <c r="E502" s="764">
        <v>58</v>
      </c>
      <c r="F502" s="838">
        <v>34</v>
      </c>
      <c r="G502" s="514">
        <v>488</v>
      </c>
      <c r="H502" s="970">
        <v>167.73</v>
      </c>
      <c r="I502" s="514" t="s">
        <v>82</v>
      </c>
      <c r="J502" s="838">
        <v>0</v>
      </c>
      <c r="K502" s="839">
        <v>0</v>
      </c>
      <c r="L502" s="868" t="s">
        <v>484</v>
      </c>
      <c r="M502" s="468" t="s">
        <v>1086</v>
      </c>
      <c r="N502" s="514">
        <v>77000</v>
      </c>
      <c r="O502" s="756">
        <v>205</v>
      </c>
      <c r="P502" s="768">
        <v>98</v>
      </c>
      <c r="Q502" s="537">
        <f t="shared" ref="Q502:Q565" si="14">O502*(100-P502)/100</f>
        <v>4.0999999999999996</v>
      </c>
      <c r="R502" s="470">
        <f>Q502*0.75</f>
        <v>3.0749999999999997</v>
      </c>
      <c r="S502" s="1264">
        <f t="shared" ref="S502:S565" si="15">N502/Q502</f>
        <v>18780.487804878052</v>
      </c>
      <c r="T502" s="1265"/>
      <c r="U502" s="1292" t="s">
        <v>397</v>
      </c>
      <c r="V502" s="1293"/>
      <c r="W502" s="959">
        <v>16</v>
      </c>
    </row>
    <row r="503" spans="1:23" ht="17">
      <c r="A503" s="1652"/>
      <c r="B503" s="817">
        <v>6</v>
      </c>
      <c r="C503" s="764">
        <v>22.6</v>
      </c>
      <c r="D503" s="764">
        <v>74</v>
      </c>
      <c r="E503" s="764">
        <v>100</v>
      </c>
      <c r="F503" s="838">
        <v>33</v>
      </c>
      <c r="G503" s="514">
        <v>480</v>
      </c>
      <c r="H503" s="514" t="s">
        <v>82</v>
      </c>
      <c r="I503" s="514" t="s">
        <v>82</v>
      </c>
      <c r="J503" s="838" t="s">
        <v>406</v>
      </c>
      <c r="K503" s="764">
        <v>0</v>
      </c>
      <c r="L503" s="868" t="s">
        <v>484</v>
      </c>
      <c r="M503" s="468" t="s">
        <v>1045</v>
      </c>
      <c r="N503" s="514">
        <v>189915</v>
      </c>
      <c r="O503" s="756">
        <v>25.39</v>
      </c>
      <c r="P503" s="801">
        <v>20</v>
      </c>
      <c r="Q503" s="537">
        <f t="shared" si="14"/>
        <v>20.312000000000001</v>
      </c>
      <c r="R503" s="470">
        <f>Q503*0.75</f>
        <v>15.234000000000002</v>
      </c>
      <c r="S503" s="1264">
        <f t="shared" si="15"/>
        <v>9349.8916896415903</v>
      </c>
      <c r="T503" s="1265"/>
      <c r="U503" s="1292" t="s">
        <v>405</v>
      </c>
      <c r="V503" s="1293"/>
    </row>
    <row r="504" spans="1:23" ht="17">
      <c r="A504" s="1652"/>
      <c r="B504" s="817">
        <v>7</v>
      </c>
      <c r="C504" s="838">
        <v>86.6</v>
      </c>
      <c r="D504" s="468">
        <v>83</v>
      </c>
      <c r="E504" s="838">
        <v>18</v>
      </c>
      <c r="F504" s="838">
        <v>34</v>
      </c>
      <c r="G504" s="514">
        <v>535</v>
      </c>
      <c r="H504" s="514" t="s">
        <v>82</v>
      </c>
      <c r="I504" s="514" t="s">
        <v>82</v>
      </c>
      <c r="J504" s="764" t="s">
        <v>1016</v>
      </c>
      <c r="K504" s="764" t="s">
        <v>1016</v>
      </c>
      <c r="L504" s="868" t="s">
        <v>484</v>
      </c>
      <c r="M504" s="468" t="s">
        <v>973</v>
      </c>
      <c r="N504" s="514">
        <v>237000</v>
      </c>
      <c r="O504" s="756">
        <v>41</v>
      </c>
      <c r="P504" s="801">
        <v>19</v>
      </c>
      <c r="Q504" s="537">
        <f t="shared" si="14"/>
        <v>33.21</v>
      </c>
      <c r="R504" s="470">
        <f>Q504*0.75</f>
        <v>24.907499999999999</v>
      </c>
      <c r="S504" s="1264">
        <f t="shared" si="15"/>
        <v>7136.404697380307</v>
      </c>
      <c r="T504" s="1265"/>
      <c r="U504" s="1292" t="s">
        <v>405</v>
      </c>
      <c r="V504" s="1293"/>
    </row>
    <row r="505" spans="1:23" ht="17">
      <c r="A505" s="1652"/>
      <c r="B505" s="817">
        <v>8</v>
      </c>
      <c r="C505" s="764" t="s">
        <v>82</v>
      </c>
      <c r="D505" s="764">
        <v>253</v>
      </c>
      <c r="E505" s="514">
        <v>0</v>
      </c>
      <c r="F505" s="764" t="s">
        <v>82</v>
      </c>
      <c r="G505" s="514">
        <v>0</v>
      </c>
      <c r="H505" s="514" t="s">
        <v>82</v>
      </c>
      <c r="I505" s="514" t="s">
        <v>82</v>
      </c>
      <c r="J505" s="764">
        <v>10</v>
      </c>
      <c r="K505" s="764">
        <v>0</v>
      </c>
      <c r="L505" s="837" t="s">
        <v>96</v>
      </c>
      <c r="M505" s="468" t="s">
        <v>794</v>
      </c>
      <c r="N505" s="940"/>
      <c r="O505" s="922"/>
      <c r="P505" s="843"/>
      <c r="Q505" s="537">
        <f t="shared" si="14"/>
        <v>0</v>
      </c>
      <c r="R505" s="470">
        <f>Q505*0.93</f>
        <v>0</v>
      </c>
      <c r="S505" s="1264" t="e">
        <f t="shared" si="15"/>
        <v>#DIV/0!</v>
      </c>
      <c r="T505" s="1265"/>
      <c r="U505" s="1292" t="s">
        <v>472</v>
      </c>
      <c r="V505" s="1293"/>
    </row>
    <row r="506" spans="1:23" ht="16">
      <c r="A506" s="1652"/>
      <c r="B506" s="817" t="s">
        <v>465</v>
      </c>
      <c r="C506" s="838" t="s">
        <v>82</v>
      </c>
      <c r="D506" s="838">
        <v>21</v>
      </c>
      <c r="E506" s="838">
        <v>21</v>
      </c>
      <c r="F506" s="838" t="s">
        <v>82</v>
      </c>
      <c r="G506" s="838" t="s">
        <v>82</v>
      </c>
      <c r="H506" s="468" t="s">
        <v>82</v>
      </c>
      <c r="I506" s="514" t="s">
        <v>82</v>
      </c>
      <c r="J506" s="764" t="s">
        <v>1016</v>
      </c>
      <c r="K506" s="514">
        <v>0</v>
      </c>
      <c r="L506" s="786" t="s">
        <v>82</v>
      </c>
      <c r="M506" s="863" t="s">
        <v>469</v>
      </c>
      <c r="N506" s="923"/>
      <c r="O506" s="922"/>
      <c r="P506" s="843"/>
      <c r="Q506" s="537">
        <f t="shared" si="14"/>
        <v>0</v>
      </c>
      <c r="R506" s="470">
        <f>Q506*0.93</f>
        <v>0</v>
      </c>
      <c r="S506" s="1264" t="e">
        <f t="shared" si="15"/>
        <v>#DIV/0!</v>
      </c>
      <c r="T506" s="1265"/>
      <c r="U506" s="1292" t="s">
        <v>473</v>
      </c>
      <c r="V506" s="1293"/>
    </row>
    <row r="507" spans="1:23" ht="17">
      <c r="A507" s="1653"/>
      <c r="B507" s="817" t="s">
        <v>467</v>
      </c>
      <c r="C507" s="764">
        <v>12</v>
      </c>
      <c r="D507" s="468">
        <v>97</v>
      </c>
      <c r="E507" s="514">
        <v>25</v>
      </c>
      <c r="F507" s="764">
        <v>33</v>
      </c>
      <c r="G507" s="514">
        <v>481</v>
      </c>
      <c r="H507" s="468" t="s">
        <v>82</v>
      </c>
      <c r="I507" s="514" t="s">
        <v>82</v>
      </c>
      <c r="J507" s="764">
        <v>0</v>
      </c>
      <c r="K507" s="764">
        <v>0</v>
      </c>
      <c r="L507" s="837" t="s">
        <v>484</v>
      </c>
      <c r="M507" s="468" t="s">
        <v>1119</v>
      </c>
      <c r="N507" s="841">
        <v>135000</v>
      </c>
      <c r="O507" s="787">
        <v>24.71</v>
      </c>
      <c r="P507" s="801">
        <v>18</v>
      </c>
      <c r="Q507" s="537">
        <f t="shared" si="14"/>
        <v>20.2622</v>
      </c>
      <c r="R507" s="470">
        <f>Q507*0.7835</f>
        <v>15.8754337</v>
      </c>
      <c r="S507" s="1264">
        <f t="shared" si="15"/>
        <v>6662.6526240980738</v>
      </c>
      <c r="T507" s="1265"/>
      <c r="U507" s="1292" t="s">
        <v>405</v>
      </c>
      <c r="V507" s="1293"/>
    </row>
    <row r="508" spans="1:23" ht="17">
      <c r="A508" s="1651">
        <v>45326</v>
      </c>
      <c r="B508" s="817" t="s">
        <v>256</v>
      </c>
      <c r="C508" s="764">
        <v>61</v>
      </c>
      <c r="D508" s="839">
        <v>59</v>
      </c>
      <c r="E508" s="764">
        <v>58</v>
      </c>
      <c r="F508" s="838">
        <v>34</v>
      </c>
      <c r="G508" s="514">
        <v>485</v>
      </c>
      <c r="H508" s="970">
        <v>167.22</v>
      </c>
      <c r="I508" s="514" t="s">
        <v>82</v>
      </c>
      <c r="J508" s="838">
        <v>0</v>
      </c>
      <c r="K508" s="839">
        <v>0</v>
      </c>
      <c r="L508" s="868" t="s">
        <v>484</v>
      </c>
      <c r="M508" s="468" t="s">
        <v>1086</v>
      </c>
      <c r="N508" s="514">
        <v>77000</v>
      </c>
      <c r="O508" s="756">
        <v>205</v>
      </c>
      <c r="P508" s="768">
        <v>98</v>
      </c>
      <c r="Q508" s="537">
        <f t="shared" si="14"/>
        <v>4.0999999999999996</v>
      </c>
      <c r="R508" s="470">
        <f>Q508*0.75</f>
        <v>3.0749999999999997</v>
      </c>
      <c r="S508" s="1264">
        <f t="shared" si="15"/>
        <v>18780.487804878052</v>
      </c>
      <c r="T508" s="1265"/>
      <c r="U508" s="1292" t="s">
        <v>397</v>
      </c>
      <c r="V508" s="1293"/>
      <c r="W508" s="959">
        <v>14</v>
      </c>
    </row>
    <row r="509" spans="1:23" ht="17">
      <c r="A509" s="1652"/>
      <c r="B509" s="817">
        <v>6</v>
      </c>
      <c r="C509" s="764">
        <v>22.6</v>
      </c>
      <c r="D509" s="764">
        <v>74</v>
      </c>
      <c r="E509" s="764">
        <v>100</v>
      </c>
      <c r="F509" s="838">
        <v>33</v>
      </c>
      <c r="G509" s="514">
        <v>483</v>
      </c>
      <c r="H509" s="514" t="s">
        <v>82</v>
      </c>
      <c r="I509" s="514" t="s">
        <v>82</v>
      </c>
      <c r="J509" s="838" t="s">
        <v>406</v>
      </c>
      <c r="K509" s="764">
        <v>0</v>
      </c>
      <c r="L509" s="868" t="s">
        <v>484</v>
      </c>
      <c r="M509" s="468" t="s">
        <v>1045</v>
      </c>
      <c r="N509" s="514">
        <v>187033</v>
      </c>
      <c r="O509" s="756">
        <v>24</v>
      </c>
      <c r="P509" s="801">
        <v>20.5</v>
      </c>
      <c r="Q509" s="537">
        <f t="shared" si="14"/>
        <v>19.079999999999998</v>
      </c>
      <c r="R509" s="470">
        <f>Q509*0.75</f>
        <v>14.309999999999999</v>
      </c>
      <c r="S509" s="1264">
        <f t="shared" si="15"/>
        <v>9802.5681341719082</v>
      </c>
      <c r="T509" s="1265"/>
      <c r="U509" s="1292" t="s">
        <v>405</v>
      </c>
      <c r="V509" s="1293"/>
    </row>
    <row r="510" spans="1:23" ht="17">
      <c r="A510" s="1652"/>
      <c r="B510" s="817">
        <v>7</v>
      </c>
      <c r="C510" s="838">
        <v>86.6</v>
      </c>
      <c r="D510" s="468">
        <v>83</v>
      </c>
      <c r="E510" s="838">
        <v>18</v>
      </c>
      <c r="F510" s="838">
        <v>34</v>
      </c>
      <c r="G510" s="514">
        <v>535</v>
      </c>
      <c r="H510" s="514" t="s">
        <v>82</v>
      </c>
      <c r="I510" s="514" t="s">
        <v>82</v>
      </c>
      <c r="J510" s="764" t="s">
        <v>1016</v>
      </c>
      <c r="K510" s="764" t="s">
        <v>1016</v>
      </c>
      <c r="L510" s="868" t="s">
        <v>484</v>
      </c>
      <c r="M510" s="468" t="s">
        <v>973</v>
      </c>
      <c r="N510" s="514">
        <v>237000</v>
      </c>
      <c r="O510" s="756">
        <v>40.43</v>
      </c>
      <c r="P510" s="801">
        <v>19</v>
      </c>
      <c r="Q510" s="537">
        <f t="shared" si="14"/>
        <v>32.7483</v>
      </c>
      <c r="R510" s="470">
        <f>Q510*0.75</f>
        <v>24.561225</v>
      </c>
      <c r="S510" s="1264">
        <f t="shared" si="15"/>
        <v>7237.0168833191337</v>
      </c>
      <c r="T510" s="1265"/>
      <c r="U510" s="1292" t="s">
        <v>405</v>
      </c>
      <c r="V510" s="1293"/>
    </row>
    <row r="511" spans="1:23" ht="17">
      <c r="A511" s="1652"/>
      <c r="B511" s="817">
        <v>8</v>
      </c>
      <c r="C511" s="764" t="s">
        <v>82</v>
      </c>
      <c r="D511" s="764">
        <v>253</v>
      </c>
      <c r="E511" s="514">
        <v>0</v>
      </c>
      <c r="F511" s="764" t="s">
        <v>82</v>
      </c>
      <c r="G511" s="514">
        <v>0</v>
      </c>
      <c r="H511" s="514" t="s">
        <v>82</v>
      </c>
      <c r="I511" s="514" t="s">
        <v>82</v>
      </c>
      <c r="J511" s="764">
        <v>10</v>
      </c>
      <c r="K511" s="764">
        <v>0</v>
      </c>
      <c r="L511" s="837" t="s">
        <v>96</v>
      </c>
      <c r="M511" s="468" t="s">
        <v>794</v>
      </c>
      <c r="N511" s="940"/>
      <c r="O511" s="922"/>
      <c r="P511" s="843"/>
      <c r="Q511" s="537">
        <f t="shared" si="14"/>
        <v>0</v>
      </c>
      <c r="R511" s="470">
        <f>Q511*0.93</f>
        <v>0</v>
      </c>
      <c r="S511" s="1264" t="e">
        <f t="shared" si="15"/>
        <v>#DIV/0!</v>
      </c>
      <c r="T511" s="1265"/>
      <c r="U511" s="1292" t="s">
        <v>472</v>
      </c>
      <c r="V511" s="1293"/>
    </row>
    <row r="512" spans="1:23" ht="16">
      <c r="A512" s="1652"/>
      <c r="B512" s="817" t="s">
        <v>465</v>
      </c>
      <c r="C512" s="838" t="s">
        <v>82</v>
      </c>
      <c r="D512" s="838">
        <v>21</v>
      </c>
      <c r="E512" s="838">
        <v>21</v>
      </c>
      <c r="F512" s="838" t="s">
        <v>82</v>
      </c>
      <c r="G512" s="838" t="s">
        <v>82</v>
      </c>
      <c r="H512" s="468" t="s">
        <v>82</v>
      </c>
      <c r="I512" s="514" t="s">
        <v>82</v>
      </c>
      <c r="J512" s="764" t="s">
        <v>1016</v>
      </c>
      <c r="K512" s="514">
        <v>0</v>
      </c>
      <c r="L512" s="786" t="s">
        <v>82</v>
      </c>
      <c r="M512" s="863" t="s">
        <v>469</v>
      </c>
      <c r="N512" s="923"/>
      <c r="O512" s="922"/>
      <c r="P512" s="843"/>
      <c r="Q512" s="537">
        <f t="shared" si="14"/>
        <v>0</v>
      </c>
      <c r="R512" s="470">
        <f>Q512*0.93</f>
        <v>0</v>
      </c>
      <c r="S512" s="1264" t="e">
        <f t="shared" si="15"/>
        <v>#DIV/0!</v>
      </c>
      <c r="T512" s="1265"/>
      <c r="U512" s="1292" t="s">
        <v>473</v>
      </c>
      <c r="V512" s="1293"/>
    </row>
    <row r="513" spans="1:23" ht="17">
      <c r="A513" s="1653"/>
      <c r="B513" s="817" t="s">
        <v>467</v>
      </c>
      <c r="C513" s="764">
        <v>12</v>
      </c>
      <c r="D513" s="468">
        <v>97</v>
      </c>
      <c r="E513" s="514">
        <v>25</v>
      </c>
      <c r="F513" s="764">
        <v>33</v>
      </c>
      <c r="G513" s="514">
        <v>481</v>
      </c>
      <c r="H513" s="468" t="s">
        <v>82</v>
      </c>
      <c r="I513" s="514" t="s">
        <v>82</v>
      </c>
      <c r="J513" s="764">
        <v>0</v>
      </c>
      <c r="K513" s="764">
        <v>0</v>
      </c>
      <c r="L513" s="837" t="s">
        <v>484</v>
      </c>
      <c r="M513" s="468" t="s">
        <v>1119</v>
      </c>
      <c r="N513" s="841">
        <v>135000</v>
      </c>
      <c r="O513" s="787">
        <v>24.71</v>
      </c>
      <c r="P513" s="801">
        <v>18</v>
      </c>
      <c r="Q513" s="537">
        <f t="shared" si="14"/>
        <v>20.2622</v>
      </c>
      <c r="R513" s="470">
        <f>Q513*0.7835</f>
        <v>15.8754337</v>
      </c>
      <c r="S513" s="1264">
        <f t="shared" si="15"/>
        <v>6662.6526240980738</v>
      </c>
      <c r="T513" s="1265"/>
      <c r="U513" s="1292" t="s">
        <v>405</v>
      </c>
      <c r="V513" s="1293"/>
    </row>
    <row r="514" spans="1:23" ht="17">
      <c r="A514" s="1651">
        <v>45327</v>
      </c>
      <c r="B514" s="817" t="s">
        <v>256</v>
      </c>
      <c r="C514" s="764" t="s">
        <v>1123</v>
      </c>
      <c r="D514" s="839">
        <v>60</v>
      </c>
      <c r="E514" s="764">
        <v>58</v>
      </c>
      <c r="F514" s="838">
        <v>34</v>
      </c>
      <c r="G514" s="514">
        <v>485</v>
      </c>
      <c r="H514" s="970">
        <v>166.73</v>
      </c>
      <c r="I514" s="514" t="s">
        <v>82</v>
      </c>
      <c r="J514" s="838">
        <v>0</v>
      </c>
      <c r="K514" s="839">
        <v>0</v>
      </c>
      <c r="L514" s="868" t="s">
        <v>484</v>
      </c>
      <c r="M514" s="468" t="s">
        <v>1124</v>
      </c>
      <c r="N514" s="514">
        <v>77000</v>
      </c>
      <c r="O514" s="756">
        <v>205</v>
      </c>
      <c r="P514" s="768">
        <v>98</v>
      </c>
      <c r="Q514" s="537">
        <f t="shared" si="14"/>
        <v>4.0999999999999996</v>
      </c>
      <c r="R514" s="470">
        <f>Q514*0.75</f>
        <v>3.0749999999999997</v>
      </c>
      <c r="S514" s="1264">
        <f t="shared" si="15"/>
        <v>18780.487804878052</v>
      </c>
      <c r="T514" s="1265"/>
      <c r="U514" s="1292" t="s">
        <v>397</v>
      </c>
      <c r="V514" s="1293"/>
      <c r="W514" s="959">
        <v>13.5</v>
      </c>
    </row>
    <row r="515" spans="1:23" ht="17">
      <c r="A515" s="1652"/>
      <c r="B515" s="817">
        <v>6</v>
      </c>
      <c r="C515" s="764">
        <v>22.6</v>
      </c>
      <c r="D515" s="764">
        <v>74</v>
      </c>
      <c r="E515" s="764">
        <v>100</v>
      </c>
      <c r="F515" s="838">
        <v>33</v>
      </c>
      <c r="G515" s="514">
        <v>483</v>
      </c>
      <c r="H515" s="514" t="s">
        <v>82</v>
      </c>
      <c r="I515" s="514" t="s">
        <v>82</v>
      </c>
      <c r="J515" s="838" t="s">
        <v>406</v>
      </c>
      <c r="K515" s="764">
        <v>0</v>
      </c>
      <c r="L515" s="868" t="s">
        <v>484</v>
      </c>
      <c r="M515" s="468" t="s">
        <v>1045</v>
      </c>
      <c r="N515" s="514">
        <f>E480-N514-N519-N516</f>
        <v>-448982</v>
      </c>
      <c r="O515" s="756">
        <v>24.74</v>
      </c>
      <c r="P515" s="801">
        <v>20.5</v>
      </c>
      <c r="Q515" s="537">
        <f t="shared" si="14"/>
        <v>19.668299999999999</v>
      </c>
      <c r="R515" s="470">
        <f>Q515*0.75</f>
        <v>14.751224999999998</v>
      </c>
      <c r="S515" s="1264">
        <f t="shared" si="15"/>
        <v>-22827.69736072767</v>
      </c>
      <c r="T515" s="1265"/>
      <c r="U515" s="1292" t="s">
        <v>405</v>
      </c>
      <c r="V515" s="1293"/>
    </row>
    <row r="516" spans="1:23" ht="17">
      <c r="A516" s="1652"/>
      <c r="B516" s="817">
        <v>7</v>
      </c>
      <c r="C516" s="838">
        <v>86.6</v>
      </c>
      <c r="D516" s="468">
        <v>82</v>
      </c>
      <c r="E516" s="838">
        <v>18</v>
      </c>
      <c r="F516" s="838">
        <v>34</v>
      </c>
      <c r="G516" s="514">
        <v>530</v>
      </c>
      <c r="H516" s="514" t="s">
        <v>82</v>
      </c>
      <c r="I516" s="514" t="s">
        <v>82</v>
      </c>
      <c r="J516" s="764" t="s">
        <v>1016</v>
      </c>
      <c r="K516" s="764" t="s">
        <v>1016</v>
      </c>
      <c r="L516" s="868" t="s">
        <v>484</v>
      </c>
      <c r="M516" s="468" t="s">
        <v>973</v>
      </c>
      <c r="N516" s="514">
        <v>237000</v>
      </c>
      <c r="O516" s="756">
        <v>40.43</v>
      </c>
      <c r="P516" s="801">
        <v>19</v>
      </c>
      <c r="Q516" s="537">
        <f t="shared" si="14"/>
        <v>32.7483</v>
      </c>
      <c r="R516" s="470">
        <f>Q516*0.75</f>
        <v>24.561225</v>
      </c>
      <c r="S516" s="1264">
        <f t="shared" si="15"/>
        <v>7237.0168833191337</v>
      </c>
      <c r="T516" s="1265"/>
      <c r="U516" s="1292" t="s">
        <v>405</v>
      </c>
      <c r="V516" s="1293"/>
    </row>
    <row r="517" spans="1:23" ht="17">
      <c r="A517" s="1652"/>
      <c r="B517" s="817">
        <v>8</v>
      </c>
      <c r="C517" s="764" t="s">
        <v>82</v>
      </c>
      <c r="D517" s="764">
        <v>253</v>
      </c>
      <c r="E517" s="514">
        <v>0</v>
      </c>
      <c r="F517" s="764" t="s">
        <v>82</v>
      </c>
      <c r="G517" s="514">
        <v>0</v>
      </c>
      <c r="H517" s="514" t="s">
        <v>82</v>
      </c>
      <c r="I517" s="514" t="s">
        <v>82</v>
      </c>
      <c r="J517" s="764">
        <v>10</v>
      </c>
      <c r="K517" s="764">
        <v>0</v>
      </c>
      <c r="L517" s="837" t="s">
        <v>96</v>
      </c>
      <c r="M517" s="468" t="s">
        <v>794</v>
      </c>
      <c r="N517" s="940"/>
      <c r="O517" s="922"/>
      <c r="P517" s="843"/>
      <c r="Q517" s="537">
        <f t="shared" si="14"/>
        <v>0</v>
      </c>
      <c r="R517" s="470">
        <f>Q517*0.93</f>
        <v>0</v>
      </c>
      <c r="S517" s="1264" t="e">
        <f t="shared" si="15"/>
        <v>#DIV/0!</v>
      </c>
      <c r="T517" s="1265"/>
      <c r="U517" s="1292" t="s">
        <v>472</v>
      </c>
      <c r="V517" s="1293"/>
    </row>
    <row r="518" spans="1:23" ht="16">
      <c r="A518" s="1652"/>
      <c r="B518" s="817" t="s">
        <v>465</v>
      </c>
      <c r="C518" s="838" t="s">
        <v>82</v>
      </c>
      <c r="D518" s="838">
        <v>21</v>
      </c>
      <c r="E518" s="838">
        <v>21</v>
      </c>
      <c r="F518" s="838" t="s">
        <v>82</v>
      </c>
      <c r="G518" s="838" t="s">
        <v>82</v>
      </c>
      <c r="H518" s="468" t="s">
        <v>82</v>
      </c>
      <c r="I518" s="514" t="s">
        <v>82</v>
      </c>
      <c r="J518" s="764" t="s">
        <v>1016</v>
      </c>
      <c r="K518" s="514">
        <v>0</v>
      </c>
      <c r="L518" s="786" t="s">
        <v>82</v>
      </c>
      <c r="M518" s="863" t="s">
        <v>469</v>
      </c>
      <c r="N518" s="923"/>
      <c r="O518" s="922"/>
      <c r="P518" s="843"/>
      <c r="Q518" s="537">
        <f t="shared" si="14"/>
        <v>0</v>
      </c>
      <c r="R518" s="470">
        <f>Q518*0.93</f>
        <v>0</v>
      </c>
      <c r="S518" s="1264" t="e">
        <f t="shared" si="15"/>
        <v>#DIV/0!</v>
      </c>
      <c r="T518" s="1265"/>
      <c r="U518" s="1292" t="s">
        <v>473</v>
      </c>
      <c r="V518" s="1293"/>
    </row>
    <row r="519" spans="1:23" ht="17">
      <c r="A519" s="1653"/>
      <c r="B519" s="817" t="s">
        <v>467</v>
      </c>
      <c r="C519" s="764">
        <v>12</v>
      </c>
      <c r="D519" s="468">
        <v>97</v>
      </c>
      <c r="E519" s="514">
        <v>25</v>
      </c>
      <c r="F519" s="764">
        <v>33</v>
      </c>
      <c r="G519" s="514">
        <v>481</v>
      </c>
      <c r="H519" s="468" t="s">
        <v>82</v>
      </c>
      <c r="I519" s="514" t="s">
        <v>82</v>
      </c>
      <c r="J519" s="764">
        <v>0</v>
      </c>
      <c r="K519" s="764">
        <v>0</v>
      </c>
      <c r="L519" s="837" t="s">
        <v>484</v>
      </c>
      <c r="M519" s="468" t="s">
        <v>1119</v>
      </c>
      <c r="N519" s="841">
        <v>135000</v>
      </c>
      <c r="O519" s="787">
        <v>24.71</v>
      </c>
      <c r="P519" s="801">
        <v>18</v>
      </c>
      <c r="Q519" s="537">
        <f t="shared" si="14"/>
        <v>20.2622</v>
      </c>
      <c r="R519" s="470">
        <f>Q519*0.7835</f>
        <v>15.8754337</v>
      </c>
      <c r="S519" s="1264">
        <f t="shared" si="15"/>
        <v>6662.6526240980738</v>
      </c>
      <c r="T519" s="1265"/>
      <c r="U519" s="1292" t="s">
        <v>405</v>
      </c>
      <c r="V519" s="1293"/>
    </row>
    <row r="520" spans="1:23" ht="17">
      <c r="A520" s="1651">
        <v>45328</v>
      </c>
      <c r="B520" s="817" t="s">
        <v>256</v>
      </c>
      <c r="C520" s="764">
        <v>61</v>
      </c>
      <c r="D520" s="839">
        <v>61</v>
      </c>
      <c r="E520" s="764">
        <v>58</v>
      </c>
      <c r="F520" s="838">
        <v>34</v>
      </c>
      <c r="G520" s="514">
        <v>485</v>
      </c>
      <c r="H520" s="970">
        <v>166.3</v>
      </c>
      <c r="I520" s="514" t="s">
        <v>82</v>
      </c>
      <c r="J520" s="838">
        <v>0</v>
      </c>
      <c r="K520" s="839">
        <v>0</v>
      </c>
      <c r="L520" s="868" t="s">
        <v>484</v>
      </c>
      <c r="M520" s="468" t="s">
        <v>1124</v>
      </c>
      <c r="N520" s="514">
        <v>77000</v>
      </c>
      <c r="O520" s="756">
        <v>205</v>
      </c>
      <c r="P520" s="768">
        <v>98</v>
      </c>
      <c r="Q520" s="537">
        <f t="shared" si="14"/>
        <v>4.0999999999999996</v>
      </c>
      <c r="R520" s="470">
        <f>Q520*0.75</f>
        <v>3.0749999999999997</v>
      </c>
      <c r="S520" s="1264">
        <f t="shared" si="15"/>
        <v>18780.487804878052</v>
      </c>
      <c r="T520" s="1265"/>
      <c r="U520" s="1292" t="s">
        <v>397</v>
      </c>
      <c r="V520" s="1293"/>
      <c r="W520" s="959">
        <v>16</v>
      </c>
    </row>
    <row r="521" spans="1:23" ht="17">
      <c r="A521" s="1652"/>
      <c r="B521" s="817">
        <v>6</v>
      </c>
      <c r="C521" s="764">
        <v>22.6</v>
      </c>
      <c r="D521" s="764">
        <v>74</v>
      </c>
      <c r="E521" s="764">
        <v>100</v>
      </c>
      <c r="F521" s="838">
        <v>33</v>
      </c>
      <c r="G521" s="514">
        <v>483</v>
      </c>
      <c r="H521" s="514" t="s">
        <v>82</v>
      </c>
      <c r="I521" s="514" t="s">
        <v>82</v>
      </c>
      <c r="J521" s="838" t="s">
        <v>406</v>
      </c>
      <c r="K521" s="764">
        <v>0</v>
      </c>
      <c r="L521" s="868" t="s">
        <v>484</v>
      </c>
      <c r="M521" s="468" t="s">
        <v>1045</v>
      </c>
      <c r="N521" s="514">
        <v>185880</v>
      </c>
      <c r="O521" s="756">
        <v>24</v>
      </c>
      <c r="P521" s="801">
        <v>20.5</v>
      </c>
      <c r="Q521" s="537">
        <f t="shared" si="14"/>
        <v>19.079999999999998</v>
      </c>
      <c r="R521" s="470">
        <f>Q521*0.75</f>
        <v>14.309999999999999</v>
      </c>
      <c r="S521" s="1264">
        <f t="shared" si="15"/>
        <v>9742.1383647798757</v>
      </c>
      <c r="T521" s="1265"/>
      <c r="U521" s="1292" t="s">
        <v>405</v>
      </c>
      <c r="V521" s="1293"/>
    </row>
    <row r="522" spans="1:23" ht="17">
      <c r="A522" s="1652"/>
      <c r="B522" s="817">
        <v>7</v>
      </c>
      <c r="C522" s="838">
        <v>86.6</v>
      </c>
      <c r="D522" s="468">
        <v>82</v>
      </c>
      <c r="E522" s="838">
        <v>18</v>
      </c>
      <c r="F522" s="838">
        <v>34</v>
      </c>
      <c r="G522" s="514">
        <v>530</v>
      </c>
      <c r="H522" s="514" t="s">
        <v>82</v>
      </c>
      <c r="I522" s="514" t="s">
        <v>82</v>
      </c>
      <c r="J522" s="764" t="s">
        <v>1016</v>
      </c>
      <c r="K522" s="764" t="s">
        <v>1016</v>
      </c>
      <c r="L522" s="868" t="s">
        <v>484</v>
      </c>
      <c r="M522" s="468" t="s">
        <v>973</v>
      </c>
      <c r="N522" s="514">
        <v>237000</v>
      </c>
      <c r="O522" s="756">
        <v>40.270000000000003</v>
      </c>
      <c r="P522" s="801">
        <v>19</v>
      </c>
      <c r="Q522" s="537">
        <f t="shared" si="14"/>
        <v>32.618700000000004</v>
      </c>
      <c r="R522" s="470">
        <f>Q522*0.75</f>
        <v>24.464025000000003</v>
      </c>
      <c r="S522" s="1264">
        <f t="shared" si="15"/>
        <v>7265.7708614996909</v>
      </c>
      <c r="T522" s="1265"/>
      <c r="U522" s="1292" t="s">
        <v>405</v>
      </c>
      <c r="V522" s="1293"/>
    </row>
    <row r="523" spans="1:23" ht="17">
      <c r="A523" s="1652"/>
      <c r="B523" s="817">
        <v>8</v>
      </c>
      <c r="C523" s="764" t="s">
        <v>82</v>
      </c>
      <c r="D523" s="764">
        <v>253</v>
      </c>
      <c r="E523" s="514">
        <v>0</v>
      </c>
      <c r="F523" s="764" t="s">
        <v>82</v>
      </c>
      <c r="G523" s="514">
        <v>0</v>
      </c>
      <c r="H523" s="514" t="s">
        <v>82</v>
      </c>
      <c r="I523" s="514" t="s">
        <v>82</v>
      </c>
      <c r="J523" s="764">
        <v>10</v>
      </c>
      <c r="K523" s="764">
        <v>0</v>
      </c>
      <c r="L523" s="837" t="s">
        <v>96</v>
      </c>
      <c r="M523" s="468" t="s">
        <v>794</v>
      </c>
      <c r="N523" s="940"/>
      <c r="O523" s="922"/>
      <c r="P523" s="843"/>
      <c r="Q523" s="537">
        <f t="shared" si="14"/>
        <v>0</v>
      </c>
      <c r="R523" s="470">
        <f>Q523*0.93</f>
        <v>0</v>
      </c>
      <c r="S523" s="1264" t="e">
        <f t="shared" si="15"/>
        <v>#DIV/0!</v>
      </c>
      <c r="T523" s="1265"/>
      <c r="U523" s="1292" t="s">
        <v>472</v>
      </c>
      <c r="V523" s="1293"/>
    </row>
    <row r="524" spans="1:23" ht="16">
      <c r="A524" s="1652"/>
      <c r="B524" s="817" t="s">
        <v>465</v>
      </c>
      <c r="C524" s="838" t="s">
        <v>82</v>
      </c>
      <c r="D524" s="838" t="s">
        <v>514</v>
      </c>
      <c r="E524" s="838">
        <v>21</v>
      </c>
      <c r="F524" s="838" t="s">
        <v>82</v>
      </c>
      <c r="G524" s="838" t="s">
        <v>82</v>
      </c>
      <c r="H524" s="468" t="s">
        <v>82</v>
      </c>
      <c r="I524" s="514" t="s">
        <v>82</v>
      </c>
      <c r="J524" s="764" t="s">
        <v>1016</v>
      </c>
      <c r="K524" s="514">
        <v>0</v>
      </c>
      <c r="L524" s="786" t="s">
        <v>82</v>
      </c>
      <c r="M524" s="863" t="s">
        <v>469</v>
      </c>
      <c r="N524" s="923"/>
      <c r="O524" s="922"/>
      <c r="P524" s="843"/>
      <c r="Q524" s="537">
        <f t="shared" si="14"/>
        <v>0</v>
      </c>
      <c r="R524" s="470">
        <f>Q524*0.93</f>
        <v>0</v>
      </c>
      <c r="S524" s="1264" t="e">
        <f t="shared" si="15"/>
        <v>#DIV/0!</v>
      </c>
      <c r="T524" s="1265"/>
      <c r="U524" s="1292" t="s">
        <v>473</v>
      </c>
      <c r="V524" s="1293"/>
    </row>
    <row r="525" spans="1:23" ht="17">
      <c r="A525" s="1653"/>
      <c r="B525" s="817" t="s">
        <v>467</v>
      </c>
      <c r="C525" s="764">
        <v>12</v>
      </c>
      <c r="D525" s="468">
        <v>97</v>
      </c>
      <c r="E525" s="514">
        <v>25</v>
      </c>
      <c r="F525" s="764">
        <v>33</v>
      </c>
      <c r="G525" s="514">
        <v>481</v>
      </c>
      <c r="H525" s="468" t="s">
        <v>82</v>
      </c>
      <c r="I525" s="514" t="s">
        <v>82</v>
      </c>
      <c r="J525" s="764">
        <v>0</v>
      </c>
      <c r="K525" s="764">
        <v>0</v>
      </c>
      <c r="L525" s="837" t="s">
        <v>484</v>
      </c>
      <c r="M525" s="468" t="s">
        <v>1119</v>
      </c>
      <c r="N525" s="841">
        <v>135000</v>
      </c>
      <c r="O525" s="787">
        <v>24.71</v>
      </c>
      <c r="P525" s="801">
        <v>18</v>
      </c>
      <c r="Q525" s="537">
        <f t="shared" si="14"/>
        <v>20.2622</v>
      </c>
      <c r="R525" s="470">
        <f>Q525*0.7835</f>
        <v>15.8754337</v>
      </c>
      <c r="S525" s="1264">
        <f t="shared" si="15"/>
        <v>6662.6526240980738</v>
      </c>
      <c r="T525" s="1265"/>
      <c r="U525" s="1292" t="s">
        <v>405</v>
      </c>
      <c r="V525" s="1293"/>
    </row>
    <row r="526" spans="1:23" ht="17">
      <c r="A526" s="1651">
        <v>45329</v>
      </c>
      <c r="B526" s="817" t="s">
        <v>256</v>
      </c>
      <c r="C526" s="764">
        <v>61</v>
      </c>
      <c r="D526" s="839">
        <v>62</v>
      </c>
      <c r="E526" s="764">
        <v>58</v>
      </c>
      <c r="F526" s="838">
        <v>34</v>
      </c>
      <c r="G526" s="514">
        <v>485</v>
      </c>
      <c r="H526" s="970">
        <v>166.3</v>
      </c>
      <c r="I526" s="514" t="s">
        <v>82</v>
      </c>
      <c r="J526" s="838">
        <v>0</v>
      </c>
      <c r="K526" s="839">
        <v>0</v>
      </c>
      <c r="L526" s="868" t="s">
        <v>484</v>
      </c>
      <c r="M526" s="468" t="s">
        <v>1124</v>
      </c>
      <c r="N526" s="514">
        <v>77000</v>
      </c>
      <c r="O526" s="756">
        <v>205</v>
      </c>
      <c r="P526" s="768">
        <v>98</v>
      </c>
      <c r="Q526" s="537">
        <f t="shared" si="14"/>
        <v>4.0999999999999996</v>
      </c>
      <c r="R526" s="470">
        <f>Q526*0.75</f>
        <v>3.0749999999999997</v>
      </c>
      <c r="S526" s="1264">
        <f t="shared" si="15"/>
        <v>18780.487804878052</v>
      </c>
      <c r="T526" s="1265"/>
      <c r="U526" s="1292" t="s">
        <v>397</v>
      </c>
      <c r="V526" s="1293"/>
      <c r="W526" s="959">
        <v>16</v>
      </c>
    </row>
    <row r="527" spans="1:23" ht="17">
      <c r="A527" s="1652"/>
      <c r="B527" s="817">
        <v>6</v>
      </c>
      <c r="C527" s="764">
        <v>22.6</v>
      </c>
      <c r="D527" s="764">
        <v>74</v>
      </c>
      <c r="E527" s="764">
        <v>100</v>
      </c>
      <c r="F527" s="838">
        <v>33</v>
      </c>
      <c r="G527" s="514">
        <v>483</v>
      </c>
      <c r="H527" s="514" t="s">
        <v>82</v>
      </c>
      <c r="I527" s="514" t="s">
        <v>82</v>
      </c>
      <c r="J527" s="838" t="s">
        <v>406</v>
      </c>
      <c r="K527" s="764">
        <v>0</v>
      </c>
      <c r="L527" s="868" t="s">
        <v>484</v>
      </c>
      <c r="M527" s="468" t="s">
        <v>1045</v>
      </c>
      <c r="N527" s="514">
        <v>186209</v>
      </c>
      <c r="O527" s="756">
        <v>24</v>
      </c>
      <c r="P527" s="801">
        <v>20.5</v>
      </c>
      <c r="Q527" s="537">
        <f t="shared" si="14"/>
        <v>19.079999999999998</v>
      </c>
      <c r="R527" s="470">
        <f>Q527*0.75</f>
        <v>14.309999999999999</v>
      </c>
      <c r="S527" s="1264">
        <f t="shared" si="15"/>
        <v>9759.3815513626851</v>
      </c>
      <c r="T527" s="1265"/>
      <c r="U527" s="1292" t="s">
        <v>405</v>
      </c>
      <c r="V527" s="1293"/>
    </row>
    <row r="528" spans="1:23" ht="17">
      <c r="A528" s="1652"/>
      <c r="B528" s="817">
        <v>7</v>
      </c>
      <c r="C528" s="838">
        <v>86.6</v>
      </c>
      <c r="D528" s="468">
        <v>82</v>
      </c>
      <c r="E528" s="838">
        <v>18</v>
      </c>
      <c r="F528" s="838">
        <v>34</v>
      </c>
      <c r="G528" s="514">
        <v>530</v>
      </c>
      <c r="H528" s="514" t="s">
        <v>82</v>
      </c>
      <c r="I528" s="514" t="s">
        <v>82</v>
      </c>
      <c r="J528" s="764" t="s">
        <v>1016</v>
      </c>
      <c r="K528" s="764" t="s">
        <v>1016</v>
      </c>
      <c r="L528" s="868" t="s">
        <v>484</v>
      </c>
      <c r="M528" s="468" t="s">
        <v>973</v>
      </c>
      <c r="N528" s="514">
        <v>237000</v>
      </c>
      <c r="O528" s="756">
        <v>40</v>
      </c>
      <c r="P528" s="801">
        <v>19</v>
      </c>
      <c r="Q528" s="537">
        <f t="shared" si="14"/>
        <v>32.4</v>
      </c>
      <c r="R528" s="470">
        <f>Q528*0.75</f>
        <v>24.299999999999997</v>
      </c>
      <c r="S528" s="1264">
        <f t="shared" si="15"/>
        <v>7314.8148148148148</v>
      </c>
      <c r="T528" s="1265"/>
      <c r="U528" s="1292" t="s">
        <v>405</v>
      </c>
      <c r="V528" s="1293"/>
    </row>
    <row r="529" spans="1:23" ht="17">
      <c r="A529" s="1652"/>
      <c r="B529" s="817">
        <v>8</v>
      </c>
      <c r="C529" s="764" t="s">
        <v>82</v>
      </c>
      <c r="D529" s="764">
        <v>253</v>
      </c>
      <c r="E529" s="514">
        <v>0</v>
      </c>
      <c r="F529" s="764" t="s">
        <v>82</v>
      </c>
      <c r="G529" s="514">
        <v>0</v>
      </c>
      <c r="H529" s="514" t="s">
        <v>82</v>
      </c>
      <c r="I529" s="514" t="s">
        <v>82</v>
      </c>
      <c r="J529" s="764">
        <v>10</v>
      </c>
      <c r="K529" s="764">
        <v>0</v>
      </c>
      <c r="L529" s="837" t="s">
        <v>96</v>
      </c>
      <c r="M529" s="468" t="s">
        <v>794</v>
      </c>
      <c r="N529" s="940"/>
      <c r="O529" s="922"/>
      <c r="P529" s="843"/>
      <c r="Q529" s="537">
        <f t="shared" si="14"/>
        <v>0</v>
      </c>
      <c r="R529" s="470">
        <f>Q529*0.93</f>
        <v>0</v>
      </c>
      <c r="S529" s="1264" t="e">
        <f t="shared" si="15"/>
        <v>#DIV/0!</v>
      </c>
      <c r="T529" s="1265"/>
      <c r="U529" s="1292" t="s">
        <v>472</v>
      </c>
      <c r="V529" s="1293"/>
    </row>
    <row r="530" spans="1:23" ht="16">
      <c r="A530" s="1652"/>
      <c r="B530" s="817" t="s">
        <v>465</v>
      </c>
      <c r="C530" s="838" t="s">
        <v>82</v>
      </c>
      <c r="D530" s="838">
        <v>21</v>
      </c>
      <c r="E530" s="838">
        <v>21</v>
      </c>
      <c r="F530" s="838" t="s">
        <v>82</v>
      </c>
      <c r="G530" s="838" t="s">
        <v>82</v>
      </c>
      <c r="H530" s="468" t="s">
        <v>82</v>
      </c>
      <c r="I530" s="514" t="s">
        <v>82</v>
      </c>
      <c r="J530" s="764" t="s">
        <v>1016</v>
      </c>
      <c r="K530" s="514">
        <v>0</v>
      </c>
      <c r="L530" s="786" t="s">
        <v>82</v>
      </c>
      <c r="M530" s="863" t="s">
        <v>469</v>
      </c>
      <c r="N530" s="923"/>
      <c r="O530" s="922"/>
      <c r="P530" s="843"/>
      <c r="Q530" s="537">
        <f t="shared" si="14"/>
        <v>0</v>
      </c>
      <c r="R530" s="470">
        <f>Q530*0.93</f>
        <v>0</v>
      </c>
      <c r="S530" s="1264" t="e">
        <f t="shared" si="15"/>
        <v>#DIV/0!</v>
      </c>
      <c r="T530" s="1265"/>
      <c r="U530" s="1292" t="s">
        <v>473</v>
      </c>
      <c r="V530" s="1293"/>
    </row>
    <row r="531" spans="1:23" ht="17">
      <c r="A531" s="1653"/>
      <c r="B531" s="817" t="s">
        <v>467</v>
      </c>
      <c r="C531" s="764">
        <v>12</v>
      </c>
      <c r="D531" s="468">
        <v>100</v>
      </c>
      <c r="E531" s="514">
        <v>25</v>
      </c>
      <c r="F531" s="764">
        <v>33</v>
      </c>
      <c r="G531" s="514">
        <v>481</v>
      </c>
      <c r="H531" s="468" t="s">
        <v>82</v>
      </c>
      <c r="I531" s="514" t="s">
        <v>82</v>
      </c>
      <c r="J531" s="764">
        <v>0</v>
      </c>
      <c r="K531" s="764">
        <v>0</v>
      </c>
      <c r="L531" s="837" t="s">
        <v>484</v>
      </c>
      <c r="M531" s="468" t="s">
        <v>1119</v>
      </c>
      <c r="N531" s="841">
        <v>135000</v>
      </c>
      <c r="O531" s="787">
        <v>24.7</v>
      </c>
      <c r="P531" s="801">
        <v>18</v>
      </c>
      <c r="Q531" s="537">
        <f t="shared" si="14"/>
        <v>20.253999999999998</v>
      </c>
      <c r="R531" s="470">
        <f>Q531*0.7835</f>
        <v>15.869008999999998</v>
      </c>
      <c r="S531" s="1264">
        <f t="shared" si="15"/>
        <v>6665.35005431026</v>
      </c>
      <c r="T531" s="1265"/>
      <c r="U531" s="1292" t="s">
        <v>405</v>
      </c>
      <c r="V531" s="1293"/>
    </row>
    <row r="532" spans="1:23" ht="17">
      <c r="A532" s="1651">
        <v>45330</v>
      </c>
      <c r="B532" s="817" t="s">
        <v>256</v>
      </c>
      <c r="C532" s="764">
        <v>61</v>
      </c>
      <c r="D532" s="839" t="s">
        <v>818</v>
      </c>
      <c r="E532" s="764">
        <v>60</v>
      </c>
      <c r="F532" s="838">
        <v>34</v>
      </c>
      <c r="G532" s="514">
        <v>485</v>
      </c>
      <c r="H532" s="970">
        <v>165.48</v>
      </c>
      <c r="I532" s="514" t="s">
        <v>82</v>
      </c>
      <c r="J532" s="838">
        <v>0</v>
      </c>
      <c r="K532" s="839">
        <v>0</v>
      </c>
      <c r="L532" s="868" t="s">
        <v>484</v>
      </c>
      <c r="M532" s="468" t="s">
        <v>1124</v>
      </c>
      <c r="N532" s="514">
        <v>77000</v>
      </c>
      <c r="O532" s="756">
        <v>205</v>
      </c>
      <c r="P532" s="768">
        <v>98</v>
      </c>
      <c r="Q532" s="537">
        <f t="shared" si="14"/>
        <v>4.0999999999999996</v>
      </c>
      <c r="R532" s="470">
        <f>Q532*0.75</f>
        <v>3.0749999999999997</v>
      </c>
      <c r="S532" s="1264">
        <f t="shared" si="15"/>
        <v>18780.487804878052</v>
      </c>
      <c r="T532" s="1265"/>
      <c r="U532" s="1292" t="s">
        <v>397</v>
      </c>
      <c r="V532" s="1293"/>
      <c r="W532" s="959">
        <v>16</v>
      </c>
    </row>
    <row r="533" spans="1:23" ht="17">
      <c r="A533" s="1652"/>
      <c r="B533" s="817">
        <v>6</v>
      </c>
      <c r="C533" s="764">
        <v>22.6</v>
      </c>
      <c r="D533" s="764">
        <v>74</v>
      </c>
      <c r="E533" s="764">
        <v>100</v>
      </c>
      <c r="F533" s="838">
        <v>33</v>
      </c>
      <c r="G533" s="514">
        <v>483</v>
      </c>
      <c r="H533" s="514" t="s">
        <v>82</v>
      </c>
      <c r="I533" s="514" t="s">
        <v>82</v>
      </c>
      <c r="J533" s="838" t="s">
        <v>406</v>
      </c>
      <c r="K533" s="764">
        <v>0</v>
      </c>
      <c r="L533" s="868" t="s">
        <v>484</v>
      </c>
      <c r="M533" s="468" t="s">
        <v>1045</v>
      </c>
      <c r="N533" s="514">
        <v>183737</v>
      </c>
      <c r="O533" s="756">
        <v>24</v>
      </c>
      <c r="P533" s="801">
        <v>20.5</v>
      </c>
      <c r="Q533" s="537">
        <f t="shared" si="14"/>
        <v>19.079999999999998</v>
      </c>
      <c r="R533" s="470">
        <f>Q533*0.75</f>
        <v>14.309999999999999</v>
      </c>
      <c r="S533" s="1264">
        <f t="shared" si="15"/>
        <v>9629.8218029350119</v>
      </c>
      <c r="T533" s="1265"/>
      <c r="U533" s="1292" t="s">
        <v>405</v>
      </c>
      <c r="V533" s="1293"/>
    </row>
    <row r="534" spans="1:23" ht="17">
      <c r="A534" s="1652"/>
      <c r="B534" s="817">
        <v>7</v>
      </c>
      <c r="C534" s="838">
        <v>86.6</v>
      </c>
      <c r="D534" s="468">
        <v>82</v>
      </c>
      <c r="E534" s="838">
        <v>18</v>
      </c>
      <c r="F534" s="838">
        <v>34</v>
      </c>
      <c r="G534" s="514">
        <v>530</v>
      </c>
      <c r="H534" s="514" t="s">
        <v>82</v>
      </c>
      <c r="I534" s="514" t="s">
        <v>82</v>
      </c>
      <c r="J534" s="764" t="s">
        <v>1016</v>
      </c>
      <c r="K534" s="764" t="s">
        <v>1016</v>
      </c>
      <c r="L534" s="868" t="s">
        <v>484</v>
      </c>
      <c r="M534" s="468" t="s">
        <v>973</v>
      </c>
      <c r="N534" s="514">
        <v>237000</v>
      </c>
      <c r="O534" s="756">
        <v>40</v>
      </c>
      <c r="P534" s="801">
        <v>19</v>
      </c>
      <c r="Q534" s="537">
        <f t="shared" si="14"/>
        <v>32.4</v>
      </c>
      <c r="R534" s="470">
        <f>Q534*0.75</f>
        <v>24.299999999999997</v>
      </c>
      <c r="S534" s="1264">
        <f t="shared" si="15"/>
        <v>7314.8148148148148</v>
      </c>
      <c r="T534" s="1265"/>
      <c r="U534" s="1292" t="s">
        <v>405</v>
      </c>
      <c r="V534" s="1293"/>
    </row>
    <row r="535" spans="1:23" ht="17">
      <c r="A535" s="1652"/>
      <c r="B535" s="817">
        <v>8</v>
      </c>
      <c r="C535" s="764" t="s">
        <v>82</v>
      </c>
      <c r="D535" s="764">
        <v>253</v>
      </c>
      <c r="E535" s="514">
        <v>0</v>
      </c>
      <c r="F535" s="764" t="s">
        <v>82</v>
      </c>
      <c r="G535" s="514">
        <v>0</v>
      </c>
      <c r="H535" s="514" t="s">
        <v>82</v>
      </c>
      <c r="I535" s="514" t="s">
        <v>82</v>
      </c>
      <c r="J535" s="764">
        <v>10</v>
      </c>
      <c r="K535" s="764">
        <v>0</v>
      </c>
      <c r="L535" s="837" t="s">
        <v>96</v>
      </c>
      <c r="M535" s="468" t="s">
        <v>794</v>
      </c>
      <c r="N535" s="940"/>
      <c r="O535" s="922"/>
      <c r="P535" s="843"/>
      <c r="Q535" s="537">
        <f t="shared" si="14"/>
        <v>0</v>
      </c>
      <c r="R535" s="470">
        <f>Q535*0.93</f>
        <v>0</v>
      </c>
      <c r="S535" s="1264" t="e">
        <f t="shared" si="15"/>
        <v>#DIV/0!</v>
      </c>
      <c r="T535" s="1265"/>
      <c r="U535" s="1292" t="s">
        <v>472</v>
      </c>
      <c r="V535" s="1293"/>
    </row>
    <row r="536" spans="1:23" ht="16">
      <c r="A536" s="1652"/>
      <c r="B536" s="817" t="s">
        <v>465</v>
      </c>
      <c r="C536" s="838" t="s">
        <v>82</v>
      </c>
      <c r="D536" s="838">
        <v>21</v>
      </c>
      <c r="E536" s="838">
        <v>21</v>
      </c>
      <c r="F536" s="838" t="s">
        <v>82</v>
      </c>
      <c r="G536" s="838" t="s">
        <v>82</v>
      </c>
      <c r="H536" s="468" t="s">
        <v>82</v>
      </c>
      <c r="I536" s="514" t="s">
        <v>82</v>
      </c>
      <c r="J536" s="764" t="s">
        <v>1016</v>
      </c>
      <c r="K536" s="514">
        <v>0</v>
      </c>
      <c r="L536" s="786" t="s">
        <v>82</v>
      </c>
      <c r="M536" s="863" t="s">
        <v>469</v>
      </c>
      <c r="N536" s="923"/>
      <c r="O536" s="922"/>
      <c r="P536" s="843"/>
      <c r="Q536" s="537">
        <f t="shared" si="14"/>
        <v>0</v>
      </c>
      <c r="R536" s="470">
        <f>Q536*0.93</f>
        <v>0</v>
      </c>
      <c r="S536" s="1264" t="e">
        <f t="shared" si="15"/>
        <v>#DIV/0!</v>
      </c>
      <c r="T536" s="1265"/>
      <c r="U536" s="1292" t="s">
        <v>473</v>
      </c>
      <c r="V536" s="1293"/>
    </row>
    <row r="537" spans="1:23" ht="17">
      <c r="A537" s="1653"/>
      <c r="B537" s="817" t="s">
        <v>467</v>
      </c>
      <c r="C537" s="764">
        <v>12</v>
      </c>
      <c r="D537" s="468">
        <v>100</v>
      </c>
      <c r="E537" s="514">
        <v>25</v>
      </c>
      <c r="F537" s="764">
        <v>33</v>
      </c>
      <c r="G537" s="514">
        <v>481</v>
      </c>
      <c r="H537" s="468" t="s">
        <v>82</v>
      </c>
      <c r="I537" s="514" t="s">
        <v>82</v>
      </c>
      <c r="J537" s="764">
        <v>0</v>
      </c>
      <c r="K537" s="764">
        <v>0</v>
      </c>
      <c r="L537" s="837" t="s">
        <v>484</v>
      </c>
      <c r="M537" s="468" t="s">
        <v>1119</v>
      </c>
      <c r="N537" s="841">
        <v>135000</v>
      </c>
      <c r="O537" s="787">
        <v>24.6</v>
      </c>
      <c r="P537" s="801">
        <v>18</v>
      </c>
      <c r="Q537" s="537">
        <f t="shared" si="14"/>
        <v>20.172000000000001</v>
      </c>
      <c r="R537" s="470">
        <f>Q537*0.7835</f>
        <v>15.804762</v>
      </c>
      <c r="S537" s="1264">
        <f t="shared" si="15"/>
        <v>6692.4449732302201</v>
      </c>
      <c r="T537" s="1265"/>
      <c r="U537" s="1292" t="s">
        <v>405</v>
      </c>
      <c r="V537" s="1293"/>
    </row>
    <row r="538" spans="1:23" ht="17">
      <c r="A538" s="1651">
        <v>45331</v>
      </c>
      <c r="B538" s="817" t="s">
        <v>256</v>
      </c>
      <c r="C538" s="764">
        <v>61</v>
      </c>
      <c r="D538" s="839">
        <v>65</v>
      </c>
      <c r="E538" s="764">
        <v>60</v>
      </c>
      <c r="F538" s="838">
        <v>34</v>
      </c>
      <c r="G538" s="514">
        <v>485</v>
      </c>
      <c r="H538" s="970">
        <v>165.2</v>
      </c>
      <c r="I538" s="514" t="s">
        <v>82</v>
      </c>
      <c r="J538" s="838">
        <v>0</v>
      </c>
      <c r="K538" s="839">
        <v>0</v>
      </c>
      <c r="L538" s="868" t="s">
        <v>484</v>
      </c>
      <c r="M538" s="468" t="s">
        <v>1124</v>
      </c>
      <c r="N538" s="514">
        <v>77000</v>
      </c>
      <c r="O538" s="756">
        <v>205</v>
      </c>
      <c r="P538" s="768">
        <v>98</v>
      </c>
      <c r="Q538" s="537">
        <f t="shared" si="14"/>
        <v>4.0999999999999996</v>
      </c>
      <c r="R538" s="470">
        <f>Q538*0.75</f>
        <v>3.0749999999999997</v>
      </c>
      <c r="S538" s="1264">
        <f t="shared" si="15"/>
        <v>18780.487804878052</v>
      </c>
      <c r="T538" s="1265"/>
      <c r="U538" s="1292" t="s">
        <v>397</v>
      </c>
      <c r="V538" s="1293"/>
      <c r="W538" s="959">
        <v>16</v>
      </c>
    </row>
    <row r="539" spans="1:23" ht="17">
      <c r="A539" s="1652"/>
      <c r="B539" s="817">
        <v>6</v>
      </c>
      <c r="C539" s="764">
        <v>22.6</v>
      </c>
      <c r="D539" s="764">
        <v>74</v>
      </c>
      <c r="E539" s="764">
        <v>100</v>
      </c>
      <c r="F539" s="838">
        <v>33</v>
      </c>
      <c r="G539" s="514">
        <v>483</v>
      </c>
      <c r="H539" s="514" t="s">
        <v>82</v>
      </c>
      <c r="I539" s="514" t="s">
        <v>82</v>
      </c>
      <c r="J539" s="838" t="s">
        <v>406</v>
      </c>
      <c r="K539" s="764">
        <v>0</v>
      </c>
      <c r="L539" s="868" t="s">
        <v>484</v>
      </c>
      <c r="M539" s="468" t="s">
        <v>1045</v>
      </c>
      <c r="N539" s="514">
        <v>183839</v>
      </c>
      <c r="O539" s="756">
        <v>24</v>
      </c>
      <c r="P539" s="801">
        <v>20.5</v>
      </c>
      <c r="Q539" s="537">
        <f t="shared" si="14"/>
        <v>19.079999999999998</v>
      </c>
      <c r="R539" s="470">
        <f>Q539*0.75</f>
        <v>14.309999999999999</v>
      </c>
      <c r="S539" s="1264">
        <f t="shared" si="15"/>
        <v>9635.1677148846975</v>
      </c>
      <c r="T539" s="1265"/>
      <c r="U539" s="1292" t="s">
        <v>405</v>
      </c>
      <c r="V539" s="1293"/>
    </row>
    <row r="540" spans="1:23" ht="17">
      <c r="A540" s="1652"/>
      <c r="B540" s="817">
        <v>7</v>
      </c>
      <c r="C540" s="838">
        <v>86.6</v>
      </c>
      <c r="D540" s="468">
        <v>82</v>
      </c>
      <c r="E540" s="838">
        <v>18</v>
      </c>
      <c r="F540" s="838">
        <v>34</v>
      </c>
      <c r="G540" s="514">
        <v>530</v>
      </c>
      <c r="H540" s="514" t="s">
        <v>82</v>
      </c>
      <c r="I540" s="514" t="s">
        <v>82</v>
      </c>
      <c r="J540" s="764" t="s">
        <v>1016</v>
      </c>
      <c r="K540" s="764" t="s">
        <v>1016</v>
      </c>
      <c r="L540" s="868" t="s">
        <v>484</v>
      </c>
      <c r="M540" s="468" t="s">
        <v>973</v>
      </c>
      <c r="N540" s="514">
        <v>237000</v>
      </c>
      <c r="O540" s="756">
        <v>40</v>
      </c>
      <c r="P540" s="801">
        <v>19</v>
      </c>
      <c r="Q540" s="537">
        <f t="shared" si="14"/>
        <v>32.4</v>
      </c>
      <c r="R540" s="470">
        <f>Q540*0.75</f>
        <v>24.299999999999997</v>
      </c>
      <c r="S540" s="1264">
        <f t="shared" si="15"/>
        <v>7314.8148148148148</v>
      </c>
      <c r="T540" s="1265"/>
      <c r="U540" s="1292" t="s">
        <v>405</v>
      </c>
      <c r="V540" s="1293"/>
    </row>
    <row r="541" spans="1:23" ht="17">
      <c r="A541" s="1652"/>
      <c r="B541" s="817">
        <v>8</v>
      </c>
      <c r="C541" s="764" t="s">
        <v>82</v>
      </c>
      <c r="D541" s="764">
        <v>253</v>
      </c>
      <c r="E541" s="514">
        <v>0</v>
      </c>
      <c r="F541" s="764" t="s">
        <v>82</v>
      </c>
      <c r="G541" s="514">
        <v>0</v>
      </c>
      <c r="H541" s="514" t="s">
        <v>82</v>
      </c>
      <c r="I541" s="514" t="s">
        <v>82</v>
      </c>
      <c r="J541" s="764">
        <v>10</v>
      </c>
      <c r="K541" s="764">
        <v>0</v>
      </c>
      <c r="L541" s="837" t="s">
        <v>96</v>
      </c>
      <c r="M541" s="468" t="s">
        <v>794</v>
      </c>
      <c r="N541" s="940"/>
      <c r="O541" s="922"/>
      <c r="P541" s="843"/>
      <c r="Q541" s="537">
        <f t="shared" si="14"/>
        <v>0</v>
      </c>
      <c r="R541" s="470">
        <f>Q541*0.93</f>
        <v>0</v>
      </c>
      <c r="S541" s="1264" t="e">
        <f t="shared" si="15"/>
        <v>#DIV/0!</v>
      </c>
      <c r="T541" s="1265"/>
      <c r="U541" s="1292" t="s">
        <v>472</v>
      </c>
      <c r="V541" s="1293"/>
    </row>
    <row r="542" spans="1:23" ht="16">
      <c r="A542" s="1652"/>
      <c r="B542" s="817" t="s">
        <v>465</v>
      </c>
      <c r="C542" s="838" t="s">
        <v>82</v>
      </c>
      <c r="D542" s="838">
        <v>21</v>
      </c>
      <c r="E542" s="838">
        <v>21</v>
      </c>
      <c r="F542" s="838" t="s">
        <v>82</v>
      </c>
      <c r="G542" s="838" t="s">
        <v>82</v>
      </c>
      <c r="H542" s="468" t="s">
        <v>82</v>
      </c>
      <c r="I542" s="514" t="s">
        <v>82</v>
      </c>
      <c r="J542" s="764" t="s">
        <v>1016</v>
      </c>
      <c r="K542" s="514">
        <v>0</v>
      </c>
      <c r="L542" s="786" t="s">
        <v>82</v>
      </c>
      <c r="M542" s="863" t="s">
        <v>469</v>
      </c>
      <c r="N542" s="923"/>
      <c r="O542" s="922"/>
      <c r="P542" s="843"/>
      <c r="Q542" s="537">
        <f t="shared" si="14"/>
        <v>0</v>
      </c>
      <c r="R542" s="470">
        <f>Q542*0.93</f>
        <v>0</v>
      </c>
      <c r="S542" s="1264" t="e">
        <f t="shared" si="15"/>
        <v>#DIV/0!</v>
      </c>
      <c r="T542" s="1265"/>
      <c r="U542" s="1292" t="s">
        <v>473</v>
      </c>
      <c r="V542" s="1293"/>
    </row>
    <row r="543" spans="1:23" ht="17">
      <c r="A543" s="1653"/>
      <c r="B543" s="817" t="s">
        <v>467</v>
      </c>
      <c r="C543" s="764">
        <v>12</v>
      </c>
      <c r="D543" s="468">
        <v>100</v>
      </c>
      <c r="E543" s="514">
        <v>25</v>
      </c>
      <c r="F543" s="764">
        <v>33</v>
      </c>
      <c r="G543" s="514">
        <v>481</v>
      </c>
      <c r="H543" s="468" t="s">
        <v>82</v>
      </c>
      <c r="I543" s="514" t="s">
        <v>82</v>
      </c>
      <c r="J543" s="764">
        <v>0</v>
      </c>
      <c r="K543" s="764">
        <v>0</v>
      </c>
      <c r="L543" s="837" t="s">
        <v>484</v>
      </c>
      <c r="M543" s="468" t="s">
        <v>1119</v>
      </c>
      <c r="N543" s="841">
        <v>135000</v>
      </c>
      <c r="O543" s="787">
        <v>24.6</v>
      </c>
      <c r="P543" s="801">
        <v>18</v>
      </c>
      <c r="Q543" s="537">
        <f t="shared" si="14"/>
        <v>20.172000000000001</v>
      </c>
      <c r="R543" s="470">
        <f>Q543*0.7835</f>
        <v>15.804762</v>
      </c>
      <c r="S543" s="1264">
        <f t="shared" si="15"/>
        <v>6692.4449732302201</v>
      </c>
      <c r="T543" s="1265"/>
      <c r="U543" s="1292" t="s">
        <v>405</v>
      </c>
      <c r="V543" s="1293"/>
    </row>
    <row r="544" spans="1:23" ht="17">
      <c r="A544" s="1651">
        <v>45332</v>
      </c>
      <c r="B544" s="817" t="s">
        <v>256</v>
      </c>
      <c r="C544" s="764">
        <v>61</v>
      </c>
      <c r="D544" s="839">
        <v>66</v>
      </c>
      <c r="E544" s="764">
        <v>60</v>
      </c>
      <c r="F544" s="838">
        <v>34</v>
      </c>
      <c r="G544" s="514">
        <v>485</v>
      </c>
      <c r="H544" s="970">
        <v>164.93</v>
      </c>
      <c r="I544" s="514" t="s">
        <v>82</v>
      </c>
      <c r="J544" s="838">
        <v>0</v>
      </c>
      <c r="K544" s="839">
        <v>0</v>
      </c>
      <c r="L544" s="868" t="s">
        <v>484</v>
      </c>
      <c r="M544" s="468" t="s">
        <v>884</v>
      </c>
      <c r="N544" s="514">
        <v>77000</v>
      </c>
      <c r="O544" s="756">
        <v>205</v>
      </c>
      <c r="P544" s="768">
        <v>98</v>
      </c>
      <c r="Q544" s="537">
        <f t="shared" si="14"/>
        <v>4.0999999999999996</v>
      </c>
      <c r="R544" s="470">
        <f>Q544*0.75</f>
        <v>3.0749999999999997</v>
      </c>
      <c r="S544" s="1264">
        <f t="shared" si="15"/>
        <v>18780.487804878052</v>
      </c>
      <c r="T544" s="1265"/>
      <c r="U544" s="1292" t="s">
        <v>397</v>
      </c>
      <c r="V544" s="1293"/>
      <c r="W544" s="959">
        <v>16</v>
      </c>
    </row>
    <row r="545" spans="1:23" ht="17">
      <c r="A545" s="1652"/>
      <c r="B545" s="817">
        <v>6</v>
      </c>
      <c r="C545" s="764">
        <v>22.6</v>
      </c>
      <c r="D545" s="764">
        <v>74</v>
      </c>
      <c r="E545" s="764">
        <v>100</v>
      </c>
      <c r="F545" s="838">
        <v>33</v>
      </c>
      <c r="G545" s="514">
        <v>483</v>
      </c>
      <c r="H545" s="514" t="s">
        <v>82</v>
      </c>
      <c r="I545" s="514" t="s">
        <v>82</v>
      </c>
      <c r="J545" s="838" t="s">
        <v>406</v>
      </c>
      <c r="K545" s="764">
        <v>0</v>
      </c>
      <c r="L545" s="868" t="s">
        <v>484</v>
      </c>
      <c r="M545" s="468" t="s">
        <v>1045</v>
      </c>
      <c r="N545" s="514">
        <v>183707</v>
      </c>
      <c r="O545" s="756">
        <v>24.2</v>
      </c>
      <c r="P545" s="801">
        <v>20.5</v>
      </c>
      <c r="Q545" s="537">
        <f t="shared" si="14"/>
        <v>19.238999999999997</v>
      </c>
      <c r="R545" s="470">
        <f>Q545*0.75</f>
        <v>14.429249999999998</v>
      </c>
      <c r="S545" s="1264">
        <f t="shared" si="15"/>
        <v>9548.6771661728799</v>
      </c>
      <c r="T545" s="1265"/>
      <c r="U545" s="1292" t="s">
        <v>405</v>
      </c>
      <c r="V545" s="1293"/>
    </row>
    <row r="546" spans="1:23" ht="17">
      <c r="A546" s="1652"/>
      <c r="B546" s="817">
        <v>7</v>
      </c>
      <c r="C546" s="838">
        <v>86.6</v>
      </c>
      <c r="D546" s="468">
        <v>82</v>
      </c>
      <c r="E546" s="838">
        <v>18</v>
      </c>
      <c r="F546" s="838">
        <v>34</v>
      </c>
      <c r="G546" s="514">
        <v>530</v>
      </c>
      <c r="H546" s="514" t="s">
        <v>82</v>
      </c>
      <c r="I546" s="514" t="s">
        <v>82</v>
      </c>
      <c r="J546" s="764" t="s">
        <v>1016</v>
      </c>
      <c r="K546" s="764" t="s">
        <v>1016</v>
      </c>
      <c r="L546" s="868" t="s">
        <v>484</v>
      </c>
      <c r="M546" s="468" t="s">
        <v>973</v>
      </c>
      <c r="N546" s="514">
        <v>237000</v>
      </c>
      <c r="O546" s="756">
        <v>40.450000000000003</v>
      </c>
      <c r="P546" s="801">
        <v>19</v>
      </c>
      <c r="Q546" s="537">
        <f t="shared" si="14"/>
        <v>32.764500000000005</v>
      </c>
      <c r="R546" s="470">
        <f>Q546*0.75</f>
        <v>24.573375000000006</v>
      </c>
      <c r="S546" s="1264">
        <f t="shared" si="15"/>
        <v>7233.4386302247849</v>
      </c>
      <c r="T546" s="1265"/>
      <c r="U546" s="1292" t="s">
        <v>405</v>
      </c>
      <c r="V546" s="1293"/>
    </row>
    <row r="547" spans="1:23" ht="17">
      <c r="A547" s="1652"/>
      <c r="B547" s="817">
        <v>8</v>
      </c>
      <c r="C547" s="764" t="s">
        <v>82</v>
      </c>
      <c r="D547" s="764">
        <v>253</v>
      </c>
      <c r="E547" s="514">
        <v>0</v>
      </c>
      <c r="F547" s="764" t="s">
        <v>82</v>
      </c>
      <c r="G547" s="514">
        <v>0</v>
      </c>
      <c r="H547" s="514" t="s">
        <v>82</v>
      </c>
      <c r="I547" s="514" t="s">
        <v>82</v>
      </c>
      <c r="J547" s="764">
        <v>10</v>
      </c>
      <c r="K547" s="764">
        <v>0</v>
      </c>
      <c r="L547" s="837" t="s">
        <v>96</v>
      </c>
      <c r="M547" s="468" t="s">
        <v>794</v>
      </c>
      <c r="N547" s="940"/>
      <c r="O547" s="922"/>
      <c r="P547" s="843"/>
      <c r="Q547" s="537">
        <f t="shared" si="14"/>
        <v>0</v>
      </c>
      <c r="R547" s="470">
        <f>Q547*0.93</f>
        <v>0</v>
      </c>
      <c r="S547" s="1264" t="e">
        <f t="shared" si="15"/>
        <v>#DIV/0!</v>
      </c>
      <c r="T547" s="1265"/>
      <c r="U547" s="1292" t="s">
        <v>472</v>
      </c>
      <c r="V547" s="1293"/>
    </row>
    <row r="548" spans="1:23" ht="16">
      <c r="A548" s="1652"/>
      <c r="B548" s="817" t="s">
        <v>465</v>
      </c>
      <c r="C548" s="838" t="s">
        <v>82</v>
      </c>
      <c r="D548" s="838">
        <v>21</v>
      </c>
      <c r="E548" s="838">
        <v>21</v>
      </c>
      <c r="F548" s="838" t="s">
        <v>82</v>
      </c>
      <c r="G548" s="838" t="s">
        <v>82</v>
      </c>
      <c r="H548" s="468" t="s">
        <v>82</v>
      </c>
      <c r="I548" s="514" t="s">
        <v>82</v>
      </c>
      <c r="J548" s="764" t="s">
        <v>1016</v>
      </c>
      <c r="K548" s="514">
        <v>0</v>
      </c>
      <c r="L548" s="786" t="s">
        <v>82</v>
      </c>
      <c r="M548" s="863" t="s">
        <v>469</v>
      </c>
      <c r="N548" s="923"/>
      <c r="O548" s="922"/>
      <c r="P548" s="843"/>
      <c r="Q548" s="537">
        <f t="shared" si="14"/>
        <v>0</v>
      </c>
      <c r="R548" s="470">
        <f>Q548*0.93</f>
        <v>0</v>
      </c>
      <c r="S548" s="1264" t="e">
        <f t="shared" si="15"/>
        <v>#DIV/0!</v>
      </c>
      <c r="T548" s="1265"/>
      <c r="U548" s="1292" t="s">
        <v>473</v>
      </c>
      <c r="V548" s="1293"/>
    </row>
    <row r="549" spans="1:23" ht="17">
      <c r="A549" s="1653"/>
      <c r="B549" s="817" t="s">
        <v>467</v>
      </c>
      <c r="C549" s="764">
        <v>12</v>
      </c>
      <c r="D549" s="468">
        <v>100</v>
      </c>
      <c r="E549" s="514">
        <v>25</v>
      </c>
      <c r="F549" s="764">
        <v>33</v>
      </c>
      <c r="G549" s="514">
        <v>481</v>
      </c>
      <c r="H549" s="468" t="s">
        <v>82</v>
      </c>
      <c r="I549" s="514" t="s">
        <v>82</v>
      </c>
      <c r="J549" s="764">
        <v>0</v>
      </c>
      <c r="K549" s="764">
        <v>0</v>
      </c>
      <c r="L549" s="837" t="s">
        <v>484</v>
      </c>
      <c r="M549" s="468" t="s">
        <v>1119</v>
      </c>
      <c r="N549" s="841">
        <v>135000</v>
      </c>
      <c r="O549" s="787">
        <v>25</v>
      </c>
      <c r="P549" s="801">
        <v>18</v>
      </c>
      <c r="Q549" s="537">
        <f t="shared" si="14"/>
        <v>20.5</v>
      </c>
      <c r="R549" s="470">
        <f>Q549*0.7835</f>
        <v>16.06175</v>
      </c>
      <c r="S549" s="1264">
        <f t="shared" si="15"/>
        <v>6585.3658536585363</v>
      </c>
      <c r="T549" s="1265"/>
      <c r="U549" s="1292" t="s">
        <v>405</v>
      </c>
      <c r="V549" s="1293"/>
    </row>
    <row r="550" spans="1:23" ht="15.75" customHeight="1">
      <c r="A550" s="1651">
        <v>45333</v>
      </c>
      <c r="B550" s="817" t="s">
        <v>256</v>
      </c>
      <c r="C550" s="764">
        <v>61</v>
      </c>
      <c r="D550" s="839">
        <v>66</v>
      </c>
      <c r="E550" s="764">
        <v>60</v>
      </c>
      <c r="F550" s="838">
        <v>34</v>
      </c>
      <c r="G550" s="514">
        <v>485</v>
      </c>
      <c r="H550" s="970">
        <v>164.93</v>
      </c>
      <c r="I550" s="514" t="s">
        <v>82</v>
      </c>
      <c r="J550" s="838">
        <v>0</v>
      </c>
      <c r="K550" s="839">
        <v>0</v>
      </c>
      <c r="L550" s="868" t="s">
        <v>484</v>
      </c>
      <c r="M550" s="468" t="s">
        <v>884</v>
      </c>
      <c r="N550" s="514">
        <v>77000</v>
      </c>
      <c r="O550" s="756">
        <v>205</v>
      </c>
      <c r="P550" s="768">
        <v>98</v>
      </c>
      <c r="Q550" s="537">
        <f t="shared" si="14"/>
        <v>4.0999999999999996</v>
      </c>
      <c r="R550" s="470">
        <f>Q550*0.75</f>
        <v>3.0749999999999997</v>
      </c>
      <c r="S550" s="1264">
        <f t="shared" si="15"/>
        <v>18780.487804878052</v>
      </c>
      <c r="T550" s="1265"/>
      <c r="U550" s="1292" t="s">
        <v>397</v>
      </c>
      <c r="V550" s="1293"/>
      <c r="W550" s="959">
        <v>16</v>
      </c>
    </row>
    <row r="551" spans="1:23" ht="15.75" customHeight="1">
      <c r="A551" s="1652"/>
      <c r="B551" s="817">
        <v>6</v>
      </c>
      <c r="C551" s="764">
        <v>22.6</v>
      </c>
      <c r="D551" s="764">
        <v>74</v>
      </c>
      <c r="E551" s="764">
        <v>100</v>
      </c>
      <c r="F551" s="838">
        <v>33</v>
      </c>
      <c r="G551" s="514">
        <v>483</v>
      </c>
      <c r="H551" s="514" t="s">
        <v>82</v>
      </c>
      <c r="I551" s="514" t="s">
        <v>82</v>
      </c>
      <c r="J551" s="838" t="s">
        <v>406</v>
      </c>
      <c r="K551" s="764">
        <v>0</v>
      </c>
      <c r="L551" s="868" t="s">
        <v>484</v>
      </c>
      <c r="M551" s="468" t="s">
        <v>1045</v>
      </c>
      <c r="N551" s="514">
        <v>183416</v>
      </c>
      <c r="O551" s="756">
        <v>24.03</v>
      </c>
      <c r="P551" s="801">
        <v>20.5</v>
      </c>
      <c r="Q551" s="537">
        <f t="shared" si="14"/>
        <v>19.103850000000001</v>
      </c>
      <c r="R551" s="470">
        <f>Q551*0.75</f>
        <v>14.327887500000001</v>
      </c>
      <c r="S551" s="1264">
        <f t="shared" si="15"/>
        <v>9600.9966577417636</v>
      </c>
      <c r="T551" s="1265"/>
      <c r="U551" s="1292" t="s">
        <v>405</v>
      </c>
      <c r="V551" s="1293"/>
    </row>
    <row r="552" spans="1:23" ht="15.75" customHeight="1">
      <c r="A552" s="1652"/>
      <c r="B552" s="817">
        <v>7</v>
      </c>
      <c r="C552" s="838">
        <v>86.6</v>
      </c>
      <c r="D552" s="468">
        <v>82</v>
      </c>
      <c r="E552" s="838">
        <v>18</v>
      </c>
      <c r="F552" s="838">
        <v>34</v>
      </c>
      <c r="G552" s="514">
        <v>530</v>
      </c>
      <c r="H552" s="514" t="s">
        <v>82</v>
      </c>
      <c r="I552" s="514" t="s">
        <v>82</v>
      </c>
      <c r="J552" s="764" t="s">
        <v>1016</v>
      </c>
      <c r="K552" s="764" t="s">
        <v>1016</v>
      </c>
      <c r="L552" s="868" t="s">
        <v>484</v>
      </c>
      <c r="M552" s="468" t="s">
        <v>973</v>
      </c>
      <c r="N552" s="514">
        <v>237000</v>
      </c>
      <c r="O552" s="756">
        <v>40.28</v>
      </c>
      <c r="P552" s="801">
        <v>19</v>
      </c>
      <c r="Q552" s="537">
        <f t="shared" si="14"/>
        <v>32.626800000000003</v>
      </c>
      <c r="R552" s="470">
        <f>Q552*0.75</f>
        <v>24.470100000000002</v>
      </c>
      <c r="S552" s="1264">
        <f t="shared" si="15"/>
        <v>7263.9670454963398</v>
      </c>
      <c r="T552" s="1265"/>
      <c r="U552" s="1292" t="s">
        <v>405</v>
      </c>
      <c r="V552" s="1293"/>
    </row>
    <row r="553" spans="1:23" ht="15.75" customHeight="1">
      <c r="A553" s="1652"/>
      <c r="B553" s="817">
        <v>8</v>
      </c>
      <c r="C553" s="764" t="s">
        <v>82</v>
      </c>
      <c r="D553" s="764">
        <v>253</v>
      </c>
      <c r="E553" s="514">
        <v>0</v>
      </c>
      <c r="F553" s="764" t="s">
        <v>82</v>
      </c>
      <c r="G553" s="514">
        <v>0</v>
      </c>
      <c r="H553" s="514" t="s">
        <v>82</v>
      </c>
      <c r="I553" s="514" t="s">
        <v>82</v>
      </c>
      <c r="J553" s="764">
        <v>10</v>
      </c>
      <c r="K553" s="764">
        <v>0</v>
      </c>
      <c r="L553" s="837" t="s">
        <v>96</v>
      </c>
      <c r="M553" s="468" t="s">
        <v>794</v>
      </c>
      <c r="N553" s="940"/>
      <c r="O553" s="922"/>
      <c r="P553" s="843"/>
      <c r="Q553" s="537">
        <f t="shared" si="14"/>
        <v>0</v>
      </c>
      <c r="R553" s="470">
        <f>Q553*0.93</f>
        <v>0</v>
      </c>
      <c r="S553" s="1264" t="e">
        <f t="shared" si="15"/>
        <v>#DIV/0!</v>
      </c>
      <c r="T553" s="1265"/>
      <c r="U553" s="1292" t="s">
        <v>472</v>
      </c>
      <c r="V553" s="1293"/>
    </row>
    <row r="554" spans="1:23" ht="15.75" customHeight="1">
      <c r="A554" s="1652"/>
      <c r="B554" s="817" t="s">
        <v>465</v>
      </c>
      <c r="C554" s="838" t="s">
        <v>82</v>
      </c>
      <c r="D554" s="838">
        <v>21</v>
      </c>
      <c r="E554" s="838">
        <v>21</v>
      </c>
      <c r="F554" s="838" t="s">
        <v>82</v>
      </c>
      <c r="G554" s="838" t="s">
        <v>82</v>
      </c>
      <c r="H554" s="468" t="s">
        <v>82</v>
      </c>
      <c r="I554" s="514" t="s">
        <v>82</v>
      </c>
      <c r="J554" s="764" t="s">
        <v>1016</v>
      </c>
      <c r="K554" s="514">
        <v>0</v>
      </c>
      <c r="L554" s="786" t="s">
        <v>82</v>
      </c>
      <c r="M554" s="863" t="s">
        <v>469</v>
      </c>
      <c r="N554" s="923"/>
      <c r="O554" s="922"/>
      <c r="P554" s="843"/>
      <c r="Q554" s="537">
        <f t="shared" si="14"/>
        <v>0</v>
      </c>
      <c r="R554" s="470">
        <f>Q554*0.93</f>
        <v>0</v>
      </c>
      <c r="S554" s="1264" t="e">
        <f t="shared" si="15"/>
        <v>#DIV/0!</v>
      </c>
      <c r="T554" s="1265"/>
      <c r="U554" s="1292" t="s">
        <v>473</v>
      </c>
      <c r="V554" s="1293"/>
    </row>
    <row r="555" spans="1:23" ht="15.75" customHeight="1">
      <c r="A555" s="1653"/>
      <c r="B555" s="817" t="s">
        <v>467</v>
      </c>
      <c r="C555" s="764">
        <v>12</v>
      </c>
      <c r="D555" s="468">
        <v>100</v>
      </c>
      <c r="E555" s="514">
        <v>25</v>
      </c>
      <c r="F555" s="764">
        <v>33</v>
      </c>
      <c r="G555" s="514">
        <v>481</v>
      </c>
      <c r="H555" s="468" t="s">
        <v>82</v>
      </c>
      <c r="I555" s="514" t="s">
        <v>82</v>
      </c>
      <c r="J555" s="764">
        <v>0</v>
      </c>
      <c r="K555" s="764">
        <v>0</v>
      </c>
      <c r="L555" s="837" t="s">
        <v>484</v>
      </c>
      <c r="M555" s="468" t="s">
        <v>1119</v>
      </c>
      <c r="N555" s="841">
        <v>135000</v>
      </c>
      <c r="O555" s="787">
        <v>25</v>
      </c>
      <c r="P555" s="801">
        <v>18</v>
      </c>
      <c r="Q555" s="537">
        <f t="shared" si="14"/>
        <v>20.5</v>
      </c>
      <c r="R555" s="470">
        <f>Q555*0.7835</f>
        <v>16.06175</v>
      </c>
      <c r="S555" s="1264">
        <f t="shared" si="15"/>
        <v>6585.3658536585363</v>
      </c>
      <c r="T555" s="1265"/>
      <c r="U555" s="1292" t="s">
        <v>405</v>
      </c>
      <c r="V555" s="1293"/>
    </row>
    <row r="556" spans="1:23" ht="17">
      <c r="A556" s="1651">
        <v>45334</v>
      </c>
      <c r="B556" s="817" t="s">
        <v>256</v>
      </c>
      <c r="C556" s="764">
        <v>61</v>
      </c>
      <c r="D556" s="839">
        <v>68</v>
      </c>
      <c r="E556" s="764">
        <v>60</v>
      </c>
      <c r="F556" s="838">
        <v>34</v>
      </c>
      <c r="G556" s="514">
        <v>485</v>
      </c>
      <c r="H556" s="970">
        <v>164.36</v>
      </c>
      <c r="I556" s="514" t="s">
        <v>82</v>
      </c>
      <c r="J556" s="838">
        <v>0</v>
      </c>
      <c r="K556" s="839">
        <v>0</v>
      </c>
      <c r="L556" s="868" t="s">
        <v>484</v>
      </c>
      <c r="M556" s="468" t="s">
        <v>884</v>
      </c>
      <c r="N556" s="514">
        <v>77000</v>
      </c>
      <c r="O556" s="756">
        <v>205</v>
      </c>
      <c r="P556" s="768">
        <v>98</v>
      </c>
      <c r="Q556" s="537">
        <f t="shared" si="14"/>
        <v>4.0999999999999996</v>
      </c>
      <c r="R556" s="470">
        <f>Q556*0.75</f>
        <v>3.0749999999999997</v>
      </c>
      <c r="S556" s="1264">
        <f t="shared" si="15"/>
        <v>18780.487804878052</v>
      </c>
      <c r="T556" s="1265"/>
      <c r="U556" s="1292" t="s">
        <v>397</v>
      </c>
      <c r="V556" s="1293"/>
      <c r="W556" s="959">
        <v>16</v>
      </c>
    </row>
    <row r="557" spans="1:23" ht="17">
      <c r="A557" s="1652"/>
      <c r="B557" s="817">
        <v>6</v>
      </c>
      <c r="C557" s="764">
        <v>22.6</v>
      </c>
      <c r="D557" s="764">
        <v>74</v>
      </c>
      <c r="E557" s="764">
        <v>100</v>
      </c>
      <c r="F557" s="838">
        <v>33</v>
      </c>
      <c r="G557" s="514">
        <v>483</v>
      </c>
      <c r="H557" s="514" t="s">
        <v>82</v>
      </c>
      <c r="I557" s="514" t="s">
        <v>82</v>
      </c>
      <c r="J557" s="838" t="s">
        <v>406</v>
      </c>
      <c r="K557" s="764">
        <v>0</v>
      </c>
      <c r="L557" s="868" t="s">
        <v>484</v>
      </c>
      <c r="M557" s="468" t="s">
        <v>1045</v>
      </c>
      <c r="N557" s="514">
        <v>177719</v>
      </c>
      <c r="O557" s="756">
        <v>24.03</v>
      </c>
      <c r="P557" s="801">
        <v>20.5</v>
      </c>
      <c r="Q557" s="537">
        <f t="shared" si="14"/>
        <v>19.103850000000001</v>
      </c>
      <c r="R557" s="470">
        <f>Q557*0.75</f>
        <v>14.327887500000001</v>
      </c>
      <c r="S557" s="1264">
        <f t="shared" si="15"/>
        <v>9302.7845172569923</v>
      </c>
      <c r="T557" s="1265"/>
      <c r="U557" s="1292" t="s">
        <v>405</v>
      </c>
      <c r="V557" s="1293"/>
    </row>
    <row r="558" spans="1:23" ht="17">
      <c r="A558" s="1652"/>
      <c r="B558" s="817">
        <v>7</v>
      </c>
      <c r="C558" s="838">
        <v>45.6</v>
      </c>
      <c r="D558" s="468">
        <v>87</v>
      </c>
      <c r="E558" s="838">
        <v>18</v>
      </c>
      <c r="F558" s="838">
        <v>33</v>
      </c>
      <c r="G558" s="514">
        <v>530</v>
      </c>
      <c r="H558" s="514" t="s">
        <v>82</v>
      </c>
      <c r="I558" s="514" t="s">
        <v>82</v>
      </c>
      <c r="J558" s="764" t="s">
        <v>1016</v>
      </c>
      <c r="K558" s="764" t="s">
        <v>1016</v>
      </c>
      <c r="L558" s="868" t="s">
        <v>484</v>
      </c>
      <c r="M558" s="468" t="s">
        <v>973</v>
      </c>
      <c r="N558" s="514">
        <v>230000</v>
      </c>
      <c r="O558" s="756">
        <v>40.17</v>
      </c>
      <c r="P558" s="801">
        <v>19</v>
      </c>
      <c r="Q558" s="537">
        <f t="shared" si="14"/>
        <v>32.537700000000001</v>
      </c>
      <c r="R558" s="470">
        <f>Q558*0.75</f>
        <v>24.403275000000001</v>
      </c>
      <c r="S558" s="1264">
        <f t="shared" si="15"/>
        <v>7068.7233578279966</v>
      </c>
      <c r="T558" s="1265"/>
      <c r="U558" s="1292" t="s">
        <v>405</v>
      </c>
      <c r="V558" s="1293"/>
    </row>
    <row r="559" spans="1:23" ht="17">
      <c r="A559" s="1652"/>
      <c r="B559" s="817">
        <v>8</v>
      </c>
      <c r="C559" s="764" t="s">
        <v>82</v>
      </c>
      <c r="D559" s="764">
        <v>253</v>
      </c>
      <c r="E559" s="514">
        <v>0</v>
      </c>
      <c r="F559" s="764" t="s">
        <v>82</v>
      </c>
      <c r="G559" s="514">
        <v>0</v>
      </c>
      <c r="H559" s="514" t="s">
        <v>82</v>
      </c>
      <c r="I559" s="514" t="s">
        <v>82</v>
      </c>
      <c r="J559" s="764">
        <v>10</v>
      </c>
      <c r="K559" s="764">
        <v>0</v>
      </c>
      <c r="L559" s="837" t="s">
        <v>96</v>
      </c>
      <c r="M559" s="468" t="s">
        <v>794</v>
      </c>
      <c r="N559" s="940"/>
      <c r="O559" s="922"/>
      <c r="P559" s="843"/>
      <c r="Q559" s="537">
        <f t="shared" si="14"/>
        <v>0</v>
      </c>
      <c r="R559" s="470">
        <f>Q559*0.93</f>
        <v>0</v>
      </c>
      <c r="S559" s="1264" t="e">
        <f t="shared" si="15"/>
        <v>#DIV/0!</v>
      </c>
      <c r="T559" s="1265"/>
      <c r="U559" s="1292" t="s">
        <v>472</v>
      </c>
      <c r="V559" s="1293"/>
    </row>
    <row r="560" spans="1:23" ht="16">
      <c r="A560" s="1652"/>
      <c r="B560" s="817" t="s">
        <v>465</v>
      </c>
      <c r="C560" s="838" t="s">
        <v>82</v>
      </c>
      <c r="D560" s="838">
        <v>21</v>
      </c>
      <c r="E560" s="838">
        <v>21</v>
      </c>
      <c r="F560" s="838" t="s">
        <v>82</v>
      </c>
      <c r="G560" s="838" t="s">
        <v>82</v>
      </c>
      <c r="H560" s="468" t="s">
        <v>82</v>
      </c>
      <c r="I560" s="514" t="s">
        <v>82</v>
      </c>
      <c r="J560" s="764" t="s">
        <v>1016</v>
      </c>
      <c r="K560" s="514">
        <v>0</v>
      </c>
      <c r="L560" s="786" t="s">
        <v>82</v>
      </c>
      <c r="M560" s="863" t="s">
        <v>469</v>
      </c>
      <c r="N560" s="923"/>
      <c r="O560" s="922"/>
      <c r="P560" s="843"/>
      <c r="Q560" s="537">
        <f t="shared" si="14"/>
        <v>0</v>
      </c>
      <c r="R560" s="470">
        <f>Q560*0.93</f>
        <v>0</v>
      </c>
      <c r="S560" s="1264" t="e">
        <f t="shared" si="15"/>
        <v>#DIV/0!</v>
      </c>
      <c r="T560" s="1265"/>
      <c r="U560" s="1292" t="s">
        <v>473</v>
      </c>
      <c r="V560" s="1293"/>
    </row>
    <row r="561" spans="1:23" ht="17">
      <c r="A561" s="1653"/>
      <c r="B561" s="817" t="s">
        <v>467</v>
      </c>
      <c r="C561" s="764">
        <v>12</v>
      </c>
      <c r="D561" s="468">
        <v>100</v>
      </c>
      <c r="E561" s="514">
        <v>25</v>
      </c>
      <c r="F561" s="764">
        <v>33</v>
      </c>
      <c r="G561" s="514">
        <v>481</v>
      </c>
      <c r="H561" s="468" t="s">
        <v>82</v>
      </c>
      <c r="I561" s="514" t="s">
        <v>82</v>
      </c>
      <c r="J561" s="764">
        <v>0</v>
      </c>
      <c r="K561" s="764">
        <v>0</v>
      </c>
      <c r="L561" s="837" t="s">
        <v>484</v>
      </c>
      <c r="M561" s="468" t="s">
        <v>1119</v>
      </c>
      <c r="N561" s="841">
        <v>135000</v>
      </c>
      <c r="O561" s="787">
        <v>25</v>
      </c>
      <c r="P561" s="801">
        <v>18</v>
      </c>
      <c r="Q561" s="537">
        <f t="shared" si="14"/>
        <v>20.5</v>
      </c>
      <c r="R561" s="470">
        <f>Q561*0.7835</f>
        <v>16.06175</v>
      </c>
      <c r="S561" s="1264">
        <f t="shared" si="15"/>
        <v>6585.3658536585363</v>
      </c>
      <c r="T561" s="1265"/>
      <c r="U561" s="1292" t="s">
        <v>405</v>
      </c>
      <c r="V561" s="1293"/>
    </row>
    <row r="562" spans="1:23" ht="17">
      <c r="A562" s="1651">
        <v>45335</v>
      </c>
      <c r="B562" s="817" t="s">
        <v>256</v>
      </c>
      <c r="C562" s="764">
        <v>58</v>
      </c>
      <c r="D562" s="839">
        <v>69</v>
      </c>
      <c r="E562" s="764">
        <v>60</v>
      </c>
      <c r="F562" s="838">
        <v>31</v>
      </c>
      <c r="G562" s="514">
        <v>481</v>
      </c>
      <c r="H562" s="970">
        <v>164.1</v>
      </c>
      <c r="I562" s="514" t="s">
        <v>82</v>
      </c>
      <c r="J562" s="838">
        <v>0</v>
      </c>
      <c r="K562" s="839">
        <v>0</v>
      </c>
      <c r="L562" s="868" t="s">
        <v>484</v>
      </c>
      <c r="M562" s="468" t="s">
        <v>1129</v>
      </c>
      <c r="N562" s="514">
        <v>80000</v>
      </c>
      <c r="O562" s="756">
        <v>205</v>
      </c>
      <c r="P562" s="768">
        <v>98</v>
      </c>
      <c r="Q562" s="537">
        <f t="shared" si="14"/>
        <v>4.0999999999999996</v>
      </c>
      <c r="R562" s="470">
        <f>Q562*0.75</f>
        <v>3.0749999999999997</v>
      </c>
      <c r="S562" s="1264">
        <f t="shared" si="15"/>
        <v>19512.195121951223</v>
      </c>
      <c r="T562" s="1265"/>
      <c r="U562" s="1292" t="s">
        <v>397</v>
      </c>
      <c r="V562" s="1293"/>
      <c r="W562" s="959">
        <v>16</v>
      </c>
    </row>
    <row r="563" spans="1:23" ht="17">
      <c r="A563" s="1652"/>
      <c r="B563" s="817">
        <v>6</v>
      </c>
      <c r="C563" s="764" t="s">
        <v>82</v>
      </c>
      <c r="D563" s="764" t="s">
        <v>1133</v>
      </c>
      <c r="E563" s="764">
        <v>122</v>
      </c>
      <c r="F563" s="838" t="s">
        <v>82</v>
      </c>
      <c r="G563" s="514">
        <v>485</v>
      </c>
      <c r="H563" s="514" t="s">
        <v>82</v>
      </c>
      <c r="I563" s="514" t="s">
        <v>82</v>
      </c>
      <c r="J563" s="838" t="s">
        <v>406</v>
      </c>
      <c r="K563" s="764">
        <v>0</v>
      </c>
      <c r="L563" s="928" t="s">
        <v>1127</v>
      </c>
      <c r="M563" s="468" t="s">
        <v>794</v>
      </c>
      <c r="N563" s="514">
        <v>186028</v>
      </c>
      <c r="O563" s="756">
        <v>14</v>
      </c>
      <c r="P563" s="801">
        <v>20.5</v>
      </c>
      <c r="Q563" s="537">
        <f t="shared" si="14"/>
        <v>11.13</v>
      </c>
      <c r="R563" s="470">
        <f>Q563*0.75</f>
        <v>8.3475000000000001</v>
      </c>
      <c r="S563" s="1264">
        <f t="shared" si="15"/>
        <v>16714.106019766397</v>
      </c>
      <c r="T563" s="1265"/>
      <c r="U563" s="1292" t="s">
        <v>405</v>
      </c>
      <c r="V563" s="1293"/>
    </row>
    <row r="564" spans="1:23" ht="17">
      <c r="A564" s="1652"/>
      <c r="B564" s="817">
        <v>7</v>
      </c>
      <c r="C564" s="838" t="s">
        <v>82</v>
      </c>
      <c r="D564" s="468" t="s">
        <v>1132</v>
      </c>
      <c r="E564" s="838">
        <v>18</v>
      </c>
      <c r="F564" s="838" t="s">
        <v>82</v>
      </c>
      <c r="G564" s="514">
        <v>483</v>
      </c>
      <c r="H564" s="514" t="s">
        <v>82</v>
      </c>
      <c r="I564" s="514" t="s">
        <v>82</v>
      </c>
      <c r="J564" s="764" t="s">
        <v>1016</v>
      </c>
      <c r="K564" s="764" t="s">
        <v>1016</v>
      </c>
      <c r="L564" s="928" t="s">
        <v>1128</v>
      </c>
      <c r="M564" s="468" t="s">
        <v>794</v>
      </c>
      <c r="N564" s="514">
        <v>236800</v>
      </c>
      <c r="O564" s="756">
        <v>15</v>
      </c>
      <c r="P564" s="801">
        <v>19</v>
      </c>
      <c r="Q564" s="537">
        <f t="shared" si="14"/>
        <v>12.15</v>
      </c>
      <c r="R564" s="470">
        <f>Q564*0.75</f>
        <v>9.1125000000000007</v>
      </c>
      <c r="S564" s="1264">
        <f t="shared" si="15"/>
        <v>19489.711934156378</v>
      </c>
      <c r="T564" s="1265"/>
      <c r="U564" s="1292" t="s">
        <v>405</v>
      </c>
      <c r="V564" s="1293"/>
    </row>
    <row r="565" spans="1:23" ht="17">
      <c r="A565" s="1652"/>
      <c r="B565" s="817">
        <v>8</v>
      </c>
      <c r="C565" s="764" t="s">
        <v>82</v>
      </c>
      <c r="D565" s="764">
        <v>253</v>
      </c>
      <c r="E565" s="514">
        <v>0</v>
      </c>
      <c r="F565" s="764" t="s">
        <v>82</v>
      </c>
      <c r="G565" s="514">
        <v>530</v>
      </c>
      <c r="H565" s="514" t="s">
        <v>82</v>
      </c>
      <c r="I565" s="514" t="s">
        <v>82</v>
      </c>
      <c r="J565" s="764">
        <v>10</v>
      </c>
      <c r="K565" s="764">
        <v>0</v>
      </c>
      <c r="L565" s="837" t="s">
        <v>96</v>
      </c>
      <c r="M565" s="468" t="s">
        <v>794</v>
      </c>
      <c r="N565" s="940"/>
      <c r="O565" s="922"/>
      <c r="P565" s="843"/>
      <c r="Q565" s="537">
        <f t="shared" si="14"/>
        <v>0</v>
      </c>
      <c r="R565" s="470">
        <f>Q565*0.93</f>
        <v>0</v>
      </c>
      <c r="S565" s="1264" t="e">
        <f t="shared" si="15"/>
        <v>#DIV/0!</v>
      </c>
      <c r="T565" s="1265"/>
      <c r="U565" s="1292" t="s">
        <v>472</v>
      </c>
      <c r="V565" s="1293"/>
    </row>
    <row r="566" spans="1:23" ht="16">
      <c r="A566" s="1652"/>
      <c r="B566" s="817" t="s">
        <v>465</v>
      </c>
      <c r="C566" s="838" t="s">
        <v>82</v>
      </c>
      <c r="D566" s="838">
        <v>21</v>
      </c>
      <c r="E566" s="838">
        <v>21</v>
      </c>
      <c r="F566" s="838" t="s">
        <v>82</v>
      </c>
      <c r="G566" s="514">
        <v>0</v>
      </c>
      <c r="H566" s="468" t="s">
        <v>82</v>
      </c>
      <c r="I566" s="514" t="s">
        <v>82</v>
      </c>
      <c r="J566" s="764" t="s">
        <v>1016</v>
      </c>
      <c r="K566" s="514">
        <v>0</v>
      </c>
      <c r="L566" s="786" t="s">
        <v>82</v>
      </c>
      <c r="M566" s="863" t="s">
        <v>469</v>
      </c>
      <c r="N566" s="923"/>
      <c r="O566" s="922"/>
      <c r="P566" s="843"/>
      <c r="Q566" s="537">
        <f t="shared" ref="Q566:Q629" si="16">O566*(100-P566)/100</f>
        <v>0</v>
      </c>
      <c r="R566" s="470">
        <f>Q566*0.93</f>
        <v>0</v>
      </c>
      <c r="S566" s="1264" t="e">
        <f t="shared" ref="S566:S629" si="17">N566/Q566</f>
        <v>#DIV/0!</v>
      </c>
      <c r="T566" s="1265"/>
      <c r="U566" s="1292" t="s">
        <v>473</v>
      </c>
      <c r="V566" s="1293"/>
    </row>
    <row r="567" spans="1:23" ht="17">
      <c r="A567" s="1653"/>
      <c r="B567" s="817" t="s">
        <v>467</v>
      </c>
      <c r="C567" s="764" t="s">
        <v>699</v>
      </c>
      <c r="D567" s="468" t="s">
        <v>1131</v>
      </c>
      <c r="E567" s="514">
        <v>25</v>
      </c>
      <c r="F567" s="764" t="s">
        <v>458</v>
      </c>
      <c r="G567" s="514">
        <v>481</v>
      </c>
      <c r="H567" s="468" t="s">
        <v>82</v>
      </c>
      <c r="I567" s="514" t="s">
        <v>82</v>
      </c>
      <c r="J567" s="764">
        <v>0</v>
      </c>
      <c r="K567" s="764">
        <v>0</v>
      </c>
      <c r="L567" s="928" t="s">
        <v>1126</v>
      </c>
      <c r="M567" s="468" t="s">
        <v>1130</v>
      </c>
      <c r="N567" s="841">
        <v>131948</v>
      </c>
      <c r="O567" s="787">
        <v>18.93</v>
      </c>
      <c r="P567" s="801">
        <v>18</v>
      </c>
      <c r="Q567" s="537">
        <f t="shared" si="16"/>
        <v>15.522600000000001</v>
      </c>
      <c r="R567" s="470">
        <f>Q567*0.7835</f>
        <v>12.1619571</v>
      </c>
      <c r="S567" s="1264">
        <f t="shared" si="17"/>
        <v>8500.3800909641432</v>
      </c>
      <c r="T567" s="1265"/>
      <c r="U567" s="1292" t="s">
        <v>405</v>
      </c>
      <c r="V567" s="1293"/>
    </row>
    <row r="568" spans="1:23" ht="17">
      <c r="A568" s="1651">
        <v>45336</v>
      </c>
      <c r="B568" s="817" t="s">
        <v>256</v>
      </c>
      <c r="C568" s="764">
        <v>61</v>
      </c>
      <c r="D568" s="839">
        <v>69</v>
      </c>
      <c r="E568" s="764">
        <v>50</v>
      </c>
      <c r="F568" s="838" t="s">
        <v>494</v>
      </c>
      <c r="G568" s="514">
        <v>480</v>
      </c>
      <c r="H568" s="970">
        <v>164.1</v>
      </c>
      <c r="I568" s="514" t="s">
        <v>82</v>
      </c>
      <c r="J568" s="838">
        <v>0</v>
      </c>
      <c r="K568" s="839">
        <v>0</v>
      </c>
      <c r="L568" s="868" t="s">
        <v>484</v>
      </c>
      <c r="M568" s="468" t="s">
        <v>1129</v>
      </c>
      <c r="N568" s="514">
        <v>75000</v>
      </c>
      <c r="O568" s="756">
        <v>205</v>
      </c>
      <c r="P568" s="768">
        <v>98</v>
      </c>
      <c r="Q568" s="537">
        <f t="shared" si="16"/>
        <v>4.0999999999999996</v>
      </c>
      <c r="R568" s="470">
        <f>Q568*0.75</f>
        <v>3.0749999999999997</v>
      </c>
      <c r="S568" s="1264">
        <f t="shared" si="17"/>
        <v>18292.682926829271</v>
      </c>
      <c r="T568" s="1265"/>
      <c r="U568" s="1292" t="s">
        <v>397</v>
      </c>
      <c r="V568" s="1293"/>
      <c r="W568" s="959">
        <v>16</v>
      </c>
    </row>
    <row r="569" spans="1:23" ht="17">
      <c r="A569" s="1652"/>
      <c r="B569" s="817">
        <v>6</v>
      </c>
      <c r="C569" s="764" t="s">
        <v>82</v>
      </c>
      <c r="D569" s="764">
        <v>118</v>
      </c>
      <c r="E569" s="764">
        <v>125</v>
      </c>
      <c r="F569" s="838" t="s">
        <v>82</v>
      </c>
      <c r="G569" s="514">
        <v>490</v>
      </c>
      <c r="H569" s="514" t="s">
        <v>82</v>
      </c>
      <c r="I569" s="514" t="s">
        <v>82</v>
      </c>
      <c r="J569" s="838" t="s">
        <v>406</v>
      </c>
      <c r="K569" s="764">
        <v>0</v>
      </c>
      <c r="L569" s="928" t="s">
        <v>96</v>
      </c>
      <c r="M569" s="468" t="s">
        <v>794</v>
      </c>
      <c r="N569" s="514">
        <v>0</v>
      </c>
      <c r="O569" s="756">
        <v>0</v>
      </c>
      <c r="P569" s="801">
        <v>0</v>
      </c>
      <c r="Q569" s="537">
        <f t="shared" si="16"/>
        <v>0</v>
      </c>
      <c r="R569" s="470">
        <f>Q569*0.75</f>
        <v>0</v>
      </c>
      <c r="S569" s="1264" t="e">
        <f t="shared" si="17"/>
        <v>#DIV/0!</v>
      </c>
      <c r="T569" s="1265"/>
      <c r="U569" s="1292" t="s">
        <v>405</v>
      </c>
      <c r="V569" s="1293"/>
    </row>
    <row r="570" spans="1:23" ht="17">
      <c r="A570" s="1652"/>
      <c r="B570" s="817">
        <v>7</v>
      </c>
      <c r="C570" s="838" t="s">
        <v>459</v>
      </c>
      <c r="D570" s="468" t="s">
        <v>1134</v>
      </c>
      <c r="E570" s="838">
        <v>14</v>
      </c>
      <c r="F570" s="838" t="s">
        <v>458</v>
      </c>
      <c r="G570" s="514">
        <v>500</v>
      </c>
      <c r="H570" s="514" t="s">
        <v>82</v>
      </c>
      <c r="I570" s="514" t="s">
        <v>82</v>
      </c>
      <c r="J570" s="764" t="s">
        <v>1016</v>
      </c>
      <c r="K570" s="764" t="s">
        <v>1016</v>
      </c>
      <c r="L570" s="928" t="s">
        <v>697</v>
      </c>
      <c r="M570" s="468" t="s">
        <v>839</v>
      </c>
      <c r="N570" s="514">
        <v>200000</v>
      </c>
      <c r="O570" s="756">
        <v>15</v>
      </c>
      <c r="P570" s="801">
        <v>19</v>
      </c>
      <c r="Q570" s="537">
        <f t="shared" si="16"/>
        <v>12.15</v>
      </c>
      <c r="R570" s="470">
        <f>Q570*0.75</f>
        <v>9.1125000000000007</v>
      </c>
      <c r="S570" s="1264">
        <f t="shared" si="17"/>
        <v>16460.905349794237</v>
      </c>
      <c r="T570" s="1265"/>
      <c r="U570" s="1292" t="s">
        <v>405</v>
      </c>
      <c r="V570" s="1293"/>
    </row>
    <row r="571" spans="1:23" ht="17">
      <c r="A571" s="1652"/>
      <c r="B571" s="817">
        <v>8</v>
      </c>
      <c r="C571" s="764" t="s">
        <v>82</v>
      </c>
      <c r="D571" s="764">
        <v>253</v>
      </c>
      <c r="E571" s="514">
        <v>0</v>
      </c>
      <c r="F571" s="764" t="s">
        <v>82</v>
      </c>
      <c r="G571" s="514">
        <v>0</v>
      </c>
      <c r="H571" s="514" t="s">
        <v>82</v>
      </c>
      <c r="I571" s="514" t="s">
        <v>82</v>
      </c>
      <c r="J571" s="764">
        <v>10</v>
      </c>
      <c r="K571" s="764">
        <v>0</v>
      </c>
      <c r="L571" s="837" t="s">
        <v>96</v>
      </c>
      <c r="M571" s="468" t="s">
        <v>794</v>
      </c>
      <c r="N571" s="940"/>
      <c r="O571" s="922"/>
      <c r="P571" s="843"/>
      <c r="Q571" s="537">
        <f t="shared" si="16"/>
        <v>0</v>
      </c>
      <c r="R571" s="470">
        <f>Q571*0.93</f>
        <v>0</v>
      </c>
      <c r="S571" s="1264" t="e">
        <f t="shared" si="17"/>
        <v>#DIV/0!</v>
      </c>
      <c r="T571" s="1265"/>
      <c r="U571" s="1292" t="s">
        <v>472</v>
      </c>
      <c r="V571" s="1293"/>
    </row>
    <row r="572" spans="1:23" ht="16">
      <c r="A572" s="1652"/>
      <c r="B572" s="817" t="s">
        <v>465</v>
      </c>
      <c r="C572" s="838" t="s">
        <v>82</v>
      </c>
      <c r="D572" s="838">
        <v>21</v>
      </c>
      <c r="E572" s="838">
        <v>21</v>
      </c>
      <c r="F572" s="838" t="s">
        <v>82</v>
      </c>
      <c r="G572" s="838" t="s">
        <v>96</v>
      </c>
      <c r="H572" s="468" t="s">
        <v>82</v>
      </c>
      <c r="I572" s="514" t="s">
        <v>82</v>
      </c>
      <c r="J572" s="764" t="s">
        <v>1016</v>
      </c>
      <c r="K572" s="514">
        <v>0</v>
      </c>
      <c r="L572" s="786" t="s">
        <v>82</v>
      </c>
      <c r="M572" s="863" t="s">
        <v>469</v>
      </c>
      <c r="N572" s="923"/>
      <c r="O572" s="922"/>
      <c r="P572" s="843"/>
      <c r="Q572" s="537">
        <f t="shared" si="16"/>
        <v>0</v>
      </c>
      <c r="R572" s="470">
        <f>Q572*0.93</f>
        <v>0</v>
      </c>
      <c r="S572" s="1264" t="e">
        <f t="shared" si="17"/>
        <v>#DIV/0!</v>
      </c>
      <c r="T572" s="1265"/>
      <c r="U572" s="1292" t="s">
        <v>473</v>
      </c>
      <c r="V572" s="1293"/>
    </row>
    <row r="573" spans="1:23" ht="17">
      <c r="A573" s="1653"/>
      <c r="B573" s="817" t="s">
        <v>467</v>
      </c>
      <c r="C573" s="764" t="s">
        <v>838</v>
      </c>
      <c r="D573" s="468">
        <v>75</v>
      </c>
      <c r="E573" s="514">
        <v>25</v>
      </c>
      <c r="F573" s="764">
        <v>32</v>
      </c>
      <c r="G573" s="514">
        <v>495</v>
      </c>
      <c r="H573" s="468" t="s">
        <v>82</v>
      </c>
      <c r="I573" s="514" t="s">
        <v>82</v>
      </c>
      <c r="J573" s="764">
        <v>0</v>
      </c>
      <c r="K573" s="764">
        <v>0</v>
      </c>
      <c r="L573" s="928" t="s">
        <v>484</v>
      </c>
      <c r="M573" s="468" t="s">
        <v>1136</v>
      </c>
      <c r="N573" s="841">
        <v>125000</v>
      </c>
      <c r="O573" s="787">
        <v>14</v>
      </c>
      <c r="P573" s="801">
        <v>15</v>
      </c>
      <c r="Q573" s="537">
        <f t="shared" si="16"/>
        <v>11.9</v>
      </c>
      <c r="R573" s="470">
        <f>Q573*0.7835</f>
        <v>9.3236500000000007</v>
      </c>
      <c r="S573" s="1264">
        <f t="shared" si="17"/>
        <v>10504.201680672268</v>
      </c>
      <c r="T573" s="1265"/>
      <c r="U573" s="1292" t="s">
        <v>405</v>
      </c>
      <c r="V573" s="1293"/>
      <c r="W573" s="959">
        <v>5.2</v>
      </c>
    </row>
    <row r="574" spans="1:23" ht="17">
      <c r="A574" s="1651">
        <v>45337</v>
      </c>
      <c r="B574" s="817" t="s">
        <v>256</v>
      </c>
      <c r="C574" s="764">
        <v>61</v>
      </c>
      <c r="D574" s="839" t="s">
        <v>819</v>
      </c>
      <c r="E574" s="764">
        <v>50</v>
      </c>
      <c r="F574" s="838" t="s">
        <v>494</v>
      </c>
      <c r="G574" s="514">
        <v>485</v>
      </c>
      <c r="H574" s="970">
        <v>163.6</v>
      </c>
      <c r="I574" s="514" t="s">
        <v>82</v>
      </c>
      <c r="J574" s="838">
        <v>0</v>
      </c>
      <c r="K574" s="839">
        <v>0</v>
      </c>
      <c r="L574" s="868" t="s">
        <v>484</v>
      </c>
      <c r="M574" s="468" t="s">
        <v>1138</v>
      </c>
      <c r="N574" s="514">
        <v>75000</v>
      </c>
      <c r="O574" s="756">
        <v>205</v>
      </c>
      <c r="P574" s="768">
        <v>98</v>
      </c>
      <c r="Q574" s="537">
        <f t="shared" si="16"/>
        <v>4.0999999999999996</v>
      </c>
      <c r="R574" s="470">
        <f>Q574*0.75</f>
        <v>3.0749999999999997</v>
      </c>
      <c r="S574" s="1264">
        <f t="shared" si="17"/>
        <v>18292.682926829271</v>
      </c>
      <c r="T574" s="1265"/>
      <c r="U574" s="1292" t="s">
        <v>397</v>
      </c>
      <c r="V574" s="1293"/>
      <c r="W574" s="959">
        <v>16</v>
      </c>
    </row>
    <row r="575" spans="1:23" ht="17">
      <c r="A575" s="1652"/>
      <c r="B575" s="817">
        <v>6</v>
      </c>
      <c r="C575" s="764" t="s">
        <v>699</v>
      </c>
      <c r="D575" s="764" t="s">
        <v>1137</v>
      </c>
      <c r="E575" s="764">
        <v>125</v>
      </c>
      <c r="F575" s="838" t="s">
        <v>458</v>
      </c>
      <c r="G575" s="514">
        <v>490</v>
      </c>
      <c r="H575" s="514" t="s">
        <v>82</v>
      </c>
      <c r="I575" s="514" t="s">
        <v>82</v>
      </c>
      <c r="J575" s="838" t="s">
        <v>406</v>
      </c>
      <c r="K575" s="764">
        <v>0</v>
      </c>
      <c r="L575" s="928" t="s">
        <v>445</v>
      </c>
      <c r="M575" s="468" t="s">
        <v>794</v>
      </c>
      <c r="N575" s="514">
        <v>100000</v>
      </c>
      <c r="O575" s="756">
        <v>20</v>
      </c>
      <c r="P575" s="801">
        <v>21</v>
      </c>
      <c r="Q575" s="537">
        <f t="shared" si="16"/>
        <v>15.8</v>
      </c>
      <c r="R575" s="470">
        <f>Q575*0.75</f>
        <v>11.850000000000001</v>
      </c>
      <c r="S575" s="1264">
        <f t="shared" si="17"/>
        <v>6329.1139240506327</v>
      </c>
      <c r="T575" s="1265"/>
      <c r="U575" s="1292" t="s">
        <v>405</v>
      </c>
      <c r="V575" s="1293"/>
    </row>
    <row r="576" spans="1:23" ht="17">
      <c r="A576" s="1652"/>
      <c r="B576" s="817">
        <v>7</v>
      </c>
      <c r="C576" s="838" t="s">
        <v>459</v>
      </c>
      <c r="D576" s="468">
        <v>104</v>
      </c>
      <c r="E576" s="838">
        <v>14</v>
      </c>
      <c r="F576" s="838" t="s">
        <v>458</v>
      </c>
      <c r="G576" s="514">
        <v>495</v>
      </c>
      <c r="H576" s="514" t="s">
        <v>82</v>
      </c>
      <c r="I576" s="514" t="s">
        <v>82</v>
      </c>
      <c r="J576" s="764" t="s">
        <v>1016</v>
      </c>
      <c r="K576" s="764" t="s">
        <v>1016</v>
      </c>
      <c r="L576" s="928" t="s">
        <v>484</v>
      </c>
      <c r="M576" s="468" t="s">
        <v>839</v>
      </c>
      <c r="N576" s="514">
        <v>135000</v>
      </c>
      <c r="O576" s="756">
        <v>18</v>
      </c>
      <c r="P576" s="801">
        <v>19</v>
      </c>
      <c r="Q576" s="537">
        <f t="shared" si="16"/>
        <v>14.58</v>
      </c>
      <c r="R576" s="470">
        <f>Q576*0.75</f>
        <v>10.935</v>
      </c>
      <c r="S576" s="1264">
        <f t="shared" si="17"/>
        <v>9259.2592592592591</v>
      </c>
      <c r="T576" s="1265"/>
      <c r="U576" s="1292" t="s">
        <v>405</v>
      </c>
      <c r="V576" s="1293"/>
    </row>
    <row r="577" spans="1:23" ht="17">
      <c r="A577" s="1652"/>
      <c r="B577" s="817">
        <v>8</v>
      </c>
      <c r="C577" s="764" t="s">
        <v>82</v>
      </c>
      <c r="D577" s="764">
        <v>253</v>
      </c>
      <c r="E577" s="514">
        <v>0</v>
      </c>
      <c r="F577" s="764" t="s">
        <v>82</v>
      </c>
      <c r="G577" s="514">
        <v>0</v>
      </c>
      <c r="H577" s="514" t="s">
        <v>82</v>
      </c>
      <c r="I577" s="514" t="s">
        <v>82</v>
      </c>
      <c r="J577" s="764">
        <v>10</v>
      </c>
      <c r="K577" s="764">
        <v>0</v>
      </c>
      <c r="L577" s="837" t="s">
        <v>96</v>
      </c>
      <c r="M577" s="468" t="s">
        <v>794</v>
      </c>
      <c r="N577" s="940"/>
      <c r="O577" s="922"/>
      <c r="P577" s="843"/>
      <c r="Q577" s="537">
        <f t="shared" si="16"/>
        <v>0</v>
      </c>
      <c r="R577" s="470">
        <f>Q577*0.93</f>
        <v>0</v>
      </c>
      <c r="S577" s="1264" t="e">
        <f t="shared" si="17"/>
        <v>#DIV/0!</v>
      </c>
      <c r="T577" s="1265"/>
      <c r="U577" s="1292" t="s">
        <v>472</v>
      </c>
      <c r="V577" s="1293"/>
    </row>
    <row r="578" spans="1:23" ht="16">
      <c r="A578" s="1652"/>
      <c r="B578" s="817" t="s">
        <v>465</v>
      </c>
      <c r="C578" s="838" t="s">
        <v>82</v>
      </c>
      <c r="D578" s="838">
        <v>21</v>
      </c>
      <c r="E578" s="838">
        <v>21</v>
      </c>
      <c r="F578" s="838" t="s">
        <v>82</v>
      </c>
      <c r="G578" s="838" t="s">
        <v>96</v>
      </c>
      <c r="H578" s="468" t="s">
        <v>82</v>
      </c>
      <c r="I578" s="514" t="s">
        <v>82</v>
      </c>
      <c r="J578" s="764" t="s">
        <v>1016</v>
      </c>
      <c r="K578" s="514">
        <v>0</v>
      </c>
      <c r="L578" s="786" t="s">
        <v>82</v>
      </c>
      <c r="M578" s="863" t="s">
        <v>469</v>
      </c>
      <c r="N578" s="923"/>
      <c r="O578" s="922"/>
      <c r="P578" s="843"/>
      <c r="Q578" s="537">
        <f t="shared" si="16"/>
        <v>0</v>
      </c>
      <c r="R578" s="470">
        <f>Q578*0.93</f>
        <v>0</v>
      </c>
      <c r="S578" s="1264" t="e">
        <f t="shared" si="17"/>
        <v>#DIV/0!</v>
      </c>
      <c r="T578" s="1265"/>
      <c r="U578" s="1292" t="s">
        <v>473</v>
      </c>
      <c r="V578" s="1293"/>
    </row>
    <row r="579" spans="1:23" ht="17">
      <c r="A579" s="1653"/>
      <c r="B579" s="817" t="s">
        <v>467</v>
      </c>
      <c r="C579" s="764" t="s">
        <v>838</v>
      </c>
      <c r="D579" s="468">
        <v>101</v>
      </c>
      <c r="E579" s="514">
        <v>25</v>
      </c>
      <c r="F579" s="764">
        <v>32</v>
      </c>
      <c r="G579" s="514">
        <v>465</v>
      </c>
      <c r="H579" s="468" t="s">
        <v>82</v>
      </c>
      <c r="I579" s="514" t="s">
        <v>82</v>
      </c>
      <c r="J579" s="764">
        <v>0</v>
      </c>
      <c r="K579" s="764">
        <v>0</v>
      </c>
      <c r="L579" s="928" t="s">
        <v>484</v>
      </c>
      <c r="M579" s="468" t="s">
        <v>1116</v>
      </c>
      <c r="N579" s="841">
        <v>160000</v>
      </c>
      <c r="O579" s="787">
        <v>21.8</v>
      </c>
      <c r="P579" s="801">
        <v>15</v>
      </c>
      <c r="Q579" s="537">
        <f t="shared" si="16"/>
        <v>18.53</v>
      </c>
      <c r="R579" s="470">
        <f>Q579*0.7835</f>
        <v>14.518255</v>
      </c>
      <c r="S579" s="1264">
        <f t="shared" si="17"/>
        <v>8634.646519158121</v>
      </c>
      <c r="T579" s="1265"/>
      <c r="U579" s="1292" t="s">
        <v>405</v>
      </c>
      <c r="V579" s="1293"/>
    </row>
    <row r="580" spans="1:23" ht="17">
      <c r="A580" s="1651">
        <v>45338</v>
      </c>
      <c r="B580" s="817" t="s">
        <v>256</v>
      </c>
      <c r="C580" s="764">
        <v>61</v>
      </c>
      <c r="D580" s="839" t="s">
        <v>819</v>
      </c>
      <c r="E580" s="764">
        <v>50</v>
      </c>
      <c r="F580" s="838" t="s">
        <v>494</v>
      </c>
      <c r="G580" s="514">
        <v>463</v>
      </c>
      <c r="H580" s="970">
        <v>163.36000000000001</v>
      </c>
      <c r="I580" s="514" t="s">
        <v>82</v>
      </c>
      <c r="J580" s="838">
        <v>0</v>
      </c>
      <c r="K580" s="839">
        <v>0</v>
      </c>
      <c r="L580" s="868" t="s">
        <v>484</v>
      </c>
      <c r="M580" s="468" t="s">
        <v>1138</v>
      </c>
      <c r="N580" s="514">
        <v>80000</v>
      </c>
      <c r="O580" s="756">
        <v>207</v>
      </c>
      <c r="P580" s="768">
        <v>98</v>
      </c>
      <c r="Q580" s="537">
        <f t="shared" si="16"/>
        <v>4.1399999999999997</v>
      </c>
      <c r="R580" s="470">
        <f>Q580*0.75</f>
        <v>3.1049999999999995</v>
      </c>
      <c r="S580" s="1264">
        <f t="shared" si="17"/>
        <v>19323.671497584543</v>
      </c>
      <c r="T580" s="1265"/>
      <c r="U580" s="1292" t="s">
        <v>397</v>
      </c>
      <c r="V580" s="1293"/>
      <c r="W580" s="959">
        <v>16</v>
      </c>
    </row>
    <row r="581" spans="1:23" ht="17">
      <c r="A581" s="1652"/>
      <c r="B581" s="817">
        <v>6</v>
      </c>
      <c r="C581" s="764" t="s">
        <v>1139</v>
      </c>
      <c r="D581" s="764" t="s">
        <v>814</v>
      </c>
      <c r="E581" s="764" t="s">
        <v>1036</v>
      </c>
      <c r="F581" s="838" t="s">
        <v>459</v>
      </c>
      <c r="G581" s="514">
        <v>462</v>
      </c>
      <c r="H581" s="514" t="s">
        <v>82</v>
      </c>
      <c r="I581" s="514" t="s">
        <v>82</v>
      </c>
      <c r="J581" s="838" t="s">
        <v>406</v>
      </c>
      <c r="K581" s="764">
        <v>0</v>
      </c>
      <c r="L581" s="868" t="s">
        <v>484</v>
      </c>
      <c r="M581" s="468" t="s">
        <v>794</v>
      </c>
      <c r="N581" s="514">
        <v>135579</v>
      </c>
      <c r="O581" s="756">
        <v>27.43</v>
      </c>
      <c r="P581" s="801">
        <v>21</v>
      </c>
      <c r="Q581" s="537">
        <f t="shared" si="16"/>
        <v>21.669699999999999</v>
      </c>
      <c r="R581" s="470">
        <f>Q581*0.75</f>
        <v>16.252274999999997</v>
      </c>
      <c r="S581" s="1264">
        <f t="shared" si="17"/>
        <v>6256.6163813989124</v>
      </c>
      <c r="T581" s="1265"/>
      <c r="U581" s="1292" t="s">
        <v>405</v>
      </c>
      <c r="V581" s="1293"/>
    </row>
    <row r="582" spans="1:23" ht="17">
      <c r="A582" s="1652"/>
      <c r="B582" s="817">
        <v>7</v>
      </c>
      <c r="C582" s="838" t="s">
        <v>1140</v>
      </c>
      <c r="D582" s="468">
        <v>83</v>
      </c>
      <c r="E582" s="838" t="s">
        <v>781</v>
      </c>
      <c r="F582" s="838" t="s">
        <v>459</v>
      </c>
      <c r="G582" s="514">
        <v>500</v>
      </c>
      <c r="H582" s="514" t="s">
        <v>82</v>
      </c>
      <c r="I582" s="514" t="s">
        <v>82</v>
      </c>
      <c r="J582" s="764" t="s">
        <v>1016</v>
      </c>
      <c r="K582" s="764" t="s">
        <v>1016</v>
      </c>
      <c r="L582" s="868" t="s">
        <v>484</v>
      </c>
      <c r="M582" s="468" t="s">
        <v>839</v>
      </c>
      <c r="N582" s="514">
        <v>215000</v>
      </c>
      <c r="O582" s="756">
        <v>39</v>
      </c>
      <c r="P582" s="801">
        <v>19</v>
      </c>
      <c r="Q582" s="537">
        <f t="shared" si="16"/>
        <v>31.59</v>
      </c>
      <c r="R582" s="470">
        <f>Q582*0.75</f>
        <v>23.692499999999999</v>
      </c>
      <c r="S582" s="1264">
        <f t="shared" si="17"/>
        <v>6805.9512503956948</v>
      </c>
      <c r="T582" s="1265"/>
      <c r="U582" s="1292" t="s">
        <v>405</v>
      </c>
      <c r="V582" s="1293"/>
    </row>
    <row r="583" spans="1:23" ht="17">
      <c r="A583" s="1652"/>
      <c r="B583" s="817">
        <v>8</v>
      </c>
      <c r="C583" s="764" t="s">
        <v>82</v>
      </c>
      <c r="D583" s="764">
        <v>253</v>
      </c>
      <c r="E583" s="514">
        <v>0</v>
      </c>
      <c r="F583" s="764" t="s">
        <v>82</v>
      </c>
      <c r="G583" s="514">
        <v>0</v>
      </c>
      <c r="H583" s="514" t="s">
        <v>82</v>
      </c>
      <c r="I583" s="514" t="s">
        <v>82</v>
      </c>
      <c r="J583" s="764">
        <v>10</v>
      </c>
      <c r="K583" s="764">
        <v>0</v>
      </c>
      <c r="L583" s="868" t="s">
        <v>96</v>
      </c>
      <c r="M583" s="468" t="s">
        <v>794</v>
      </c>
      <c r="N583" s="940"/>
      <c r="O583" s="922"/>
      <c r="P583" s="843"/>
      <c r="Q583" s="537">
        <f t="shared" si="16"/>
        <v>0</v>
      </c>
      <c r="R583" s="470">
        <f>Q583*0.93</f>
        <v>0</v>
      </c>
      <c r="S583" s="1264" t="e">
        <f t="shared" si="17"/>
        <v>#DIV/0!</v>
      </c>
      <c r="T583" s="1265"/>
      <c r="U583" s="1292" t="s">
        <v>472</v>
      </c>
      <c r="V583" s="1293"/>
    </row>
    <row r="584" spans="1:23" ht="16">
      <c r="A584" s="1652"/>
      <c r="B584" s="817" t="s">
        <v>465</v>
      </c>
      <c r="C584" s="838" t="s">
        <v>82</v>
      </c>
      <c r="D584" s="838">
        <v>21</v>
      </c>
      <c r="E584" s="838">
        <v>21</v>
      </c>
      <c r="F584" s="838" t="s">
        <v>82</v>
      </c>
      <c r="G584" s="838" t="s">
        <v>96</v>
      </c>
      <c r="H584" s="468" t="s">
        <v>82</v>
      </c>
      <c r="I584" s="514" t="s">
        <v>82</v>
      </c>
      <c r="J584" s="764" t="s">
        <v>1016</v>
      </c>
      <c r="K584" s="514">
        <v>0</v>
      </c>
      <c r="L584" s="514" t="s">
        <v>82</v>
      </c>
      <c r="M584" s="863" t="s">
        <v>469</v>
      </c>
      <c r="N584" s="923"/>
      <c r="O584" s="922"/>
      <c r="P584" s="843"/>
      <c r="Q584" s="537">
        <f t="shared" si="16"/>
        <v>0</v>
      </c>
      <c r="R584" s="470">
        <f>Q584*0.93</f>
        <v>0</v>
      </c>
      <c r="S584" s="1264" t="e">
        <f t="shared" si="17"/>
        <v>#DIV/0!</v>
      </c>
      <c r="T584" s="1265"/>
      <c r="U584" s="1292" t="s">
        <v>473</v>
      </c>
      <c r="V584" s="1293"/>
    </row>
    <row r="585" spans="1:23" ht="17">
      <c r="A585" s="1653"/>
      <c r="B585" s="817" t="s">
        <v>467</v>
      </c>
      <c r="C585" s="764" t="s">
        <v>1141</v>
      </c>
      <c r="D585" s="468">
        <v>92</v>
      </c>
      <c r="E585" s="514">
        <v>25</v>
      </c>
      <c r="F585" s="764" t="s">
        <v>459</v>
      </c>
      <c r="G585" s="514">
        <v>463</v>
      </c>
      <c r="H585" s="468" t="s">
        <v>82</v>
      </c>
      <c r="I585" s="514" t="s">
        <v>82</v>
      </c>
      <c r="J585" s="764">
        <v>0</v>
      </c>
      <c r="K585" s="764">
        <v>0</v>
      </c>
      <c r="L585" s="868" t="s">
        <v>484</v>
      </c>
      <c r="M585" s="468" t="s">
        <v>1116</v>
      </c>
      <c r="N585" s="841">
        <v>115000</v>
      </c>
      <c r="O585" s="787">
        <v>22</v>
      </c>
      <c r="P585" s="801">
        <v>15</v>
      </c>
      <c r="Q585" s="537">
        <f t="shared" si="16"/>
        <v>18.7</v>
      </c>
      <c r="R585" s="470">
        <f>Q585*0.7835</f>
        <v>14.651449999999999</v>
      </c>
      <c r="S585" s="1264">
        <f t="shared" si="17"/>
        <v>6149.7326203208559</v>
      </c>
      <c r="T585" s="1265"/>
      <c r="U585" s="1292" t="s">
        <v>405</v>
      </c>
      <c r="V585" s="1293"/>
    </row>
    <row r="586" spans="1:23" ht="17">
      <c r="A586" s="1651">
        <v>45339</v>
      </c>
      <c r="B586" s="817" t="s">
        <v>256</v>
      </c>
      <c r="C586" s="764">
        <v>61</v>
      </c>
      <c r="D586" s="839">
        <v>70</v>
      </c>
      <c r="E586" s="764">
        <v>50</v>
      </c>
      <c r="F586" s="838">
        <v>34</v>
      </c>
      <c r="G586" s="514">
        <v>460</v>
      </c>
      <c r="H586" s="970">
        <v>163.11000000000001</v>
      </c>
      <c r="I586" s="514" t="s">
        <v>82</v>
      </c>
      <c r="J586" s="838">
        <v>0</v>
      </c>
      <c r="K586" s="839">
        <v>0</v>
      </c>
      <c r="L586" s="868" t="s">
        <v>484</v>
      </c>
      <c r="M586" s="468" t="s">
        <v>1138</v>
      </c>
      <c r="N586" s="514">
        <v>80000</v>
      </c>
      <c r="O586" s="756">
        <v>207</v>
      </c>
      <c r="P586" s="768">
        <v>98</v>
      </c>
      <c r="Q586" s="537">
        <f t="shared" si="16"/>
        <v>4.1399999999999997</v>
      </c>
      <c r="R586" s="470">
        <f>Q586*0.75</f>
        <v>3.1049999999999995</v>
      </c>
      <c r="S586" s="1264">
        <f t="shared" si="17"/>
        <v>19323.671497584543</v>
      </c>
      <c r="T586" s="1265"/>
      <c r="U586" s="1292" t="s">
        <v>397</v>
      </c>
      <c r="V586" s="1293"/>
      <c r="W586" s="959">
        <v>16</v>
      </c>
    </row>
    <row r="587" spans="1:23" ht="17">
      <c r="A587" s="1652"/>
      <c r="B587" s="817">
        <v>6</v>
      </c>
      <c r="C587" s="764">
        <v>37.299999999999997</v>
      </c>
      <c r="D587" s="764">
        <v>68</v>
      </c>
      <c r="E587" s="764">
        <v>97</v>
      </c>
      <c r="F587" s="838">
        <v>33</v>
      </c>
      <c r="G587" s="514">
        <v>461</v>
      </c>
      <c r="H587" s="514" t="s">
        <v>82</v>
      </c>
      <c r="I587" s="514" t="s">
        <v>82</v>
      </c>
      <c r="J587" s="838" t="s">
        <v>406</v>
      </c>
      <c r="K587" s="764">
        <v>0</v>
      </c>
      <c r="L587" s="868" t="s">
        <v>484</v>
      </c>
      <c r="M587" s="468" t="s">
        <v>1142</v>
      </c>
      <c r="N587" s="514">
        <f>E552-N586-N591-N588</f>
        <v>-464982</v>
      </c>
      <c r="O587" s="756">
        <v>36</v>
      </c>
      <c r="P587" s="801">
        <v>21</v>
      </c>
      <c r="Q587" s="537">
        <f t="shared" si="16"/>
        <v>28.44</v>
      </c>
      <c r="R587" s="470">
        <f>Q587*0.75</f>
        <v>21.330000000000002</v>
      </c>
      <c r="S587" s="1264">
        <f t="shared" si="17"/>
        <v>-16349.57805907173</v>
      </c>
      <c r="T587" s="1265"/>
      <c r="U587" s="1292" t="s">
        <v>405</v>
      </c>
      <c r="V587" s="1293"/>
    </row>
    <row r="588" spans="1:23" ht="17">
      <c r="A588" s="1652"/>
      <c r="B588" s="817">
        <v>7</v>
      </c>
      <c r="C588" s="838">
        <v>86.7</v>
      </c>
      <c r="D588" s="468">
        <v>83</v>
      </c>
      <c r="E588" s="838">
        <v>18</v>
      </c>
      <c r="F588" s="838">
        <v>34</v>
      </c>
      <c r="G588" s="514">
        <v>513</v>
      </c>
      <c r="H588" s="514" t="s">
        <v>82</v>
      </c>
      <c r="I588" s="514" t="s">
        <v>82</v>
      </c>
      <c r="J588" s="764" t="s">
        <v>1016</v>
      </c>
      <c r="K588" s="764" t="s">
        <v>1016</v>
      </c>
      <c r="L588" s="868" t="s">
        <v>484</v>
      </c>
      <c r="M588" s="468" t="s">
        <v>1143</v>
      </c>
      <c r="N588" s="514">
        <v>250000</v>
      </c>
      <c r="O588" s="756">
        <v>33</v>
      </c>
      <c r="P588" s="801">
        <v>19</v>
      </c>
      <c r="Q588" s="537">
        <f t="shared" si="16"/>
        <v>26.73</v>
      </c>
      <c r="R588" s="470">
        <f>Q588*0.75</f>
        <v>20.047499999999999</v>
      </c>
      <c r="S588" s="1264">
        <f t="shared" si="17"/>
        <v>9352.7871305649078</v>
      </c>
      <c r="T588" s="1265"/>
      <c r="U588" s="1292" t="s">
        <v>405</v>
      </c>
      <c r="V588" s="1293"/>
    </row>
    <row r="589" spans="1:23" ht="17">
      <c r="A589" s="1652"/>
      <c r="B589" s="817">
        <v>8</v>
      </c>
      <c r="C589" s="764" t="s">
        <v>82</v>
      </c>
      <c r="D589" s="764">
        <v>253</v>
      </c>
      <c r="E589" s="514">
        <v>0</v>
      </c>
      <c r="F589" s="764" t="s">
        <v>82</v>
      </c>
      <c r="G589" s="514">
        <v>0</v>
      </c>
      <c r="H589" s="514" t="s">
        <v>82</v>
      </c>
      <c r="I589" s="514" t="s">
        <v>82</v>
      </c>
      <c r="J589" s="764">
        <v>10</v>
      </c>
      <c r="K589" s="764">
        <v>0</v>
      </c>
      <c r="L589" s="868" t="s">
        <v>96</v>
      </c>
      <c r="M589" s="468" t="s">
        <v>794</v>
      </c>
      <c r="N589" s="940"/>
      <c r="O589" s="922"/>
      <c r="P589" s="843"/>
      <c r="Q589" s="537">
        <f t="shared" si="16"/>
        <v>0</v>
      </c>
      <c r="R589" s="470">
        <f>Q589*0.93</f>
        <v>0</v>
      </c>
      <c r="S589" s="1264" t="e">
        <f t="shared" si="17"/>
        <v>#DIV/0!</v>
      </c>
      <c r="T589" s="1265"/>
      <c r="U589" s="1292" t="s">
        <v>472</v>
      </c>
      <c r="V589" s="1293"/>
    </row>
    <row r="590" spans="1:23" ht="16">
      <c r="A590" s="1652"/>
      <c r="B590" s="817" t="s">
        <v>465</v>
      </c>
      <c r="C590" s="838" t="s">
        <v>82</v>
      </c>
      <c r="D590" s="838">
        <v>21</v>
      </c>
      <c r="E590" s="838">
        <v>21</v>
      </c>
      <c r="F590" s="838" t="s">
        <v>82</v>
      </c>
      <c r="G590" s="838" t="s">
        <v>96</v>
      </c>
      <c r="H590" s="468" t="s">
        <v>82</v>
      </c>
      <c r="I590" s="514" t="s">
        <v>82</v>
      </c>
      <c r="J590" s="764" t="s">
        <v>1016</v>
      </c>
      <c r="K590" s="514">
        <v>0</v>
      </c>
      <c r="L590" s="514" t="s">
        <v>82</v>
      </c>
      <c r="M590" s="863" t="s">
        <v>469</v>
      </c>
      <c r="N590" s="923"/>
      <c r="O590" s="922"/>
      <c r="P590" s="843"/>
      <c r="Q590" s="537">
        <f t="shared" si="16"/>
        <v>0</v>
      </c>
      <c r="R590" s="470">
        <f>Q590*0.93</f>
        <v>0</v>
      </c>
      <c r="S590" s="1264" t="e">
        <f t="shared" si="17"/>
        <v>#DIV/0!</v>
      </c>
      <c r="T590" s="1265"/>
      <c r="U590" s="1292" t="s">
        <v>473</v>
      </c>
      <c r="V590" s="1293"/>
    </row>
    <row r="591" spans="1:23" ht="17">
      <c r="A591" s="1653"/>
      <c r="B591" s="817" t="s">
        <v>467</v>
      </c>
      <c r="C591" s="764">
        <v>11</v>
      </c>
      <c r="D591" s="468">
        <v>92</v>
      </c>
      <c r="E591" s="514">
        <v>25</v>
      </c>
      <c r="F591" s="764">
        <v>33</v>
      </c>
      <c r="G591" s="514">
        <v>461</v>
      </c>
      <c r="H591" s="468" t="s">
        <v>82</v>
      </c>
      <c r="I591" s="514" t="s">
        <v>82</v>
      </c>
      <c r="J591" s="764">
        <v>0</v>
      </c>
      <c r="K591" s="764">
        <v>0</v>
      </c>
      <c r="L591" s="868" t="s">
        <v>484</v>
      </c>
      <c r="M591" s="468" t="s">
        <v>1144</v>
      </c>
      <c r="N591" s="841">
        <v>135000</v>
      </c>
      <c r="O591" s="787">
        <v>22.99</v>
      </c>
      <c r="P591" s="801">
        <v>15</v>
      </c>
      <c r="Q591" s="537">
        <f t="shared" si="16"/>
        <v>19.541499999999999</v>
      </c>
      <c r="R591" s="470">
        <f>Q591*0.7835</f>
        <v>15.310765249999999</v>
      </c>
      <c r="S591" s="1264">
        <f t="shared" si="17"/>
        <v>6908.3744850702351</v>
      </c>
      <c r="T591" s="1265"/>
      <c r="U591" s="1292" t="s">
        <v>405</v>
      </c>
      <c r="V591" s="1293"/>
    </row>
    <row r="592" spans="1:23" ht="17">
      <c r="A592" s="1651">
        <v>45340</v>
      </c>
      <c r="B592" s="817" t="s">
        <v>256</v>
      </c>
      <c r="C592" s="764">
        <v>61</v>
      </c>
      <c r="D592" s="839">
        <v>70</v>
      </c>
      <c r="E592" s="764">
        <v>50</v>
      </c>
      <c r="F592" s="838">
        <v>35</v>
      </c>
      <c r="G592" s="514">
        <v>460</v>
      </c>
      <c r="H592" s="970">
        <v>162.88</v>
      </c>
      <c r="I592" s="514" t="s">
        <v>82</v>
      </c>
      <c r="J592" s="838">
        <v>0</v>
      </c>
      <c r="K592" s="839">
        <v>0</v>
      </c>
      <c r="L592" s="868" t="s">
        <v>484</v>
      </c>
      <c r="M592" s="468" t="s">
        <v>1138</v>
      </c>
      <c r="N592" s="514">
        <v>80000</v>
      </c>
      <c r="O592" s="756">
        <v>207</v>
      </c>
      <c r="P592" s="768">
        <v>98</v>
      </c>
      <c r="Q592" s="537">
        <f t="shared" si="16"/>
        <v>4.1399999999999997</v>
      </c>
      <c r="R592" s="470">
        <f>Q592*0.75</f>
        <v>3.1049999999999995</v>
      </c>
      <c r="S592" s="1264">
        <f t="shared" si="17"/>
        <v>19323.671497584543</v>
      </c>
      <c r="T592" s="1265"/>
      <c r="U592" s="1292" t="s">
        <v>397</v>
      </c>
      <c r="V592" s="1293"/>
      <c r="W592" s="959">
        <v>16</v>
      </c>
    </row>
    <row r="593" spans="1:23" ht="17">
      <c r="A593" s="1652"/>
      <c r="B593" s="817">
        <v>6</v>
      </c>
      <c r="C593" s="764">
        <v>37.299999999999997</v>
      </c>
      <c r="D593" s="764">
        <v>68</v>
      </c>
      <c r="E593" s="764">
        <v>97</v>
      </c>
      <c r="F593" s="838">
        <v>33</v>
      </c>
      <c r="G593" s="514">
        <v>461</v>
      </c>
      <c r="H593" s="514" t="s">
        <v>82</v>
      </c>
      <c r="I593" s="514" t="s">
        <v>82</v>
      </c>
      <c r="J593" s="838" t="s">
        <v>406</v>
      </c>
      <c r="K593" s="764">
        <v>0</v>
      </c>
      <c r="L593" s="868" t="s">
        <v>484</v>
      </c>
      <c r="M593" s="468" t="s">
        <v>1142</v>
      </c>
      <c r="N593" s="514">
        <v>188850</v>
      </c>
      <c r="O593" s="756">
        <v>36</v>
      </c>
      <c r="P593" s="801">
        <v>21</v>
      </c>
      <c r="Q593" s="537">
        <f t="shared" si="16"/>
        <v>28.44</v>
      </c>
      <c r="R593" s="470">
        <f>Q593*0.75</f>
        <v>21.330000000000002</v>
      </c>
      <c r="S593" s="1264">
        <f t="shared" si="17"/>
        <v>6640.2953586497888</v>
      </c>
      <c r="T593" s="1265"/>
      <c r="U593" s="1292" t="s">
        <v>405</v>
      </c>
      <c r="V593" s="1293"/>
    </row>
    <row r="594" spans="1:23" ht="17">
      <c r="A594" s="1652"/>
      <c r="B594" s="817">
        <v>7</v>
      </c>
      <c r="C594" s="838">
        <v>86.7</v>
      </c>
      <c r="D594" s="468">
        <v>83</v>
      </c>
      <c r="E594" s="838">
        <v>18</v>
      </c>
      <c r="F594" s="838">
        <v>34</v>
      </c>
      <c r="G594" s="514">
        <v>513</v>
      </c>
      <c r="H594" s="514" t="s">
        <v>82</v>
      </c>
      <c r="I594" s="514" t="s">
        <v>82</v>
      </c>
      <c r="J594" s="764" t="s">
        <v>1016</v>
      </c>
      <c r="K594" s="764" t="s">
        <v>1016</v>
      </c>
      <c r="L594" s="868" t="s">
        <v>484</v>
      </c>
      <c r="M594" s="468" t="s">
        <v>1143</v>
      </c>
      <c r="N594" s="514">
        <v>250000</v>
      </c>
      <c r="O594" s="756">
        <v>32.869999999999997</v>
      </c>
      <c r="P594" s="801">
        <v>19</v>
      </c>
      <c r="Q594" s="537">
        <f t="shared" si="16"/>
        <v>26.624699999999997</v>
      </c>
      <c r="R594" s="470">
        <f>Q594*0.75</f>
        <v>19.968525</v>
      </c>
      <c r="S594" s="1264">
        <f t="shared" si="17"/>
        <v>9389.7771618083971</v>
      </c>
      <c r="T594" s="1265"/>
      <c r="U594" s="1292" t="s">
        <v>405</v>
      </c>
      <c r="V594" s="1293"/>
    </row>
    <row r="595" spans="1:23" ht="17">
      <c r="A595" s="1652"/>
      <c r="B595" s="817">
        <v>8</v>
      </c>
      <c r="C595" s="764" t="s">
        <v>82</v>
      </c>
      <c r="D595" s="764">
        <v>253</v>
      </c>
      <c r="E595" s="514">
        <v>0</v>
      </c>
      <c r="F595" s="764" t="s">
        <v>82</v>
      </c>
      <c r="G595" s="514">
        <v>0</v>
      </c>
      <c r="H595" s="514" t="s">
        <v>82</v>
      </c>
      <c r="I595" s="514" t="s">
        <v>82</v>
      </c>
      <c r="J595" s="764">
        <v>10</v>
      </c>
      <c r="K595" s="764">
        <v>0</v>
      </c>
      <c r="L595" s="868" t="s">
        <v>96</v>
      </c>
      <c r="M595" s="468" t="s">
        <v>794</v>
      </c>
      <c r="N595" s="940"/>
      <c r="O595" s="922"/>
      <c r="P595" s="843"/>
      <c r="Q595" s="537">
        <f t="shared" si="16"/>
        <v>0</v>
      </c>
      <c r="R595" s="470">
        <f>Q595*0.93</f>
        <v>0</v>
      </c>
      <c r="S595" s="1264" t="e">
        <f t="shared" si="17"/>
        <v>#DIV/0!</v>
      </c>
      <c r="T595" s="1265"/>
      <c r="U595" s="1292" t="s">
        <v>472</v>
      </c>
      <c r="V595" s="1293"/>
    </row>
    <row r="596" spans="1:23" ht="16">
      <c r="A596" s="1652"/>
      <c r="B596" s="817" t="s">
        <v>465</v>
      </c>
      <c r="C596" s="838" t="s">
        <v>82</v>
      </c>
      <c r="D596" s="838">
        <v>21</v>
      </c>
      <c r="E596" s="838">
        <v>21</v>
      </c>
      <c r="F596" s="838" t="s">
        <v>82</v>
      </c>
      <c r="G596" s="838" t="s">
        <v>96</v>
      </c>
      <c r="H596" s="468" t="s">
        <v>82</v>
      </c>
      <c r="I596" s="514" t="s">
        <v>82</v>
      </c>
      <c r="J596" s="764" t="s">
        <v>1016</v>
      </c>
      <c r="K596" s="514">
        <v>0</v>
      </c>
      <c r="L596" s="514" t="s">
        <v>82</v>
      </c>
      <c r="M596" s="863" t="s">
        <v>469</v>
      </c>
      <c r="N596" s="923"/>
      <c r="O596" s="922"/>
      <c r="P596" s="843"/>
      <c r="Q596" s="537">
        <f t="shared" si="16"/>
        <v>0</v>
      </c>
      <c r="R596" s="470">
        <f>Q596*0.93</f>
        <v>0</v>
      </c>
      <c r="S596" s="1264" t="e">
        <f t="shared" si="17"/>
        <v>#DIV/0!</v>
      </c>
      <c r="T596" s="1265"/>
      <c r="U596" s="1292" t="s">
        <v>473</v>
      </c>
      <c r="V596" s="1293"/>
    </row>
    <row r="597" spans="1:23" ht="17">
      <c r="A597" s="1653"/>
      <c r="B597" s="817" t="s">
        <v>467</v>
      </c>
      <c r="C597" s="764">
        <v>11</v>
      </c>
      <c r="D597" s="468">
        <v>92</v>
      </c>
      <c r="E597" s="514">
        <v>25</v>
      </c>
      <c r="F597" s="764">
        <v>33</v>
      </c>
      <c r="G597" s="514">
        <v>461</v>
      </c>
      <c r="H597" s="468" t="s">
        <v>82</v>
      </c>
      <c r="I597" s="514" t="s">
        <v>82</v>
      </c>
      <c r="J597" s="764">
        <v>0</v>
      </c>
      <c r="K597" s="764">
        <v>0</v>
      </c>
      <c r="L597" s="868" t="s">
        <v>484</v>
      </c>
      <c r="M597" s="468" t="s">
        <v>1144</v>
      </c>
      <c r="N597" s="841">
        <v>135000</v>
      </c>
      <c r="O597" s="787">
        <v>20.5</v>
      </c>
      <c r="P597" s="801">
        <v>15</v>
      </c>
      <c r="Q597" s="537">
        <f t="shared" si="16"/>
        <v>17.425000000000001</v>
      </c>
      <c r="R597" s="470">
        <f>Q597*0.7835</f>
        <v>13.652487499999999</v>
      </c>
      <c r="S597" s="1264">
        <f t="shared" si="17"/>
        <v>7747.4892395982779</v>
      </c>
      <c r="T597" s="1265"/>
      <c r="U597" s="1292" t="s">
        <v>405</v>
      </c>
      <c r="V597" s="1293"/>
    </row>
    <row r="598" spans="1:23" ht="15.75" customHeight="1">
      <c r="A598" s="1651">
        <v>45341</v>
      </c>
      <c r="B598" s="817" t="s">
        <v>256</v>
      </c>
      <c r="C598" s="764">
        <v>61</v>
      </c>
      <c r="D598" s="839" t="s">
        <v>1146</v>
      </c>
      <c r="E598" s="764" t="s">
        <v>1064</v>
      </c>
      <c r="F598" s="838" t="s">
        <v>1113</v>
      </c>
      <c r="G598" s="514">
        <v>460</v>
      </c>
      <c r="H598" s="970">
        <v>162.68</v>
      </c>
      <c r="I598" s="514" t="s">
        <v>82</v>
      </c>
      <c r="J598" s="838">
        <v>0</v>
      </c>
      <c r="K598" s="839">
        <v>0</v>
      </c>
      <c r="L598" s="868" t="s">
        <v>484</v>
      </c>
      <c r="M598" s="468" t="s">
        <v>888</v>
      </c>
      <c r="N598" s="514">
        <v>80000</v>
      </c>
      <c r="O598" s="756">
        <v>207</v>
      </c>
      <c r="P598" s="768">
        <v>98.5</v>
      </c>
      <c r="Q598" s="537">
        <f t="shared" si="16"/>
        <v>3.105</v>
      </c>
      <c r="R598" s="470">
        <f>Q598*0.75</f>
        <v>2.3287499999999999</v>
      </c>
      <c r="S598" s="1264">
        <f t="shared" si="17"/>
        <v>25764.895330112722</v>
      </c>
      <c r="T598" s="1265"/>
      <c r="U598" s="1292" t="s">
        <v>397</v>
      </c>
      <c r="V598" s="1293"/>
      <c r="W598" s="959">
        <v>16</v>
      </c>
    </row>
    <row r="599" spans="1:23" ht="15.75" customHeight="1">
      <c r="A599" s="1652"/>
      <c r="B599" s="817">
        <v>6</v>
      </c>
      <c r="C599" s="764">
        <v>37.299999999999997</v>
      </c>
      <c r="D599" s="764">
        <v>68</v>
      </c>
      <c r="E599" s="764" t="s">
        <v>766</v>
      </c>
      <c r="F599" s="838">
        <v>33</v>
      </c>
      <c r="G599" s="514">
        <v>460</v>
      </c>
      <c r="H599" s="514" t="s">
        <v>82</v>
      </c>
      <c r="I599" s="514" t="s">
        <v>82</v>
      </c>
      <c r="J599" s="838" t="s">
        <v>406</v>
      </c>
      <c r="K599" s="764">
        <v>0</v>
      </c>
      <c r="L599" s="868" t="s">
        <v>484</v>
      </c>
      <c r="M599" s="468" t="s">
        <v>826</v>
      </c>
      <c r="N599" s="514">
        <v>187479</v>
      </c>
      <c r="O599" s="756">
        <v>36.549999999999997</v>
      </c>
      <c r="P599" s="801">
        <v>21</v>
      </c>
      <c r="Q599" s="537">
        <f t="shared" si="16"/>
        <v>28.874499999999998</v>
      </c>
      <c r="R599" s="470">
        <f>Q599*0.75</f>
        <v>21.655874999999998</v>
      </c>
      <c r="S599" s="1264">
        <f t="shared" si="17"/>
        <v>6492.8916518034948</v>
      </c>
      <c r="T599" s="1265"/>
      <c r="U599" s="1292" t="s">
        <v>405</v>
      </c>
      <c r="V599" s="1293"/>
    </row>
    <row r="600" spans="1:23" ht="15.75" customHeight="1">
      <c r="A600" s="1652"/>
      <c r="B600" s="817">
        <v>7</v>
      </c>
      <c r="C600" s="838" t="s">
        <v>1145</v>
      </c>
      <c r="D600" s="468" t="s">
        <v>1147</v>
      </c>
      <c r="E600" s="838">
        <v>18</v>
      </c>
      <c r="F600" s="838">
        <v>34</v>
      </c>
      <c r="G600" s="514">
        <v>516</v>
      </c>
      <c r="H600" s="514" t="s">
        <v>82</v>
      </c>
      <c r="I600" s="514" t="s">
        <v>82</v>
      </c>
      <c r="J600" s="764" t="s">
        <v>451</v>
      </c>
      <c r="K600" s="764" t="s">
        <v>1148</v>
      </c>
      <c r="L600" s="868" t="s">
        <v>484</v>
      </c>
      <c r="M600" s="468" t="s">
        <v>1149</v>
      </c>
      <c r="N600" s="514">
        <v>241563</v>
      </c>
      <c r="O600" s="756">
        <v>32.869999999999997</v>
      </c>
      <c r="P600" s="801">
        <v>19</v>
      </c>
      <c r="Q600" s="537">
        <f t="shared" si="16"/>
        <v>26.624699999999997</v>
      </c>
      <c r="R600" s="470">
        <f>Q600*0.75</f>
        <v>19.968525</v>
      </c>
      <c r="S600" s="1264">
        <f t="shared" si="17"/>
        <v>9072.8909621516868</v>
      </c>
      <c r="T600" s="1265"/>
      <c r="U600" s="1292" t="s">
        <v>405</v>
      </c>
      <c r="V600" s="1293"/>
    </row>
    <row r="601" spans="1:23" ht="15.75" customHeight="1">
      <c r="A601" s="1652"/>
      <c r="B601" s="817">
        <v>8</v>
      </c>
      <c r="C601" s="764" t="s">
        <v>82</v>
      </c>
      <c r="D601" s="764">
        <v>253</v>
      </c>
      <c r="E601" s="514">
        <v>0</v>
      </c>
      <c r="F601" s="764" t="s">
        <v>82</v>
      </c>
      <c r="G601" s="514">
        <v>0</v>
      </c>
      <c r="H601" s="514" t="s">
        <v>82</v>
      </c>
      <c r="I601" s="514" t="s">
        <v>82</v>
      </c>
      <c r="J601" s="764">
        <v>10</v>
      </c>
      <c r="K601" s="764">
        <v>0</v>
      </c>
      <c r="L601" s="868" t="s">
        <v>96</v>
      </c>
      <c r="M601" s="468" t="s">
        <v>794</v>
      </c>
      <c r="N601" s="940"/>
      <c r="O601" s="922"/>
      <c r="P601" s="843"/>
      <c r="Q601" s="537">
        <f t="shared" si="16"/>
        <v>0</v>
      </c>
      <c r="R601" s="470">
        <f>Q601*0.93</f>
        <v>0</v>
      </c>
      <c r="S601" s="1264" t="e">
        <f t="shared" si="17"/>
        <v>#DIV/0!</v>
      </c>
      <c r="T601" s="1265"/>
      <c r="U601" s="1292" t="s">
        <v>472</v>
      </c>
      <c r="V601" s="1293"/>
    </row>
    <row r="602" spans="1:23" ht="15.75" customHeight="1">
      <c r="A602" s="1652"/>
      <c r="B602" s="817" t="s">
        <v>465</v>
      </c>
      <c r="C602" s="838" t="s">
        <v>82</v>
      </c>
      <c r="D602" s="838" t="s">
        <v>631</v>
      </c>
      <c r="E602" s="838" t="s">
        <v>631</v>
      </c>
      <c r="F602" s="838" t="s">
        <v>82</v>
      </c>
      <c r="G602" s="838" t="s">
        <v>96</v>
      </c>
      <c r="H602" s="468" t="s">
        <v>82</v>
      </c>
      <c r="I602" s="514" t="s">
        <v>82</v>
      </c>
      <c r="J602" s="764" t="s">
        <v>1016</v>
      </c>
      <c r="K602" s="514">
        <v>0</v>
      </c>
      <c r="L602" s="514" t="s">
        <v>82</v>
      </c>
      <c r="M602" s="863" t="s">
        <v>469</v>
      </c>
      <c r="N602" s="923"/>
      <c r="O602" s="922"/>
      <c r="P602" s="843"/>
      <c r="Q602" s="537">
        <f t="shared" si="16"/>
        <v>0</v>
      </c>
      <c r="R602" s="470">
        <f>Q602*0.93</f>
        <v>0</v>
      </c>
      <c r="S602" s="1264" t="e">
        <f t="shared" si="17"/>
        <v>#DIV/0!</v>
      </c>
      <c r="T602" s="1265"/>
      <c r="U602" s="1292" t="s">
        <v>473</v>
      </c>
      <c r="V602" s="1293"/>
    </row>
    <row r="603" spans="1:23" ht="15.75" customHeight="1">
      <c r="A603" s="1653"/>
      <c r="B603" s="817" t="s">
        <v>467</v>
      </c>
      <c r="C603" s="764">
        <v>11</v>
      </c>
      <c r="D603" s="468">
        <v>92</v>
      </c>
      <c r="E603" s="514">
        <v>25</v>
      </c>
      <c r="F603" s="764">
        <v>33</v>
      </c>
      <c r="G603" s="514">
        <v>464</v>
      </c>
      <c r="H603" s="468" t="s">
        <v>82</v>
      </c>
      <c r="I603" s="514" t="s">
        <v>82</v>
      </c>
      <c r="J603" s="764">
        <v>0</v>
      </c>
      <c r="K603" s="764">
        <v>0</v>
      </c>
      <c r="L603" s="868" t="s">
        <v>484</v>
      </c>
      <c r="M603" s="468" t="s">
        <v>1150</v>
      </c>
      <c r="N603" s="841">
        <v>135000</v>
      </c>
      <c r="O603" s="787">
        <v>20.5</v>
      </c>
      <c r="P603" s="801">
        <v>15</v>
      </c>
      <c r="Q603" s="537">
        <f t="shared" si="16"/>
        <v>17.425000000000001</v>
      </c>
      <c r="R603" s="470">
        <f>Q603*0.7835</f>
        <v>13.652487499999999</v>
      </c>
      <c r="S603" s="1264">
        <f t="shared" si="17"/>
        <v>7747.4892395982779</v>
      </c>
      <c r="T603" s="1265"/>
      <c r="U603" s="1292" t="s">
        <v>405</v>
      </c>
      <c r="V603" s="1293"/>
    </row>
    <row r="604" spans="1:23" ht="15.75" customHeight="1">
      <c r="A604" s="1651">
        <v>45342</v>
      </c>
      <c r="B604" s="817" t="s">
        <v>256</v>
      </c>
      <c r="C604" s="764" t="s">
        <v>1151</v>
      </c>
      <c r="D604" s="839" t="s">
        <v>1153</v>
      </c>
      <c r="E604" s="764" t="s">
        <v>1155</v>
      </c>
      <c r="F604" s="838" t="s">
        <v>1113</v>
      </c>
      <c r="G604" s="514">
        <v>491</v>
      </c>
      <c r="H604" s="970">
        <v>162.38</v>
      </c>
      <c r="I604" s="514" t="s">
        <v>82</v>
      </c>
      <c r="J604" s="838">
        <v>0</v>
      </c>
      <c r="K604" s="839">
        <v>0</v>
      </c>
      <c r="L604" s="868" t="s">
        <v>484</v>
      </c>
      <c r="M604" s="468" t="s">
        <v>1157</v>
      </c>
      <c r="N604" s="514">
        <v>68524</v>
      </c>
      <c r="O604" s="756">
        <v>199.56</v>
      </c>
      <c r="P604" s="768">
        <v>98.5</v>
      </c>
      <c r="Q604" s="537">
        <f t="shared" si="16"/>
        <v>2.9934000000000003</v>
      </c>
      <c r="R604" s="470">
        <f>Q604*0.75</f>
        <v>2.24505</v>
      </c>
      <c r="S604" s="1264">
        <f t="shared" si="17"/>
        <v>22891.695062470768</v>
      </c>
      <c r="T604" s="1265"/>
      <c r="U604" s="1292" t="s">
        <v>397</v>
      </c>
      <c r="V604" s="1293"/>
      <c r="W604" s="959">
        <v>16</v>
      </c>
    </row>
    <row r="605" spans="1:23" ht="15.75" customHeight="1">
      <c r="A605" s="1652"/>
      <c r="B605" s="817">
        <v>6</v>
      </c>
      <c r="C605" s="764">
        <v>37.299999999999997</v>
      </c>
      <c r="D605" s="764">
        <v>68</v>
      </c>
      <c r="E605" s="764" t="s">
        <v>1036</v>
      </c>
      <c r="F605" s="838">
        <v>33</v>
      </c>
      <c r="G605" s="514">
        <v>491</v>
      </c>
      <c r="H605" s="514" t="s">
        <v>82</v>
      </c>
      <c r="I605" s="514" t="s">
        <v>82</v>
      </c>
      <c r="J605" s="838" t="s">
        <v>562</v>
      </c>
      <c r="K605" s="764">
        <v>0</v>
      </c>
      <c r="L605" s="868" t="s">
        <v>484</v>
      </c>
      <c r="M605" s="468" t="s">
        <v>1158</v>
      </c>
      <c r="N605" s="514">
        <v>194127</v>
      </c>
      <c r="O605" s="756">
        <v>34.24</v>
      </c>
      <c r="P605" s="801">
        <v>21</v>
      </c>
      <c r="Q605" s="537">
        <f t="shared" si="16"/>
        <v>27.049600000000002</v>
      </c>
      <c r="R605" s="470">
        <f>Q605*0.75</f>
        <v>20.287200000000002</v>
      </c>
      <c r="S605" s="1264">
        <f t="shared" si="17"/>
        <v>7176.7050159706605</v>
      </c>
      <c r="T605" s="1265"/>
      <c r="U605" s="1292" t="s">
        <v>405</v>
      </c>
      <c r="V605" s="1293"/>
    </row>
    <row r="606" spans="1:23" ht="15.75" customHeight="1">
      <c r="A606" s="1652"/>
      <c r="B606" s="817">
        <v>7</v>
      </c>
      <c r="C606" s="838" t="s">
        <v>1152</v>
      </c>
      <c r="D606" s="468" t="s">
        <v>1154</v>
      </c>
      <c r="E606" s="838">
        <v>18</v>
      </c>
      <c r="F606" s="838" t="s">
        <v>1015</v>
      </c>
      <c r="G606" s="514">
        <v>521</v>
      </c>
      <c r="H606" s="514" t="s">
        <v>82</v>
      </c>
      <c r="I606" s="514" t="s">
        <v>82</v>
      </c>
      <c r="J606" s="764" t="s">
        <v>451</v>
      </c>
      <c r="K606" s="764" t="s">
        <v>1156</v>
      </c>
      <c r="L606" s="868" t="s">
        <v>484</v>
      </c>
      <c r="M606" s="468" t="s">
        <v>1149</v>
      </c>
      <c r="N606" s="514">
        <v>220000</v>
      </c>
      <c r="O606" s="756">
        <v>32.869999999999997</v>
      </c>
      <c r="P606" s="801">
        <v>19</v>
      </c>
      <c r="Q606" s="537">
        <f t="shared" si="16"/>
        <v>26.624699999999997</v>
      </c>
      <c r="R606" s="470">
        <f>Q606*0.75</f>
        <v>19.968525</v>
      </c>
      <c r="S606" s="1264">
        <f t="shared" si="17"/>
        <v>8263.0039023913887</v>
      </c>
      <c r="T606" s="1265"/>
      <c r="U606" s="1292" t="s">
        <v>405</v>
      </c>
      <c r="V606" s="1293"/>
    </row>
    <row r="607" spans="1:23" ht="15.75" customHeight="1">
      <c r="A607" s="1652"/>
      <c r="B607" s="817">
        <v>8</v>
      </c>
      <c r="C607" s="764" t="s">
        <v>82</v>
      </c>
      <c r="D607" s="764">
        <v>253</v>
      </c>
      <c r="E607" s="514">
        <v>0</v>
      </c>
      <c r="F607" s="764" t="s">
        <v>82</v>
      </c>
      <c r="G607" s="514">
        <v>0</v>
      </c>
      <c r="H607" s="514" t="s">
        <v>82</v>
      </c>
      <c r="I607" s="514" t="s">
        <v>82</v>
      </c>
      <c r="J607" s="764">
        <v>10</v>
      </c>
      <c r="K607" s="764">
        <v>0</v>
      </c>
      <c r="L607" s="868" t="s">
        <v>96</v>
      </c>
      <c r="M607" s="468" t="s">
        <v>794</v>
      </c>
      <c r="N607" s="940"/>
      <c r="O607" s="922"/>
      <c r="P607" s="843"/>
      <c r="Q607" s="537">
        <f t="shared" si="16"/>
        <v>0</v>
      </c>
      <c r="R607" s="470">
        <f>Q607*0.93</f>
        <v>0</v>
      </c>
      <c r="S607" s="1264" t="e">
        <f t="shared" si="17"/>
        <v>#DIV/0!</v>
      </c>
      <c r="T607" s="1265"/>
      <c r="U607" s="1292" t="s">
        <v>472</v>
      </c>
      <c r="V607" s="1293"/>
    </row>
    <row r="608" spans="1:23" ht="15.75" customHeight="1">
      <c r="A608" s="1652"/>
      <c r="B608" s="817" t="s">
        <v>465</v>
      </c>
      <c r="C608" s="838" t="s">
        <v>82</v>
      </c>
      <c r="D608" s="838" t="s">
        <v>631</v>
      </c>
      <c r="E608" s="838" t="s">
        <v>631</v>
      </c>
      <c r="F608" s="838" t="s">
        <v>82</v>
      </c>
      <c r="G608" s="838" t="s">
        <v>96</v>
      </c>
      <c r="H608" s="468" t="s">
        <v>82</v>
      </c>
      <c r="I608" s="514" t="s">
        <v>82</v>
      </c>
      <c r="J608" s="764" t="s">
        <v>1016</v>
      </c>
      <c r="K608" s="514">
        <v>0</v>
      </c>
      <c r="L608" s="514" t="s">
        <v>82</v>
      </c>
      <c r="M608" s="863" t="s">
        <v>469</v>
      </c>
      <c r="N608" s="923"/>
      <c r="O608" s="922"/>
      <c r="P608" s="843"/>
      <c r="Q608" s="537">
        <f t="shared" si="16"/>
        <v>0</v>
      </c>
      <c r="R608" s="470">
        <f>Q608*0.93</f>
        <v>0</v>
      </c>
      <c r="S608" s="1264" t="e">
        <f t="shared" si="17"/>
        <v>#DIV/0!</v>
      </c>
      <c r="T608" s="1265"/>
      <c r="U608" s="1292" t="s">
        <v>473</v>
      </c>
      <c r="V608" s="1293"/>
    </row>
    <row r="609" spans="1:23" ht="15.75" customHeight="1">
      <c r="A609" s="1653"/>
      <c r="B609" s="817" t="s">
        <v>467</v>
      </c>
      <c r="C609" s="764">
        <v>11</v>
      </c>
      <c r="D609" s="468">
        <v>92</v>
      </c>
      <c r="E609" s="514">
        <v>25</v>
      </c>
      <c r="F609" s="764">
        <v>33</v>
      </c>
      <c r="G609" s="514">
        <v>492</v>
      </c>
      <c r="H609" s="468" t="s">
        <v>82</v>
      </c>
      <c r="I609" s="514" t="s">
        <v>82</v>
      </c>
      <c r="J609" s="764">
        <v>0</v>
      </c>
      <c r="K609" s="764">
        <v>0</v>
      </c>
      <c r="L609" s="868" t="s">
        <v>484</v>
      </c>
      <c r="M609" s="468" t="s">
        <v>1159</v>
      </c>
      <c r="N609" s="841">
        <v>135000</v>
      </c>
      <c r="O609" s="787">
        <v>20.5</v>
      </c>
      <c r="P609" s="801">
        <v>15</v>
      </c>
      <c r="Q609" s="537">
        <f t="shared" si="16"/>
        <v>17.425000000000001</v>
      </c>
      <c r="R609" s="470">
        <f>Q609*0.7835</f>
        <v>13.652487499999999</v>
      </c>
      <c r="S609" s="1264">
        <f t="shared" si="17"/>
        <v>7747.4892395982779</v>
      </c>
      <c r="T609" s="1265"/>
      <c r="U609" s="1292" t="s">
        <v>405</v>
      </c>
      <c r="V609" s="1293"/>
    </row>
    <row r="610" spans="1:23" ht="15.75" customHeight="1">
      <c r="A610" s="1651">
        <v>45343</v>
      </c>
      <c r="B610" s="817" t="s">
        <v>256</v>
      </c>
      <c r="C610" s="764" t="s">
        <v>596</v>
      </c>
      <c r="D610" s="839" t="s">
        <v>1162</v>
      </c>
      <c r="E610" s="764" t="s">
        <v>1163</v>
      </c>
      <c r="F610" s="838" t="s">
        <v>494</v>
      </c>
      <c r="G610" s="514">
        <v>497</v>
      </c>
      <c r="H610" s="970">
        <v>162.41999999999999</v>
      </c>
      <c r="I610" s="514" t="s">
        <v>82</v>
      </c>
      <c r="J610" s="838">
        <v>0</v>
      </c>
      <c r="K610" s="839">
        <v>0</v>
      </c>
      <c r="L610" s="868" t="s">
        <v>484</v>
      </c>
      <c r="M610" s="468" t="s">
        <v>1165</v>
      </c>
      <c r="N610" s="514">
        <v>54118</v>
      </c>
      <c r="O610" s="756">
        <v>181.88</v>
      </c>
      <c r="P610" s="768">
        <v>98.5</v>
      </c>
      <c r="Q610" s="537">
        <f t="shared" si="16"/>
        <v>2.7281999999999997</v>
      </c>
      <c r="R610" s="470">
        <f>Q610*0.75</f>
        <v>2.0461499999999999</v>
      </c>
      <c r="S610" s="1264">
        <f t="shared" si="17"/>
        <v>19836.522249101974</v>
      </c>
      <c r="T610" s="1265"/>
      <c r="U610" s="1292" t="s">
        <v>397</v>
      </c>
      <c r="V610" s="1293"/>
      <c r="W610" s="959">
        <v>16</v>
      </c>
    </row>
    <row r="611" spans="1:23" ht="15.75" customHeight="1">
      <c r="A611" s="1652"/>
      <c r="B611" s="817">
        <v>6</v>
      </c>
      <c r="C611" s="764" t="s">
        <v>1160</v>
      </c>
      <c r="D611" s="764">
        <v>68</v>
      </c>
      <c r="E611" s="764" t="s">
        <v>1164</v>
      </c>
      <c r="F611" s="838">
        <v>33</v>
      </c>
      <c r="G611" s="514">
        <v>488</v>
      </c>
      <c r="H611" s="514" t="s">
        <v>82</v>
      </c>
      <c r="I611" s="514" t="s">
        <v>82</v>
      </c>
      <c r="J611" s="838" t="s">
        <v>406</v>
      </c>
      <c r="K611" s="764">
        <v>0</v>
      </c>
      <c r="L611" s="868" t="s">
        <v>484</v>
      </c>
      <c r="M611" s="468" t="s">
        <v>1158</v>
      </c>
      <c r="N611" s="514">
        <v>191444</v>
      </c>
      <c r="O611" s="756">
        <v>35.409999999999997</v>
      </c>
      <c r="P611" s="801">
        <v>21</v>
      </c>
      <c r="Q611" s="537">
        <f t="shared" si="16"/>
        <v>27.9739</v>
      </c>
      <c r="R611" s="470">
        <f>Q611*0.75</f>
        <v>20.980425</v>
      </c>
      <c r="S611" s="1264">
        <f t="shared" si="17"/>
        <v>6843.6649877206964</v>
      </c>
      <c r="T611" s="1265"/>
      <c r="U611" s="1292" t="s">
        <v>405</v>
      </c>
      <c r="V611" s="1293"/>
    </row>
    <row r="612" spans="1:23" ht="15.75" customHeight="1">
      <c r="A612" s="1652"/>
      <c r="B612" s="817">
        <v>7</v>
      </c>
      <c r="C612" s="838" t="s">
        <v>1161</v>
      </c>
      <c r="D612" s="468">
        <v>91</v>
      </c>
      <c r="E612" s="838">
        <v>18</v>
      </c>
      <c r="F612" s="838" t="s">
        <v>459</v>
      </c>
      <c r="G612" s="514">
        <v>521</v>
      </c>
      <c r="H612" s="514" t="s">
        <v>82</v>
      </c>
      <c r="I612" s="514" t="s">
        <v>82</v>
      </c>
      <c r="J612" s="764" t="s">
        <v>451</v>
      </c>
      <c r="K612" s="764" t="s">
        <v>1148</v>
      </c>
      <c r="L612" s="868" t="s">
        <v>484</v>
      </c>
      <c r="M612" s="468" t="s">
        <v>1149</v>
      </c>
      <c r="N612" s="514">
        <v>220000</v>
      </c>
      <c r="O612" s="756">
        <v>32.869999999999997</v>
      </c>
      <c r="P612" s="801">
        <v>19</v>
      </c>
      <c r="Q612" s="537">
        <f t="shared" si="16"/>
        <v>26.624699999999997</v>
      </c>
      <c r="R612" s="470">
        <f>Q612*0.75</f>
        <v>19.968525</v>
      </c>
      <c r="S612" s="1264">
        <f t="shared" si="17"/>
        <v>8263.0039023913887</v>
      </c>
      <c r="T612" s="1265"/>
      <c r="U612" s="1292" t="s">
        <v>405</v>
      </c>
      <c r="V612" s="1293"/>
    </row>
    <row r="613" spans="1:23" ht="15.75" customHeight="1">
      <c r="A613" s="1652"/>
      <c r="B613" s="817">
        <v>8</v>
      </c>
      <c r="C613" s="764" t="s">
        <v>82</v>
      </c>
      <c r="D613" s="764">
        <v>253</v>
      </c>
      <c r="E613" s="514">
        <v>0</v>
      </c>
      <c r="F613" s="764" t="s">
        <v>82</v>
      </c>
      <c r="G613" s="514">
        <v>0</v>
      </c>
      <c r="H613" s="514" t="s">
        <v>82</v>
      </c>
      <c r="I613" s="514" t="s">
        <v>82</v>
      </c>
      <c r="J613" s="764">
        <v>10</v>
      </c>
      <c r="K613" s="764">
        <v>0</v>
      </c>
      <c r="L613" s="868" t="s">
        <v>96</v>
      </c>
      <c r="M613" s="468" t="s">
        <v>794</v>
      </c>
      <c r="N613" s="940"/>
      <c r="O613" s="922"/>
      <c r="P613" s="843"/>
      <c r="Q613" s="537">
        <f t="shared" si="16"/>
        <v>0</v>
      </c>
      <c r="R613" s="470">
        <f>Q613*0.93</f>
        <v>0</v>
      </c>
      <c r="S613" s="1264" t="e">
        <f t="shared" si="17"/>
        <v>#DIV/0!</v>
      </c>
      <c r="T613" s="1265"/>
      <c r="U613" s="1292" t="s">
        <v>472</v>
      </c>
      <c r="V613" s="1293"/>
    </row>
    <row r="614" spans="1:23" ht="15.75" customHeight="1">
      <c r="A614" s="1652"/>
      <c r="B614" s="817" t="s">
        <v>465</v>
      </c>
      <c r="C614" s="838" t="s">
        <v>82</v>
      </c>
      <c r="D614" s="838" t="s">
        <v>631</v>
      </c>
      <c r="E614" s="838" t="s">
        <v>631</v>
      </c>
      <c r="F614" s="838" t="s">
        <v>82</v>
      </c>
      <c r="G614" s="838" t="s">
        <v>96</v>
      </c>
      <c r="H614" s="468" t="s">
        <v>82</v>
      </c>
      <c r="I614" s="514" t="s">
        <v>82</v>
      </c>
      <c r="J614" s="764" t="s">
        <v>1016</v>
      </c>
      <c r="K614" s="514">
        <v>0</v>
      </c>
      <c r="L614" s="514" t="s">
        <v>82</v>
      </c>
      <c r="M614" s="863" t="s">
        <v>469</v>
      </c>
      <c r="N614" s="923"/>
      <c r="O614" s="922"/>
      <c r="P614" s="843"/>
      <c r="Q614" s="537">
        <f t="shared" si="16"/>
        <v>0</v>
      </c>
      <c r="R614" s="470">
        <f>Q614*0.93</f>
        <v>0</v>
      </c>
      <c r="S614" s="1264" t="e">
        <f t="shared" si="17"/>
        <v>#DIV/0!</v>
      </c>
      <c r="T614" s="1265"/>
      <c r="U614" s="1292" t="s">
        <v>473</v>
      </c>
      <c r="V614" s="1293"/>
    </row>
    <row r="615" spans="1:23" ht="15.75" customHeight="1">
      <c r="A615" s="1653"/>
      <c r="B615" s="817" t="s">
        <v>467</v>
      </c>
      <c r="C615" s="764">
        <v>11</v>
      </c>
      <c r="D615" s="468">
        <v>92</v>
      </c>
      <c r="E615" s="514" t="s">
        <v>823</v>
      </c>
      <c r="F615" s="764">
        <v>33</v>
      </c>
      <c r="G615" s="514">
        <v>489</v>
      </c>
      <c r="H615" s="468" t="s">
        <v>82</v>
      </c>
      <c r="I615" s="514" t="s">
        <v>82</v>
      </c>
      <c r="J615" s="764">
        <v>0</v>
      </c>
      <c r="K615" s="764">
        <v>0</v>
      </c>
      <c r="L615" s="868" t="s">
        <v>484</v>
      </c>
      <c r="M615" s="468" t="s">
        <v>522</v>
      </c>
      <c r="N615" s="841">
        <v>135000</v>
      </c>
      <c r="O615" s="787">
        <v>20.5</v>
      </c>
      <c r="P615" s="801">
        <v>15</v>
      </c>
      <c r="Q615" s="537">
        <f t="shared" si="16"/>
        <v>17.425000000000001</v>
      </c>
      <c r="R615" s="470">
        <f>Q615*0.7835</f>
        <v>13.652487499999999</v>
      </c>
      <c r="S615" s="1264">
        <f t="shared" si="17"/>
        <v>7747.4892395982779</v>
      </c>
      <c r="T615" s="1265"/>
      <c r="U615" s="1292" t="s">
        <v>405</v>
      </c>
      <c r="V615" s="1293"/>
    </row>
    <row r="616" spans="1:23" ht="15.75" customHeight="1">
      <c r="A616" s="1651">
        <v>45344</v>
      </c>
      <c r="B616" s="817" t="s">
        <v>256</v>
      </c>
      <c r="C616" s="764" t="s">
        <v>1167</v>
      </c>
      <c r="D616" s="839" t="s">
        <v>1171</v>
      </c>
      <c r="E616" s="764" t="s">
        <v>1163</v>
      </c>
      <c r="F616" s="838" t="s">
        <v>1176</v>
      </c>
      <c r="G616" s="514">
        <v>487</v>
      </c>
      <c r="H616" s="970">
        <v>163.04</v>
      </c>
      <c r="I616" s="514" t="s">
        <v>82</v>
      </c>
      <c r="J616" s="838">
        <v>0</v>
      </c>
      <c r="K616" s="839">
        <v>0</v>
      </c>
      <c r="L616" s="868" t="s">
        <v>781</v>
      </c>
      <c r="M616" s="468" t="s">
        <v>1063</v>
      </c>
      <c r="N616" s="514">
        <v>37973</v>
      </c>
      <c r="O616" s="756">
        <v>166.66</v>
      </c>
      <c r="P616" s="768">
        <v>99</v>
      </c>
      <c r="Q616" s="537">
        <f t="shared" si="16"/>
        <v>1.6665999999999999</v>
      </c>
      <c r="R616" s="470">
        <f>Q616*0.75</f>
        <v>1.2499499999999999</v>
      </c>
      <c r="S616" s="1264">
        <f t="shared" si="17"/>
        <v>22784.71138845554</v>
      </c>
      <c r="T616" s="1265"/>
      <c r="U616" s="1292" t="s">
        <v>1166</v>
      </c>
      <c r="V616" s="1293"/>
      <c r="W616" s="959">
        <v>28</v>
      </c>
    </row>
    <row r="617" spans="1:23" ht="15.75" customHeight="1">
      <c r="A617" s="1652"/>
      <c r="B617" s="817">
        <v>6</v>
      </c>
      <c r="C617" s="764" t="s">
        <v>1168</v>
      </c>
      <c r="D617" s="764" t="s">
        <v>1172</v>
      </c>
      <c r="E617" s="764" t="s">
        <v>1175</v>
      </c>
      <c r="F617" s="838">
        <v>33</v>
      </c>
      <c r="G617" s="514">
        <v>480</v>
      </c>
      <c r="H617" s="514" t="s">
        <v>82</v>
      </c>
      <c r="I617" s="514" t="s">
        <v>82</v>
      </c>
      <c r="J617" s="838" t="s">
        <v>406</v>
      </c>
      <c r="K617" s="764">
        <v>0</v>
      </c>
      <c r="L617" s="868" t="s">
        <v>484</v>
      </c>
      <c r="M617" s="468" t="s">
        <v>1007</v>
      </c>
      <c r="N617" s="514">
        <v>189862</v>
      </c>
      <c r="O617" s="756">
        <v>29.22</v>
      </c>
      <c r="P617" s="801">
        <v>25</v>
      </c>
      <c r="Q617" s="537">
        <f t="shared" si="16"/>
        <v>21.914999999999999</v>
      </c>
      <c r="R617" s="470">
        <f>Q617*0.75</f>
        <v>16.436250000000001</v>
      </c>
      <c r="S617" s="1264">
        <f t="shared" si="17"/>
        <v>8663.5637691079173</v>
      </c>
      <c r="T617" s="1265"/>
      <c r="U617" s="1292" t="s">
        <v>1180</v>
      </c>
      <c r="V617" s="1293"/>
      <c r="W617" s="959">
        <v>13</v>
      </c>
    </row>
    <row r="618" spans="1:23" ht="15.75" customHeight="1">
      <c r="A618" s="1652"/>
      <c r="B618" s="817">
        <v>7</v>
      </c>
      <c r="C618" s="838" t="s">
        <v>1169</v>
      </c>
      <c r="D618" s="468" t="s">
        <v>1173</v>
      </c>
      <c r="E618" s="838">
        <v>18</v>
      </c>
      <c r="F618" s="838" t="s">
        <v>459</v>
      </c>
      <c r="G618" s="514">
        <v>523</v>
      </c>
      <c r="H618" s="514" t="s">
        <v>82</v>
      </c>
      <c r="I618" s="514" t="s">
        <v>82</v>
      </c>
      <c r="J618" s="764" t="s">
        <v>451</v>
      </c>
      <c r="K618" s="764" t="s">
        <v>1156</v>
      </c>
      <c r="L618" s="868" t="s">
        <v>484</v>
      </c>
      <c r="M618" s="468" t="s">
        <v>1178</v>
      </c>
      <c r="N618" s="514">
        <v>220000</v>
      </c>
      <c r="O618" s="756">
        <v>43.69</v>
      </c>
      <c r="P618" s="801">
        <v>19</v>
      </c>
      <c r="Q618" s="537">
        <f t="shared" si="16"/>
        <v>35.3889</v>
      </c>
      <c r="R618" s="470">
        <f>Q618*0.75</f>
        <v>26.541674999999998</v>
      </c>
      <c r="S618" s="1264">
        <f t="shared" si="17"/>
        <v>6216.6385505059498</v>
      </c>
      <c r="T618" s="1265"/>
      <c r="U618" s="1292" t="s">
        <v>405</v>
      </c>
      <c r="V618" s="1293"/>
    </row>
    <row r="619" spans="1:23" ht="15.75" customHeight="1">
      <c r="A619" s="1652"/>
      <c r="B619" s="817">
        <v>8</v>
      </c>
      <c r="C619" s="764" t="s">
        <v>82</v>
      </c>
      <c r="D619" s="764">
        <v>253</v>
      </c>
      <c r="E619" s="514">
        <v>0</v>
      </c>
      <c r="F619" s="764" t="s">
        <v>82</v>
      </c>
      <c r="G619" s="514">
        <v>0</v>
      </c>
      <c r="H619" s="514" t="s">
        <v>82</v>
      </c>
      <c r="I619" s="514" t="s">
        <v>82</v>
      </c>
      <c r="J619" s="764">
        <v>10</v>
      </c>
      <c r="K619" s="764">
        <v>0</v>
      </c>
      <c r="L619" s="868" t="s">
        <v>96</v>
      </c>
      <c r="M619" s="468" t="s">
        <v>794</v>
      </c>
      <c r="N619" s="940"/>
      <c r="O619" s="922"/>
      <c r="P619" s="843"/>
      <c r="Q619" s="537">
        <f t="shared" si="16"/>
        <v>0</v>
      </c>
      <c r="R619" s="470">
        <f>Q619*0.93</f>
        <v>0</v>
      </c>
      <c r="S619" s="1264" t="e">
        <f t="shared" si="17"/>
        <v>#DIV/0!</v>
      </c>
      <c r="T619" s="1265"/>
      <c r="U619" s="1292" t="s">
        <v>472</v>
      </c>
      <c r="V619" s="1293"/>
    </row>
    <row r="620" spans="1:23" ht="15.75" customHeight="1">
      <c r="A620" s="1652"/>
      <c r="B620" s="817" t="s">
        <v>465</v>
      </c>
      <c r="C620" s="838" t="s">
        <v>82</v>
      </c>
      <c r="D620" s="838" t="s">
        <v>631</v>
      </c>
      <c r="E620" s="838" t="s">
        <v>631</v>
      </c>
      <c r="F620" s="838" t="s">
        <v>82</v>
      </c>
      <c r="G620" s="838" t="s">
        <v>96</v>
      </c>
      <c r="H620" s="468" t="s">
        <v>82</v>
      </c>
      <c r="I620" s="514" t="s">
        <v>82</v>
      </c>
      <c r="J620" s="764" t="s">
        <v>1016</v>
      </c>
      <c r="K620" s="514">
        <v>0</v>
      </c>
      <c r="L620" s="514" t="s">
        <v>82</v>
      </c>
      <c r="M620" s="863" t="s">
        <v>469</v>
      </c>
      <c r="N620" s="923"/>
      <c r="O620" s="922"/>
      <c r="P620" s="843"/>
      <c r="Q620" s="537">
        <f t="shared" si="16"/>
        <v>0</v>
      </c>
      <c r="R620" s="470">
        <f>Q620*0.93</f>
        <v>0</v>
      </c>
      <c r="S620" s="1264" t="e">
        <f t="shared" si="17"/>
        <v>#DIV/0!</v>
      </c>
      <c r="T620" s="1265"/>
      <c r="U620" s="1292" t="s">
        <v>473</v>
      </c>
      <c r="V620" s="1293"/>
    </row>
    <row r="621" spans="1:23" ht="15.75" customHeight="1">
      <c r="A621" s="1653"/>
      <c r="B621" s="817" t="s">
        <v>467</v>
      </c>
      <c r="C621" s="764" t="s">
        <v>1170</v>
      </c>
      <c r="D621" s="468" t="s">
        <v>1174</v>
      </c>
      <c r="E621" s="514" t="s">
        <v>894</v>
      </c>
      <c r="F621" s="764" t="s">
        <v>1177</v>
      </c>
      <c r="G621" s="514">
        <v>486</v>
      </c>
      <c r="H621" s="468" t="s">
        <v>82</v>
      </c>
      <c r="I621" s="514" t="s">
        <v>82</v>
      </c>
      <c r="J621" s="764">
        <v>0</v>
      </c>
      <c r="K621" s="764">
        <v>0</v>
      </c>
      <c r="L621" s="868" t="s">
        <v>484</v>
      </c>
      <c r="M621" s="468" t="s">
        <v>1179</v>
      </c>
      <c r="N621" s="841">
        <v>131458</v>
      </c>
      <c r="O621" s="787">
        <v>20.8</v>
      </c>
      <c r="P621" s="801">
        <v>25</v>
      </c>
      <c r="Q621" s="537">
        <f t="shared" si="16"/>
        <v>15.6</v>
      </c>
      <c r="R621" s="470">
        <f>Q621*0.7835</f>
        <v>12.2226</v>
      </c>
      <c r="S621" s="1264">
        <f t="shared" si="17"/>
        <v>8426.7948717948711</v>
      </c>
      <c r="T621" s="1265"/>
      <c r="U621" s="1292" t="s">
        <v>1180</v>
      </c>
      <c r="V621" s="1293"/>
      <c r="W621" s="959">
        <v>5.5</v>
      </c>
    </row>
    <row r="622" spans="1:23" ht="17">
      <c r="A622" s="1651">
        <v>45345</v>
      </c>
      <c r="B622" s="817" t="s">
        <v>256</v>
      </c>
      <c r="C622" s="764" t="s">
        <v>1167</v>
      </c>
      <c r="D622" s="839" t="s">
        <v>1183</v>
      </c>
      <c r="E622" s="764" t="s">
        <v>1184</v>
      </c>
      <c r="F622" s="838" t="s">
        <v>494</v>
      </c>
      <c r="G622" s="514">
        <v>517</v>
      </c>
      <c r="H622" s="970">
        <v>163.24</v>
      </c>
      <c r="I622" s="514" t="s">
        <v>82</v>
      </c>
      <c r="J622" s="838">
        <v>0</v>
      </c>
      <c r="K622" s="839">
        <v>0</v>
      </c>
      <c r="L622" s="868" t="s">
        <v>484</v>
      </c>
      <c r="M622" s="468" t="s">
        <v>1157</v>
      </c>
      <c r="N622" s="514">
        <v>58908</v>
      </c>
      <c r="O622" s="756">
        <v>172</v>
      </c>
      <c r="P622" s="768">
        <v>99</v>
      </c>
      <c r="Q622" s="537">
        <f t="shared" si="16"/>
        <v>1.72</v>
      </c>
      <c r="R622" s="470">
        <f>Q622*0.75</f>
        <v>1.29</v>
      </c>
      <c r="S622" s="1264">
        <f t="shared" si="17"/>
        <v>34248.837209302328</v>
      </c>
      <c r="T622" s="1265"/>
      <c r="U622" s="1292" t="s">
        <v>397</v>
      </c>
      <c r="V622" s="1293"/>
      <c r="W622" s="959">
        <v>16</v>
      </c>
    </row>
    <row r="623" spans="1:23" ht="17">
      <c r="A623" s="1652"/>
      <c r="B623" s="817">
        <v>6</v>
      </c>
      <c r="C623" s="764" t="s">
        <v>1181</v>
      </c>
      <c r="D623" s="764" t="s">
        <v>1146</v>
      </c>
      <c r="E623" s="764" t="s">
        <v>1056</v>
      </c>
      <c r="F623" s="838">
        <v>33</v>
      </c>
      <c r="G623" s="514">
        <v>480</v>
      </c>
      <c r="H623" s="514" t="s">
        <v>82</v>
      </c>
      <c r="I623" s="514" t="s">
        <v>82</v>
      </c>
      <c r="J623" s="838" t="s">
        <v>406</v>
      </c>
      <c r="K623" s="764">
        <v>0</v>
      </c>
      <c r="L623" s="868" t="s">
        <v>484</v>
      </c>
      <c r="M623" s="468" t="s">
        <v>969</v>
      </c>
      <c r="N623" s="514">
        <v>189862</v>
      </c>
      <c r="O623" s="756">
        <v>29.22</v>
      </c>
      <c r="P623" s="801">
        <v>25</v>
      </c>
      <c r="Q623" s="537">
        <f t="shared" si="16"/>
        <v>21.914999999999999</v>
      </c>
      <c r="R623" s="470">
        <f>Q623*0.75</f>
        <v>16.436250000000001</v>
      </c>
      <c r="S623" s="1264">
        <f t="shared" si="17"/>
        <v>8663.5637691079173</v>
      </c>
      <c r="T623" s="1265"/>
      <c r="U623" s="1292" t="s">
        <v>405</v>
      </c>
      <c r="V623" s="1293"/>
    </row>
    <row r="624" spans="1:23" ht="17">
      <c r="A624" s="1652"/>
      <c r="B624" s="817">
        <v>7</v>
      </c>
      <c r="C624" s="838" t="s">
        <v>1182</v>
      </c>
      <c r="D624" s="468">
        <v>88</v>
      </c>
      <c r="E624" s="838">
        <v>18</v>
      </c>
      <c r="F624" s="838" t="s">
        <v>459</v>
      </c>
      <c r="G624" s="514">
        <v>524</v>
      </c>
      <c r="H624" s="514" t="s">
        <v>82</v>
      </c>
      <c r="I624" s="514" t="s">
        <v>82</v>
      </c>
      <c r="J624" s="764" t="s">
        <v>451</v>
      </c>
      <c r="K624" s="764" t="s">
        <v>443</v>
      </c>
      <c r="L624" s="868" t="s">
        <v>484</v>
      </c>
      <c r="M624" s="468" t="s">
        <v>1178</v>
      </c>
      <c r="N624" s="514">
        <v>203292</v>
      </c>
      <c r="O624" s="756">
        <v>42.58</v>
      </c>
      <c r="P624" s="801">
        <v>19</v>
      </c>
      <c r="Q624" s="537">
        <f t="shared" si="16"/>
        <v>34.489800000000002</v>
      </c>
      <c r="R624" s="470">
        <f>Q624*0.75</f>
        <v>25.867350000000002</v>
      </c>
      <c r="S624" s="1264">
        <f t="shared" si="17"/>
        <v>5894.2643912113144</v>
      </c>
      <c r="T624" s="1265"/>
      <c r="U624" s="1292" t="s">
        <v>405</v>
      </c>
      <c r="V624" s="1293"/>
    </row>
    <row r="625" spans="1:23" ht="17">
      <c r="A625" s="1652"/>
      <c r="B625" s="817">
        <v>8</v>
      </c>
      <c r="C625" s="764" t="s">
        <v>82</v>
      </c>
      <c r="D625" s="764">
        <v>253</v>
      </c>
      <c r="E625" s="514">
        <v>0</v>
      </c>
      <c r="F625" s="764" t="s">
        <v>82</v>
      </c>
      <c r="G625" s="514">
        <v>0</v>
      </c>
      <c r="H625" s="514" t="s">
        <v>82</v>
      </c>
      <c r="I625" s="514" t="s">
        <v>82</v>
      </c>
      <c r="J625" s="764">
        <v>10</v>
      </c>
      <c r="K625" s="764">
        <v>0</v>
      </c>
      <c r="L625" s="868" t="s">
        <v>96</v>
      </c>
      <c r="M625" s="468" t="s">
        <v>794</v>
      </c>
      <c r="N625" s="940"/>
      <c r="O625" s="922"/>
      <c r="P625" s="843"/>
      <c r="Q625" s="537">
        <f t="shared" si="16"/>
        <v>0</v>
      </c>
      <c r="R625" s="470">
        <f>Q625*0.93</f>
        <v>0</v>
      </c>
      <c r="S625" s="1264" t="e">
        <f t="shared" si="17"/>
        <v>#DIV/0!</v>
      </c>
      <c r="T625" s="1265"/>
      <c r="U625" s="1292" t="s">
        <v>472</v>
      </c>
      <c r="V625" s="1293"/>
    </row>
    <row r="626" spans="1:23" ht="16">
      <c r="A626" s="1652"/>
      <c r="B626" s="817" t="s">
        <v>465</v>
      </c>
      <c r="C626" s="838" t="s">
        <v>82</v>
      </c>
      <c r="D626" s="838" t="s">
        <v>748</v>
      </c>
      <c r="E626" s="838" t="s">
        <v>748</v>
      </c>
      <c r="F626" s="838" t="s">
        <v>82</v>
      </c>
      <c r="G626" s="838" t="s">
        <v>96</v>
      </c>
      <c r="H626" s="468" t="s">
        <v>82</v>
      </c>
      <c r="I626" s="514" t="s">
        <v>82</v>
      </c>
      <c r="J626" s="764" t="s">
        <v>406</v>
      </c>
      <c r="K626" s="514">
        <v>0</v>
      </c>
      <c r="L626" s="514" t="s">
        <v>82</v>
      </c>
      <c r="M626" s="863" t="s">
        <v>469</v>
      </c>
      <c r="N626" s="923"/>
      <c r="O626" s="922"/>
      <c r="P626" s="843"/>
      <c r="Q626" s="537">
        <f t="shared" si="16"/>
        <v>0</v>
      </c>
      <c r="R626" s="470">
        <f>Q626*0.93</f>
        <v>0</v>
      </c>
      <c r="S626" s="1264" t="e">
        <f t="shared" si="17"/>
        <v>#DIV/0!</v>
      </c>
      <c r="T626" s="1265"/>
      <c r="U626" s="1292" t="s">
        <v>473</v>
      </c>
      <c r="V626" s="1293"/>
    </row>
    <row r="627" spans="1:23" ht="17">
      <c r="A627" s="1653"/>
      <c r="B627" s="817" t="s">
        <v>467</v>
      </c>
      <c r="C627" s="764" t="s">
        <v>700</v>
      </c>
      <c r="D627" s="468">
        <v>99</v>
      </c>
      <c r="E627" s="514" t="s">
        <v>894</v>
      </c>
      <c r="F627" s="764" t="s">
        <v>459</v>
      </c>
      <c r="G627" s="514">
        <v>480</v>
      </c>
      <c r="H627" s="468" t="s">
        <v>82</v>
      </c>
      <c r="I627" s="514" t="s">
        <v>82</v>
      </c>
      <c r="J627" s="764">
        <v>0</v>
      </c>
      <c r="K627" s="764">
        <v>0</v>
      </c>
      <c r="L627" s="868" t="s">
        <v>484</v>
      </c>
      <c r="M627" s="468" t="s">
        <v>1185</v>
      </c>
      <c r="N627" s="841">
        <v>124776</v>
      </c>
      <c r="O627" s="787">
        <v>20.399999999999999</v>
      </c>
      <c r="P627" s="801">
        <v>25</v>
      </c>
      <c r="Q627" s="537">
        <f t="shared" si="16"/>
        <v>15.3</v>
      </c>
      <c r="R627" s="470">
        <f>Q627*0.7835</f>
        <v>11.987550000000001</v>
      </c>
      <c r="S627" s="1264">
        <f t="shared" si="17"/>
        <v>8155.2941176470586</v>
      </c>
      <c r="T627" s="1265"/>
      <c r="U627" s="1292" t="s">
        <v>405</v>
      </c>
      <c r="V627" s="1293"/>
    </row>
    <row r="628" spans="1:23" ht="15.75" customHeight="1">
      <c r="A628" s="1651">
        <v>45346</v>
      </c>
      <c r="B628" s="817" t="s">
        <v>256</v>
      </c>
      <c r="C628" s="764" t="s">
        <v>1167</v>
      </c>
      <c r="D628" s="839" t="s">
        <v>1188</v>
      </c>
      <c r="E628" s="764" t="s">
        <v>1163</v>
      </c>
      <c r="F628" s="838" t="s">
        <v>1189</v>
      </c>
      <c r="G628" s="514">
        <v>528</v>
      </c>
      <c r="H628" s="970">
        <v>163.56</v>
      </c>
      <c r="I628" s="514" t="s">
        <v>82</v>
      </c>
      <c r="J628" s="838">
        <v>0</v>
      </c>
      <c r="K628" s="839">
        <v>0</v>
      </c>
      <c r="L628" s="868" t="s">
        <v>975</v>
      </c>
      <c r="M628" s="468" t="s">
        <v>1192</v>
      </c>
      <c r="N628" s="514">
        <v>36167</v>
      </c>
      <c r="O628" s="756">
        <v>146.5</v>
      </c>
      <c r="P628" s="768">
        <v>99</v>
      </c>
      <c r="Q628" s="537">
        <f t="shared" si="16"/>
        <v>1.4650000000000001</v>
      </c>
      <c r="R628" s="470">
        <f>Q628*0.75</f>
        <v>1.0987500000000001</v>
      </c>
      <c r="S628" s="1264">
        <f t="shared" si="17"/>
        <v>24687.372013651875</v>
      </c>
      <c r="T628" s="1265"/>
      <c r="U628" s="1292" t="s">
        <v>1191</v>
      </c>
      <c r="V628" s="1293"/>
    </row>
    <row r="629" spans="1:23" ht="15.75" customHeight="1">
      <c r="A629" s="1652"/>
      <c r="B629" s="817">
        <v>6</v>
      </c>
      <c r="C629" s="764" t="s">
        <v>1186</v>
      </c>
      <c r="D629" s="764" t="s">
        <v>1146</v>
      </c>
      <c r="E629" s="764" t="s">
        <v>1043</v>
      </c>
      <c r="F629" s="838">
        <v>33</v>
      </c>
      <c r="G629" s="514">
        <v>478</v>
      </c>
      <c r="H629" s="514" t="s">
        <v>82</v>
      </c>
      <c r="I629" s="514" t="s">
        <v>82</v>
      </c>
      <c r="J629" s="838" t="s">
        <v>406</v>
      </c>
      <c r="K629" s="764">
        <v>0</v>
      </c>
      <c r="L629" s="868" t="s">
        <v>484</v>
      </c>
      <c r="M629" s="468" t="s">
        <v>1007</v>
      </c>
      <c r="N629" s="514">
        <v>189862</v>
      </c>
      <c r="O629" s="756">
        <v>28.69</v>
      </c>
      <c r="P629" s="801">
        <v>25</v>
      </c>
      <c r="Q629" s="537">
        <f t="shared" si="16"/>
        <v>21.517499999999998</v>
      </c>
      <c r="R629" s="470">
        <f>Q629*0.75</f>
        <v>16.138124999999999</v>
      </c>
      <c r="S629" s="1264">
        <f t="shared" si="17"/>
        <v>8823.6086906006749</v>
      </c>
      <c r="T629" s="1265"/>
      <c r="U629" s="1292" t="s">
        <v>405</v>
      </c>
      <c r="V629" s="1293"/>
    </row>
    <row r="630" spans="1:23" ht="15.75" customHeight="1">
      <c r="A630" s="1652"/>
      <c r="B630" s="817">
        <v>7</v>
      </c>
      <c r="C630" s="838" t="s">
        <v>1187</v>
      </c>
      <c r="D630" s="468" t="s">
        <v>1173</v>
      </c>
      <c r="E630" s="838">
        <v>18</v>
      </c>
      <c r="F630" s="838" t="s">
        <v>1177</v>
      </c>
      <c r="G630" s="514">
        <v>522</v>
      </c>
      <c r="H630" s="514" t="s">
        <v>82</v>
      </c>
      <c r="I630" s="514" t="s">
        <v>82</v>
      </c>
      <c r="J630" s="764" t="s">
        <v>451</v>
      </c>
      <c r="K630" s="764" t="s">
        <v>1156</v>
      </c>
      <c r="L630" s="868" t="s">
        <v>484</v>
      </c>
      <c r="M630" s="468" t="s">
        <v>1149</v>
      </c>
      <c r="N630" s="514">
        <v>216250</v>
      </c>
      <c r="O630" s="756">
        <v>39.200000000000003</v>
      </c>
      <c r="P630" s="801">
        <v>12</v>
      </c>
      <c r="Q630" s="537">
        <f t="shared" ref="Q630:Q693" si="18">O630*(100-P630)/100</f>
        <v>34.496000000000002</v>
      </c>
      <c r="R630" s="470">
        <f>Q630*0.75</f>
        <v>25.872</v>
      </c>
      <c r="S630" s="1264">
        <f t="shared" ref="S630:S693" si="19">N630/Q630</f>
        <v>6268.842764378478</v>
      </c>
      <c r="T630" s="1265"/>
      <c r="U630" s="1292" t="s">
        <v>1190</v>
      </c>
      <c r="V630" s="1293"/>
      <c r="W630" s="959">
        <v>9.5</v>
      </c>
    </row>
    <row r="631" spans="1:23" ht="15.75" customHeight="1">
      <c r="A631" s="1652"/>
      <c r="B631" s="817">
        <v>8</v>
      </c>
      <c r="C631" s="764" t="s">
        <v>82</v>
      </c>
      <c r="D631" s="764">
        <v>253</v>
      </c>
      <c r="E631" s="514">
        <v>0</v>
      </c>
      <c r="F631" s="764" t="s">
        <v>82</v>
      </c>
      <c r="G631" s="514">
        <v>0</v>
      </c>
      <c r="H631" s="514" t="s">
        <v>82</v>
      </c>
      <c r="I631" s="514" t="s">
        <v>82</v>
      </c>
      <c r="J631" s="764">
        <v>10</v>
      </c>
      <c r="K631" s="764">
        <v>0</v>
      </c>
      <c r="L631" s="868" t="s">
        <v>96</v>
      </c>
      <c r="M631" s="468" t="s">
        <v>794</v>
      </c>
      <c r="N631" s="940"/>
      <c r="O631" s="922"/>
      <c r="P631" s="843"/>
      <c r="Q631" s="537">
        <f t="shared" si="18"/>
        <v>0</v>
      </c>
      <c r="R631" s="470">
        <f>Q631*0.93</f>
        <v>0</v>
      </c>
      <c r="S631" s="1264" t="e">
        <f t="shared" si="19"/>
        <v>#DIV/0!</v>
      </c>
      <c r="T631" s="1265"/>
      <c r="U631" s="1292" t="s">
        <v>472</v>
      </c>
      <c r="V631" s="1293"/>
    </row>
    <row r="632" spans="1:23" ht="15.75" customHeight="1">
      <c r="A632" s="1652"/>
      <c r="B632" s="817" t="s">
        <v>465</v>
      </c>
      <c r="C632" s="838" t="s">
        <v>82</v>
      </c>
      <c r="D632" s="838" t="s">
        <v>748</v>
      </c>
      <c r="E632" s="838" t="s">
        <v>748</v>
      </c>
      <c r="F632" s="838" t="s">
        <v>82</v>
      </c>
      <c r="G632" s="838" t="s">
        <v>96</v>
      </c>
      <c r="H632" s="468" t="s">
        <v>82</v>
      </c>
      <c r="I632" s="514" t="s">
        <v>82</v>
      </c>
      <c r="J632" s="764" t="s">
        <v>406</v>
      </c>
      <c r="K632" s="514">
        <v>0</v>
      </c>
      <c r="L632" s="514" t="s">
        <v>82</v>
      </c>
      <c r="M632" s="863" t="s">
        <v>469</v>
      </c>
      <c r="N632" s="923"/>
      <c r="O632" s="922"/>
      <c r="P632" s="843"/>
      <c r="Q632" s="537">
        <f t="shared" si="18"/>
        <v>0</v>
      </c>
      <c r="R632" s="470">
        <f>Q632*0.93</f>
        <v>0</v>
      </c>
      <c r="S632" s="1264" t="e">
        <f t="shared" si="19"/>
        <v>#DIV/0!</v>
      </c>
      <c r="T632" s="1265"/>
      <c r="U632" s="1292" t="s">
        <v>473</v>
      </c>
      <c r="V632" s="1293"/>
    </row>
    <row r="633" spans="1:23" ht="15.75" customHeight="1">
      <c r="A633" s="1653"/>
      <c r="B633" s="817" t="s">
        <v>467</v>
      </c>
      <c r="C633" s="764" t="s">
        <v>700</v>
      </c>
      <c r="D633" s="468">
        <v>99</v>
      </c>
      <c r="E633" s="514" t="s">
        <v>894</v>
      </c>
      <c r="F633" s="764" t="s">
        <v>459</v>
      </c>
      <c r="G633" s="514">
        <v>479</v>
      </c>
      <c r="H633" s="468" t="s">
        <v>82</v>
      </c>
      <c r="I633" s="514" t="s">
        <v>82</v>
      </c>
      <c r="J633" s="764">
        <v>0</v>
      </c>
      <c r="K633" s="764">
        <v>0</v>
      </c>
      <c r="L633" s="868" t="s">
        <v>484</v>
      </c>
      <c r="M633" s="468" t="s">
        <v>1193</v>
      </c>
      <c r="N633" s="841">
        <v>124776</v>
      </c>
      <c r="O633" s="787">
        <v>20.399999999999999</v>
      </c>
      <c r="P633" s="801">
        <v>25</v>
      </c>
      <c r="Q633" s="537">
        <f t="shared" si="18"/>
        <v>15.3</v>
      </c>
      <c r="R633" s="470">
        <f>Q633*0.7835</f>
        <v>11.987550000000001</v>
      </c>
      <c r="S633" s="1264">
        <f t="shared" si="19"/>
        <v>8155.2941176470586</v>
      </c>
      <c r="T633" s="1265"/>
      <c r="U633" s="1292" t="s">
        <v>405</v>
      </c>
      <c r="V633" s="1293"/>
    </row>
    <row r="634" spans="1:23" ht="17">
      <c r="A634" s="1651">
        <v>45347</v>
      </c>
      <c r="B634" s="817" t="s">
        <v>256</v>
      </c>
      <c r="C634" s="764" t="s">
        <v>1194</v>
      </c>
      <c r="D634" s="839" t="s">
        <v>1196</v>
      </c>
      <c r="E634" s="764" t="s">
        <v>1197</v>
      </c>
      <c r="F634" s="838" t="s">
        <v>494</v>
      </c>
      <c r="G634" s="514">
        <v>520</v>
      </c>
      <c r="H634" s="970">
        <v>163.4</v>
      </c>
      <c r="I634" s="514" t="s">
        <v>82</v>
      </c>
      <c r="J634" s="838">
        <v>0</v>
      </c>
      <c r="K634" s="839">
        <v>0</v>
      </c>
      <c r="L634" s="868" t="s">
        <v>484</v>
      </c>
      <c r="M634" s="468" t="s">
        <v>1198</v>
      </c>
      <c r="N634" s="514">
        <v>72904</v>
      </c>
      <c r="O634" s="756">
        <v>163.71</v>
      </c>
      <c r="P634" s="768">
        <v>99</v>
      </c>
      <c r="Q634" s="537">
        <f t="shared" si="18"/>
        <v>1.6371</v>
      </c>
      <c r="R634" s="470">
        <f>Q634*0.75</f>
        <v>1.2278249999999999</v>
      </c>
      <c r="S634" s="1264">
        <f t="shared" si="19"/>
        <v>44532.40486225643</v>
      </c>
      <c r="T634" s="1265"/>
      <c r="U634" s="1292" t="s">
        <v>397</v>
      </c>
      <c r="V634" s="1293"/>
      <c r="W634" s="959">
        <v>16</v>
      </c>
    </row>
    <row r="635" spans="1:23" ht="17">
      <c r="A635" s="1652"/>
      <c r="B635" s="817">
        <v>6</v>
      </c>
      <c r="C635" s="764" t="s">
        <v>1186</v>
      </c>
      <c r="D635" s="764" t="s">
        <v>1146</v>
      </c>
      <c r="E635" s="764" t="s">
        <v>1043</v>
      </c>
      <c r="F635" s="838">
        <v>33</v>
      </c>
      <c r="G635" s="514">
        <v>477</v>
      </c>
      <c r="H635" s="514" t="s">
        <v>82</v>
      </c>
      <c r="I635" s="514" t="s">
        <v>82</v>
      </c>
      <c r="J635" s="838" t="s">
        <v>406</v>
      </c>
      <c r="K635" s="764">
        <v>0</v>
      </c>
      <c r="L635" s="868" t="s">
        <v>484</v>
      </c>
      <c r="M635" s="468" t="s">
        <v>1007</v>
      </c>
      <c r="N635" s="514">
        <v>167330</v>
      </c>
      <c r="O635" s="756">
        <v>28.5</v>
      </c>
      <c r="P635" s="801">
        <v>25</v>
      </c>
      <c r="Q635" s="537">
        <f t="shared" si="18"/>
        <v>21.375</v>
      </c>
      <c r="R635" s="470">
        <f>Q635*0.75</f>
        <v>16.03125</v>
      </c>
      <c r="S635" s="1264">
        <f t="shared" si="19"/>
        <v>7828.3040935672516</v>
      </c>
      <c r="T635" s="1265"/>
      <c r="U635" s="1292" t="s">
        <v>405</v>
      </c>
      <c r="V635" s="1293"/>
    </row>
    <row r="636" spans="1:23" ht="17">
      <c r="A636" s="1652"/>
      <c r="B636" s="817">
        <v>7</v>
      </c>
      <c r="C636" s="838" t="s">
        <v>1195</v>
      </c>
      <c r="D636" s="468">
        <v>91</v>
      </c>
      <c r="E636" s="838">
        <v>18</v>
      </c>
      <c r="F636" s="838" t="s">
        <v>459</v>
      </c>
      <c r="G636" s="514">
        <v>521</v>
      </c>
      <c r="H636" s="514" t="s">
        <v>82</v>
      </c>
      <c r="I636" s="514" t="s">
        <v>82</v>
      </c>
      <c r="J636" s="764" t="s">
        <v>451</v>
      </c>
      <c r="K636" s="764" t="s">
        <v>1156</v>
      </c>
      <c r="L636" s="868" t="s">
        <v>484</v>
      </c>
      <c r="M636" s="468" t="s">
        <v>1199</v>
      </c>
      <c r="N636" s="514">
        <v>211000</v>
      </c>
      <c r="O636" s="756">
        <v>39.200000000000003</v>
      </c>
      <c r="P636" s="801">
        <v>12</v>
      </c>
      <c r="Q636" s="537">
        <f t="shared" si="18"/>
        <v>34.496000000000002</v>
      </c>
      <c r="R636" s="470">
        <f>Q636*0.75</f>
        <v>25.872</v>
      </c>
      <c r="S636" s="1264">
        <f t="shared" si="19"/>
        <v>6116.6512059369197</v>
      </c>
      <c r="T636" s="1265"/>
      <c r="U636" s="1292" t="s">
        <v>405</v>
      </c>
      <c r="V636" s="1293"/>
    </row>
    <row r="637" spans="1:23" ht="17">
      <c r="A637" s="1652"/>
      <c r="B637" s="817">
        <v>8</v>
      </c>
      <c r="C637" s="764" t="s">
        <v>82</v>
      </c>
      <c r="D637" s="764">
        <v>253</v>
      </c>
      <c r="E637" s="514">
        <v>0</v>
      </c>
      <c r="F637" s="764" t="s">
        <v>82</v>
      </c>
      <c r="G637" s="514">
        <v>0</v>
      </c>
      <c r="H637" s="514" t="s">
        <v>82</v>
      </c>
      <c r="I637" s="514" t="s">
        <v>82</v>
      </c>
      <c r="J637" s="764">
        <v>10</v>
      </c>
      <c r="K637" s="764">
        <v>0</v>
      </c>
      <c r="L637" s="868" t="s">
        <v>96</v>
      </c>
      <c r="M637" s="468" t="s">
        <v>794</v>
      </c>
      <c r="N637" s="940"/>
      <c r="O637" s="922"/>
      <c r="P637" s="843"/>
      <c r="Q637" s="537">
        <f t="shared" si="18"/>
        <v>0</v>
      </c>
      <c r="R637" s="470">
        <f>Q637*0.93</f>
        <v>0</v>
      </c>
      <c r="S637" s="1264" t="e">
        <f t="shared" si="19"/>
        <v>#DIV/0!</v>
      </c>
      <c r="T637" s="1265"/>
      <c r="U637" s="1292" t="s">
        <v>472</v>
      </c>
      <c r="V637" s="1293"/>
    </row>
    <row r="638" spans="1:23" ht="16">
      <c r="A638" s="1652"/>
      <c r="B638" s="817" t="s">
        <v>465</v>
      </c>
      <c r="C638" s="838" t="s">
        <v>82</v>
      </c>
      <c r="D638" s="838" t="s">
        <v>748</v>
      </c>
      <c r="E638" s="838" t="s">
        <v>748</v>
      </c>
      <c r="F638" s="838" t="s">
        <v>82</v>
      </c>
      <c r="G638" s="838" t="s">
        <v>96</v>
      </c>
      <c r="H638" s="468" t="s">
        <v>82</v>
      </c>
      <c r="I638" s="514" t="s">
        <v>82</v>
      </c>
      <c r="J638" s="764" t="s">
        <v>406</v>
      </c>
      <c r="K638" s="514">
        <v>0</v>
      </c>
      <c r="L638" s="514" t="s">
        <v>82</v>
      </c>
      <c r="M638" s="863" t="s">
        <v>469</v>
      </c>
      <c r="N638" s="923"/>
      <c r="O638" s="922"/>
      <c r="P638" s="843"/>
      <c r="Q638" s="537">
        <f t="shared" si="18"/>
        <v>0</v>
      </c>
      <c r="R638" s="470">
        <f>Q638*0.93</f>
        <v>0</v>
      </c>
      <c r="S638" s="1264" t="e">
        <f t="shared" si="19"/>
        <v>#DIV/0!</v>
      </c>
      <c r="T638" s="1265"/>
      <c r="U638" s="1292" t="s">
        <v>473</v>
      </c>
      <c r="V638" s="1293"/>
    </row>
    <row r="639" spans="1:23" ht="17">
      <c r="A639" s="1653"/>
      <c r="B639" s="817" t="s">
        <v>467</v>
      </c>
      <c r="C639" s="764" t="s">
        <v>700</v>
      </c>
      <c r="D639" s="468">
        <v>99</v>
      </c>
      <c r="E639" s="514" t="s">
        <v>894</v>
      </c>
      <c r="F639" s="764" t="s">
        <v>907</v>
      </c>
      <c r="G639" s="514">
        <v>478</v>
      </c>
      <c r="H639" s="468" t="s">
        <v>82</v>
      </c>
      <c r="I639" s="514" t="s">
        <v>82</v>
      </c>
      <c r="J639" s="764">
        <v>0</v>
      </c>
      <c r="K639" s="764">
        <v>0</v>
      </c>
      <c r="L639" s="868" t="s">
        <v>484</v>
      </c>
      <c r="M639" s="468" t="s">
        <v>1074</v>
      </c>
      <c r="N639" s="841">
        <v>124776</v>
      </c>
      <c r="O639" s="787">
        <v>20.399999999999999</v>
      </c>
      <c r="P639" s="801">
        <v>25</v>
      </c>
      <c r="Q639" s="537">
        <f t="shared" si="18"/>
        <v>15.3</v>
      </c>
      <c r="R639" s="470">
        <f>Q639*0.7835</f>
        <v>11.987550000000001</v>
      </c>
      <c r="S639" s="1264">
        <f t="shared" si="19"/>
        <v>8155.2941176470586</v>
      </c>
      <c r="T639" s="1265"/>
      <c r="U639" s="1292" t="s">
        <v>405</v>
      </c>
      <c r="V639" s="1293"/>
    </row>
    <row r="640" spans="1:23" ht="17">
      <c r="A640" s="1651">
        <v>45348</v>
      </c>
      <c r="B640" s="817" t="s">
        <v>256</v>
      </c>
      <c r="C640" s="764" t="s">
        <v>1200</v>
      </c>
      <c r="D640" s="839" t="s">
        <v>962</v>
      </c>
      <c r="E640" s="764" t="s">
        <v>1197</v>
      </c>
      <c r="F640" s="838" t="s">
        <v>1113</v>
      </c>
      <c r="G640" s="514">
        <v>508</v>
      </c>
      <c r="H640" s="970">
        <v>162.68</v>
      </c>
      <c r="I640" s="514" t="s">
        <v>82</v>
      </c>
      <c r="J640" s="838">
        <v>0</v>
      </c>
      <c r="K640" s="839">
        <v>0</v>
      </c>
      <c r="L640" s="868" t="s">
        <v>484</v>
      </c>
      <c r="M640" s="468" t="s">
        <v>1202</v>
      </c>
      <c r="N640" s="514">
        <v>80237</v>
      </c>
      <c r="O640" s="756">
        <v>174</v>
      </c>
      <c r="P640" s="768">
        <v>99</v>
      </c>
      <c r="Q640" s="537">
        <f t="shared" si="18"/>
        <v>1.74</v>
      </c>
      <c r="R640" s="470">
        <f>Q640*0.75</f>
        <v>1.3049999999999999</v>
      </c>
      <c r="S640" s="1264">
        <f t="shared" si="19"/>
        <v>46113.218390804599</v>
      </c>
      <c r="T640" s="1265"/>
      <c r="U640" s="1292" t="s">
        <v>397</v>
      </c>
      <c r="V640" s="1293"/>
      <c r="W640" s="959">
        <v>16</v>
      </c>
    </row>
    <row r="641" spans="1:23" ht="17">
      <c r="A641" s="1652"/>
      <c r="B641" s="817">
        <v>6</v>
      </c>
      <c r="C641" s="764" t="s">
        <v>1186</v>
      </c>
      <c r="D641" s="764" t="s">
        <v>1011</v>
      </c>
      <c r="E641" s="764" t="s">
        <v>1036</v>
      </c>
      <c r="F641" s="838">
        <v>33</v>
      </c>
      <c r="G641" s="514">
        <v>477</v>
      </c>
      <c r="H641" s="514" t="s">
        <v>82</v>
      </c>
      <c r="I641" s="514" t="s">
        <v>82</v>
      </c>
      <c r="J641" s="838" t="s">
        <v>406</v>
      </c>
      <c r="K641" s="764">
        <v>0</v>
      </c>
      <c r="L641" s="868" t="s">
        <v>484</v>
      </c>
      <c r="M641" s="468" t="s">
        <v>1007</v>
      </c>
      <c r="N641" s="514">
        <v>165802</v>
      </c>
      <c r="O641" s="756">
        <v>27.87</v>
      </c>
      <c r="P641" s="801">
        <v>25</v>
      </c>
      <c r="Q641" s="537">
        <f t="shared" si="18"/>
        <v>20.9025</v>
      </c>
      <c r="R641" s="470">
        <f>Q641*0.75</f>
        <v>15.676874999999999</v>
      </c>
      <c r="S641" s="1264">
        <f t="shared" si="19"/>
        <v>7932.1612247338835</v>
      </c>
      <c r="T641" s="1265"/>
      <c r="U641" s="1292" t="s">
        <v>405</v>
      </c>
      <c r="V641" s="1293"/>
    </row>
    <row r="642" spans="1:23" ht="17">
      <c r="A642" s="1652"/>
      <c r="B642" s="817">
        <v>7</v>
      </c>
      <c r="C642" s="838" t="s">
        <v>1195</v>
      </c>
      <c r="D642" s="468">
        <v>91</v>
      </c>
      <c r="E642" s="838">
        <v>18</v>
      </c>
      <c r="F642" s="838" t="s">
        <v>459</v>
      </c>
      <c r="G642" s="514">
        <v>521</v>
      </c>
      <c r="H642" s="514" t="s">
        <v>82</v>
      </c>
      <c r="I642" s="514" t="s">
        <v>82</v>
      </c>
      <c r="J642" s="764" t="s">
        <v>451</v>
      </c>
      <c r="K642" s="764" t="s">
        <v>443</v>
      </c>
      <c r="L642" s="868" t="s">
        <v>484</v>
      </c>
      <c r="M642" s="468" t="s">
        <v>1199</v>
      </c>
      <c r="N642" s="514">
        <v>211000</v>
      </c>
      <c r="O642" s="756">
        <v>39.200000000000003</v>
      </c>
      <c r="P642" s="801">
        <v>12</v>
      </c>
      <c r="Q642" s="537">
        <f t="shared" si="18"/>
        <v>34.496000000000002</v>
      </c>
      <c r="R642" s="470">
        <f>Q642*0.75</f>
        <v>25.872</v>
      </c>
      <c r="S642" s="1264">
        <f t="shared" si="19"/>
        <v>6116.6512059369197</v>
      </c>
      <c r="T642" s="1265"/>
      <c r="U642" s="1292" t="s">
        <v>405</v>
      </c>
      <c r="V642" s="1293"/>
    </row>
    <row r="643" spans="1:23" ht="17">
      <c r="A643" s="1652"/>
      <c r="B643" s="817">
        <v>8</v>
      </c>
      <c r="C643" s="764" t="s">
        <v>82</v>
      </c>
      <c r="D643" s="764">
        <v>253</v>
      </c>
      <c r="E643" s="514">
        <v>0</v>
      </c>
      <c r="F643" s="764" t="s">
        <v>82</v>
      </c>
      <c r="G643" s="514">
        <v>0</v>
      </c>
      <c r="H643" s="514" t="s">
        <v>82</v>
      </c>
      <c r="I643" s="514" t="s">
        <v>82</v>
      </c>
      <c r="J643" s="764">
        <v>10</v>
      </c>
      <c r="K643" s="764">
        <v>0</v>
      </c>
      <c r="L643" s="868" t="s">
        <v>96</v>
      </c>
      <c r="M643" s="468" t="s">
        <v>794</v>
      </c>
      <c r="N643" s="940"/>
      <c r="O643" s="922"/>
      <c r="P643" s="843"/>
      <c r="Q643" s="537">
        <f t="shared" si="18"/>
        <v>0</v>
      </c>
      <c r="R643" s="470">
        <f>Q643*0.93</f>
        <v>0</v>
      </c>
      <c r="S643" s="1264" t="e">
        <f t="shared" si="19"/>
        <v>#DIV/0!</v>
      </c>
      <c r="T643" s="1265"/>
      <c r="U643" s="1292" t="s">
        <v>472</v>
      </c>
      <c r="V643" s="1293"/>
    </row>
    <row r="644" spans="1:23" ht="16">
      <c r="A644" s="1652"/>
      <c r="B644" s="817" t="s">
        <v>465</v>
      </c>
      <c r="C644" s="838" t="s">
        <v>82</v>
      </c>
      <c r="D644" s="838" t="s">
        <v>748</v>
      </c>
      <c r="E644" s="838" t="s">
        <v>748</v>
      </c>
      <c r="F644" s="838" t="s">
        <v>82</v>
      </c>
      <c r="G644" s="838" t="s">
        <v>96</v>
      </c>
      <c r="H644" s="468" t="s">
        <v>82</v>
      </c>
      <c r="I644" s="514" t="s">
        <v>82</v>
      </c>
      <c r="J644" s="764" t="s">
        <v>406</v>
      </c>
      <c r="K644" s="514">
        <v>0</v>
      </c>
      <c r="L644" s="514" t="s">
        <v>82</v>
      </c>
      <c r="M644" s="863" t="s">
        <v>469</v>
      </c>
      <c r="N644" s="923"/>
      <c r="O644" s="922"/>
      <c r="P644" s="843"/>
      <c r="Q644" s="537">
        <f t="shared" si="18"/>
        <v>0</v>
      </c>
      <c r="R644" s="470">
        <f>Q644*0.93</f>
        <v>0</v>
      </c>
      <c r="S644" s="1264" t="e">
        <f t="shared" si="19"/>
        <v>#DIV/0!</v>
      </c>
      <c r="T644" s="1265"/>
      <c r="U644" s="1292" t="s">
        <v>473</v>
      </c>
      <c r="V644" s="1293"/>
    </row>
    <row r="645" spans="1:23" ht="17">
      <c r="A645" s="1653"/>
      <c r="B645" s="817" t="s">
        <v>467</v>
      </c>
      <c r="C645" s="764" t="s">
        <v>700</v>
      </c>
      <c r="D645" s="468" t="s">
        <v>1201</v>
      </c>
      <c r="E645" s="514">
        <v>28</v>
      </c>
      <c r="F645" s="764" t="s">
        <v>459</v>
      </c>
      <c r="G645" s="514">
        <v>478</v>
      </c>
      <c r="H645" s="468" t="s">
        <v>82</v>
      </c>
      <c r="I645" s="514" t="s">
        <v>82</v>
      </c>
      <c r="J645" s="764">
        <v>0</v>
      </c>
      <c r="K645" s="764">
        <v>0</v>
      </c>
      <c r="L645" s="868" t="s">
        <v>484</v>
      </c>
      <c r="M645" s="468" t="s">
        <v>1008</v>
      </c>
      <c r="N645" s="841">
        <v>124776</v>
      </c>
      <c r="O645" s="787">
        <v>20.399999999999999</v>
      </c>
      <c r="P645" s="801">
        <v>25</v>
      </c>
      <c r="Q645" s="537">
        <f t="shared" si="18"/>
        <v>15.3</v>
      </c>
      <c r="R645" s="470">
        <f>Q645*0.7835</f>
        <v>11.987550000000001</v>
      </c>
      <c r="S645" s="1264">
        <f t="shared" si="19"/>
        <v>8155.2941176470586</v>
      </c>
      <c r="T645" s="1265"/>
      <c r="U645" s="1292" t="s">
        <v>405</v>
      </c>
      <c r="V645" s="1293"/>
    </row>
    <row r="646" spans="1:23" ht="17">
      <c r="A646" s="1651">
        <v>45349</v>
      </c>
      <c r="B646" s="817" t="s">
        <v>256</v>
      </c>
      <c r="C646" s="764" t="s">
        <v>1200</v>
      </c>
      <c r="D646" s="839" t="s">
        <v>1203</v>
      </c>
      <c r="E646" s="764" t="s">
        <v>1204</v>
      </c>
      <c r="F646" s="838" t="s">
        <v>494</v>
      </c>
      <c r="G646" s="514">
        <v>491</v>
      </c>
      <c r="H646" s="970">
        <v>161.86000000000001</v>
      </c>
      <c r="I646" s="514" t="s">
        <v>82</v>
      </c>
      <c r="J646" s="838">
        <v>0</v>
      </c>
      <c r="K646" s="839">
        <v>0</v>
      </c>
      <c r="L646" s="868" t="s">
        <v>484</v>
      </c>
      <c r="M646" s="468" t="s">
        <v>1205</v>
      </c>
      <c r="N646" s="514">
        <v>82799</v>
      </c>
      <c r="O646" s="756">
        <v>178</v>
      </c>
      <c r="P646" s="768">
        <v>99</v>
      </c>
      <c r="Q646" s="537">
        <f t="shared" si="18"/>
        <v>1.78</v>
      </c>
      <c r="R646" s="470">
        <f>Q646*0.75</f>
        <v>1.335</v>
      </c>
      <c r="S646" s="1264">
        <f t="shared" si="19"/>
        <v>46516.292134831463</v>
      </c>
      <c r="T646" s="1265"/>
      <c r="U646" s="1292" t="s">
        <v>397</v>
      </c>
      <c r="V646" s="1293"/>
      <c r="W646" s="959">
        <v>16</v>
      </c>
    </row>
    <row r="647" spans="1:23" ht="17">
      <c r="A647" s="1652"/>
      <c r="B647" s="817">
        <v>6</v>
      </c>
      <c r="C647" s="764" t="s">
        <v>1186</v>
      </c>
      <c r="D647" s="764" t="s">
        <v>1146</v>
      </c>
      <c r="E647" s="764" t="s">
        <v>1036</v>
      </c>
      <c r="F647" s="838">
        <v>33</v>
      </c>
      <c r="G647" s="514">
        <v>478</v>
      </c>
      <c r="H647" s="514" t="s">
        <v>82</v>
      </c>
      <c r="I647" s="514" t="s">
        <v>82</v>
      </c>
      <c r="J647" s="838" t="s">
        <v>406</v>
      </c>
      <c r="K647" s="764">
        <v>0</v>
      </c>
      <c r="L647" s="868" t="s">
        <v>484</v>
      </c>
      <c r="M647" s="468" t="s">
        <v>1007</v>
      </c>
      <c r="N647" s="514">
        <v>165739</v>
      </c>
      <c r="O647" s="756">
        <v>28.94</v>
      </c>
      <c r="P647" s="801">
        <v>25</v>
      </c>
      <c r="Q647" s="537">
        <f t="shared" si="18"/>
        <v>21.704999999999998</v>
      </c>
      <c r="R647" s="470">
        <f>Q647*0.75</f>
        <v>16.278749999999999</v>
      </c>
      <c r="S647" s="1264">
        <f t="shared" si="19"/>
        <v>7635.9824925132461</v>
      </c>
      <c r="T647" s="1265"/>
      <c r="U647" s="1292" t="s">
        <v>405</v>
      </c>
      <c r="V647" s="1293"/>
    </row>
    <row r="648" spans="1:23" ht="17">
      <c r="A648" s="1652"/>
      <c r="B648" s="817">
        <v>7</v>
      </c>
      <c r="C648" s="838" t="s">
        <v>1195</v>
      </c>
      <c r="D648" s="468">
        <v>91</v>
      </c>
      <c r="E648" s="838">
        <v>18</v>
      </c>
      <c r="F648" s="838" t="s">
        <v>459</v>
      </c>
      <c r="G648" s="514">
        <v>521</v>
      </c>
      <c r="H648" s="514" t="s">
        <v>82</v>
      </c>
      <c r="I648" s="514" t="s">
        <v>82</v>
      </c>
      <c r="J648" s="764" t="s">
        <v>563</v>
      </c>
      <c r="K648" s="764" t="s">
        <v>1156</v>
      </c>
      <c r="L648" s="868" t="s">
        <v>484</v>
      </c>
      <c r="M648" s="468" t="s">
        <v>1199</v>
      </c>
      <c r="N648" s="514">
        <v>211000</v>
      </c>
      <c r="O648" s="756">
        <v>39.200000000000003</v>
      </c>
      <c r="P648" s="801">
        <v>12</v>
      </c>
      <c r="Q648" s="537">
        <f t="shared" si="18"/>
        <v>34.496000000000002</v>
      </c>
      <c r="R648" s="470">
        <f>Q648*0.75</f>
        <v>25.872</v>
      </c>
      <c r="S648" s="1264">
        <f t="shared" si="19"/>
        <v>6116.6512059369197</v>
      </c>
      <c r="T648" s="1265"/>
      <c r="U648" s="1292" t="s">
        <v>405</v>
      </c>
      <c r="V648" s="1293"/>
    </row>
    <row r="649" spans="1:23" ht="17">
      <c r="A649" s="1652"/>
      <c r="B649" s="817">
        <v>8</v>
      </c>
      <c r="C649" s="764" t="s">
        <v>82</v>
      </c>
      <c r="D649" s="764">
        <v>253</v>
      </c>
      <c r="E649" s="514">
        <v>0</v>
      </c>
      <c r="F649" s="764" t="s">
        <v>82</v>
      </c>
      <c r="G649" s="514">
        <v>0</v>
      </c>
      <c r="H649" s="514" t="s">
        <v>82</v>
      </c>
      <c r="I649" s="514" t="s">
        <v>82</v>
      </c>
      <c r="J649" s="764">
        <v>10</v>
      </c>
      <c r="K649" s="764">
        <v>0</v>
      </c>
      <c r="L649" s="868" t="s">
        <v>96</v>
      </c>
      <c r="M649" s="468" t="s">
        <v>794</v>
      </c>
      <c r="N649" s="940"/>
      <c r="O649" s="922"/>
      <c r="P649" s="843"/>
      <c r="Q649" s="537">
        <f t="shared" si="18"/>
        <v>0</v>
      </c>
      <c r="R649" s="470">
        <f>Q649*0.93</f>
        <v>0</v>
      </c>
      <c r="S649" s="1264" t="e">
        <f t="shared" si="19"/>
        <v>#DIV/0!</v>
      </c>
      <c r="T649" s="1265"/>
      <c r="U649" s="1292" t="s">
        <v>472</v>
      </c>
      <c r="V649" s="1293"/>
    </row>
    <row r="650" spans="1:23" ht="16">
      <c r="A650" s="1652"/>
      <c r="B650" s="817" t="s">
        <v>465</v>
      </c>
      <c r="C650" s="838" t="s">
        <v>82</v>
      </c>
      <c r="D650" s="838" t="s">
        <v>748</v>
      </c>
      <c r="E650" s="838" t="s">
        <v>748</v>
      </c>
      <c r="F650" s="838" t="s">
        <v>82</v>
      </c>
      <c r="G650" s="838" t="s">
        <v>96</v>
      </c>
      <c r="H650" s="468" t="s">
        <v>82</v>
      </c>
      <c r="I650" s="514" t="s">
        <v>82</v>
      </c>
      <c r="J650" s="764" t="s">
        <v>406</v>
      </c>
      <c r="K650" s="514">
        <v>0</v>
      </c>
      <c r="L650" s="514" t="s">
        <v>82</v>
      </c>
      <c r="M650" s="863" t="s">
        <v>469</v>
      </c>
      <c r="N650" s="923"/>
      <c r="O650" s="922"/>
      <c r="P650" s="843"/>
      <c r="Q650" s="537">
        <f t="shared" si="18"/>
        <v>0</v>
      </c>
      <c r="R650" s="470">
        <f>Q650*0.93</f>
        <v>0</v>
      </c>
      <c r="S650" s="1264" t="e">
        <f t="shared" si="19"/>
        <v>#DIV/0!</v>
      </c>
      <c r="T650" s="1265"/>
      <c r="U650" s="1292" t="s">
        <v>473</v>
      </c>
      <c r="V650" s="1293"/>
    </row>
    <row r="651" spans="1:23" ht="17">
      <c r="A651" s="1653"/>
      <c r="B651" s="817" t="s">
        <v>467</v>
      </c>
      <c r="C651" s="764" t="s">
        <v>700</v>
      </c>
      <c r="D651" s="468">
        <v>98</v>
      </c>
      <c r="E651" s="514">
        <v>25</v>
      </c>
      <c r="F651" s="764" t="s">
        <v>907</v>
      </c>
      <c r="G651" s="514">
        <v>478</v>
      </c>
      <c r="H651" s="468" t="s">
        <v>82</v>
      </c>
      <c r="I651" s="514" t="s">
        <v>82</v>
      </c>
      <c r="J651" s="764">
        <v>0</v>
      </c>
      <c r="K651" s="764">
        <v>0</v>
      </c>
      <c r="L651" s="868" t="s">
        <v>484</v>
      </c>
      <c r="M651" s="468" t="s">
        <v>1031</v>
      </c>
      <c r="N651" s="841">
        <v>124776</v>
      </c>
      <c r="O651" s="787">
        <v>20.399999999999999</v>
      </c>
      <c r="P651" s="801">
        <v>25</v>
      </c>
      <c r="Q651" s="537">
        <f t="shared" si="18"/>
        <v>15.3</v>
      </c>
      <c r="R651" s="470">
        <f>Q651*0.7835</f>
        <v>11.987550000000001</v>
      </c>
      <c r="S651" s="1264">
        <f t="shared" si="19"/>
        <v>8155.2941176470586</v>
      </c>
      <c r="T651" s="1265"/>
      <c r="U651" s="1292" t="s">
        <v>405</v>
      </c>
      <c r="V651" s="1293"/>
    </row>
    <row r="652" spans="1:23" ht="15.75" customHeight="1">
      <c r="A652" s="1651">
        <v>45350</v>
      </c>
      <c r="B652" s="817" t="s">
        <v>256</v>
      </c>
      <c r="C652" s="764" t="s">
        <v>1200</v>
      </c>
      <c r="D652" s="839" t="s">
        <v>1203</v>
      </c>
      <c r="E652" s="764" t="s">
        <v>1204</v>
      </c>
      <c r="F652" s="838" t="s">
        <v>494</v>
      </c>
      <c r="G652" s="514">
        <v>477</v>
      </c>
      <c r="H652" s="970">
        <v>161.21</v>
      </c>
      <c r="I652" s="514" t="s">
        <v>82</v>
      </c>
      <c r="J652" s="838">
        <v>0</v>
      </c>
      <c r="K652" s="839">
        <v>0</v>
      </c>
      <c r="L652" s="868" t="s">
        <v>484</v>
      </c>
      <c r="M652" s="468" t="s">
        <v>1129</v>
      </c>
      <c r="N652" s="514">
        <v>82786</v>
      </c>
      <c r="O652" s="756">
        <v>178</v>
      </c>
      <c r="P652" s="768">
        <v>99</v>
      </c>
      <c r="Q652" s="537">
        <f t="shared" si="18"/>
        <v>1.78</v>
      </c>
      <c r="R652" s="470">
        <f>Q652*0.75</f>
        <v>1.335</v>
      </c>
      <c r="S652" s="1264">
        <f t="shared" si="19"/>
        <v>46508.988764044945</v>
      </c>
      <c r="T652" s="1265"/>
      <c r="U652" s="1292" t="s">
        <v>397</v>
      </c>
      <c r="V652" s="1293"/>
      <c r="W652" s="959">
        <v>16</v>
      </c>
    </row>
    <row r="653" spans="1:23" ht="15.75" customHeight="1">
      <c r="A653" s="1652"/>
      <c r="B653" s="817">
        <v>6</v>
      </c>
      <c r="C653" s="764" t="s">
        <v>1206</v>
      </c>
      <c r="D653" s="764" t="s">
        <v>1146</v>
      </c>
      <c r="E653" s="764" t="s">
        <v>1036</v>
      </c>
      <c r="F653" s="838">
        <v>33</v>
      </c>
      <c r="G653" s="514">
        <v>477</v>
      </c>
      <c r="H653" s="514" t="s">
        <v>82</v>
      </c>
      <c r="I653" s="514" t="s">
        <v>82</v>
      </c>
      <c r="J653" s="838" t="s">
        <v>406</v>
      </c>
      <c r="K653" s="764">
        <v>0</v>
      </c>
      <c r="L653" s="868" t="s">
        <v>484</v>
      </c>
      <c r="M653" s="468" t="s">
        <v>1007</v>
      </c>
      <c r="N653" s="514">
        <v>163761</v>
      </c>
      <c r="O653" s="756">
        <v>28.52</v>
      </c>
      <c r="P653" s="801">
        <v>25</v>
      </c>
      <c r="Q653" s="537">
        <f t="shared" si="18"/>
        <v>21.39</v>
      </c>
      <c r="R653" s="470">
        <f>Q653*0.75</f>
        <v>16.0425</v>
      </c>
      <c r="S653" s="1264">
        <f t="shared" si="19"/>
        <v>7655.9607293127629</v>
      </c>
      <c r="T653" s="1265"/>
      <c r="U653" s="1292" t="s">
        <v>405</v>
      </c>
      <c r="V653" s="1293"/>
    </row>
    <row r="654" spans="1:23" ht="15.75" customHeight="1">
      <c r="A654" s="1652"/>
      <c r="B654" s="817">
        <v>7</v>
      </c>
      <c r="C654" s="838" t="s">
        <v>1207</v>
      </c>
      <c r="D654" s="468">
        <v>91</v>
      </c>
      <c r="E654" s="838">
        <v>18</v>
      </c>
      <c r="F654" s="838" t="s">
        <v>459</v>
      </c>
      <c r="G654" s="514">
        <v>521</v>
      </c>
      <c r="H654" s="514" t="s">
        <v>82</v>
      </c>
      <c r="I654" s="514" t="s">
        <v>82</v>
      </c>
      <c r="J654" s="764" t="s">
        <v>563</v>
      </c>
      <c r="K654" s="764" t="s">
        <v>1156</v>
      </c>
      <c r="L654" s="868" t="s">
        <v>484</v>
      </c>
      <c r="M654" s="468" t="s">
        <v>1149</v>
      </c>
      <c r="N654" s="514">
        <v>211000</v>
      </c>
      <c r="O654" s="756">
        <v>39.200000000000003</v>
      </c>
      <c r="P654" s="801">
        <v>12</v>
      </c>
      <c r="Q654" s="537">
        <f t="shared" si="18"/>
        <v>34.496000000000002</v>
      </c>
      <c r="R654" s="470">
        <f>Q654*0.75</f>
        <v>25.872</v>
      </c>
      <c r="S654" s="1264">
        <f t="shared" si="19"/>
        <v>6116.6512059369197</v>
      </c>
      <c r="T654" s="1265"/>
      <c r="U654" s="1292" t="s">
        <v>405</v>
      </c>
      <c r="V654" s="1293"/>
    </row>
    <row r="655" spans="1:23" ht="15.75" customHeight="1">
      <c r="A655" s="1652"/>
      <c r="B655" s="817">
        <v>8</v>
      </c>
      <c r="C655" s="764" t="s">
        <v>82</v>
      </c>
      <c r="D655" s="764">
        <v>253</v>
      </c>
      <c r="E655" s="514">
        <v>0</v>
      </c>
      <c r="F655" s="764" t="s">
        <v>82</v>
      </c>
      <c r="G655" s="514">
        <v>0</v>
      </c>
      <c r="H655" s="514" t="s">
        <v>82</v>
      </c>
      <c r="I655" s="514" t="s">
        <v>82</v>
      </c>
      <c r="J655" s="764">
        <v>10</v>
      </c>
      <c r="K655" s="764">
        <v>0</v>
      </c>
      <c r="L655" s="868" t="s">
        <v>96</v>
      </c>
      <c r="M655" s="468" t="s">
        <v>794</v>
      </c>
      <c r="N655" s="940"/>
      <c r="O655" s="922"/>
      <c r="P655" s="843"/>
      <c r="Q655" s="537">
        <f t="shared" si="18"/>
        <v>0</v>
      </c>
      <c r="R655" s="470">
        <f>Q655*0.93</f>
        <v>0</v>
      </c>
      <c r="S655" s="1264" t="e">
        <f t="shared" si="19"/>
        <v>#DIV/0!</v>
      </c>
      <c r="T655" s="1265"/>
      <c r="U655" s="1292" t="s">
        <v>472</v>
      </c>
      <c r="V655" s="1293"/>
    </row>
    <row r="656" spans="1:23" ht="15.75" customHeight="1">
      <c r="A656" s="1652"/>
      <c r="B656" s="817" t="s">
        <v>465</v>
      </c>
      <c r="C656" s="838" t="s">
        <v>82</v>
      </c>
      <c r="D656" s="838" t="s">
        <v>748</v>
      </c>
      <c r="E656" s="838" t="s">
        <v>748</v>
      </c>
      <c r="F656" s="838" t="s">
        <v>82</v>
      </c>
      <c r="G656" s="838" t="s">
        <v>96</v>
      </c>
      <c r="H656" s="468" t="s">
        <v>82</v>
      </c>
      <c r="I656" s="514" t="s">
        <v>82</v>
      </c>
      <c r="J656" s="764" t="s">
        <v>406</v>
      </c>
      <c r="K656" s="514">
        <v>0</v>
      </c>
      <c r="L656" s="514" t="s">
        <v>82</v>
      </c>
      <c r="M656" s="863" t="s">
        <v>469</v>
      </c>
      <c r="N656" s="923"/>
      <c r="O656" s="922"/>
      <c r="P656" s="843"/>
      <c r="Q656" s="537">
        <f t="shared" si="18"/>
        <v>0</v>
      </c>
      <c r="R656" s="470">
        <f>Q656*0.93</f>
        <v>0</v>
      </c>
      <c r="S656" s="1264" t="e">
        <f t="shared" si="19"/>
        <v>#DIV/0!</v>
      </c>
      <c r="T656" s="1265"/>
      <c r="U656" s="1292" t="s">
        <v>473</v>
      </c>
      <c r="V656" s="1293"/>
    </row>
    <row r="657" spans="1:23" ht="15.75" customHeight="1">
      <c r="A657" s="1653"/>
      <c r="B657" s="817" t="s">
        <v>467</v>
      </c>
      <c r="C657" s="764" t="s">
        <v>700</v>
      </c>
      <c r="D657" s="468">
        <v>98</v>
      </c>
      <c r="E657" s="514">
        <v>25</v>
      </c>
      <c r="F657" s="764" t="s">
        <v>458</v>
      </c>
      <c r="G657" s="514">
        <v>478</v>
      </c>
      <c r="H657" s="468" t="s">
        <v>82</v>
      </c>
      <c r="I657" s="514" t="s">
        <v>82</v>
      </c>
      <c r="J657" s="764">
        <v>0</v>
      </c>
      <c r="K657" s="764">
        <v>0</v>
      </c>
      <c r="L657" s="868" t="s">
        <v>484</v>
      </c>
      <c r="M657" s="468" t="s">
        <v>1031</v>
      </c>
      <c r="N657" s="841">
        <v>124776</v>
      </c>
      <c r="O657" s="787">
        <v>20.399999999999999</v>
      </c>
      <c r="P657" s="801">
        <v>25</v>
      </c>
      <c r="Q657" s="537">
        <f t="shared" si="18"/>
        <v>15.3</v>
      </c>
      <c r="R657" s="470">
        <f>Q657*0.7835</f>
        <v>11.987550000000001</v>
      </c>
      <c r="S657" s="1264">
        <f t="shared" si="19"/>
        <v>8155.2941176470586</v>
      </c>
      <c r="T657" s="1265"/>
      <c r="U657" s="1292" t="s">
        <v>405</v>
      </c>
      <c r="V657" s="1293"/>
    </row>
    <row r="658" spans="1:23" ht="15.75" customHeight="1">
      <c r="A658" s="1651">
        <v>45351</v>
      </c>
      <c r="B658" s="817" t="s">
        <v>256</v>
      </c>
      <c r="C658" s="764" t="s">
        <v>1200</v>
      </c>
      <c r="D658" s="839" t="s">
        <v>1203</v>
      </c>
      <c r="E658" s="764" t="s">
        <v>1209</v>
      </c>
      <c r="F658" s="838" t="s">
        <v>494</v>
      </c>
      <c r="G658" s="514">
        <v>477</v>
      </c>
      <c r="H658" s="970">
        <v>160.61000000000001</v>
      </c>
      <c r="I658" s="514" t="s">
        <v>82</v>
      </c>
      <c r="J658" s="838">
        <v>0</v>
      </c>
      <c r="K658" s="839">
        <v>0</v>
      </c>
      <c r="L658" s="868" t="s">
        <v>484</v>
      </c>
      <c r="M658" s="468" t="s">
        <v>1205</v>
      </c>
      <c r="N658" s="514">
        <v>83517</v>
      </c>
      <c r="O658" s="756">
        <v>174.3</v>
      </c>
      <c r="P658" s="768">
        <v>99</v>
      </c>
      <c r="Q658" s="537">
        <f t="shared" si="18"/>
        <v>1.7430000000000001</v>
      </c>
      <c r="R658" s="470">
        <f>Q658*0.75</f>
        <v>1.30725</v>
      </c>
      <c r="S658" s="1264">
        <f t="shared" si="19"/>
        <v>47915.662650602404</v>
      </c>
      <c r="T658" s="1265"/>
      <c r="U658" s="1292" t="s">
        <v>397</v>
      </c>
      <c r="V658" s="1293"/>
      <c r="W658" s="959">
        <v>16</v>
      </c>
    </row>
    <row r="659" spans="1:23" ht="15.75" customHeight="1">
      <c r="A659" s="1652"/>
      <c r="B659" s="817">
        <v>6</v>
      </c>
      <c r="C659" s="764" t="s">
        <v>1186</v>
      </c>
      <c r="D659" s="764" t="s">
        <v>1146</v>
      </c>
      <c r="E659" s="764" t="s">
        <v>1164</v>
      </c>
      <c r="F659" s="838">
        <v>33</v>
      </c>
      <c r="G659" s="514">
        <v>477</v>
      </c>
      <c r="H659" s="514" t="s">
        <v>82</v>
      </c>
      <c r="I659" s="514" t="s">
        <v>82</v>
      </c>
      <c r="J659" s="838" t="s">
        <v>406</v>
      </c>
      <c r="K659" s="764">
        <v>0</v>
      </c>
      <c r="L659" s="868" t="s">
        <v>484</v>
      </c>
      <c r="M659" s="468" t="s">
        <v>1007</v>
      </c>
      <c r="N659" s="514">
        <v>180329</v>
      </c>
      <c r="O659" s="756">
        <v>31.25</v>
      </c>
      <c r="P659" s="801">
        <v>25</v>
      </c>
      <c r="Q659" s="537">
        <f t="shared" si="18"/>
        <v>23.4375</v>
      </c>
      <c r="R659" s="470">
        <f>Q659*0.75</f>
        <v>17.578125</v>
      </c>
      <c r="S659" s="1264">
        <f t="shared" si="19"/>
        <v>7694.0373333333337</v>
      </c>
      <c r="T659" s="1265"/>
      <c r="U659" s="1292" t="s">
        <v>405</v>
      </c>
      <c r="V659" s="1293"/>
    </row>
    <row r="660" spans="1:23" ht="15.75" customHeight="1">
      <c r="A660" s="1652"/>
      <c r="B660" s="817">
        <v>7</v>
      </c>
      <c r="C660" s="838" t="s">
        <v>1208</v>
      </c>
      <c r="D660" s="468">
        <v>91</v>
      </c>
      <c r="E660" s="838">
        <v>18</v>
      </c>
      <c r="F660" s="838" t="s">
        <v>459</v>
      </c>
      <c r="G660" s="514">
        <v>521</v>
      </c>
      <c r="H660" s="514" t="s">
        <v>82</v>
      </c>
      <c r="I660" s="514" t="s">
        <v>82</v>
      </c>
      <c r="J660" s="764" t="s">
        <v>563</v>
      </c>
      <c r="K660" s="764" t="s">
        <v>1156</v>
      </c>
      <c r="L660" s="868" t="s">
        <v>484</v>
      </c>
      <c r="M660" s="468" t="s">
        <v>1149</v>
      </c>
      <c r="N660" s="514">
        <v>200000</v>
      </c>
      <c r="O660" s="756">
        <v>37</v>
      </c>
      <c r="P660" s="801">
        <v>12</v>
      </c>
      <c r="Q660" s="537">
        <f t="shared" si="18"/>
        <v>32.56</v>
      </c>
      <c r="R660" s="470">
        <f>Q660*0.75</f>
        <v>24.42</v>
      </c>
      <c r="S660" s="1264">
        <f t="shared" si="19"/>
        <v>6142.5061425061422</v>
      </c>
      <c r="T660" s="1265"/>
      <c r="U660" s="1292" t="s">
        <v>405</v>
      </c>
      <c r="V660" s="1293"/>
    </row>
    <row r="661" spans="1:23" ht="15.75" customHeight="1">
      <c r="A661" s="1652"/>
      <c r="B661" s="817">
        <v>8</v>
      </c>
      <c r="C661" s="764" t="s">
        <v>82</v>
      </c>
      <c r="D661" s="764">
        <v>253</v>
      </c>
      <c r="E661" s="514">
        <v>0</v>
      </c>
      <c r="F661" s="764" t="s">
        <v>82</v>
      </c>
      <c r="G661" s="514">
        <v>0</v>
      </c>
      <c r="H661" s="514" t="s">
        <v>82</v>
      </c>
      <c r="I661" s="514" t="s">
        <v>82</v>
      </c>
      <c r="J661" s="764">
        <v>10</v>
      </c>
      <c r="K661" s="764">
        <v>0</v>
      </c>
      <c r="L661" s="868" t="s">
        <v>96</v>
      </c>
      <c r="M661" s="468" t="s">
        <v>794</v>
      </c>
      <c r="N661" s="940"/>
      <c r="O661" s="922"/>
      <c r="P661" s="843"/>
      <c r="Q661" s="537">
        <f t="shared" si="18"/>
        <v>0</v>
      </c>
      <c r="R661" s="470">
        <f>Q661*0.93</f>
        <v>0</v>
      </c>
      <c r="S661" s="1264" t="e">
        <f t="shared" si="19"/>
        <v>#DIV/0!</v>
      </c>
      <c r="T661" s="1265"/>
      <c r="U661" s="1292" t="s">
        <v>472</v>
      </c>
      <c r="V661" s="1293"/>
    </row>
    <row r="662" spans="1:23" ht="15.75" customHeight="1">
      <c r="A662" s="1652"/>
      <c r="B662" s="817" t="s">
        <v>465</v>
      </c>
      <c r="C662" s="838" t="s">
        <v>82</v>
      </c>
      <c r="D662" s="838" t="s">
        <v>615</v>
      </c>
      <c r="E662" s="838" t="s">
        <v>615</v>
      </c>
      <c r="F662" s="838" t="s">
        <v>82</v>
      </c>
      <c r="G662" s="838" t="s">
        <v>96</v>
      </c>
      <c r="H662" s="468" t="s">
        <v>82</v>
      </c>
      <c r="I662" s="514" t="s">
        <v>82</v>
      </c>
      <c r="J662" s="764" t="s">
        <v>406</v>
      </c>
      <c r="K662" s="514">
        <v>0</v>
      </c>
      <c r="L662" s="514" t="s">
        <v>82</v>
      </c>
      <c r="M662" s="863" t="s">
        <v>469</v>
      </c>
      <c r="N662" s="923"/>
      <c r="O662" s="922"/>
      <c r="P662" s="843"/>
      <c r="Q662" s="537">
        <f t="shared" si="18"/>
        <v>0</v>
      </c>
      <c r="R662" s="470">
        <f>Q662*0.93</f>
        <v>0</v>
      </c>
      <c r="S662" s="1264" t="e">
        <f t="shared" si="19"/>
        <v>#DIV/0!</v>
      </c>
      <c r="T662" s="1265"/>
      <c r="U662" s="1292" t="s">
        <v>473</v>
      </c>
      <c r="V662" s="1293"/>
    </row>
    <row r="663" spans="1:23" ht="15.75" customHeight="1">
      <c r="A663" s="1653"/>
      <c r="B663" s="817" t="s">
        <v>467</v>
      </c>
      <c r="C663" s="764" t="s">
        <v>700</v>
      </c>
      <c r="D663" s="468">
        <v>98</v>
      </c>
      <c r="E663" s="514">
        <v>25</v>
      </c>
      <c r="F663" s="764" t="s">
        <v>907</v>
      </c>
      <c r="G663" s="514">
        <v>478</v>
      </c>
      <c r="H663" s="468" t="s">
        <v>82</v>
      </c>
      <c r="I663" s="514" t="s">
        <v>82</v>
      </c>
      <c r="J663" s="764">
        <v>0</v>
      </c>
      <c r="K663" s="764">
        <v>0</v>
      </c>
      <c r="L663" s="868" t="s">
        <v>484</v>
      </c>
      <c r="M663" s="468" t="s">
        <v>1193</v>
      </c>
      <c r="N663" s="841">
        <v>124776</v>
      </c>
      <c r="O663" s="787">
        <v>20.399999999999999</v>
      </c>
      <c r="P663" s="801">
        <v>25</v>
      </c>
      <c r="Q663" s="537">
        <f t="shared" si="18"/>
        <v>15.3</v>
      </c>
      <c r="R663" s="470">
        <f>Q663*0.7835</f>
        <v>11.987550000000001</v>
      </c>
      <c r="S663" s="1264">
        <f t="shared" si="19"/>
        <v>8155.2941176470586</v>
      </c>
      <c r="T663" s="1265"/>
      <c r="U663" s="1292" t="s">
        <v>405</v>
      </c>
      <c r="V663" s="1293"/>
    </row>
    <row r="664" spans="1:23" ht="17">
      <c r="A664" s="1651">
        <v>45352</v>
      </c>
      <c r="B664" s="817" t="s">
        <v>256</v>
      </c>
      <c r="C664" s="764" t="s">
        <v>1200</v>
      </c>
      <c r="D664" s="839" t="s">
        <v>1203</v>
      </c>
      <c r="E664" s="764" t="s">
        <v>1204</v>
      </c>
      <c r="F664" s="838" t="s">
        <v>494</v>
      </c>
      <c r="G664" s="514">
        <v>476</v>
      </c>
      <c r="H664" s="970">
        <v>160.13</v>
      </c>
      <c r="I664" s="514" t="s">
        <v>82</v>
      </c>
      <c r="J664" s="838">
        <v>0</v>
      </c>
      <c r="K664" s="839">
        <v>0</v>
      </c>
      <c r="L664" s="868" t="s">
        <v>484</v>
      </c>
      <c r="M664" s="468" t="s">
        <v>1202</v>
      </c>
      <c r="N664" s="514">
        <v>81850</v>
      </c>
      <c r="O664" s="756">
        <v>170</v>
      </c>
      <c r="P664" s="768">
        <v>99</v>
      </c>
      <c r="Q664" s="537">
        <f t="shared" si="18"/>
        <v>1.7</v>
      </c>
      <c r="R664" s="470">
        <f>Q664*0.75</f>
        <v>1.2749999999999999</v>
      </c>
      <c r="S664" s="1264">
        <f t="shared" si="19"/>
        <v>48147.058823529413</v>
      </c>
      <c r="T664" s="1265"/>
      <c r="U664" s="1292" t="s">
        <v>397</v>
      </c>
      <c r="V664" s="1293"/>
      <c r="W664" s="959">
        <v>16</v>
      </c>
    </row>
    <row r="665" spans="1:23" ht="17">
      <c r="A665" s="1652"/>
      <c r="B665" s="817">
        <v>6</v>
      </c>
      <c r="C665" s="764" t="s">
        <v>1206</v>
      </c>
      <c r="D665" s="764" t="s">
        <v>1146</v>
      </c>
      <c r="E665" s="764" t="s">
        <v>1036</v>
      </c>
      <c r="F665" s="838">
        <v>33</v>
      </c>
      <c r="G665" s="514">
        <v>477</v>
      </c>
      <c r="H665" s="514" t="s">
        <v>82</v>
      </c>
      <c r="I665" s="514" t="s">
        <v>82</v>
      </c>
      <c r="J665" s="838" t="s">
        <v>406</v>
      </c>
      <c r="K665" s="764">
        <v>0</v>
      </c>
      <c r="L665" s="868" t="s">
        <v>484</v>
      </c>
      <c r="M665" s="468" t="s">
        <v>1007</v>
      </c>
      <c r="N665" s="514">
        <v>181497</v>
      </c>
      <c r="O665" s="756">
        <v>30.89</v>
      </c>
      <c r="P665" s="801">
        <v>25</v>
      </c>
      <c r="Q665" s="537">
        <f t="shared" si="18"/>
        <v>23.1675</v>
      </c>
      <c r="R665" s="470">
        <f>Q665*0.75</f>
        <v>17.375624999999999</v>
      </c>
      <c r="S665" s="1264">
        <f t="shared" si="19"/>
        <v>7834.1210747814821</v>
      </c>
      <c r="T665" s="1265"/>
      <c r="U665" s="1292" t="s">
        <v>405</v>
      </c>
      <c r="V665" s="1293"/>
    </row>
    <row r="666" spans="1:23" ht="17">
      <c r="A666" s="1652"/>
      <c r="B666" s="817">
        <v>7</v>
      </c>
      <c r="C666" s="838" t="s">
        <v>1207</v>
      </c>
      <c r="D666" s="468">
        <v>91</v>
      </c>
      <c r="E666" s="838">
        <v>18</v>
      </c>
      <c r="F666" s="838" t="s">
        <v>459</v>
      </c>
      <c r="G666" s="514">
        <v>521</v>
      </c>
      <c r="H666" s="514" t="s">
        <v>82</v>
      </c>
      <c r="I666" s="514" t="s">
        <v>82</v>
      </c>
      <c r="J666" s="764" t="s">
        <v>451</v>
      </c>
      <c r="K666" s="764" t="s">
        <v>1016</v>
      </c>
      <c r="L666" s="868" t="s">
        <v>484</v>
      </c>
      <c r="M666" s="468" t="s">
        <v>1149</v>
      </c>
      <c r="N666" s="514">
        <v>200417</v>
      </c>
      <c r="O666" s="756">
        <v>37.1</v>
      </c>
      <c r="P666" s="801">
        <v>12</v>
      </c>
      <c r="Q666" s="537">
        <f t="shared" si="18"/>
        <v>32.648000000000003</v>
      </c>
      <c r="R666" s="470">
        <f>Q666*0.75</f>
        <v>24.486000000000004</v>
      </c>
      <c r="S666" s="1264">
        <f t="shared" si="19"/>
        <v>6138.7221269296733</v>
      </c>
      <c r="T666" s="1265"/>
      <c r="U666" s="1292" t="s">
        <v>405</v>
      </c>
      <c r="V666" s="1293"/>
    </row>
    <row r="667" spans="1:23" ht="17">
      <c r="A667" s="1652"/>
      <c r="B667" s="817">
        <v>8</v>
      </c>
      <c r="C667" s="764" t="s">
        <v>82</v>
      </c>
      <c r="D667" s="764">
        <v>253</v>
      </c>
      <c r="E667" s="514">
        <v>0</v>
      </c>
      <c r="F667" s="764" t="s">
        <v>82</v>
      </c>
      <c r="G667" s="514">
        <v>0</v>
      </c>
      <c r="H667" s="514" t="s">
        <v>82</v>
      </c>
      <c r="I667" s="514" t="s">
        <v>82</v>
      </c>
      <c r="J667" s="764">
        <v>10</v>
      </c>
      <c r="K667" s="764">
        <v>0</v>
      </c>
      <c r="L667" s="868" t="s">
        <v>96</v>
      </c>
      <c r="M667" s="468" t="s">
        <v>794</v>
      </c>
      <c r="N667" s="940"/>
      <c r="O667" s="922"/>
      <c r="P667" s="843"/>
      <c r="Q667" s="537">
        <f t="shared" si="18"/>
        <v>0</v>
      </c>
      <c r="R667" s="470">
        <f>Q667*0.93</f>
        <v>0</v>
      </c>
      <c r="S667" s="1264" t="e">
        <f t="shared" si="19"/>
        <v>#DIV/0!</v>
      </c>
      <c r="T667" s="1265"/>
      <c r="U667" s="1292" t="s">
        <v>472</v>
      </c>
      <c r="V667" s="1293"/>
    </row>
    <row r="668" spans="1:23" ht="16">
      <c r="A668" s="1652"/>
      <c r="B668" s="817" t="s">
        <v>465</v>
      </c>
      <c r="C668" s="838" t="s">
        <v>82</v>
      </c>
      <c r="D668" s="838" t="s">
        <v>615</v>
      </c>
      <c r="E668" s="838" t="s">
        <v>615</v>
      </c>
      <c r="F668" s="838" t="s">
        <v>82</v>
      </c>
      <c r="G668" s="838" t="s">
        <v>96</v>
      </c>
      <c r="H668" s="468" t="s">
        <v>82</v>
      </c>
      <c r="I668" s="514" t="s">
        <v>82</v>
      </c>
      <c r="J668" s="764" t="s">
        <v>406</v>
      </c>
      <c r="K668" s="514">
        <v>0</v>
      </c>
      <c r="L668" s="514" t="s">
        <v>82</v>
      </c>
      <c r="M668" s="863" t="s">
        <v>469</v>
      </c>
      <c r="N668" s="923"/>
      <c r="O668" s="922"/>
      <c r="P668" s="843"/>
      <c r="Q668" s="537">
        <f t="shared" si="18"/>
        <v>0</v>
      </c>
      <c r="R668" s="470">
        <f>Q668*0.93</f>
        <v>0</v>
      </c>
      <c r="S668" s="1264" t="e">
        <f t="shared" si="19"/>
        <v>#DIV/0!</v>
      </c>
      <c r="T668" s="1265"/>
      <c r="U668" s="1292" t="s">
        <v>473</v>
      </c>
      <c r="V668" s="1293"/>
    </row>
    <row r="669" spans="1:23" ht="17">
      <c r="A669" s="1653"/>
      <c r="B669" s="817" t="s">
        <v>467</v>
      </c>
      <c r="C669" s="764" t="s">
        <v>700</v>
      </c>
      <c r="D669" s="468" t="s">
        <v>1201</v>
      </c>
      <c r="E669" s="514">
        <v>25</v>
      </c>
      <c r="F669" s="764" t="s">
        <v>459</v>
      </c>
      <c r="G669" s="514">
        <v>477</v>
      </c>
      <c r="H669" s="468" t="s">
        <v>82</v>
      </c>
      <c r="I669" s="514" t="s">
        <v>82</v>
      </c>
      <c r="J669" s="764">
        <v>0</v>
      </c>
      <c r="K669" s="764">
        <v>0</v>
      </c>
      <c r="L669" s="868" t="s">
        <v>484</v>
      </c>
      <c r="M669" s="468" t="s">
        <v>1031</v>
      </c>
      <c r="N669" s="841">
        <v>124580</v>
      </c>
      <c r="O669" s="787">
        <v>20.38</v>
      </c>
      <c r="P669" s="801">
        <v>25</v>
      </c>
      <c r="Q669" s="537">
        <f t="shared" si="18"/>
        <v>15.285</v>
      </c>
      <c r="R669" s="470">
        <f>Q669*0.7835</f>
        <v>11.975797500000001</v>
      </c>
      <c r="S669" s="1264">
        <f t="shared" si="19"/>
        <v>8150.4743212299636</v>
      </c>
      <c r="T669" s="1265"/>
      <c r="U669" s="1292" t="s">
        <v>405</v>
      </c>
      <c r="V669" s="1293"/>
    </row>
    <row r="670" spans="1:23" ht="17">
      <c r="A670" s="1651">
        <v>45353</v>
      </c>
      <c r="B670" s="817" t="s">
        <v>256</v>
      </c>
      <c r="C670" s="764" t="s">
        <v>1200</v>
      </c>
      <c r="D670" s="839" t="s">
        <v>1203</v>
      </c>
      <c r="E670" s="764" t="s">
        <v>1204</v>
      </c>
      <c r="F670" s="838" t="s">
        <v>494</v>
      </c>
      <c r="G670" s="514">
        <v>477</v>
      </c>
      <c r="H670" s="970">
        <v>159.71</v>
      </c>
      <c r="I670" s="514" t="s">
        <v>82</v>
      </c>
      <c r="J670" s="838">
        <v>0</v>
      </c>
      <c r="K670" s="839">
        <v>0</v>
      </c>
      <c r="L670" s="868" t="s">
        <v>484</v>
      </c>
      <c r="M670" s="468" t="s">
        <v>1202</v>
      </c>
      <c r="N670" s="514">
        <v>84840</v>
      </c>
      <c r="O670" s="756">
        <v>170</v>
      </c>
      <c r="P670" s="768">
        <v>99</v>
      </c>
      <c r="Q670" s="537">
        <f t="shared" si="18"/>
        <v>1.7</v>
      </c>
      <c r="R670" s="470">
        <f>Q670*0.75</f>
        <v>1.2749999999999999</v>
      </c>
      <c r="S670" s="1264">
        <f t="shared" si="19"/>
        <v>49905.882352941175</v>
      </c>
      <c r="T670" s="1265"/>
      <c r="U670" s="1292" t="s">
        <v>397</v>
      </c>
      <c r="V670" s="1293"/>
      <c r="W670" s="959">
        <v>16</v>
      </c>
    </row>
    <row r="671" spans="1:23" ht="17">
      <c r="A671" s="1652"/>
      <c r="B671" s="817">
        <v>6</v>
      </c>
      <c r="C671" s="764" t="s">
        <v>1206</v>
      </c>
      <c r="D671" s="764" t="s">
        <v>1146</v>
      </c>
      <c r="E671" s="764" t="s">
        <v>1164</v>
      </c>
      <c r="F671" s="838">
        <v>33</v>
      </c>
      <c r="G671" s="514">
        <v>477</v>
      </c>
      <c r="H671" s="514" t="s">
        <v>82</v>
      </c>
      <c r="I671" s="514" t="s">
        <v>82</v>
      </c>
      <c r="J671" s="838" t="s">
        <v>406</v>
      </c>
      <c r="K671" s="764">
        <v>0</v>
      </c>
      <c r="L671" s="868" t="s">
        <v>484</v>
      </c>
      <c r="M671" s="468" t="s">
        <v>1007</v>
      </c>
      <c r="N671" s="514">
        <v>179062</v>
      </c>
      <c r="O671" s="756">
        <v>30.88</v>
      </c>
      <c r="P671" s="801">
        <v>25</v>
      </c>
      <c r="Q671" s="537">
        <f t="shared" si="18"/>
        <v>23.16</v>
      </c>
      <c r="R671" s="470">
        <f>Q671*0.75</f>
        <v>17.37</v>
      </c>
      <c r="S671" s="1264">
        <f t="shared" si="19"/>
        <v>7731.5198618307422</v>
      </c>
      <c r="T671" s="1265"/>
      <c r="U671" s="1292" t="s">
        <v>405</v>
      </c>
      <c r="V671" s="1293"/>
    </row>
    <row r="672" spans="1:23" ht="17">
      <c r="A672" s="1652"/>
      <c r="B672" s="817">
        <v>7</v>
      </c>
      <c r="C672" s="838" t="s">
        <v>1195</v>
      </c>
      <c r="D672" s="468">
        <v>89</v>
      </c>
      <c r="E672" s="838">
        <v>18</v>
      </c>
      <c r="F672" s="838" t="s">
        <v>459</v>
      </c>
      <c r="G672" s="514">
        <v>521</v>
      </c>
      <c r="H672" s="514" t="s">
        <v>82</v>
      </c>
      <c r="I672" s="514" t="s">
        <v>82</v>
      </c>
      <c r="J672" s="764" t="s">
        <v>563</v>
      </c>
      <c r="K672" s="764" t="s">
        <v>1156</v>
      </c>
      <c r="L672" s="868" t="s">
        <v>484</v>
      </c>
      <c r="M672" s="468" t="s">
        <v>1211</v>
      </c>
      <c r="N672" s="514">
        <v>210000</v>
      </c>
      <c r="O672" s="756">
        <v>39.200000000000003</v>
      </c>
      <c r="P672" s="801">
        <v>12</v>
      </c>
      <c r="Q672" s="537">
        <f t="shared" si="18"/>
        <v>34.496000000000002</v>
      </c>
      <c r="R672" s="470">
        <f>Q672*0.75</f>
        <v>25.872</v>
      </c>
      <c r="S672" s="1264">
        <f t="shared" si="19"/>
        <v>6087.6623376623374</v>
      </c>
      <c r="T672" s="1265"/>
      <c r="U672" s="1292" t="s">
        <v>405</v>
      </c>
      <c r="V672" s="1293"/>
    </row>
    <row r="673" spans="1:23" ht="17">
      <c r="A673" s="1652"/>
      <c r="B673" s="817">
        <v>8</v>
      </c>
      <c r="C673" s="764" t="s">
        <v>82</v>
      </c>
      <c r="D673" s="764">
        <v>253</v>
      </c>
      <c r="E673" s="514">
        <v>0</v>
      </c>
      <c r="F673" s="764" t="s">
        <v>82</v>
      </c>
      <c r="G673" s="514">
        <v>0</v>
      </c>
      <c r="H673" s="514" t="s">
        <v>82</v>
      </c>
      <c r="I673" s="514" t="s">
        <v>82</v>
      </c>
      <c r="J673" s="764">
        <v>10</v>
      </c>
      <c r="K673" s="764">
        <v>0</v>
      </c>
      <c r="L673" s="868" t="s">
        <v>96</v>
      </c>
      <c r="M673" s="468" t="s">
        <v>794</v>
      </c>
      <c r="N673" s="940"/>
      <c r="O673" s="922"/>
      <c r="P673" s="843"/>
      <c r="Q673" s="537">
        <f t="shared" si="18"/>
        <v>0</v>
      </c>
      <c r="R673" s="470">
        <f>Q673*0.93</f>
        <v>0</v>
      </c>
      <c r="S673" s="1264" t="e">
        <f t="shared" si="19"/>
        <v>#DIV/0!</v>
      </c>
      <c r="T673" s="1265"/>
      <c r="U673" s="1292" t="s">
        <v>472</v>
      </c>
      <c r="V673" s="1293"/>
    </row>
    <row r="674" spans="1:23" ht="16">
      <c r="A674" s="1652"/>
      <c r="B674" s="817" t="s">
        <v>465</v>
      </c>
      <c r="C674" s="838" t="s">
        <v>82</v>
      </c>
      <c r="D674" s="838" t="s">
        <v>615</v>
      </c>
      <c r="E674" s="838" t="s">
        <v>615</v>
      </c>
      <c r="F674" s="838" t="s">
        <v>82</v>
      </c>
      <c r="G674" s="838" t="s">
        <v>96</v>
      </c>
      <c r="H674" s="468" t="s">
        <v>82</v>
      </c>
      <c r="I674" s="514" t="s">
        <v>82</v>
      </c>
      <c r="J674" s="764" t="s">
        <v>406</v>
      </c>
      <c r="K674" s="514">
        <v>0</v>
      </c>
      <c r="L674" s="514" t="s">
        <v>82</v>
      </c>
      <c r="M674" s="863" t="s">
        <v>469</v>
      </c>
      <c r="N674" s="923"/>
      <c r="O674" s="922"/>
      <c r="P674" s="843"/>
      <c r="Q674" s="537">
        <f t="shared" si="18"/>
        <v>0</v>
      </c>
      <c r="R674" s="470">
        <f>Q674*0.93</f>
        <v>0</v>
      </c>
      <c r="S674" s="1264" t="e">
        <f t="shared" si="19"/>
        <v>#DIV/0!</v>
      </c>
      <c r="T674" s="1265"/>
      <c r="U674" s="1292" t="s">
        <v>473</v>
      </c>
      <c r="V674" s="1293"/>
    </row>
    <row r="675" spans="1:23" ht="17">
      <c r="A675" s="1653"/>
      <c r="B675" s="817" t="s">
        <v>467</v>
      </c>
      <c r="C675" s="764" t="s">
        <v>1210</v>
      </c>
      <c r="D675" s="468">
        <v>99</v>
      </c>
      <c r="E675" s="514">
        <v>25</v>
      </c>
      <c r="F675" s="764" t="s">
        <v>459</v>
      </c>
      <c r="G675" s="514">
        <v>477</v>
      </c>
      <c r="H675" s="468" t="s">
        <v>82</v>
      </c>
      <c r="I675" s="514" t="s">
        <v>82</v>
      </c>
      <c r="J675" s="764">
        <v>0</v>
      </c>
      <c r="K675" s="764">
        <v>0</v>
      </c>
      <c r="L675" s="868" t="s">
        <v>484</v>
      </c>
      <c r="M675" s="468" t="s">
        <v>1130</v>
      </c>
      <c r="N675" s="841">
        <v>115000</v>
      </c>
      <c r="O675" s="787">
        <v>18.8</v>
      </c>
      <c r="P675" s="801">
        <v>25</v>
      </c>
      <c r="Q675" s="537">
        <f t="shared" si="18"/>
        <v>14.1</v>
      </c>
      <c r="R675" s="470">
        <f>Q675*0.7835</f>
        <v>11.04735</v>
      </c>
      <c r="S675" s="1264">
        <f t="shared" si="19"/>
        <v>8156.0283687943265</v>
      </c>
      <c r="T675" s="1265"/>
      <c r="U675" s="1292" t="s">
        <v>405</v>
      </c>
      <c r="V675" s="1293"/>
    </row>
    <row r="676" spans="1:23" ht="17">
      <c r="A676" s="1651">
        <v>45354</v>
      </c>
      <c r="B676" s="817" t="s">
        <v>256</v>
      </c>
      <c r="C676" s="764" t="s">
        <v>1200</v>
      </c>
      <c r="D676" s="839" t="s">
        <v>1203</v>
      </c>
      <c r="E676" s="764" t="s">
        <v>1204</v>
      </c>
      <c r="F676" s="838" t="s">
        <v>494</v>
      </c>
      <c r="G676" s="514">
        <v>475</v>
      </c>
      <c r="H676" s="970">
        <v>159.32</v>
      </c>
      <c r="I676" s="514" t="s">
        <v>82</v>
      </c>
      <c r="J676" s="838">
        <v>0</v>
      </c>
      <c r="K676" s="839">
        <v>0</v>
      </c>
      <c r="L676" s="868" t="s">
        <v>484</v>
      </c>
      <c r="M676" s="468" t="s">
        <v>1202</v>
      </c>
      <c r="N676" s="514">
        <v>84898</v>
      </c>
      <c r="O676" s="756">
        <v>167.92</v>
      </c>
      <c r="P676" s="768">
        <v>99</v>
      </c>
      <c r="Q676" s="537">
        <f t="shared" si="18"/>
        <v>1.6791999999999998</v>
      </c>
      <c r="R676" s="470">
        <f>Q676*0.75</f>
        <v>1.2593999999999999</v>
      </c>
      <c r="S676" s="1264">
        <f t="shared" si="19"/>
        <v>50558.599333015729</v>
      </c>
      <c r="T676" s="1265"/>
      <c r="U676" s="1292" t="s">
        <v>397</v>
      </c>
      <c r="V676" s="1293"/>
      <c r="W676" s="959">
        <v>16</v>
      </c>
    </row>
    <row r="677" spans="1:23" ht="17">
      <c r="A677" s="1652"/>
      <c r="B677" s="817">
        <v>6</v>
      </c>
      <c r="C677" s="764" t="s">
        <v>1206</v>
      </c>
      <c r="D677" s="764" t="s">
        <v>1146</v>
      </c>
      <c r="E677" s="764" t="s">
        <v>1164</v>
      </c>
      <c r="F677" s="838">
        <v>33</v>
      </c>
      <c r="G677" s="514">
        <v>476</v>
      </c>
      <c r="H677" s="514" t="s">
        <v>82</v>
      </c>
      <c r="I677" s="514" t="s">
        <v>82</v>
      </c>
      <c r="J677" s="838" t="s">
        <v>406</v>
      </c>
      <c r="K677" s="764">
        <v>0</v>
      </c>
      <c r="L677" s="868" t="s">
        <v>484</v>
      </c>
      <c r="M677" s="468" t="s">
        <v>1007</v>
      </c>
      <c r="N677" s="514">
        <v>178417</v>
      </c>
      <c r="O677" s="756">
        <v>30.72</v>
      </c>
      <c r="P677" s="801">
        <v>25</v>
      </c>
      <c r="Q677" s="537">
        <f t="shared" si="18"/>
        <v>23.04</v>
      </c>
      <c r="R677" s="470">
        <f>Q677*0.75</f>
        <v>17.28</v>
      </c>
      <c r="S677" s="1264">
        <f t="shared" si="19"/>
        <v>7743.7934027777783</v>
      </c>
      <c r="T677" s="1265"/>
      <c r="U677" s="1292" t="s">
        <v>405</v>
      </c>
      <c r="V677" s="1293"/>
    </row>
    <row r="678" spans="1:23" ht="17">
      <c r="A678" s="1652"/>
      <c r="B678" s="817">
        <v>7</v>
      </c>
      <c r="C678" s="838" t="s">
        <v>1195</v>
      </c>
      <c r="D678" s="468">
        <v>89</v>
      </c>
      <c r="E678" s="838">
        <v>18</v>
      </c>
      <c r="F678" s="838" t="s">
        <v>459</v>
      </c>
      <c r="G678" s="514">
        <v>521</v>
      </c>
      <c r="H678" s="514" t="s">
        <v>82</v>
      </c>
      <c r="I678" s="514" t="s">
        <v>82</v>
      </c>
      <c r="J678" s="764" t="s">
        <v>563</v>
      </c>
      <c r="K678" s="764" t="s">
        <v>1156</v>
      </c>
      <c r="L678" s="868" t="s">
        <v>484</v>
      </c>
      <c r="M678" s="468" t="s">
        <v>1211</v>
      </c>
      <c r="N678" s="514">
        <v>210000</v>
      </c>
      <c r="O678" s="756">
        <v>39.200000000000003</v>
      </c>
      <c r="P678" s="801">
        <v>12</v>
      </c>
      <c r="Q678" s="537">
        <f t="shared" si="18"/>
        <v>34.496000000000002</v>
      </c>
      <c r="R678" s="470">
        <f>Q678*0.75</f>
        <v>25.872</v>
      </c>
      <c r="S678" s="1264">
        <f t="shared" si="19"/>
        <v>6087.6623376623374</v>
      </c>
      <c r="T678" s="1265"/>
      <c r="U678" s="1292" t="s">
        <v>405</v>
      </c>
      <c r="V678" s="1293"/>
    </row>
    <row r="679" spans="1:23" ht="17">
      <c r="A679" s="1652"/>
      <c r="B679" s="817">
        <v>8</v>
      </c>
      <c r="C679" s="764" t="s">
        <v>82</v>
      </c>
      <c r="D679" s="764">
        <v>253</v>
      </c>
      <c r="E679" s="514">
        <v>0</v>
      </c>
      <c r="F679" s="764" t="s">
        <v>82</v>
      </c>
      <c r="G679" s="514">
        <v>0</v>
      </c>
      <c r="H679" s="514" t="s">
        <v>82</v>
      </c>
      <c r="I679" s="514" t="s">
        <v>82</v>
      </c>
      <c r="J679" s="764">
        <v>10</v>
      </c>
      <c r="K679" s="764">
        <v>0</v>
      </c>
      <c r="L679" s="868" t="s">
        <v>96</v>
      </c>
      <c r="M679" s="468" t="s">
        <v>794</v>
      </c>
      <c r="N679" s="940"/>
      <c r="O679" s="922"/>
      <c r="P679" s="843"/>
      <c r="Q679" s="537">
        <f t="shared" si="18"/>
        <v>0</v>
      </c>
      <c r="R679" s="470">
        <f>Q679*0.93</f>
        <v>0</v>
      </c>
      <c r="S679" s="1264" t="e">
        <f t="shared" si="19"/>
        <v>#DIV/0!</v>
      </c>
      <c r="T679" s="1265"/>
      <c r="U679" s="1292" t="s">
        <v>472</v>
      </c>
      <c r="V679" s="1293"/>
    </row>
    <row r="680" spans="1:23" ht="16">
      <c r="A680" s="1652"/>
      <c r="B680" s="817" t="s">
        <v>465</v>
      </c>
      <c r="C680" s="838" t="s">
        <v>82</v>
      </c>
      <c r="D680" s="838" t="s">
        <v>615</v>
      </c>
      <c r="E680" s="838" t="s">
        <v>615</v>
      </c>
      <c r="F680" s="838" t="s">
        <v>82</v>
      </c>
      <c r="G680" s="838" t="s">
        <v>96</v>
      </c>
      <c r="H680" s="468" t="s">
        <v>82</v>
      </c>
      <c r="I680" s="514" t="s">
        <v>82</v>
      </c>
      <c r="J680" s="764" t="s">
        <v>406</v>
      </c>
      <c r="K680" s="514">
        <v>0</v>
      </c>
      <c r="L680" s="514" t="s">
        <v>82</v>
      </c>
      <c r="M680" s="863" t="s">
        <v>469</v>
      </c>
      <c r="N680" s="923"/>
      <c r="O680" s="922"/>
      <c r="P680" s="843"/>
      <c r="Q680" s="537">
        <f t="shared" si="18"/>
        <v>0</v>
      </c>
      <c r="R680" s="470">
        <f>Q680*0.93</f>
        <v>0</v>
      </c>
      <c r="S680" s="1264" t="e">
        <f t="shared" si="19"/>
        <v>#DIV/0!</v>
      </c>
      <c r="T680" s="1265"/>
      <c r="U680" s="1292" t="s">
        <v>473</v>
      </c>
      <c r="V680" s="1293"/>
    </row>
    <row r="681" spans="1:23" ht="17">
      <c r="A681" s="1653"/>
      <c r="B681" s="817" t="s">
        <v>467</v>
      </c>
      <c r="C681" s="764" t="s">
        <v>1210</v>
      </c>
      <c r="D681" s="468">
        <v>99</v>
      </c>
      <c r="E681" s="514">
        <v>25</v>
      </c>
      <c r="F681" s="764" t="s">
        <v>907</v>
      </c>
      <c r="G681" s="514">
        <v>476</v>
      </c>
      <c r="H681" s="468" t="s">
        <v>82</v>
      </c>
      <c r="I681" s="514" t="s">
        <v>82</v>
      </c>
      <c r="J681" s="764">
        <v>0</v>
      </c>
      <c r="K681" s="764">
        <v>0</v>
      </c>
      <c r="L681" s="868" t="s">
        <v>484</v>
      </c>
      <c r="M681" s="468" t="s">
        <v>1212</v>
      </c>
      <c r="N681" s="841">
        <v>115000</v>
      </c>
      <c r="O681" s="787">
        <v>18.8</v>
      </c>
      <c r="P681" s="801">
        <v>25</v>
      </c>
      <c r="Q681" s="537">
        <f t="shared" si="18"/>
        <v>14.1</v>
      </c>
      <c r="R681" s="470">
        <f>Q681*0.7835</f>
        <v>11.04735</v>
      </c>
      <c r="S681" s="1264">
        <f t="shared" si="19"/>
        <v>8156.0283687943265</v>
      </c>
      <c r="T681" s="1265"/>
      <c r="U681" s="1292" t="s">
        <v>405</v>
      </c>
      <c r="V681" s="1293"/>
    </row>
    <row r="682" spans="1:23" ht="17">
      <c r="A682" s="1651">
        <v>45355</v>
      </c>
      <c r="B682" s="817" t="s">
        <v>256</v>
      </c>
      <c r="C682" s="764" t="s">
        <v>1064</v>
      </c>
      <c r="D682" s="839" t="s">
        <v>1214</v>
      </c>
      <c r="E682" s="764" t="s">
        <v>1204</v>
      </c>
      <c r="F682" s="838" t="s">
        <v>494</v>
      </c>
      <c r="G682" s="514">
        <v>479</v>
      </c>
      <c r="H682" s="970">
        <v>158.91</v>
      </c>
      <c r="I682" s="514" t="s">
        <v>82</v>
      </c>
      <c r="J682" s="838">
        <v>0</v>
      </c>
      <c r="K682" s="839">
        <v>0</v>
      </c>
      <c r="L682" s="868" t="s">
        <v>484</v>
      </c>
      <c r="M682" s="468" t="s">
        <v>1215</v>
      </c>
      <c r="N682" s="514">
        <v>87141</v>
      </c>
      <c r="O682" s="756">
        <v>167.71</v>
      </c>
      <c r="P682" s="768">
        <v>99</v>
      </c>
      <c r="Q682" s="537">
        <f t="shared" si="18"/>
        <v>1.6771</v>
      </c>
      <c r="R682" s="470">
        <f>Q682*0.75</f>
        <v>1.257825</v>
      </c>
      <c r="S682" s="1264">
        <f t="shared" si="19"/>
        <v>51959.334565619225</v>
      </c>
      <c r="T682" s="1265"/>
      <c r="U682" s="1292" t="s">
        <v>397</v>
      </c>
      <c r="V682" s="1293"/>
      <c r="W682" s="959">
        <v>16</v>
      </c>
    </row>
    <row r="683" spans="1:23" ht="17">
      <c r="A683" s="1652"/>
      <c r="B683" s="817">
        <v>6</v>
      </c>
      <c r="C683" s="764" t="s">
        <v>1186</v>
      </c>
      <c r="D683" s="764" t="s">
        <v>1172</v>
      </c>
      <c r="E683" s="764" t="s">
        <v>1164</v>
      </c>
      <c r="F683" s="838">
        <v>33</v>
      </c>
      <c r="G683" s="514">
        <v>477</v>
      </c>
      <c r="H683" s="514" t="s">
        <v>82</v>
      </c>
      <c r="I683" s="514" t="s">
        <v>82</v>
      </c>
      <c r="J683" s="838" t="s">
        <v>406</v>
      </c>
      <c r="K683" s="764">
        <v>0</v>
      </c>
      <c r="L683" s="868" t="s">
        <v>484</v>
      </c>
      <c r="M683" s="468" t="s">
        <v>1158</v>
      </c>
      <c r="N683" s="514">
        <v>180075</v>
      </c>
      <c r="O683" s="756">
        <v>30.61</v>
      </c>
      <c r="P683" s="801">
        <v>25</v>
      </c>
      <c r="Q683" s="537">
        <f t="shared" si="18"/>
        <v>22.9575</v>
      </c>
      <c r="R683" s="470">
        <f>Q683*0.75</f>
        <v>17.218125000000001</v>
      </c>
      <c r="S683" s="1264">
        <f t="shared" si="19"/>
        <v>7843.8418817379943</v>
      </c>
      <c r="T683" s="1265"/>
      <c r="U683" s="1292" t="s">
        <v>405</v>
      </c>
      <c r="V683" s="1293"/>
    </row>
    <row r="684" spans="1:23" ht="17">
      <c r="A684" s="1652"/>
      <c r="B684" s="817">
        <v>7</v>
      </c>
      <c r="C684" s="838" t="s">
        <v>1195</v>
      </c>
      <c r="D684" s="468">
        <v>89</v>
      </c>
      <c r="E684" s="838">
        <v>18</v>
      </c>
      <c r="F684" s="838" t="s">
        <v>459</v>
      </c>
      <c r="G684" s="514">
        <v>523</v>
      </c>
      <c r="H684" s="514" t="s">
        <v>82</v>
      </c>
      <c r="I684" s="514" t="s">
        <v>82</v>
      </c>
      <c r="J684" s="764" t="s">
        <v>563</v>
      </c>
      <c r="K684" s="764" t="s">
        <v>1156</v>
      </c>
      <c r="L684" s="868" t="s">
        <v>484</v>
      </c>
      <c r="M684" s="468" t="s">
        <v>1178</v>
      </c>
      <c r="N684" s="514">
        <v>210000</v>
      </c>
      <c r="O684" s="756">
        <v>39.200000000000003</v>
      </c>
      <c r="P684" s="801">
        <v>12</v>
      </c>
      <c r="Q684" s="537">
        <f t="shared" si="18"/>
        <v>34.496000000000002</v>
      </c>
      <c r="R684" s="470">
        <f>Q684*0.75</f>
        <v>25.872</v>
      </c>
      <c r="S684" s="1264">
        <f t="shared" si="19"/>
        <v>6087.6623376623374</v>
      </c>
      <c r="T684" s="1265"/>
      <c r="U684" s="1292" t="s">
        <v>405</v>
      </c>
      <c r="V684" s="1293"/>
    </row>
    <row r="685" spans="1:23" ht="17">
      <c r="A685" s="1652"/>
      <c r="B685" s="817">
        <v>8</v>
      </c>
      <c r="C685" s="764" t="s">
        <v>82</v>
      </c>
      <c r="D685" s="764">
        <v>253</v>
      </c>
      <c r="E685" s="514">
        <v>0</v>
      </c>
      <c r="F685" s="764" t="s">
        <v>82</v>
      </c>
      <c r="G685" s="514">
        <v>0</v>
      </c>
      <c r="H685" s="514" t="s">
        <v>82</v>
      </c>
      <c r="I685" s="514" t="s">
        <v>82</v>
      </c>
      <c r="J685" s="764">
        <v>10</v>
      </c>
      <c r="K685" s="764">
        <v>0</v>
      </c>
      <c r="L685" s="868" t="s">
        <v>96</v>
      </c>
      <c r="M685" s="468" t="s">
        <v>794</v>
      </c>
      <c r="N685" s="940"/>
      <c r="O685" s="922"/>
      <c r="P685" s="843"/>
      <c r="Q685" s="537">
        <f t="shared" si="18"/>
        <v>0</v>
      </c>
      <c r="R685" s="470">
        <f>Q685*0.93</f>
        <v>0</v>
      </c>
      <c r="S685" s="1264" t="e">
        <f t="shared" si="19"/>
        <v>#DIV/0!</v>
      </c>
      <c r="T685" s="1265"/>
      <c r="U685" s="1292" t="s">
        <v>472</v>
      </c>
      <c r="V685" s="1293"/>
    </row>
    <row r="686" spans="1:23" ht="16">
      <c r="A686" s="1652"/>
      <c r="B686" s="817" t="s">
        <v>465</v>
      </c>
      <c r="C686" s="838" t="s">
        <v>82</v>
      </c>
      <c r="D686" s="838" t="s">
        <v>615</v>
      </c>
      <c r="E686" s="838" t="s">
        <v>615</v>
      </c>
      <c r="F686" s="838" t="s">
        <v>82</v>
      </c>
      <c r="G686" s="838" t="s">
        <v>96</v>
      </c>
      <c r="H686" s="468" t="s">
        <v>82</v>
      </c>
      <c r="I686" s="514" t="s">
        <v>82</v>
      </c>
      <c r="J686" s="764" t="s">
        <v>406</v>
      </c>
      <c r="K686" s="514">
        <v>0</v>
      </c>
      <c r="L686" s="514" t="s">
        <v>82</v>
      </c>
      <c r="M686" s="863" t="s">
        <v>469</v>
      </c>
      <c r="N686" s="923"/>
      <c r="O686" s="922"/>
      <c r="P686" s="843"/>
      <c r="Q686" s="537">
        <f t="shared" si="18"/>
        <v>0</v>
      </c>
      <c r="R686" s="470">
        <f>Q686*0.93</f>
        <v>0</v>
      </c>
      <c r="S686" s="1264" t="e">
        <f t="shared" si="19"/>
        <v>#DIV/0!</v>
      </c>
      <c r="T686" s="1265"/>
      <c r="U686" s="1292" t="s">
        <v>473</v>
      </c>
      <c r="V686" s="1293"/>
    </row>
    <row r="687" spans="1:23" ht="17">
      <c r="A687" s="1653"/>
      <c r="B687" s="817" t="s">
        <v>467</v>
      </c>
      <c r="C687" s="764" t="s">
        <v>1210</v>
      </c>
      <c r="D687" s="468">
        <v>99</v>
      </c>
      <c r="E687" s="514" t="s">
        <v>920</v>
      </c>
      <c r="F687" s="764" t="s">
        <v>907</v>
      </c>
      <c r="G687" s="514">
        <v>478</v>
      </c>
      <c r="H687" s="468" t="s">
        <v>82</v>
      </c>
      <c r="I687" s="514" t="s">
        <v>82</v>
      </c>
      <c r="J687" s="764">
        <v>0</v>
      </c>
      <c r="K687" s="764">
        <v>0</v>
      </c>
      <c r="L687" s="868" t="s">
        <v>484</v>
      </c>
      <c r="M687" s="468" t="s">
        <v>1216</v>
      </c>
      <c r="N687" s="841">
        <v>115000</v>
      </c>
      <c r="O687" s="787">
        <v>18.8</v>
      </c>
      <c r="P687" s="801">
        <v>25</v>
      </c>
      <c r="Q687" s="537">
        <f t="shared" si="18"/>
        <v>14.1</v>
      </c>
      <c r="R687" s="470">
        <f>Q687*0.7835</f>
        <v>11.04735</v>
      </c>
      <c r="S687" s="1264">
        <f t="shared" si="19"/>
        <v>8156.0283687943265</v>
      </c>
      <c r="T687" s="1265"/>
      <c r="U687" s="1292" t="s">
        <v>405</v>
      </c>
      <c r="V687" s="1293"/>
    </row>
    <row r="688" spans="1:23" ht="17">
      <c r="A688" s="1651">
        <v>45356</v>
      </c>
      <c r="B688" s="817" t="s">
        <v>256</v>
      </c>
      <c r="C688" s="764" t="s">
        <v>1064</v>
      </c>
      <c r="D688" s="839" t="s">
        <v>1218</v>
      </c>
      <c r="E688" s="764" t="s">
        <v>1204</v>
      </c>
      <c r="F688" s="838" t="s">
        <v>494</v>
      </c>
      <c r="G688" s="514">
        <v>478</v>
      </c>
      <c r="H688" s="970">
        <v>158.44</v>
      </c>
      <c r="I688" s="514" t="s">
        <v>82</v>
      </c>
      <c r="J688" s="838">
        <v>0</v>
      </c>
      <c r="K688" s="839">
        <v>0</v>
      </c>
      <c r="L688" s="868" t="s">
        <v>484</v>
      </c>
      <c r="M688" s="468" t="s">
        <v>1205</v>
      </c>
      <c r="N688" s="514">
        <v>88542</v>
      </c>
      <c r="O688" s="756">
        <v>171.66</v>
      </c>
      <c r="P688" s="768">
        <v>99</v>
      </c>
      <c r="Q688" s="537">
        <f t="shared" si="18"/>
        <v>1.7165999999999999</v>
      </c>
      <c r="R688" s="470">
        <f>Q688*0.75</f>
        <v>1.28745</v>
      </c>
      <c r="S688" s="1264">
        <f t="shared" si="19"/>
        <v>51579.867179307934</v>
      </c>
      <c r="T688" s="1265"/>
      <c r="U688" s="1292" t="s">
        <v>397</v>
      </c>
      <c r="V688" s="1293"/>
      <c r="W688" s="959">
        <v>16</v>
      </c>
    </row>
    <row r="689" spans="1:23" ht="17">
      <c r="A689" s="1652"/>
      <c r="B689" s="817">
        <v>6</v>
      </c>
      <c r="C689" s="764" t="s">
        <v>1186</v>
      </c>
      <c r="D689" s="764" t="s">
        <v>814</v>
      </c>
      <c r="E689" s="764" t="s">
        <v>1219</v>
      </c>
      <c r="F689" s="838">
        <v>33</v>
      </c>
      <c r="G689" s="514">
        <v>478</v>
      </c>
      <c r="H689" s="514" t="s">
        <v>82</v>
      </c>
      <c r="I689" s="514" t="s">
        <v>82</v>
      </c>
      <c r="J689" s="838" t="s">
        <v>406</v>
      </c>
      <c r="K689" s="764">
        <v>0</v>
      </c>
      <c r="L689" s="868" t="s">
        <v>484</v>
      </c>
      <c r="M689" s="468" t="s">
        <v>1220</v>
      </c>
      <c r="N689" s="514">
        <v>183772</v>
      </c>
      <c r="O689" s="756">
        <v>26.51</v>
      </c>
      <c r="P689" s="801">
        <v>25</v>
      </c>
      <c r="Q689" s="537">
        <f t="shared" si="18"/>
        <v>19.882500000000004</v>
      </c>
      <c r="R689" s="470">
        <f>Q689*0.75</f>
        <v>14.911875000000002</v>
      </c>
      <c r="S689" s="1264">
        <f t="shared" si="19"/>
        <v>9242.9020495410514</v>
      </c>
      <c r="T689" s="1265"/>
      <c r="U689" s="1292" t="s">
        <v>405</v>
      </c>
      <c r="V689" s="1293"/>
    </row>
    <row r="690" spans="1:23" ht="17">
      <c r="A690" s="1652"/>
      <c r="B690" s="817">
        <v>7</v>
      </c>
      <c r="C690" s="838" t="s">
        <v>1195</v>
      </c>
      <c r="D690" s="468">
        <v>89</v>
      </c>
      <c r="E690" s="838">
        <v>18</v>
      </c>
      <c r="F690" s="838" t="s">
        <v>459</v>
      </c>
      <c r="G690" s="514">
        <v>524</v>
      </c>
      <c r="H690" s="514" t="s">
        <v>82</v>
      </c>
      <c r="I690" s="514" t="s">
        <v>82</v>
      </c>
      <c r="J690" s="764" t="s">
        <v>563</v>
      </c>
      <c r="K690" s="764" t="s">
        <v>1156</v>
      </c>
      <c r="L690" s="868" t="s">
        <v>484</v>
      </c>
      <c r="M690" s="468" t="s">
        <v>1178</v>
      </c>
      <c r="N690" s="514">
        <v>210000</v>
      </c>
      <c r="O690" s="756">
        <v>39.200000000000003</v>
      </c>
      <c r="P690" s="801">
        <v>12</v>
      </c>
      <c r="Q690" s="537">
        <f t="shared" si="18"/>
        <v>34.496000000000002</v>
      </c>
      <c r="R690" s="470">
        <f>Q690*0.75</f>
        <v>25.872</v>
      </c>
      <c r="S690" s="1264">
        <f t="shared" si="19"/>
        <v>6087.6623376623374</v>
      </c>
      <c r="T690" s="1265"/>
      <c r="U690" s="1292" t="s">
        <v>405</v>
      </c>
      <c r="V690" s="1293"/>
    </row>
    <row r="691" spans="1:23" ht="17">
      <c r="A691" s="1652"/>
      <c r="B691" s="817">
        <v>8</v>
      </c>
      <c r="C691" s="764" t="s">
        <v>82</v>
      </c>
      <c r="D691" s="764">
        <v>253</v>
      </c>
      <c r="E691" s="514">
        <v>0</v>
      </c>
      <c r="F691" s="764" t="s">
        <v>82</v>
      </c>
      <c r="G691" s="514">
        <v>0</v>
      </c>
      <c r="H691" s="514" t="s">
        <v>82</v>
      </c>
      <c r="I691" s="514" t="s">
        <v>82</v>
      </c>
      <c r="J691" s="764">
        <v>10</v>
      </c>
      <c r="K691" s="764">
        <v>0</v>
      </c>
      <c r="L691" s="868" t="s">
        <v>96</v>
      </c>
      <c r="M691" s="468" t="s">
        <v>794</v>
      </c>
      <c r="N691" s="940"/>
      <c r="O691" s="922"/>
      <c r="P691" s="843"/>
      <c r="Q691" s="537">
        <f t="shared" si="18"/>
        <v>0</v>
      </c>
      <c r="R691" s="470">
        <f>Q691*0.93</f>
        <v>0</v>
      </c>
      <c r="S691" s="1264" t="e">
        <f t="shared" si="19"/>
        <v>#DIV/0!</v>
      </c>
      <c r="T691" s="1265"/>
      <c r="U691" s="1292" t="s">
        <v>472</v>
      </c>
      <c r="V691" s="1293"/>
    </row>
    <row r="692" spans="1:23" ht="16">
      <c r="A692" s="1652"/>
      <c r="B692" s="817" t="s">
        <v>465</v>
      </c>
      <c r="C692" s="838" t="s">
        <v>82</v>
      </c>
      <c r="D692" s="838" t="s">
        <v>615</v>
      </c>
      <c r="E692" s="838" t="s">
        <v>615</v>
      </c>
      <c r="F692" s="838" t="s">
        <v>82</v>
      </c>
      <c r="G692" s="838" t="s">
        <v>96</v>
      </c>
      <c r="H692" s="468" t="s">
        <v>82</v>
      </c>
      <c r="I692" s="514" t="s">
        <v>82</v>
      </c>
      <c r="J692" s="764" t="s">
        <v>406</v>
      </c>
      <c r="K692" s="514">
        <v>0</v>
      </c>
      <c r="L692" s="514" t="s">
        <v>82</v>
      </c>
      <c r="M692" s="863" t="s">
        <v>469</v>
      </c>
      <c r="N692" s="923"/>
      <c r="O692" s="922"/>
      <c r="P692" s="843"/>
      <c r="Q692" s="537">
        <f t="shared" si="18"/>
        <v>0</v>
      </c>
      <c r="R692" s="470">
        <f>Q692*0.93</f>
        <v>0</v>
      </c>
      <c r="S692" s="1264" t="e">
        <f t="shared" si="19"/>
        <v>#DIV/0!</v>
      </c>
      <c r="T692" s="1265"/>
      <c r="U692" s="1292" t="s">
        <v>473</v>
      </c>
      <c r="V692" s="1293"/>
    </row>
    <row r="693" spans="1:23" ht="17">
      <c r="A693" s="1653"/>
      <c r="B693" s="817" t="s">
        <v>467</v>
      </c>
      <c r="C693" s="764" t="s">
        <v>1217</v>
      </c>
      <c r="D693" s="468" t="s">
        <v>1201</v>
      </c>
      <c r="E693" s="514">
        <v>26</v>
      </c>
      <c r="F693" s="764" t="s">
        <v>459</v>
      </c>
      <c r="G693" s="514">
        <v>482</v>
      </c>
      <c r="H693" s="468" t="s">
        <v>82</v>
      </c>
      <c r="I693" s="514" t="s">
        <v>82</v>
      </c>
      <c r="J693" s="764">
        <v>0</v>
      </c>
      <c r="K693" s="764">
        <v>0</v>
      </c>
      <c r="L693" s="868" t="s">
        <v>484</v>
      </c>
      <c r="M693" s="468" t="s">
        <v>1221</v>
      </c>
      <c r="N693" s="841">
        <v>118350</v>
      </c>
      <c r="O693" s="787">
        <v>19.3</v>
      </c>
      <c r="P693" s="801">
        <v>25</v>
      </c>
      <c r="Q693" s="537">
        <f t="shared" si="18"/>
        <v>14.475</v>
      </c>
      <c r="R693" s="470">
        <f>Q693*0.7835</f>
        <v>11.341162499999999</v>
      </c>
      <c r="S693" s="1264">
        <f t="shared" si="19"/>
        <v>8176.1658031088082</v>
      </c>
      <c r="T693" s="1265"/>
      <c r="U693" s="1292" t="s">
        <v>405</v>
      </c>
      <c r="V693" s="1293"/>
    </row>
    <row r="694" spans="1:23" ht="17">
      <c r="A694" s="1651">
        <v>45357</v>
      </c>
      <c r="B694" s="817" t="s">
        <v>256</v>
      </c>
      <c r="C694" s="764" t="s">
        <v>1200</v>
      </c>
      <c r="D694" s="839" t="s">
        <v>1060</v>
      </c>
      <c r="E694" s="764" t="s">
        <v>1204</v>
      </c>
      <c r="F694" s="838" t="s">
        <v>494</v>
      </c>
      <c r="G694" s="514">
        <v>481</v>
      </c>
      <c r="H694" s="970">
        <v>158.19</v>
      </c>
      <c r="I694" s="514" t="s">
        <v>82</v>
      </c>
      <c r="J694" s="838">
        <v>0</v>
      </c>
      <c r="K694" s="839">
        <v>0</v>
      </c>
      <c r="L694" s="868" t="s">
        <v>484</v>
      </c>
      <c r="M694" s="468" t="s">
        <v>1205</v>
      </c>
      <c r="N694" s="514">
        <v>81220</v>
      </c>
      <c r="O694" s="756">
        <v>160</v>
      </c>
      <c r="P694" s="768">
        <v>99</v>
      </c>
      <c r="Q694" s="537">
        <f t="shared" ref="Q694:Q757" si="20">O694*(100-P694)/100</f>
        <v>1.6</v>
      </c>
      <c r="R694" s="470">
        <f>Q694*0.75</f>
        <v>1.2000000000000002</v>
      </c>
      <c r="S694" s="1264">
        <f t="shared" ref="S694:S757" si="21">N694/Q694</f>
        <v>50762.5</v>
      </c>
      <c r="T694" s="1265"/>
      <c r="U694" s="1292" t="s">
        <v>397</v>
      </c>
      <c r="V694" s="1293"/>
      <c r="W694" s="959">
        <v>16</v>
      </c>
    </row>
    <row r="695" spans="1:23" ht="17">
      <c r="A695" s="1652"/>
      <c r="B695" s="817">
        <v>6</v>
      </c>
      <c r="C695" s="764" t="s">
        <v>1222</v>
      </c>
      <c r="D695" s="764" t="s">
        <v>814</v>
      </c>
      <c r="E695" s="764" t="s">
        <v>1219</v>
      </c>
      <c r="F695" s="838">
        <v>33</v>
      </c>
      <c r="G695" s="514">
        <v>481</v>
      </c>
      <c r="H695" s="514" t="s">
        <v>82</v>
      </c>
      <c r="I695" s="514" t="s">
        <v>82</v>
      </c>
      <c r="J695" s="838" t="s">
        <v>406</v>
      </c>
      <c r="K695" s="764">
        <v>0</v>
      </c>
      <c r="L695" s="868" t="s">
        <v>484</v>
      </c>
      <c r="M695" s="468" t="s">
        <v>1220</v>
      </c>
      <c r="N695" s="514">
        <v>183456</v>
      </c>
      <c r="O695" s="756">
        <v>30.25</v>
      </c>
      <c r="P695" s="801">
        <v>25</v>
      </c>
      <c r="Q695" s="537">
        <f t="shared" si="20"/>
        <v>22.6875</v>
      </c>
      <c r="R695" s="470">
        <f>Q695*0.75</f>
        <v>17.015625</v>
      </c>
      <c r="S695" s="1264">
        <f t="shared" si="21"/>
        <v>8086.2148760330574</v>
      </c>
      <c r="T695" s="1265"/>
      <c r="U695" s="1292" t="s">
        <v>405</v>
      </c>
      <c r="V695" s="1293"/>
    </row>
    <row r="696" spans="1:23" ht="17">
      <c r="A696" s="1652"/>
      <c r="B696" s="817">
        <v>7</v>
      </c>
      <c r="C696" s="838" t="s">
        <v>1187</v>
      </c>
      <c r="D696" s="468" t="s">
        <v>796</v>
      </c>
      <c r="E696" s="838">
        <v>18</v>
      </c>
      <c r="F696" s="838" t="s">
        <v>459</v>
      </c>
      <c r="G696" s="514">
        <v>530</v>
      </c>
      <c r="H696" s="514" t="s">
        <v>82</v>
      </c>
      <c r="I696" s="514" t="s">
        <v>82</v>
      </c>
      <c r="J696" s="764" t="s">
        <v>1016</v>
      </c>
      <c r="K696" s="764" t="s">
        <v>1156</v>
      </c>
      <c r="L696" s="868" t="s">
        <v>484</v>
      </c>
      <c r="M696" s="468" t="s">
        <v>1223</v>
      </c>
      <c r="N696" s="514">
        <v>213750</v>
      </c>
      <c r="O696" s="756">
        <v>35.75</v>
      </c>
      <c r="P696" s="801">
        <v>12</v>
      </c>
      <c r="Q696" s="537">
        <f t="shared" si="20"/>
        <v>31.46</v>
      </c>
      <c r="R696" s="470">
        <f>Q696*0.75</f>
        <v>23.594999999999999</v>
      </c>
      <c r="S696" s="1264">
        <f t="shared" si="21"/>
        <v>6794.3420216147488</v>
      </c>
      <c r="T696" s="1265"/>
      <c r="U696" s="1292" t="s">
        <v>405</v>
      </c>
      <c r="V696" s="1293"/>
    </row>
    <row r="697" spans="1:23" ht="17">
      <c r="A697" s="1652"/>
      <c r="B697" s="817">
        <v>8</v>
      </c>
      <c r="C697" s="764" t="s">
        <v>82</v>
      </c>
      <c r="D697" s="764">
        <v>253</v>
      </c>
      <c r="E697" s="514">
        <v>0</v>
      </c>
      <c r="F697" s="764" t="s">
        <v>82</v>
      </c>
      <c r="G697" s="514">
        <v>0</v>
      </c>
      <c r="H697" s="514" t="s">
        <v>82</v>
      </c>
      <c r="I697" s="514" t="s">
        <v>82</v>
      </c>
      <c r="J697" s="764">
        <v>10</v>
      </c>
      <c r="K697" s="764">
        <v>0</v>
      </c>
      <c r="L697" s="868" t="s">
        <v>96</v>
      </c>
      <c r="M697" s="468" t="s">
        <v>794</v>
      </c>
      <c r="N697" s="940"/>
      <c r="O697" s="922"/>
      <c r="P697" s="843"/>
      <c r="Q697" s="537">
        <f t="shared" si="20"/>
        <v>0</v>
      </c>
      <c r="R697" s="470">
        <f>Q697*0.93</f>
        <v>0</v>
      </c>
      <c r="S697" s="1264" t="e">
        <f t="shared" si="21"/>
        <v>#DIV/0!</v>
      </c>
      <c r="T697" s="1265"/>
      <c r="U697" s="1292" t="s">
        <v>472</v>
      </c>
      <c r="V697" s="1293"/>
    </row>
    <row r="698" spans="1:23" ht="16">
      <c r="A698" s="1652"/>
      <c r="B698" s="817" t="s">
        <v>465</v>
      </c>
      <c r="C698" s="838" t="s">
        <v>82</v>
      </c>
      <c r="D698" s="838" t="s">
        <v>615</v>
      </c>
      <c r="E698" s="838" t="s">
        <v>615</v>
      </c>
      <c r="F698" s="838" t="s">
        <v>82</v>
      </c>
      <c r="G698" s="838" t="s">
        <v>96</v>
      </c>
      <c r="H698" s="468" t="s">
        <v>82</v>
      </c>
      <c r="I698" s="514" t="s">
        <v>82</v>
      </c>
      <c r="J698" s="764" t="s">
        <v>406</v>
      </c>
      <c r="K698" s="514">
        <v>0</v>
      </c>
      <c r="L698" s="514" t="s">
        <v>82</v>
      </c>
      <c r="M698" s="863" t="s">
        <v>469</v>
      </c>
      <c r="N698" s="923"/>
      <c r="O698" s="922"/>
      <c r="P698" s="843"/>
      <c r="Q698" s="537">
        <f t="shared" si="20"/>
        <v>0</v>
      </c>
      <c r="R698" s="470">
        <f>Q698*0.93</f>
        <v>0</v>
      </c>
      <c r="S698" s="1264" t="e">
        <f t="shared" si="21"/>
        <v>#DIV/0!</v>
      </c>
      <c r="T698" s="1265"/>
      <c r="U698" s="1292" t="s">
        <v>473</v>
      </c>
      <c r="V698" s="1293"/>
    </row>
    <row r="699" spans="1:23" ht="17">
      <c r="A699" s="1653"/>
      <c r="B699" s="817" t="s">
        <v>467</v>
      </c>
      <c r="C699" s="764" t="s">
        <v>700</v>
      </c>
      <c r="D699" s="468">
        <v>98</v>
      </c>
      <c r="E699" s="514" t="s">
        <v>920</v>
      </c>
      <c r="F699" s="764" t="s">
        <v>459</v>
      </c>
      <c r="G699" s="514">
        <v>487</v>
      </c>
      <c r="H699" s="468" t="s">
        <v>82</v>
      </c>
      <c r="I699" s="514" t="s">
        <v>82</v>
      </c>
      <c r="J699" s="764">
        <v>0</v>
      </c>
      <c r="K699" s="764">
        <v>0</v>
      </c>
      <c r="L699" s="868" t="s">
        <v>484</v>
      </c>
      <c r="M699" s="468" t="s">
        <v>1224</v>
      </c>
      <c r="N699" s="841">
        <v>125000</v>
      </c>
      <c r="O699" s="787">
        <v>20.399999999999999</v>
      </c>
      <c r="P699" s="801">
        <v>25</v>
      </c>
      <c r="Q699" s="537">
        <f t="shared" si="20"/>
        <v>15.3</v>
      </c>
      <c r="R699" s="470">
        <f>Q699*0.7835</f>
        <v>11.987550000000001</v>
      </c>
      <c r="S699" s="1264">
        <f t="shared" si="21"/>
        <v>8169.9346405228753</v>
      </c>
      <c r="T699" s="1265"/>
      <c r="U699" s="1292" t="s">
        <v>405</v>
      </c>
      <c r="V699" s="1293"/>
    </row>
    <row r="700" spans="1:23" ht="17">
      <c r="A700" s="1651">
        <v>45358</v>
      </c>
      <c r="B700" s="817" t="s">
        <v>256</v>
      </c>
      <c r="C700" s="764" t="s">
        <v>1227</v>
      </c>
      <c r="D700" s="839" t="s">
        <v>1060</v>
      </c>
      <c r="E700" s="764" t="s">
        <v>1204</v>
      </c>
      <c r="F700" s="838" t="s">
        <v>494</v>
      </c>
      <c r="G700" s="514">
        <v>473</v>
      </c>
      <c r="H700" s="970">
        <v>157.91999999999999</v>
      </c>
      <c r="I700" s="514" t="s">
        <v>82</v>
      </c>
      <c r="J700" s="838">
        <v>0</v>
      </c>
      <c r="K700" s="839">
        <v>0</v>
      </c>
      <c r="L700" s="868" t="s">
        <v>484</v>
      </c>
      <c r="M700" s="468" t="s">
        <v>1205</v>
      </c>
      <c r="N700" s="514">
        <v>81091</v>
      </c>
      <c r="O700" s="756">
        <v>160</v>
      </c>
      <c r="P700" s="768">
        <v>99</v>
      </c>
      <c r="Q700" s="537">
        <f t="shared" si="20"/>
        <v>1.6</v>
      </c>
      <c r="R700" s="470">
        <f>Q700*0.75</f>
        <v>1.2000000000000002</v>
      </c>
      <c r="S700" s="1264">
        <f t="shared" si="21"/>
        <v>50681.875</v>
      </c>
      <c r="T700" s="1265"/>
      <c r="U700" s="1292" t="s">
        <v>397</v>
      </c>
      <c r="V700" s="1293"/>
      <c r="W700" s="959">
        <v>16</v>
      </c>
    </row>
    <row r="701" spans="1:23" ht="17">
      <c r="A701" s="1652"/>
      <c r="B701" s="817">
        <v>6</v>
      </c>
      <c r="C701" s="764" t="s">
        <v>1222</v>
      </c>
      <c r="D701" s="764" t="s">
        <v>1226</v>
      </c>
      <c r="E701" s="764" t="s">
        <v>1219</v>
      </c>
      <c r="F701" s="838">
        <v>33</v>
      </c>
      <c r="G701" s="514">
        <v>473</v>
      </c>
      <c r="H701" s="514" t="s">
        <v>82</v>
      </c>
      <c r="I701" s="514" t="s">
        <v>82</v>
      </c>
      <c r="J701" s="838" t="s">
        <v>406</v>
      </c>
      <c r="K701" s="764">
        <v>0</v>
      </c>
      <c r="L701" s="868" t="s">
        <v>484</v>
      </c>
      <c r="M701" s="468" t="s">
        <v>1158</v>
      </c>
      <c r="N701" s="514">
        <v>183239</v>
      </c>
      <c r="O701" s="756">
        <v>36.29</v>
      </c>
      <c r="P701" s="801">
        <v>25</v>
      </c>
      <c r="Q701" s="537">
        <f t="shared" si="20"/>
        <v>27.217500000000001</v>
      </c>
      <c r="R701" s="470">
        <f>Q701*0.75</f>
        <v>20.413125000000001</v>
      </c>
      <c r="S701" s="1264">
        <f t="shared" si="21"/>
        <v>6732.396436116469</v>
      </c>
      <c r="T701" s="1265"/>
      <c r="U701" s="1292" t="s">
        <v>405</v>
      </c>
      <c r="V701" s="1293"/>
    </row>
    <row r="702" spans="1:23" ht="17">
      <c r="A702" s="1652"/>
      <c r="B702" s="817">
        <v>7</v>
      </c>
      <c r="C702" s="838" t="s">
        <v>1225</v>
      </c>
      <c r="D702" s="468">
        <v>86</v>
      </c>
      <c r="E702" s="838">
        <v>18</v>
      </c>
      <c r="F702" s="838" t="s">
        <v>459</v>
      </c>
      <c r="G702" s="514">
        <v>527</v>
      </c>
      <c r="H702" s="514" t="s">
        <v>82</v>
      </c>
      <c r="I702" s="514" t="s">
        <v>82</v>
      </c>
      <c r="J702" s="764" t="s">
        <v>1016</v>
      </c>
      <c r="K702" s="764" t="s">
        <v>1156</v>
      </c>
      <c r="L702" s="868" t="s">
        <v>484</v>
      </c>
      <c r="M702" s="468" t="s">
        <v>1223</v>
      </c>
      <c r="N702" s="514">
        <v>220000</v>
      </c>
      <c r="O702" s="756">
        <v>30</v>
      </c>
      <c r="P702" s="801">
        <v>12</v>
      </c>
      <c r="Q702" s="537">
        <f t="shared" si="20"/>
        <v>26.4</v>
      </c>
      <c r="R702" s="470">
        <f>Q702*0.75</f>
        <v>19.799999999999997</v>
      </c>
      <c r="S702" s="1264">
        <f t="shared" si="21"/>
        <v>8333.3333333333339</v>
      </c>
      <c r="T702" s="1265"/>
      <c r="U702" s="1292" t="s">
        <v>405</v>
      </c>
      <c r="V702" s="1293"/>
    </row>
    <row r="703" spans="1:23" ht="17">
      <c r="A703" s="1652"/>
      <c r="B703" s="817">
        <v>8</v>
      </c>
      <c r="C703" s="764" t="s">
        <v>82</v>
      </c>
      <c r="D703" s="764">
        <v>253</v>
      </c>
      <c r="E703" s="514">
        <v>0</v>
      </c>
      <c r="F703" s="764" t="s">
        <v>82</v>
      </c>
      <c r="G703" s="514">
        <v>0</v>
      </c>
      <c r="H703" s="514" t="s">
        <v>82</v>
      </c>
      <c r="I703" s="514" t="s">
        <v>82</v>
      </c>
      <c r="J703" s="764">
        <v>10</v>
      </c>
      <c r="K703" s="764">
        <v>0</v>
      </c>
      <c r="L703" s="868" t="s">
        <v>96</v>
      </c>
      <c r="M703" s="468" t="s">
        <v>794</v>
      </c>
      <c r="N703" s="940"/>
      <c r="O703" s="922"/>
      <c r="P703" s="843"/>
      <c r="Q703" s="537">
        <f t="shared" si="20"/>
        <v>0</v>
      </c>
      <c r="R703" s="470">
        <f>Q703*0.93</f>
        <v>0</v>
      </c>
      <c r="S703" s="1264" t="e">
        <f t="shared" si="21"/>
        <v>#DIV/0!</v>
      </c>
      <c r="T703" s="1265"/>
      <c r="U703" s="1292" t="s">
        <v>472</v>
      </c>
      <c r="V703" s="1293"/>
    </row>
    <row r="704" spans="1:23" ht="16">
      <c r="A704" s="1652"/>
      <c r="B704" s="817" t="s">
        <v>465</v>
      </c>
      <c r="C704" s="838" t="s">
        <v>82</v>
      </c>
      <c r="D704" s="838" t="s">
        <v>615</v>
      </c>
      <c r="E704" s="838" t="s">
        <v>615</v>
      </c>
      <c r="F704" s="838" t="s">
        <v>82</v>
      </c>
      <c r="G704" s="838" t="s">
        <v>96</v>
      </c>
      <c r="H704" s="468" t="s">
        <v>82</v>
      </c>
      <c r="I704" s="514" t="s">
        <v>82</v>
      </c>
      <c r="J704" s="764" t="s">
        <v>406</v>
      </c>
      <c r="K704" s="514">
        <v>0</v>
      </c>
      <c r="L704" s="514" t="s">
        <v>82</v>
      </c>
      <c r="M704" s="863" t="s">
        <v>469</v>
      </c>
      <c r="N704" s="923"/>
      <c r="O704" s="922"/>
      <c r="P704" s="843"/>
      <c r="Q704" s="537">
        <f t="shared" si="20"/>
        <v>0</v>
      </c>
      <c r="R704" s="470">
        <f>Q704*0.93</f>
        <v>0</v>
      </c>
      <c r="S704" s="1264" t="e">
        <f t="shared" si="21"/>
        <v>#DIV/0!</v>
      </c>
      <c r="T704" s="1265"/>
      <c r="U704" s="1292" t="s">
        <v>473</v>
      </c>
      <c r="V704" s="1293"/>
    </row>
    <row r="705" spans="1:23" ht="17">
      <c r="A705" s="1653"/>
      <c r="B705" s="817" t="s">
        <v>467</v>
      </c>
      <c r="C705" s="764" t="s">
        <v>700</v>
      </c>
      <c r="D705" s="468">
        <v>97</v>
      </c>
      <c r="E705" s="514" t="s">
        <v>920</v>
      </c>
      <c r="F705" s="764" t="s">
        <v>459</v>
      </c>
      <c r="G705" s="514">
        <v>483</v>
      </c>
      <c r="H705" s="468" t="s">
        <v>82</v>
      </c>
      <c r="I705" s="514" t="s">
        <v>82</v>
      </c>
      <c r="J705" s="764">
        <v>0</v>
      </c>
      <c r="K705" s="764">
        <v>0</v>
      </c>
      <c r="L705" s="868" t="s">
        <v>484</v>
      </c>
      <c r="M705" s="468" t="s">
        <v>1221</v>
      </c>
      <c r="N705" s="841">
        <v>125000</v>
      </c>
      <c r="O705" s="787">
        <v>20.399999999999999</v>
      </c>
      <c r="P705" s="801">
        <v>25</v>
      </c>
      <c r="Q705" s="537">
        <f t="shared" si="20"/>
        <v>15.3</v>
      </c>
      <c r="R705" s="470">
        <f>Q705*0.7835</f>
        <v>11.987550000000001</v>
      </c>
      <c r="S705" s="1264">
        <f t="shared" si="21"/>
        <v>8169.9346405228753</v>
      </c>
      <c r="T705" s="1265"/>
      <c r="U705" s="1292" t="s">
        <v>405</v>
      </c>
      <c r="V705" s="1293"/>
    </row>
    <row r="706" spans="1:23" ht="17">
      <c r="A706" s="1651">
        <v>45359</v>
      </c>
      <c r="B706" s="817" t="s">
        <v>256</v>
      </c>
      <c r="C706" s="764" t="s">
        <v>1200</v>
      </c>
      <c r="D706" s="839" t="s">
        <v>1229</v>
      </c>
      <c r="E706" s="764" t="s">
        <v>1204</v>
      </c>
      <c r="F706" s="838" t="s">
        <v>494</v>
      </c>
      <c r="G706" s="514">
        <v>472</v>
      </c>
      <c r="H706" s="970">
        <v>157.82</v>
      </c>
      <c r="I706" s="514" t="s">
        <v>82</v>
      </c>
      <c r="J706" s="838">
        <v>0</v>
      </c>
      <c r="K706" s="839">
        <v>0</v>
      </c>
      <c r="L706" s="868" t="s">
        <v>484</v>
      </c>
      <c r="M706" s="468" t="s">
        <v>1233</v>
      </c>
      <c r="N706" s="514">
        <v>75077</v>
      </c>
      <c r="O706" s="756">
        <v>150</v>
      </c>
      <c r="P706" s="768">
        <v>99</v>
      </c>
      <c r="Q706" s="537">
        <f t="shared" si="20"/>
        <v>1.5</v>
      </c>
      <c r="R706" s="470">
        <f>Q706*0.75</f>
        <v>1.125</v>
      </c>
      <c r="S706" s="1264">
        <f t="shared" si="21"/>
        <v>50051.333333333336</v>
      </c>
      <c r="T706" s="1265"/>
      <c r="U706" s="1292" t="s">
        <v>397</v>
      </c>
      <c r="V706" s="1293"/>
      <c r="W706" s="959">
        <v>16</v>
      </c>
    </row>
    <row r="707" spans="1:23" ht="17">
      <c r="A707" s="1652"/>
      <c r="B707" s="817">
        <v>6</v>
      </c>
      <c r="C707" s="764" t="s">
        <v>1186</v>
      </c>
      <c r="D707" s="764" t="s">
        <v>1230</v>
      </c>
      <c r="E707" s="764" t="s">
        <v>1232</v>
      </c>
      <c r="F707" s="838">
        <v>33</v>
      </c>
      <c r="G707" s="514">
        <v>471</v>
      </c>
      <c r="H707" s="514" t="s">
        <v>82</v>
      </c>
      <c r="I707" s="514" t="s">
        <v>82</v>
      </c>
      <c r="J707" s="838" t="s">
        <v>406</v>
      </c>
      <c r="K707" s="764">
        <v>0</v>
      </c>
      <c r="L707" s="868" t="s">
        <v>484</v>
      </c>
      <c r="M707" s="468" t="s">
        <v>826</v>
      </c>
      <c r="N707" s="514">
        <v>177379</v>
      </c>
      <c r="O707" s="756">
        <v>34.76</v>
      </c>
      <c r="P707" s="801">
        <v>25</v>
      </c>
      <c r="Q707" s="537">
        <f t="shared" si="20"/>
        <v>26.07</v>
      </c>
      <c r="R707" s="470">
        <f>Q707*0.75</f>
        <v>19.552500000000002</v>
      </c>
      <c r="S707" s="1264">
        <f t="shared" si="21"/>
        <v>6803.9509014192554</v>
      </c>
      <c r="T707" s="1265"/>
      <c r="U707" s="1292" t="s">
        <v>405</v>
      </c>
      <c r="V707" s="1293"/>
    </row>
    <row r="708" spans="1:23" ht="17">
      <c r="A708" s="1652"/>
      <c r="B708" s="817">
        <v>7</v>
      </c>
      <c r="C708" s="838" t="s">
        <v>1228</v>
      </c>
      <c r="D708" s="468" t="s">
        <v>1231</v>
      </c>
      <c r="E708" s="838">
        <v>18</v>
      </c>
      <c r="F708" s="838" t="s">
        <v>1015</v>
      </c>
      <c r="G708" s="514">
        <v>529</v>
      </c>
      <c r="H708" s="514" t="s">
        <v>82</v>
      </c>
      <c r="I708" s="514" t="s">
        <v>82</v>
      </c>
      <c r="J708" s="764" t="s">
        <v>1016</v>
      </c>
      <c r="K708" s="764" t="s">
        <v>1156</v>
      </c>
      <c r="L708" s="868" t="s">
        <v>484</v>
      </c>
      <c r="M708" s="468" t="s">
        <v>1115</v>
      </c>
      <c r="N708" s="514">
        <v>244680</v>
      </c>
      <c r="O708" s="756">
        <v>34</v>
      </c>
      <c r="P708" s="801">
        <v>12</v>
      </c>
      <c r="Q708" s="537">
        <f t="shared" si="20"/>
        <v>29.92</v>
      </c>
      <c r="R708" s="470">
        <f>Q708*0.75</f>
        <v>22.44</v>
      </c>
      <c r="S708" s="1264">
        <f t="shared" si="21"/>
        <v>8177.8074866310153</v>
      </c>
      <c r="T708" s="1265"/>
      <c r="U708" s="1292" t="s">
        <v>405</v>
      </c>
      <c r="V708" s="1293"/>
    </row>
    <row r="709" spans="1:23" ht="17">
      <c r="A709" s="1652"/>
      <c r="B709" s="817">
        <v>8</v>
      </c>
      <c r="C709" s="764" t="s">
        <v>82</v>
      </c>
      <c r="D709" s="764">
        <v>253</v>
      </c>
      <c r="E709" s="514">
        <v>0</v>
      </c>
      <c r="F709" s="764" t="s">
        <v>82</v>
      </c>
      <c r="G709" s="514">
        <v>0</v>
      </c>
      <c r="H709" s="514" t="s">
        <v>82</v>
      </c>
      <c r="I709" s="514" t="s">
        <v>82</v>
      </c>
      <c r="J709" s="764">
        <v>10</v>
      </c>
      <c r="K709" s="764">
        <v>0</v>
      </c>
      <c r="L709" s="868" t="s">
        <v>96</v>
      </c>
      <c r="M709" s="468" t="s">
        <v>794</v>
      </c>
      <c r="N709" s="940"/>
      <c r="O709" s="922"/>
      <c r="P709" s="843"/>
      <c r="Q709" s="537">
        <f t="shared" si="20"/>
        <v>0</v>
      </c>
      <c r="R709" s="470">
        <f>Q709*0.93</f>
        <v>0</v>
      </c>
      <c r="S709" s="1264" t="e">
        <f t="shared" si="21"/>
        <v>#DIV/0!</v>
      </c>
      <c r="T709" s="1265"/>
      <c r="U709" s="1292" t="s">
        <v>472</v>
      </c>
      <c r="V709" s="1293"/>
    </row>
    <row r="710" spans="1:23" ht="16">
      <c r="A710" s="1652"/>
      <c r="B710" s="817" t="s">
        <v>465</v>
      </c>
      <c r="C710" s="838" t="s">
        <v>82</v>
      </c>
      <c r="D710" s="838" t="s">
        <v>615</v>
      </c>
      <c r="E710" s="838" t="s">
        <v>615</v>
      </c>
      <c r="F710" s="838" t="s">
        <v>82</v>
      </c>
      <c r="G710" s="838" t="s">
        <v>96</v>
      </c>
      <c r="H710" s="468" t="s">
        <v>82</v>
      </c>
      <c r="I710" s="514" t="s">
        <v>82</v>
      </c>
      <c r="J710" s="764" t="s">
        <v>406</v>
      </c>
      <c r="K710" s="514">
        <v>0</v>
      </c>
      <c r="L710" s="514" t="s">
        <v>82</v>
      </c>
      <c r="M710" s="863" t="s">
        <v>469</v>
      </c>
      <c r="N710" s="923"/>
      <c r="O710" s="922"/>
      <c r="P710" s="843"/>
      <c r="Q710" s="537">
        <f t="shared" si="20"/>
        <v>0</v>
      </c>
      <c r="R710" s="470">
        <f>Q710*0.93</f>
        <v>0</v>
      </c>
      <c r="S710" s="1264" t="e">
        <f t="shared" si="21"/>
        <v>#DIV/0!</v>
      </c>
      <c r="T710" s="1265"/>
      <c r="U710" s="1292" t="s">
        <v>473</v>
      </c>
      <c r="V710" s="1293"/>
    </row>
    <row r="711" spans="1:23" ht="17">
      <c r="A711" s="1653"/>
      <c r="B711" s="817" t="s">
        <v>467</v>
      </c>
      <c r="C711" s="764" t="s">
        <v>700</v>
      </c>
      <c r="D711" s="468">
        <v>97</v>
      </c>
      <c r="E711" s="514">
        <v>26</v>
      </c>
      <c r="F711" s="764" t="s">
        <v>459</v>
      </c>
      <c r="G711" s="514">
        <v>479</v>
      </c>
      <c r="H711" s="468" t="s">
        <v>82</v>
      </c>
      <c r="I711" s="514" t="s">
        <v>82</v>
      </c>
      <c r="J711" s="764">
        <v>0</v>
      </c>
      <c r="K711" s="764">
        <v>0</v>
      </c>
      <c r="L711" s="868" t="s">
        <v>484</v>
      </c>
      <c r="M711" s="468" t="s">
        <v>1031</v>
      </c>
      <c r="N711" s="841">
        <v>125000</v>
      </c>
      <c r="O711" s="787">
        <v>20.399999999999999</v>
      </c>
      <c r="P711" s="801">
        <v>25</v>
      </c>
      <c r="Q711" s="537">
        <f t="shared" si="20"/>
        <v>15.3</v>
      </c>
      <c r="R711" s="470">
        <f>Q711*0.7835</f>
        <v>11.987550000000001</v>
      </c>
      <c r="S711" s="1264">
        <f t="shared" si="21"/>
        <v>8169.9346405228753</v>
      </c>
      <c r="T711" s="1265"/>
      <c r="U711" s="1292" t="s">
        <v>405</v>
      </c>
      <c r="V711" s="1293"/>
    </row>
    <row r="712" spans="1:23" ht="17">
      <c r="A712" s="1651">
        <v>45360</v>
      </c>
      <c r="B712" s="817" t="s">
        <v>256</v>
      </c>
      <c r="C712" s="764">
        <v>50</v>
      </c>
      <c r="D712" s="839">
        <v>78</v>
      </c>
      <c r="E712" s="764">
        <v>58</v>
      </c>
      <c r="F712" s="838">
        <v>34</v>
      </c>
      <c r="G712" s="514">
        <v>472</v>
      </c>
      <c r="H712" s="970">
        <v>157.77000000000001</v>
      </c>
      <c r="I712" s="514" t="s">
        <v>82</v>
      </c>
      <c r="J712" s="838">
        <v>0</v>
      </c>
      <c r="K712" s="839">
        <v>0</v>
      </c>
      <c r="L712" s="868" t="s">
        <v>484</v>
      </c>
      <c r="M712" s="468" t="s">
        <v>1233</v>
      </c>
      <c r="N712" s="514">
        <v>75077</v>
      </c>
      <c r="O712" s="756">
        <v>150</v>
      </c>
      <c r="P712" s="768">
        <v>98.5</v>
      </c>
      <c r="Q712" s="537">
        <f t="shared" si="20"/>
        <v>2.25</v>
      </c>
      <c r="R712" s="470">
        <f>Q712*0.75</f>
        <v>1.6875</v>
      </c>
      <c r="S712" s="1264">
        <f t="shared" si="21"/>
        <v>33367.555555555555</v>
      </c>
      <c r="T712" s="1265"/>
      <c r="U712" s="1292" t="s">
        <v>397</v>
      </c>
      <c r="V712" s="1293"/>
      <c r="W712" s="959">
        <v>16</v>
      </c>
    </row>
    <row r="713" spans="1:23" ht="17">
      <c r="A713" s="1652"/>
      <c r="B713" s="817">
        <v>6</v>
      </c>
      <c r="C713" s="764">
        <v>37.799999999999997</v>
      </c>
      <c r="D713" s="764">
        <v>67</v>
      </c>
      <c r="E713" s="764">
        <v>95</v>
      </c>
      <c r="F713" s="838">
        <v>33</v>
      </c>
      <c r="G713" s="514">
        <v>471</v>
      </c>
      <c r="H713" s="514" t="s">
        <v>82</v>
      </c>
      <c r="I713" s="514" t="s">
        <v>82</v>
      </c>
      <c r="J713" s="838" t="s">
        <v>406</v>
      </c>
      <c r="K713" s="764">
        <v>0</v>
      </c>
      <c r="L713" s="868" t="s">
        <v>484</v>
      </c>
      <c r="M713" s="468" t="s">
        <v>826</v>
      </c>
      <c r="N713" s="514">
        <v>181643</v>
      </c>
      <c r="O713" s="756">
        <v>34.979999999999997</v>
      </c>
      <c r="P713" s="801">
        <v>25</v>
      </c>
      <c r="Q713" s="537">
        <f t="shared" si="20"/>
        <v>26.234999999999996</v>
      </c>
      <c r="R713" s="470">
        <f>Q713*0.75</f>
        <v>19.676249999999996</v>
      </c>
      <c r="S713" s="1264">
        <f t="shared" si="21"/>
        <v>6923.6897274633138</v>
      </c>
      <c r="T713" s="1265"/>
      <c r="U713" s="1292" t="s">
        <v>405</v>
      </c>
      <c r="V713" s="1293"/>
    </row>
    <row r="714" spans="1:23" ht="17">
      <c r="A714" s="1652"/>
      <c r="B714" s="817">
        <v>7</v>
      </c>
      <c r="C714" s="838">
        <v>88.9</v>
      </c>
      <c r="D714" s="468">
        <v>78</v>
      </c>
      <c r="E714" s="838">
        <v>18</v>
      </c>
      <c r="F714" s="838">
        <v>33</v>
      </c>
      <c r="G714" s="514">
        <v>529</v>
      </c>
      <c r="H714" s="514" t="s">
        <v>82</v>
      </c>
      <c r="I714" s="514" t="s">
        <v>82</v>
      </c>
      <c r="J714" s="764" t="s">
        <v>1016</v>
      </c>
      <c r="K714" s="764" t="s">
        <v>1156</v>
      </c>
      <c r="L714" s="868" t="s">
        <v>484</v>
      </c>
      <c r="M714" s="468" t="s">
        <v>1115</v>
      </c>
      <c r="N714" s="514">
        <v>244680</v>
      </c>
      <c r="O714" s="756">
        <v>34</v>
      </c>
      <c r="P714" s="801">
        <v>12</v>
      </c>
      <c r="Q714" s="537">
        <f t="shared" si="20"/>
        <v>29.92</v>
      </c>
      <c r="R714" s="470">
        <f>Q714*0.75</f>
        <v>22.44</v>
      </c>
      <c r="S714" s="1264">
        <f t="shared" si="21"/>
        <v>8177.8074866310153</v>
      </c>
      <c r="T714" s="1265"/>
      <c r="U714" s="1292" t="s">
        <v>405</v>
      </c>
      <c r="V714" s="1293"/>
    </row>
    <row r="715" spans="1:23" ht="17">
      <c r="A715" s="1652"/>
      <c r="B715" s="817">
        <v>8</v>
      </c>
      <c r="C715" s="764" t="s">
        <v>82</v>
      </c>
      <c r="D715" s="764">
        <v>253</v>
      </c>
      <c r="E715" s="514">
        <v>0</v>
      </c>
      <c r="F715" s="764" t="s">
        <v>82</v>
      </c>
      <c r="G715" s="514">
        <v>0</v>
      </c>
      <c r="H715" s="514" t="s">
        <v>82</v>
      </c>
      <c r="I715" s="514" t="s">
        <v>82</v>
      </c>
      <c r="J715" s="764">
        <v>10</v>
      </c>
      <c r="K715" s="764">
        <v>0</v>
      </c>
      <c r="L715" s="868" t="s">
        <v>96</v>
      </c>
      <c r="M715" s="468" t="s">
        <v>794</v>
      </c>
      <c r="N715" s="940"/>
      <c r="O715" s="922"/>
      <c r="P715" s="843"/>
      <c r="Q715" s="537">
        <f t="shared" si="20"/>
        <v>0</v>
      </c>
      <c r="R715" s="470">
        <f>Q715*0.93</f>
        <v>0</v>
      </c>
      <c r="S715" s="1264" t="e">
        <f t="shared" si="21"/>
        <v>#DIV/0!</v>
      </c>
      <c r="T715" s="1265"/>
      <c r="U715" s="1292" t="s">
        <v>472</v>
      </c>
      <c r="V715" s="1293"/>
    </row>
    <row r="716" spans="1:23" ht="16">
      <c r="A716" s="1652"/>
      <c r="B716" s="817" t="s">
        <v>465</v>
      </c>
      <c r="C716" s="838" t="s">
        <v>82</v>
      </c>
      <c r="D716" s="838">
        <v>23</v>
      </c>
      <c r="E716" s="838">
        <v>23</v>
      </c>
      <c r="F716" s="838" t="s">
        <v>82</v>
      </c>
      <c r="G716" s="838" t="s">
        <v>96</v>
      </c>
      <c r="H716" s="468" t="s">
        <v>82</v>
      </c>
      <c r="I716" s="514" t="s">
        <v>82</v>
      </c>
      <c r="J716" s="764" t="s">
        <v>406</v>
      </c>
      <c r="K716" s="514">
        <v>0</v>
      </c>
      <c r="L716" s="514" t="s">
        <v>82</v>
      </c>
      <c r="M716" s="863" t="s">
        <v>469</v>
      </c>
      <c r="N716" s="923"/>
      <c r="O716" s="922"/>
      <c r="P716" s="843"/>
      <c r="Q716" s="537">
        <f t="shared" si="20"/>
        <v>0</v>
      </c>
      <c r="R716" s="470">
        <f>Q716*0.93</f>
        <v>0</v>
      </c>
      <c r="S716" s="1264" t="e">
        <f t="shared" si="21"/>
        <v>#DIV/0!</v>
      </c>
      <c r="T716" s="1265"/>
      <c r="U716" s="1292" t="s">
        <v>473</v>
      </c>
      <c r="V716" s="1293"/>
    </row>
    <row r="717" spans="1:23" ht="17">
      <c r="A717" s="1653"/>
      <c r="B717" s="817" t="s">
        <v>467</v>
      </c>
      <c r="C717" s="764">
        <v>10</v>
      </c>
      <c r="D717" s="468">
        <v>97</v>
      </c>
      <c r="E717" s="514">
        <v>25</v>
      </c>
      <c r="F717" s="764">
        <v>33</v>
      </c>
      <c r="G717" s="514">
        <v>479</v>
      </c>
      <c r="H717" s="468" t="s">
        <v>82</v>
      </c>
      <c r="I717" s="514" t="s">
        <v>82</v>
      </c>
      <c r="J717" s="764">
        <v>0</v>
      </c>
      <c r="K717" s="764">
        <v>0</v>
      </c>
      <c r="L717" s="868" t="s">
        <v>484</v>
      </c>
      <c r="M717" s="468" t="s">
        <v>1193</v>
      </c>
      <c r="N717" s="841">
        <v>125000</v>
      </c>
      <c r="O717" s="787">
        <v>20.399999999999999</v>
      </c>
      <c r="P717" s="801">
        <v>25</v>
      </c>
      <c r="Q717" s="537">
        <f t="shared" si="20"/>
        <v>15.3</v>
      </c>
      <c r="R717" s="470">
        <f>Q717*0.7835</f>
        <v>11.987550000000001</v>
      </c>
      <c r="S717" s="1264">
        <f t="shared" si="21"/>
        <v>8169.9346405228753</v>
      </c>
      <c r="T717" s="1265"/>
      <c r="U717" s="1292" t="s">
        <v>405</v>
      </c>
      <c r="V717" s="1293"/>
    </row>
    <row r="718" spans="1:23" ht="17">
      <c r="A718" s="1651">
        <v>45361</v>
      </c>
      <c r="B718" s="817" t="s">
        <v>256</v>
      </c>
      <c r="C718" s="764">
        <v>50</v>
      </c>
      <c r="D718" s="839">
        <v>80</v>
      </c>
      <c r="E718" s="764">
        <v>58</v>
      </c>
      <c r="F718" s="838">
        <v>34</v>
      </c>
      <c r="G718" s="514">
        <v>472</v>
      </c>
      <c r="H718" s="970">
        <v>157.79</v>
      </c>
      <c r="I718" s="514" t="s">
        <v>82</v>
      </c>
      <c r="J718" s="838">
        <v>0</v>
      </c>
      <c r="K718" s="839">
        <v>0</v>
      </c>
      <c r="L718" s="868" t="s">
        <v>484</v>
      </c>
      <c r="M718" s="468" t="s">
        <v>1233</v>
      </c>
      <c r="N718" s="514">
        <v>75077</v>
      </c>
      <c r="O718" s="756">
        <v>150</v>
      </c>
      <c r="P718" s="768">
        <v>98.5</v>
      </c>
      <c r="Q718" s="537">
        <f t="shared" si="20"/>
        <v>2.25</v>
      </c>
      <c r="R718" s="470">
        <f>Q718*0.75</f>
        <v>1.6875</v>
      </c>
      <c r="S718" s="1264">
        <f t="shared" si="21"/>
        <v>33367.555555555555</v>
      </c>
      <c r="T718" s="1265"/>
      <c r="U718" s="1292" t="s">
        <v>397</v>
      </c>
      <c r="V718" s="1293"/>
      <c r="W718" s="959">
        <v>16</v>
      </c>
    </row>
    <row r="719" spans="1:23" ht="17">
      <c r="A719" s="1652"/>
      <c r="B719" s="817">
        <v>6</v>
      </c>
      <c r="C719" s="764">
        <v>37.799999999999997</v>
      </c>
      <c r="D719" s="764">
        <v>67</v>
      </c>
      <c r="E719" s="764">
        <v>95</v>
      </c>
      <c r="F719" s="838">
        <v>33</v>
      </c>
      <c r="G719" s="514">
        <v>471</v>
      </c>
      <c r="H719" s="514" t="s">
        <v>82</v>
      </c>
      <c r="I719" s="514" t="s">
        <v>82</v>
      </c>
      <c r="J719" s="838" t="s">
        <v>406</v>
      </c>
      <c r="K719" s="764">
        <v>0</v>
      </c>
      <c r="L719" s="868" t="s">
        <v>484</v>
      </c>
      <c r="M719" s="468" t="s">
        <v>826</v>
      </c>
      <c r="N719" s="514">
        <v>174908</v>
      </c>
      <c r="O719" s="756">
        <v>34.82</v>
      </c>
      <c r="P719" s="801">
        <v>25</v>
      </c>
      <c r="Q719" s="537">
        <f t="shared" si="20"/>
        <v>26.114999999999998</v>
      </c>
      <c r="R719" s="470">
        <f>Q719*0.75</f>
        <v>19.58625</v>
      </c>
      <c r="S719" s="1264">
        <f t="shared" si="21"/>
        <v>6697.6067394217889</v>
      </c>
      <c r="T719" s="1265"/>
      <c r="U719" s="1292" t="s">
        <v>405</v>
      </c>
      <c r="V719" s="1293"/>
    </row>
    <row r="720" spans="1:23" ht="17">
      <c r="A720" s="1652"/>
      <c r="B720" s="817">
        <v>7</v>
      </c>
      <c r="C720" s="838">
        <v>88.9</v>
      </c>
      <c r="D720" s="468">
        <v>78</v>
      </c>
      <c r="E720" s="838">
        <v>18</v>
      </c>
      <c r="F720" s="838">
        <v>34</v>
      </c>
      <c r="G720" s="514">
        <v>529</v>
      </c>
      <c r="H720" s="514" t="s">
        <v>82</v>
      </c>
      <c r="I720" s="514" t="s">
        <v>82</v>
      </c>
      <c r="J720" s="764" t="s">
        <v>1016</v>
      </c>
      <c r="K720" s="764" t="s">
        <v>1156</v>
      </c>
      <c r="L720" s="868" t="s">
        <v>484</v>
      </c>
      <c r="M720" s="468" t="s">
        <v>1115</v>
      </c>
      <c r="N720" s="514">
        <v>244680</v>
      </c>
      <c r="O720" s="756">
        <v>34</v>
      </c>
      <c r="P720" s="801">
        <v>12</v>
      </c>
      <c r="Q720" s="537">
        <f t="shared" si="20"/>
        <v>29.92</v>
      </c>
      <c r="R720" s="470">
        <f>Q720*0.75</f>
        <v>22.44</v>
      </c>
      <c r="S720" s="1264">
        <f t="shared" si="21"/>
        <v>8177.8074866310153</v>
      </c>
      <c r="T720" s="1265"/>
      <c r="U720" s="1292" t="s">
        <v>405</v>
      </c>
      <c r="V720" s="1293"/>
    </row>
    <row r="721" spans="1:23" ht="17">
      <c r="A721" s="1652"/>
      <c r="B721" s="817">
        <v>8</v>
      </c>
      <c r="C721" s="764" t="s">
        <v>82</v>
      </c>
      <c r="D721" s="764">
        <v>253</v>
      </c>
      <c r="E721" s="514">
        <v>0</v>
      </c>
      <c r="F721" s="764" t="s">
        <v>82</v>
      </c>
      <c r="G721" s="514">
        <v>0</v>
      </c>
      <c r="H721" s="514" t="s">
        <v>82</v>
      </c>
      <c r="I721" s="514" t="s">
        <v>82</v>
      </c>
      <c r="J721" s="764">
        <v>10</v>
      </c>
      <c r="K721" s="764">
        <v>0</v>
      </c>
      <c r="L721" s="868" t="s">
        <v>96</v>
      </c>
      <c r="M721" s="468" t="s">
        <v>794</v>
      </c>
      <c r="N721" s="940"/>
      <c r="O721" s="922"/>
      <c r="P721" s="843"/>
      <c r="Q721" s="537">
        <f t="shared" si="20"/>
        <v>0</v>
      </c>
      <c r="R721" s="470">
        <f>Q721*0.93</f>
        <v>0</v>
      </c>
      <c r="S721" s="1264" t="e">
        <f t="shared" si="21"/>
        <v>#DIV/0!</v>
      </c>
      <c r="T721" s="1265"/>
      <c r="U721" s="1292" t="s">
        <v>472</v>
      </c>
      <c r="V721" s="1293"/>
    </row>
    <row r="722" spans="1:23" ht="16">
      <c r="A722" s="1652"/>
      <c r="B722" s="817" t="s">
        <v>465</v>
      </c>
      <c r="C722" s="838" t="s">
        <v>82</v>
      </c>
      <c r="D722" s="838">
        <v>23</v>
      </c>
      <c r="E722" s="838">
        <v>23</v>
      </c>
      <c r="F722" s="838" t="s">
        <v>82</v>
      </c>
      <c r="G722" s="838" t="s">
        <v>96</v>
      </c>
      <c r="H722" s="468" t="s">
        <v>82</v>
      </c>
      <c r="I722" s="514" t="s">
        <v>82</v>
      </c>
      <c r="J722" s="764" t="s">
        <v>406</v>
      </c>
      <c r="K722" s="514">
        <v>0</v>
      </c>
      <c r="L722" s="514" t="s">
        <v>82</v>
      </c>
      <c r="M722" s="863" t="s">
        <v>469</v>
      </c>
      <c r="N722" s="923"/>
      <c r="O722" s="922"/>
      <c r="P722" s="843"/>
      <c r="Q722" s="537">
        <f t="shared" si="20"/>
        <v>0</v>
      </c>
      <c r="R722" s="470">
        <f>Q722*0.93</f>
        <v>0</v>
      </c>
      <c r="S722" s="1264" t="e">
        <f t="shared" si="21"/>
        <v>#DIV/0!</v>
      </c>
      <c r="T722" s="1265"/>
      <c r="U722" s="1292" t="s">
        <v>473</v>
      </c>
      <c r="V722" s="1293"/>
    </row>
    <row r="723" spans="1:23" ht="17">
      <c r="A723" s="1653"/>
      <c r="B723" s="817" t="s">
        <v>467</v>
      </c>
      <c r="C723" s="764">
        <v>10</v>
      </c>
      <c r="D723" s="468">
        <v>97</v>
      </c>
      <c r="E723" s="514">
        <v>25</v>
      </c>
      <c r="F723" s="764">
        <v>33</v>
      </c>
      <c r="G723" s="514">
        <v>479</v>
      </c>
      <c r="H723" s="468" t="s">
        <v>82</v>
      </c>
      <c r="I723" s="514" t="s">
        <v>82</v>
      </c>
      <c r="J723" s="764">
        <v>0</v>
      </c>
      <c r="K723" s="764">
        <v>0</v>
      </c>
      <c r="L723" s="868" t="s">
        <v>484</v>
      </c>
      <c r="M723" s="468" t="s">
        <v>1193</v>
      </c>
      <c r="N723" s="841">
        <v>125000</v>
      </c>
      <c r="O723" s="787">
        <v>20.399999999999999</v>
      </c>
      <c r="P723" s="801">
        <v>25</v>
      </c>
      <c r="Q723" s="537">
        <f t="shared" si="20"/>
        <v>15.3</v>
      </c>
      <c r="R723" s="470">
        <f>Q723*0.7835</f>
        <v>11.987550000000001</v>
      </c>
      <c r="S723" s="1264">
        <f t="shared" si="21"/>
        <v>8169.9346405228753</v>
      </c>
      <c r="T723" s="1265"/>
      <c r="U723" s="1292" t="s">
        <v>405</v>
      </c>
      <c r="V723" s="1293"/>
    </row>
    <row r="724" spans="1:23" ht="17">
      <c r="A724" s="1651">
        <v>45362</v>
      </c>
      <c r="B724" s="817" t="s">
        <v>256</v>
      </c>
      <c r="C724" s="764">
        <v>50</v>
      </c>
      <c r="D724" s="839">
        <v>81</v>
      </c>
      <c r="E724" s="764">
        <v>58</v>
      </c>
      <c r="F724" s="838">
        <v>34</v>
      </c>
      <c r="G724" s="514">
        <v>470</v>
      </c>
      <c r="H724" s="970">
        <v>157.87</v>
      </c>
      <c r="I724" s="514" t="s">
        <v>82</v>
      </c>
      <c r="J724" s="838">
        <v>0</v>
      </c>
      <c r="K724" s="839">
        <v>0</v>
      </c>
      <c r="L724" s="868" t="s">
        <v>484</v>
      </c>
      <c r="M724" s="468" t="s">
        <v>1233</v>
      </c>
      <c r="N724" s="514">
        <v>70068</v>
      </c>
      <c r="O724" s="756">
        <v>150</v>
      </c>
      <c r="P724" s="768">
        <v>98.5</v>
      </c>
      <c r="Q724" s="537">
        <f t="shared" si="20"/>
        <v>2.25</v>
      </c>
      <c r="R724" s="470">
        <f>Q724*0.75</f>
        <v>1.6875</v>
      </c>
      <c r="S724" s="1264">
        <f t="shared" si="21"/>
        <v>31141.333333333332</v>
      </c>
      <c r="T724" s="1265"/>
      <c r="U724" s="1292" t="s">
        <v>397</v>
      </c>
      <c r="V724" s="1293"/>
      <c r="W724" s="959">
        <v>16</v>
      </c>
    </row>
    <row r="725" spans="1:23" ht="17">
      <c r="A725" s="1652"/>
      <c r="B725" s="817">
        <v>6</v>
      </c>
      <c r="C725" s="764">
        <v>37.799999999999997</v>
      </c>
      <c r="D725" s="764">
        <v>67</v>
      </c>
      <c r="E725" s="764">
        <v>95</v>
      </c>
      <c r="F725" s="838">
        <v>33</v>
      </c>
      <c r="G725" s="514">
        <v>471</v>
      </c>
      <c r="H725" s="514" t="s">
        <v>82</v>
      </c>
      <c r="I725" s="514" t="s">
        <v>82</v>
      </c>
      <c r="J725" s="838" t="s">
        <v>406</v>
      </c>
      <c r="K725" s="764">
        <v>0</v>
      </c>
      <c r="L725" s="868" t="s">
        <v>484</v>
      </c>
      <c r="M725" s="468" t="s">
        <v>826</v>
      </c>
      <c r="N725" s="514">
        <v>178996</v>
      </c>
      <c r="O725" s="756">
        <v>34.61</v>
      </c>
      <c r="P725" s="801">
        <v>25</v>
      </c>
      <c r="Q725" s="537">
        <f t="shared" si="20"/>
        <v>25.9575</v>
      </c>
      <c r="R725" s="470">
        <f>Q725*0.75</f>
        <v>19.468125000000001</v>
      </c>
      <c r="S725" s="1264">
        <f t="shared" si="21"/>
        <v>6895.7334103823559</v>
      </c>
      <c r="T725" s="1265"/>
      <c r="U725" s="1292" t="s">
        <v>405</v>
      </c>
      <c r="V725" s="1293"/>
    </row>
    <row r="726" spans="1:23" ht="17">
      <c r="A726" s="1652"/>
      <c r="B726" s="817">
        <v>7</v>
      </c>
      <c r="C726" s="838">
        <v>88.9</v>
      </c>
      <c r="D726" s="468">
        <v>78</v>
      </c>
      <c r="E726" s="838">
        <v>18</v>
      </c>
      <c r="F726" s="838">
        <v>33</v>
      </c>
      <c r="G726" s="514">
        <v>529</v>
      </c>
      <c r="H726" s="514" t="s">
        <v>82</v>
      </c>
      <c r="I726" s="514" t="s">
        <v>82</v>
      </c>
      <c r="J726" s="764" t="s">
        <v>1016</v>
      </c>
      <c r="K726" s="764" t="s">
        <v>1156</v>
      </c>
      <c r="L726" s="868" t="s">
        <v>484</v>
      </c>
      <c r="M726" s="468" t="s">
        <v>1115</v>
      </c>
      <c r="N726" s="514">
        <v>244680</v>
      </c>
      <c r="O726" s="756">
        <v>34</v>
      </c>
      <c r="P726" s="801">
        <v>12</v>
      </c>
      <c r="Q726" s="537">
        <f t="shared" si="20"/>
        <v>29.92</v>
      </c>
      <c r="R726" s="470">
        <f>Q726*0.75</f>
        <v>22.44</v>
      </c>
      <c r="S726" s="1264">
        <f t="shared" si="21"/>
        <v>8177.8074866310153</v>
      </c>
      <c r="T726" s="1265"/>
      <c r="U726" s="1292" t="s">
        <v>405</v>
      </c>
      <c r="V726" s="1293"/>
    </row>
    <row r="727" spans="1:23" ht="17">
      <c r="A727" s="1652"/>
      <c r="B727" s="817">
        <v>8</v>
      </c>
      <c r="C727" s="764" t="s">
        <v>82</v>
      </c>
      <c r="D727" s="764">
        <v>253</v>
      </c>
      <c r="E727" s="514">
        <v>0</v>
      </c>
      <c r="F727" s="764" t="s">
        <v>82</v>
      </c>
      <c r="G727" s="514">
        <v>0</v>
      </c>
      <c r="H727" s="514" t="s">
        <v>82</v>
      </c>
      <c r="I727" s="514" t="s">
        <v>82</v>
      </c>
      <c r="J727" s="764">
        <v>10</v>
      </c>
      <c r="K727" s="764">
        <v>0</v>
      </c>
      <c r="L727" s="868" t="s">
        <v>96</v>
      </c>
      <c r="M727" s="468" t="s">
        <v>794</v>
      </c>
      <c r="N727" s="940"/>
      <c r="O727" s="922"/>
      <c r="P727" s="843"/>
      <c r="Q727" s="537">
        <f t="shared" si="20"/>
        <v>0</v>
      </c>
      <c r="R727" s="470">
        <f>Q727*0.93</f>
        <v>0</v>
      </c>
      <c r="S727" s="1264" t="e">
        <f t="shared" si="21"/>
        <v>#DIV/0!</v>
      </c>
      <c r="T727" s="1265"/>
      <c r="U727" s="1292" t="s">
        <v>472</v>
      </c>
      <c r="V727" s="1293"/>
    </row>
    <row r="728" spans="1:23" ht="16">
      <c r="A728" s="1652"/>
      <c r="B728" s="817" t="s">
        <v>465</v>
      </c>
      <c r="C728" s="838" t="s">
        <v>82</v>
      </c>
      <c r="D728" s="838">
        <v>23</v>
      </c>
      <c r="E728" s="838">
        <v>23</v>
      </c>
      <c r="F728" s="838" t="s">
        <v>82</v>
      </c>
      <c r="G728" s="838" t="s">
        <v>96</v>
      </c>
      <c r="H728" s="468" t="s">
        <v>82</v>
      </c>
      <c r="I728" s="514" t="s">
        <v>82</v>
      </c>
      <c r="J728" s="764" t="s">
        <v>406</v>
      </c>
      <c r="K728" s="514">
        <v>0</v>
      </c>
      <c r="L728" s="514" t="s">
        <v>82</v>
      </c>
      <c r="M728" s="863" t="s">
        <v>469</v>
      </c>
      <c r="N728" s="923"/>
      <c r="O728" s="922"/>
      <c r="P728" s="843"/>
      <c r="Q728" s="537">
        <f t="shared" si="20"/>
        <v>0</v>
      </c>
      <c r="R728" s="470">
        <f>Q728*0.93</f>
        <v>0</v>
      </c>
      <c r="S728" s="1264" t="e">
        <f t="shared" si="21"/>
        <v>#DIV/0!</v>
      </c>
      <c r="T728" s="1265"/>
      <c r="U728" s="1292" t="s">
        <v>473</v>
      </c>
      <c r="V728" s="1293"/>
    </row>
    <row r="729" spans="1:23" ht="17">
      <c r="A729" s="1653"/>
      <c r="B729" s="817" t="s">
        <v>467</v>
      </c>
      <c r="C729" s="764">
        <v>10</v>
      </c>
      <c r="D729" s="468">
        <v>97</v>
      </c>
      <c r="E729" s="514">
        <v>25</v>
      </c>
      <c r="F729" s="764">
        <v>33</v>
      </c>
      <c r="G729" s="514">
        <v>479</v>
      </c>
      <c r="H729" s="468" t="s">
        <v>82</v>
      </c>
      <c r="I729" s="514" t="s">
        <v>82</v>
      </c>
      <c r="J729" s="764">
        <v>0</v>
      </c>
      <c r="K729" s="764">
        <v>0</v>
      </c>
      <c r="L729" s="868" t="s">
        <v>484</v>
      </c>
      <c r="M729" s="468" t="s">
        <v>1193</v>
      </c>
      <c r="N729" s="841">
        <v>125000</v>
      </c>
      <c r="O729" s="787">
        <v>20.399999999999999</v>
      </c>
      <c r="P729" s="801">
        <v>25</v>
      </c>
      <c r="Q729" s="537">
        <f t="shared" si="20"/>
        <v>15.3</v>
      </c>
      <c r="R729" s="470">
        <f>Q729*0.7835</f>
        <v>11.987550000000001</v>
      </c>
      <c r="S729" s="1264">
        <f t="shared" si="21"/>
        <v>8169.9346405228753</v>
      </c>
      <c r="T729" s="1265"/>
      <c r="U729" s="1292" t="s">
        <v>405</v>
      </c>
      <c r="V729" s="1293"/>
    </row>
    <row r="730" spans="1:23" ht="17">
      <c r="A730" s="1651">
        <v>45363</v>
      </c>
      <c r="B730" s="817" t="s">
        <v>256</v>
      </c>
      <c r="C730" s="764">
        <v>50</v>
      </c>
      <c r="D730" s="839">
        <v>81</v>
      </c>
      <c r="E730" s="764">
        <v>58</v>
      </c>
      <c r="F730" s="838">
        <v>34</v>
      </c>
      <c r="G730" s="514">
        <v>470</v>
      </c>
      <c r="H730" s="970">
        <v>157.96</v>
      </c>
      <c r="I730" s="514" t="s">
        <v>82</v>
      </c>
      <c r="J730" s="838">
        <v>0</v>
      </c>
      <c r="K730" s="839">
        <v>0</v>
      </c>
      <c r="L730" s="868" t="s">
        <v>484</v>
      </c>
      <c r="M730" s="468" t="s">
        <v>1233</v>
      </c>
      <c r="N730" s="514">
        <v>70068</v>
      </c>
      <c r="O730" s="756">
        <v>150</v>
      </c>
      <c r="P730" s="768">
        <v>98.5</v>
      </c>
      <c r="Q730" s="537">
        <f t="shared" si="20"/>
        <v>2.25</v>
      </c>
      <c r="R730" s="470">
        <f>Q730*0.75</f>
        <v>1.6875</v>
      </c>
      <c r="S730" s="1264">
        <f t="shared" si="21"/>
        <v>31141.333333333332</v>
      </c>
      <c r="T730" s="1265"/>
      <c r="U730" s="1292" t="s">
        <v>397</v>
      </c>
      <c r="V730" s="1293"/>
      <c r="W730" s="959">
        <v>16</v>
      </c>
    </row>
    <row r="731" spans="1:23" ht="17">
      <c r="A731" s="1652"/>
      <c r="B731" s="817">
        <v>6</v>
      </c>
      <c r="C731" s="764">
        <v>37.799999999999997</v>
      </c>
      <c r="D731" s="764">
        <v>67</v>
      </c>
      <c r="E731" s="764">
        <v>95</v>
      </c>
      <c r="F731" s="838">
        <v>33</v>
      </c>
      <c r="G731" s="514">
        <v>469</v>
      </c>
      <c r="H731" s="514" t="s">
        <v>82</v>
      </c>
      <c r="I731" s="514" t="s">
        <v>82</v>
      </c>
      <c r="J731" s="838" t="s">
        <v>406</v>
      </c>
      <c r="K731" s="764">
        <v>0</v>
      </c>
      <c r="L731" s="868" t="s">
        <v>484</v>
      </c>
      <c r="M731" s="468" t="s">
        <v>826</v>
      </c>
      <c r="N731" s="514">
        <v>176856</v>
      </c>
      <c r="O731" s="756">
        <v>34.770000000000003</v>
      </c>
      <c r="P731" s="801">
        <v>25</v>
      </c>
      <c r="Q731" s="537">
        <f t="shared" si="20"/>
        <v>26.077500000000004</v>
      </c>
      <c r="R731" s="470">
        <f>Q731*0.75</f>
        <v>19.558125000000004</v>
      </c>
      <c r="S731" s="1264">
        <f t="shared" si="21"/>
        <v>6781.938452689099</v>
      </c>
      <c r="T731" s="1265"/>
      <c r="U731" s="1292" t="s">
        <v>405</v>
      </c>
      <c r="V731" s="1293"/>
    </row>
    <row r="732" spans="1:23" ht="17">
      <c r="A732" s="1652"/>
      <c r="B732" s="817">
        <v>7</v>
      </c>
      <c r="C732" s="838">
        <v>88.9</v>
      </c>
      <c r="D732" s="468">
        <v>78</v>
      </c>
      <c r="E732" s="838">
        <v>18</v>
      </c>
      <c r="F732" s="838">
        <v>33</v>
      </c>
      <c r="G732" s="514">
        <v>529</v>
      </c>
      <c r="H732" s="514" t="s">
        <v>82</v>
      </c>
      <c r="I732" s="514" t="s">
        <v>82</v>
      </c>
      <c r="J732" s="764" t="s">
        <v>1016</v>
      </c>
      <c r="K732" s="764" t="s">
        <v>1156</v>
      </c>
      <c r="L732" s="868" t="s">
        <v>484</v>
      </c>
      <c r="M732" s="468" t="s">
        <v>1115</v>
      </c>
      <c r="N732" s="514">
        <v>244680</v>
      </c>
      <c r="O732" s="756">
        <v>34</v>
      </c>
      <c r="P732" s="801">
        <v>12</v>
      </c>
      <c r="Q732" s="537">
        <f t="shared" si="20"/>
        <v>29.92</v>
      </c>
      <c r="R732" s="470">
        <f>Q732*0.75</f>
        <v>22.44</v>
      </c>
      <c r="S732" s="1264">
        <f t="shared" si="21"/>
        <v>8177.8074866310153</v>
      </c>
      <c r="T732" s="1265"/>
      <c r="U732" s="1292" t="s">
        <v>405</v>
      </c>
      <c r="V732" s="1293"/>
    </row>
    <row r="733" spans="1:23" ht="17">
      <c r="A733" s="1652"/>
      <c r="B733" s="817">
        <v>8</v>
      </c>
      <c r="C733" s="764" t="s">
        <v>82</v>
      </c>
      <c r="D733" s="764">
        <v>253</v>
      </c>
      <c r="E733" s="514">
        <v>0</v>
      </c>
      <c r="F733" s="764" t="s">
        <v>82</v>
      </c>
      <c r="G733" s="514">
        <v>0</v>
      </c>
      <c r="H733" s="514" t="s">
        <v>82</v>
      </c>
      <c r="I733" s="514" t="s">
        <v>82</v>
      </c>
      <c r="J733" s="764">
        <v>10</v>
      </c>
      <c r="K733" s="764">
        <v>0</v>
      </c>
      <c r="L733" s="868" t="s">
        <v>96</v>
      </c>
      <c r="M733" s="468" t="s">
        <v>794</v>
      </c>
      <c r="N733" s="940"/>
      <c r="O733" s="922"/>
      <c r="P733" s="843"/>
      <c r="Q733" s="537">
        <f t="shared" si="20"/>
        <v>0</v>
      </c>
      <c r="R733" s="470">
        <f>Q733*0.93</f>
        <v>0</v>
      </c>
      <c r="S733" s="1264" t="e">
        <f t="shared" si="21"/>
        <v>#DIV/0!</v>
      </c>
      <c r="T733" s="1265"/>
      <c r="U733" s="1292" t="s">
        <v>472</v>
      </c>
      <c r="V733" s="1293"/>
    </row>
    <row r="734" spans="1:23" ht="16">
      <c r="A734" s="1652"/>
      <c r="B734" s="817" t="s">
        <v>465</v>
      </c>
      <c r="C734" s="838" t="s">
        <v>82</v>
      </c>
      <c r="D734" s="838">
        <v>23</v>
      </c>
      <c r="E734" s="838">
        <v>23</v>
      </c>
      <c r="F734" s="838" t="s">
        <v>82</v>
      </c>
      <c r="G734" s="838" t="s">
        <v>96</v>
      </c>
      <c r="H734" s="468" t="s">
        <v>82</v>
      </c>
      <c r="I734" s="514" t="s">
        <v>82</v>
      </c>
      <c r="J734" s="764" t="s">
        <v>406</v>
      </c>
      <c r="K734" s="514">
        <v>0</v>
      </c>
      <c r="L734" s="514" t="s">
        <v>82</v>
      </c>
      <c r="M734" s="863" t="s">
        <v>469</v>
      </c>
      <c r="N734" s="923"/>
      <c r="O734" s="922"/>
      <c r="P734" s="843"/>
      <c r="Q734" s="537">
        <f t="shared" si="20"/>
        <v>0</v>
      </c>
      <c r="R734" s="470">
        <f>Q734*0.93</f>
        <v>0</v>
      </c>
      <c r="S734" s="1264" t="e">
        <f t="shared" si="21"/>
        <v>#DIV/0!</v>
      </c>
      <c r="T734" s="1265"/>
      <c r="U734" s="1292" t="s">
        <v>473</v>
      </c>
      <c r="V734" s="1293"/>
    </row>
    <row r="735" spans="1:23" ht="17">
      <c r="A735" s="1653"/>
      <c r="B735" s="817" t="s">
        <v>467</v>
      </c>
      <c r="C735" s="764">
        <v>10</v>
      </c>
      <c r="D735" s="468">
        <v>97</v>
      </c>
      <c r="E735" s="514">
        <v>25</v>
      </c>
      <c r="F735" s="764">
        <v>33</v>
      </c>
      <c r="G735" s="514">
        <v>479</v>
      </c>
      <c r="H735" s="468" t="s">
        <v>82</v>
      </c>
      <c r="I735" s="514" t="s">
        <v>82</v>
      </c>
      <c r="J735" s="764">
        <v>0</v>
      </c>
      <c r="K735" s="764">
        <v>0</v>
      </c>
      <c r="L735" s="868" t="s">
        <v>484</v>
      </c>
      <c r="M735" s="468" t="s">
        <v>1193</v>
      </c>
      <c r="N735" s="841">
        <v>125000</v>
      </c>
      <c r="O735" s="787">
        <v>20.399999999999999</v>
      </c>
      <c r="P735" s="801">
        <v>25</v>
      </c>
      <c r="Q735" s="537">
        <f t="shared" si="20"/>
        <v>15.3</v>
      </c>
      <c r="R735" s="470">
        <f>Q735*0.7835</f>
        <v>11.987550000000001</v>
      </c>
      <c r="S735" s="1264">
        <f t="shared" si="21"/>
        <v>8169.9346405228753</v>
      </c>
      <c r="T735" s="1265"/>
      <c r="U735" s="1292" t="s">
        <v>405</v>
      </c>
      <c r="V735" s="1293"/>
    </row>
    <row r="736" spans="1:23" ht="17">
      <c r="A736" s="1651">
        <v>45364</v>
      </c>
      <c r="B736" s="817" t="s">
        <v>256</v>
      </c>
      <c r="C736" s="764">
        <v>50</v>
      </c>
      <c r="D736" s="839">
        <v>81</v>
      </c>
      <c r="E736" s="764">
        <v>58</v>
      </c>
      <c r="F736" s="838">
        <v>34</v>
      </c>
      <c r="G736" s="514">
        <v>470</v>
      </c>
      <c r="H736" s="970">
        <v>157.96</v>
      </c>
      <c r="I736" s="514" t="s">
        <v>82</v>
      </c>
      <c r="J736" s="838">
        <v>0</v>
      </c>
      <c r="K736" s="839">
        <v>0</v>
      </c>
      <c r="L736" s="868" t="s">
        <v>484</v>
      </c>
      <c r="M736" s="468" t="s">
        <v>1233</v>
      </c>
      <c r="N736" s="514">
        <v>70068</v>
      </c>
      <c r="O736" s="756">
        <v>150</v>
      </c>
      <c r="P736" s="768">
        <v>98.5</v>
      </c>
      <c r="Q736" s="537">
        <f t="shared" si="20"/>
        <v>2.25</v>
      </c>
      <c r="R736" s="470">
        <f>Q736*0.75</f>
        <v>1.6875</v>
      </c>
      <c r="S736" s="1264">
        <f t="shared" si="21"/>
        <v>31141.333333333332</v>
      </c>
      <c r="T736" s="1265"/>
      <c r="U736" s="1292" t="s">
        <v>397</v>
      </c>
      <c r="V736" s="1293"/>
      <c r="W736" s="959">
        <v>16</v>
      </c>
    </row>
    <row r="737" spans="1:23" ht="17">
      <c r="A737" s="1652"/>
      <c r="B737" s="817">
        <v>6</v>
      </c>
      <c r="C737" s="764" t="s">
        <v>1234</v>
      </c>
      <c r="D737" s="764" t="s">
        <v>818</v>
      </c>
      <c r="E737" s="764">
        <v>95</v>
      </c>
      <c r="F737" s="838">
        <v>33</v>
      </c>
      <c r="G737" s="514">
        <v>469</v>
      </c>
      <c r="H737" s="514" t="s">
        <v>82</v>
      </c>
      <c r="I737" s="514" t="s">
        <v>82</v>
      </c>
      <c r="J737" s="838" t="s">
        <v>406</v>
      </c>
      <c r="K737" s="764">
        <v>0</v>
      </c>
      <c r="L737" s="868" t="s">
        <v>484</v>
      </c>
      <c r="M737" s="468" t="s">
        <v>1235</v>
      </c>
      <c r="N737" s="514">
        <v>186099</v>
      </c>
      <c r="O737" s="756">
        <v>33.89</v>
      </c>
      <c r="P737" s="801">
        <v>25</v>
      </c>
      <c r="Q737" s="537">
        <f t="shared" si="20"/>
        <v>25.4175</v>
      </c>
      <c r="R737" s="470">
        <f>Q737*0.75</f>
        <v>19.063124999999999</v>
      </c>
      <c r="S737" s="1264">
        <f t="shared" si="21"/>
        <v>7321.6878135143106</v>
      </c>
      <c r="T737" s="1265"/>
      <c r="U737" s="1292" t="s">
        <v>405</v>
      </c>
      <c r="V737" s="1293"/>
    </row>
    <row r="738" spans="1:23" ht="17">
      <c r="A738" s="1652"/>
      <c r="B738" s="817">
        <v>7</v>
      </c>
      <c r="C738" s="838">
        <v>88.9</v>
      </c>
      <c r="D738" s="468">
        <v>78</v>
      </c>
      <c r="E738" s="838">
        <v>18</v>
      </c>
      <c r="F738" s="838">
        <v>34</v>
      </c>
      <c r="G738" s="514">
        <v>529</v>
      </c>
      <c r="H738" s="514" t="s">
        <v>82</v>
      </c>
      <c r="I738" s="514" t="s">
        <v>82</v>
      </c>
      <c r="J738" s="764" t="s">
        <v>1016</v>
      </c>
      <c r="K738" s="764" t="s">
        <v>1156</v>
      </c>
      <c r="L738" s="868" t="s">
        <v>484</v>
      </c>
      <c r="M738" s="468" t="s">
        <v>1115</v>
      </c>
      <c r="N738" s="514">
        <v>244680</v>
      </c>
      <c r="O738" s="756">
        <v>34</v>
      </c>
      <c r="P738" s="801">
        <v>12</v>
      </c>
      <c r="Q738" s="537">
        <f t="shared" si="20"/>
        <v>29.92</v>
      </c>
      <c r="R738" s="470">
        <f>Q738*0.75</f>
        <v>22.44</v>
      </c>
      <c r="S738" s="1264">
        <f t="shared" si="21"/>
        <v>8177.8074866310153</v>
      </c>
      <c r="T738" s="1265"/>
      <c r="U738" s="1292" t="s">
        <v>405</v>
      </c>
      <c r="V738" s="1293"/>
    </row>
    <row r="739" spans="1:23" ht="17">
      <c r="A739" s="1652"/>
      <c r="B739" s="817">
        <v>8</v>
      </c>
      <c r="C739" s="764" t="s">
        <v>82</v>
      </c>
      <c r="D739" s="764">
        <v>253</v>
      </c>
      <c r="E739" s="514">
        <v>0</v>
      </c>
      <c r="F739" s="764" t="s">
        <v>82</v>
      </c>
      <c r="G739" s="514">
        <v>0</v>
      </c>
      <c r="H739" s="514" t="s">
        <v>82</v>
      </c>
      <c r="I739" s="514" t="s">
        <v>82</v>
      </c>
      <c r="J739" s="764">
        <v>10</v>
      </c>
      <c r="K739" s="764">
        <v>0</v>
      </c>
      <c r="L739" s="868" t="s">
        <v>96</v>
      </c>
      <c r="M739" s="468" t="s">
        <v>794</v>
      </c>
      <c r="N739" s="940"/>
      <c r="O739" s="922"/>
      <c r="P739" s="843"/>
      <c r="Q739" s="537">
        <f t="shared" si="20"/>
        <v>0</v>
      </c>
      <c r="R739" s="470">
        <f>Q739*0.93</f>
        <v>0</v>
      </c>
      <c r="S739" s="1264" t="e">
        <f t="shared" si="21"/>
        <v>#DIV/0!</v>
      </c>
      <c r="T739" s="1265"/>
      <c r="U739" s="1292" t="s">
        <v>472</v>
      </c>
      <c r="V739" s="1293"/>
    </row>
    <row r="740" spans="1:23" ht="16">
      <c r="A740" s="1652"/>
      <c r="B740" s="817" t="s">
        <v>465</v>
      </c>
      <c r="C740" s="838" t="s">
        <v>82</v>
      </c>
      <c r="D740" s="838">
        <v>23</v>
      </c>
      <c r="E740" s="838">
        <v>23</v>
      </c>
      <c r="F740" s="838" t="s">
        <v>82</v>
      </c>
      <c r="G740" s="838" t="s">
        <v>96</v>
      </c>
      <c r="H740" s="468" t="s">
        <v>82</v>
      </c>
      <c r="I740" s="514" t="s">
        <v>82</v>
      </c>
      <c r="J740" s="764" t="s">
        <v>406</v>
      </c>
      <c r="K740" s="514">
        <v>0</v>
      </c>
      <c r="L740" s="514" t="s">
        <v>82</v>
      </c>
      <c r="M740" s="863" t="s">
        <v>469</v>
      </c>
      <c r="N740" s="923"/>
      <c r="O740" s="922"/>
      <c r="P740" s="843"/>
      <c r="Q740" s="537">
        <f t="shared" si="20"/>
        <v>0</v>
      </c>
      <c r="R740" s="470">
        <f>Q740*0.93</f>
        <v>0</v>
      </c>
      <c r="S740" s="1264" t="e">
        <f t="shared" si="21"/>
        <v>#DIV/0!</v>
      </c>
      <c r="T740" s="1265"/>
      <c r="U740" s="1292" t="s">
        <v>473</v>
      </c>
      <c r="V740" s="1293"/>
    </row>
    <row r="741" spans="1:23" ht="17">
      <c r="A741" s="1653"/>
      <c r="B741" s="817" t="s">
        <v>467</v>
      </c>
      <c r="C741" s="764">
        <v>10</v>
      </c>
      <c r="D741" s="468">
        <v>96</v>
      </c>
      <c r="E741" s="514">
        <v>25</v>
      </c>
      <c r="F741" s="764">
        <v>33</v>
      </c>
      <c r="G741" s="514">
        <v>479</v>
      </c>
      <c r="H741" s="468" t="s">
        <v>82</v>
      </c>
      <c r="I741" s="514" t="s">
        <v>82</v>
      </c>
      <c r="J741" s="764">
        <v>0</v>
      </c>
      <c r="K741" s="764">
        <v>0</v>
      </c>
      <c r="L741" s="868" t="s">
        <v>484</v>
      </c>
      <c r="M741" s="468" t="s">
        <v>1193</v>
      </c>
      <c r="N741" s="841">
        <v>125000</v>
      </c>
      <c r="O741" s="787">
        <v>20.399999999999999</v>
      </c>
      <c r="P741" s="801">
        <v>25</v>
      </c>
      <c r="Q741" s="537">
        <f t="shared" si="20"/>
        <v>15.3</v>
      </c>
      <c r="R741" s="470">
        <f>Q741*0.7835</f>
        <v>11.987550000000001</v>
      </c>
      <c r="S741" s="1264">
        <f t="shared" si="21"/>
        <v>8169.9346405228753</v>
      </c>
      <c r="T741" s="1265"/>
      <c r="U741" s="1292" t="s">
        <v>405</v>
      </c>
      <c r="V741" s="1293"/>
    </row>
    <row r="742" spans="1:23" ht="17">
      <c r="A742" s="1651">
        <v>45365</v>
      </c>
      <c r="B742" s="817" t="s">
        <v>256</v>
      </c>
      <c r="C742" s="764">
        <v>50</v>
      </c>
      <c r="D742" s="839">
        <v>81</v>
      </c>
      <c r="E742" s="764">
        <v>58</v>
      </c>
      <c r="F742" s="838">
        <v>34</v>
      </c>
      <c r="G742" s="514">
        <v>470</v>
      </c>
      <c r="H742" s="970">
        <v>158.07</v>
      </c>
      <c r="I742" s="514" t="s">
        <v>82</v>
      </c>
      <c r="J742" s="838">
        <v>0</v>
      </c>
      <c r="K742" s="839">
        <v>0</v>
      </c>
      <c r="L742" s="868" t="s">
        <v>484</v>
      </c>
      <c r="M742" s="468" t="s">
        <v>1236</v>
      </c>
      <c r="N742" s="514">
        <v>70068</v>
      </c>
      <c r="O742" s="756">
        <v>150</v>
      </c>
      <c r="P742" s="768">
        <v>98.5</v>
      </c>
      <c r="Q742" s="537">
        <f t="shared" si="20"/>
        <v>2.25</v>
      </c>
      <c r="R742" s="470">
        <f>Q742*0.75</f>
        <v>1.6875</v>
      </c>
      <c r="S742" s="1264">
        <f t="shared" si="21"/>
        <v>31141.333333333332</v>
      </c>
      <c r="T742" s="1265"/>
      <c r="U742" s="1292" t="s">
        <v>397</v>
      </c>
      <c r="V742" s="1293"/>
      <c r="W742" s="959">
        <v>16</v>
      </c>
    </row>
    <row r="743" spans="1:23" ht="17">
      <c r="A743" s="1652"/>
      <c r="B743" s="817">
        <v>6</v>
      </c>
      <c r="C743" s="764">
        <v>43</v>
      </c>
      <c r="D743" s="764">
        <v>65</v>
      </c>
      <c r="E743" s="764">
        <v>95</v>
      </c>
      <c r="F743" s="838">
        <v>33</v>
      </c>
      <c r="G743" s="514">
        <v>469</v>
      </c>
      <c r="H743" s="514" t="s">
        <v>82</v>
      </c>
      <c r="I743" s="514" t="s">
        <v>82</v>
      </c>
      <c r="J743" s="838" t="s">
        <v>406</v>
      </c>
      <c r="K743" s="764">
        <v>0</v>
      </c>
      <c r="L743" s="868" t="s">
        <v>484</v>
      </c>
      <c r="M743" s="468" t="s">
        <v>1235</v>
      </c>
      <c r="N743" s="514">
        <v>187233</v>
      </c>
      <c r="O743" s="756">
        <v>33.83</v>
      </c>
      <c r="P743" s="801">
        <v>25</v>
      </c>
      <c r="Q743" s="537">
        <f t="shared" si="20"/>
        <v>25.372499999999999</v>
      </c>
      <c r="R743" s="470">
        <f>Q743*0.75</f>
        <v>19.029374999999998</v>
      </c>
      <c r="S743" s="1264">
        <f t="shared" si="21"/>
        <v>7379.3674253621048</v>
      </c>
      <c r="T743" s="1265"/>
      <c r="U743" s="1292" t="s">
        <v>405</v>
      </c>
      <c r="V743" s="1293"/>
    </row>
    <row r="744" spans="1:23" ht="17">
      <c r="A744" s="1652"/>
      <c r="B744" s="817">
        <v>7</v>
      </c>
      <c r="C744" s="838">
        <v>88.9</v>
      </c>
      <c r="D744" s="468">
        <v>78</v>
      </c>
      <c r="E744" s="838">
        <v>18</v>
      </c>
      <c r="F744" s="838">
        <v>34</v>
      </c>
      <c r="G744" s="514">
        <v>529</v>
      </c>
      <c r="H744" s="514" t="s">
        <v>82</v>
      </c>
      <c r="I744" s="514" t="s">
        <v>82</v>
      </c>
      <c r="J744" s="764" t="s">
        <v>1016</v>
      </c>
      <c r="K744" s="764" t="s">
        <v>1156</v>
      </c>
      <c r="L744" s="868" t="s">
        <v>484</v>
      </c>
      <c r="M744" s="468" t="s">
        <v>1237</v>
      </c>
      <c r="N744" s="514">
        <v>244680</v>
      </c>
      <c r="O744" s="756">
        <v>33</v>
      </c>
      <c r="P744" s="801">
        <v>12</v>
      </c>
      <c r="Q744" s="537">
        <f t="shared" si="20"/>
        <v>29.04</v>
      </c>
      <c r="R744" s="470">
        <f>Q744*0.75</f>
        <v>21.78</v>
      </c>
      <c r="S744" s="1264">
        <f t="shared" si="21"/>
        <v>8425.6198347107438</v>
      </c>
      <c r="T744" s="1265"/>
      <c r="U744" s="1292" t="s">
        <v>405</v>
      </c>
      <c r="V744" s="1293"/>
    </row>
    <row r="745" spans="1:23" ht="17">
      <c r="A745" s="1652"/>
      <c r="B745" s="817">
        <v>8</v>
      </c>
      <c r="C745" s="764" t="s">
        <v>82</v>
      </c>
      <c r="D745" s="764">
        <v>253</v>
      </c>
      <c r="E745" s="514">
        <v>0</v>
      </c>
      <c r="F745" s="764" t="s">
        <v>82</v>
      </c>
      <c r="G745" s="514">
        <v>0</v>
      </c>
      <c r="H745" s="514" t="s">
        <v>82</v>
      </c>
      <c r="I745" s="514" t="s">
        <v>82</v>
      </c>
      <c r="J745" s="764">
        <v>10</v>
      </c>
      <c r="K745" s="764">
        <v>0</v>
      </c>
      <c r="L745" s="868" t="s">
        <v>96</v>
      </c>
      <c r="M745" s="468" t="s">
        <v>794</v>
      </c>
      <c r="N745" s="940"/>
      <c r="O745" s="922"/>
      <c r="P745" s="843"/>
      <c r="Q745" s="537">
        <f t="shared" si="20"/>
        <v>0</v>
      </c>
      <c r="R745" s="470">
        <f>Q745*0.93</f>
        <v>0</v>
      </c>
      <c r="S745" s="1264" t="e">
        <f t="shared" si="21"/>
        <v>#DIV/0!</v>
      </c>
      <c r="T745" s="1265"/>
      <c r="U745" s="1292" t="s">
        <v>472</v>
      </c>
      <c r="V745" s="1293"/>
    </row>
    <row r="746" spans="1:23" ht="16">
      <c r="A746" s="1652"/>
      <c r="B746" s="817" t="s">
        <v>465</v>
      </c>
      <c r="C746" s="838" t="s">
        <v>82</v>
      </c>
      <c r="D746" s="838">
        <v>23</v>
      </c>
      <c r="E746" s="838">
        <v>23</v>
      </c>
      <c r="F746" s="838" t="s">
        <v>82</v>
      </c>
      <c r="G746" s="838" t="s">
        <v>96</v>
      </c>
      <c r="H746" s="468" t="s">
        <v>82</v>
      </c>
      <c r="I746" s="514" t="s">
        <v>82</v>
      </c>
      <c r="J746" s="764" t="s">
        <v>406</v>
      </c>
      <c r="K746" s="514">
        <v>0</v>
      </c>
      <c r="L746" s="514" t="s">
        <v>82</v>
      </c>
      <c r="M746" s="863" t="s">
        <v>469</v>
      </c>
      <c r="N746" s="923"/>
      <c r="O746" s="922"/>
      <c r="P746" s="843"/>
      <c r="Q746" s="537">
        <f t="shared" si="20"/>
        <v>0</v>
      </c>
      <c r="R746" s="470">
        <f>Q746*0.93</f>
        <v>0</v>
      </c>
      <c r="S746" s="1264" t="e">
        <f t="shared" si="21"/>
        <v>#DIV/0!</v>
      </c>
      <c r="T746" s="1265"/>
      <c r="U746" s="1292" t="s">
        <v>473</v>
      </c>
      <c r="V746" s="1293"/>
    </row>
    <row r="747" spans="1:23" ht="17">
      <c r="A747" s="1653"/>
      <c r="B747" s="817" t="s">
        <v>467</v>
      </c>
      <c r="C747" s="764">
        <v>10</v>
      </c>
      <c r="D747" s="468">
        <v>96</v>
      </c>
      <c r="E747" s="514">
        <v>25</v>
      </c>
      <c r="F747" s="764">
        <v>33</v>
      </c>
      <c r="G747" s="514">
        <v>481</v>
      </c>
      <c r="H747" s="468" t="s">
        <v>82</v>
      </c>
      <c r="I747" s="514" t="s">
        <v>82</v>
      </c>
      <c r="J747" s="764">
        <v>0</v>
      </c>
      <c r="K747" s="764">
        <v>0</v>
      </c>
      <c r="L747" s="868" t="s">
        <v>484</v>
      </c>
      <c r="M747" s="468" t="s">
        <v>1193</v>
      </c>
      <c r="N747" s="841">
        <v>125000</v>
      </c>
      <c r="O747" s="787">
        <v>20.399999999999999</v>
      </c>
      <c r="P747" s="801">
        <v>25</v>
      </c>
      <c r="Q747" s="537">
        <f t="shared" si="20"/>
        <v>15.3</v>
      </c>
      <c r="R747" s="470">
        <f>Q747*0.7835</f>
        <v>11.987550000000001</v>
      </c>
      <c r="S747" s="1264">
        <f t="shared" si="21"/>
        <v>8169.9346405228753</v>
      </c>
      <c r="T747" s="1265"/>
      <c r="U747" s="1292" t="s">
        <v>405</v>
      </c>
      <c r="V747" s="1293"/>
    </row>
    <row r="748" spans="1:23" ht="17">
      <c r="A748" s="1651">
        <v>45366</v>
      </c>
      <c r="B748" s="817" t="s">
        <v>256</v>
      </c>
      <c r="C748" s="764">
        <v>50</v>
      </c>
      <c r="D748" s="839">
        <v>81</v>
      </c>
      <c r="E748" s="764">
        <v>58</v>
      </c>
      <c r="F748" s="838">
        <v>34</v>
      </c>
      <c r="G748" s="514">
        <v>470</v>
      </c>
      <c r="H748" s="970">
        <v>158.16999999999999</v>
      </c>
      <c r="I748" s="514" t="s">
        <v>82</v>
      </c>
      <c r="J748" s="838">
        <v>0</v>
      </c>
      <c r="K748" s="839">
        <v>0</v>
      </c>
      <c r="L748" s="868" t="s">
        <v>484</v>
      </c>
      <c r="M748" s="468" t="s">
        <v>1236</v>
      </c>
      <c r="N748" s="514">
        <v>70068</v>
      </c>
      <c r="O748" s="756">
        <v>150</v>
      </c>
      <c r="P748" s="768">
        <v>98.5</v>
      </c>
      <c r="Q748" s="537">
        <f t="shared" si="20"/>
        <v>2.25</v>
      </c>
      <c r="R748" s="470">
        <f>Q748*0.75</f>
        <v>1.6875</v>
      </c>
      <c r="S748" s="1264">
        <f t="shared" si="21"/>
        <v>31141.333333333332</v>
      </c>
      <c r="T748" s="1265"/>
      <c r="U748" s="1292" t="s">
        <v>397</v>
      </c>
      <c r="V748" s="1293"/>
      <c r="W748" s="959">
        <v>16</v>
      </c>
    </row>
    <row r="749" spans="1:23" ht="17">
      <c r="A749" s="1652"/>
      <c r="B749" s="817">
        <v>6</v>
      </c>
      <c r="C749" s="764">
        <v>43</v>
      </c>
      <c r="D749" s="764">
        <v>65</v>
      </c>
      <c r="E749" s="764">
        <v>95</v>
      </c>
      <c r="F749" s="838">
        <v>33</v>
      </c>
      <c r="G749" s="514">
        <v>469</v>
      </c>
      <c r="H749" s="514" t="s">
        <v>82</v>
      </c>
      <c r="I749" s="514" t="s">
        <v>82</v>
      </c>
      <c r="J749" s="838" t="s">
        <v>406</v>
      </c>
      <c r="K749" s="764">
        <v>0</v>
      </c>
      <c r="L749" s="868" t="s">
        <v>484</v>
      </c>
      <c r="M749" s="468" t="s">
        <v>1235</v>
      </c>
      <c r="N749" s="514">
        <v>185199</v>
      </c>
      <c r="O749" s="756">
        <v>34.79</v>
      </c>
      <c r="P749" s="801">
        <v>25</v>
      </c>
      <c r="Q749" s="537">
        <f t="shared" si="20"/>
        <v>26.092500000000001</v>
      </c>
      <c r="R749" s="470">
        <f>Q749*0.75</f>
        <v>19.569375000000001</v>
      </c>
      <c r="S749" s="1264">
        <f t="shared" si="21"/>
        <v>7097.7867203219312</v>
      </c>
      <c r="T749" s="1265"/>
      <c r="U749" s="1292" t="s">
        <v>405</v>
      </c>
      <c r="V749" s="1293"/>
    </row>
    <row r="750" spans="1:23" ht="17">
      <c r="A750" s="1652"/>
      <c r="B750" s="817">
        <v>7</v>
      </c>
      <c r="C750" s="838">
        <v>88.9</v>
      </c>
      <c r="D750" s="468">
        <v>78</v>
      </c>
      <c r="E750" s="838">
        <v>18</v>
      </c>
      <c r="F750" s="838">
        <v>34</v>
      </c>
      <c r="G750" s="514">
        <v>529</v>
      </c>
      <c r="H750" s="514" t="s">
        <v>82</v>
      </c>
      <c r="I750" s="514" t="s">
        <v>82</v>
      </c>
      <c r="J750" s="764" t="s">
        <v>1016</v>
      </c>
      <c r="K750" s="764" t="s">
        <v>1156</v>
      </c>
      <c r="L750" s="868" t="s">
        <v>484</v>
      </c>
      <c r="M750" s="468" t="s">
        <v>1237</v>
      </c>
      <c r="N750" s="514">
        <v>244680</v>
      </c>
      <c r="O750" s="756">
        <v>33.24</v>
      </c>
      <c r="P750" s="801">
        <v>12</v>
      </c>
      <c r="Q750" s="537">
        <f t="shared" si="20"/>
        <v>29.251200000000004</v>
      </c>
      <c r="R750" s="470">
        <f>Q750*0.75</f>
        <v>21.938400000000001</v>
      </c>
      <c r="S750" s="1264">
        <f t="shared" si="21"/>
        <v>8364.7850344601229</v>
      </c>
      <c r="T750" s="1265"/>
      <c r="U750" s="1292" t="s">
        <v>405</v>
      </c>
      <c r="V750" s="1293"/>
    </row>
    <row r="751" spans="1:23" ht="17">
      <c r="A751" s="1652"/>
      <c r="B751" s="817">
        <v>8</v>
      </c>
      <c r="C751" s="764" t="s">
        <v>82</v>
      </c>
      <c r="D751" s="764">
        <v>253</v>
      </c>
      <c r="E751" s="514">
        <v>0</v>
      </c>
      <c r="F751" s="764" t="s">
        <v>82</v>
      </c>
      <c r="G751" s="514">
        <v>0</v>
      </c>
      <c r="H751" s="514" t="s">
        <v>82</v>
      </c>
      <c r="I751" s="514" t="s">
        <v>82</v>
      </c>
      <c r="J751" s="764">
        <v>10</v>
      </c>
      <c r="K751" s="764">
        <v>0</v>
      </c>
      <c r="L751" s="868" t="s">
        <v>96</v>
      </c>
      <c r="M751" s="468" t="s">
        <v>794</v>
      </c>
      <c r="N751" s="940"/>
      <c r="O751" s="922"/>
      <c r="P751" s="843"/>
      <c r="Q751" s="537">
        <f t="shared" si="20"/>
        <v>0</v>
      </c>
      <c r="R751" s="470">
        <f>Q751*0.93</f>
        <v>0</v>
      </c>
      <c r="S751" s="1264" t="e">
        <f t="shared" si="21"/>
        <v>#DIV/0!</v>
      </c>
      <c r="T751" s="1265"/>
      <c r="U751" s="1292" t="s">
        <v>472</v>
      </c>
      <c r="V751" s="1293"/>
    </row>
    <row r="752" spans="1:23" ht="16">
      <c r="A752" s="1652"/>
      <c r="B752" s="817" t="s">
        <v>465</v>
      </c>
      <c r="C752" s="838" t="s">
        <v>82</v>
      </c>
      <c r="D752" s="838">
        <v>23</v>
      </c>
      <c r="E752" s="838">
        <v>23</v>
      </c>
      <c r="F752" s="838" t="s">
        <v>82</v>
      </c>
      <c r="G752" s="838" t="s">
        <v>96</v>
      </c>
      <c r="H752" s="468" t="s">
        <v>82</v>
      </c>
      <c r="I752" s="514" t="s">
        <v>82</v>
      </c>
      <c r="J752" s="764" t="s">
        <v>406</v>
      </c>
      <c r="K752" s="514">
        <v>0</v>
      </c>
      <c r="L752" s="514" t="s">
        <v>82</v>
      </c>
      <c r="M752" s="863" t="s">
        <v>469</v>
      </c>
      <c r="N752" s="923"/>
      <c r="O752" s="922"/>
      <c r="P752" s="843"/>
      <c r="Q752" s="537">
        <f t="shared" si="20"/>
        <v>0</v>
      </c>
      <c r="R752" s="470">
        <f>Q752*0.93</f>
        <v>0</v>
      </c>
      <c r="S752" s="1264" t="e">
        <f t="shared" si="21"/>
        <v>#DIV/0!</v>
      </c>
      <c r="T752" s="1265"/>
      <c r="U752" s="1292" t="s">
        <v>473</v>
      </c>
      <c r="V752" s="1293"/>
    </row>
    <row r="753" spans="1:23" ht="17">
      <c r="A753" s="1653"/>
      <c r="B753" s="817" t="s">
        <v>467</v>
      </c>
      <c r="C753" s="764">
        <v>10</v>
      </c>
      <c r="D753" s="468">
        <v>96</v>
      </c>
      <c r="E753" s="514">
        <v>25</v>
      </c>
      <c r="F753" s="764">
        <v>33</v>
      </c>
      <c r="G753" s="514">
        <v>481</v>
      </c>
      <c r="H753" s="468" t="s">
        <v>82</v>
      </c>
      <c r="I753" s="514" t="s">
        <v>82</v>
      </c>
      <c r="J753" s="764">
        <v>0</v>
      </c>
      <c r="K753" s="764">
        <v>0</v>
      </c>
      <c r="L753" s="868" t="s">
        <v>484</v>
      </c>
      <c r="M753" s="468" t="s">
        <v>1193</v>
      </c>
      <c r="N753" s="841">
        <v>125000</v>
      </c>
      <c r="O753" s="787">
        <v>20.399999999999999</v>
      </c>
      <c r="P753" s="801">
        <v>25</v>
      </c>
      <c r="Q753" s="537">
        <f t="shared" si="20"/>
        <v>15.3</v>
      </c>
      <c r="R753" s="470">
        <f>Q753*0.7835</f>
        <v>11.987550000000001</v>
      </c>
      <c r="S753" s="1264">
        <f t="shared" si="21"/>
        <v>8169.9346405228753</v>
      </c>
      <c r="T753" s="1265"/>
      <c r="U753" s="1292" t="s">
        <v>405</v>
      </c>
      <c r="V753" s="1293"/>
    </row>
    <row r="754" spans="1:23" ht="17">
      <c r="A754" s="1651">
        <v>45367</v>
      </c>
      <c r="B754" s="817" t="s">
        <v>256</v>
      </c>
      <c r="C754" s="764">
        <v>50</v>
      </c>
      <c r="D754" s="839">
        <v>81</v>
      </c>
      <c r="E754" s="764">
        <v>58</v>
      </c>
      <c r="F754" s="838">
        <v>34</v>
      </c>
      <c r="G754" s="514">
        <v>470</v>
      </c>
      <c r="H754" s="970">
        <v>158.21</v>
      </c>
      <c r="I754" s="514" t="s">
        <v>82</v>
      </c>
      <c r="J754" s="838">
        <v>0</v>
      </c>
      <c r="K754" s="839">
        <v>0</v>
      </c>
      <c r="L754" s="868" t="s">
        <v>484</v>
      </c>
      <c r="M754" s="468" t="s">
        <v>1236</v>
      </c>
      <c r="N754" s="514">
        <v>70068</v>
      </c>
      <c r="O754" s="756">
        <v>150</v>
      </c>
      <c r="P754" s="768">
        <v>98</v>
      </c>
      <c r="Q754" s="537">
        <f t="shared" si="20"/>
        <v>3</v>
      </c>
      <c r="R754" s="470">
        <f>Q754*0.75</f>
        <v>2.25</v>
      </c>
      <c r="S754" s="1264">
        <f t="shared" si="21"/>
        <v>23356</v>
      </c>
      <c r="T754" s="1265"/>
      <c r="U754" s="1292" t="s">
        <v>397</v>
      </c>
      <c r="V754" s="1293"/>
      <c r="W754" s="959">
        <v>15</v>
      </c>
    </row>
    <row r="755" spans="1:23" ht="17">
      <c r="A755" s="1652"/>
      <c r="B755" s="817">
        <v>6</v>
      </c>
      <c r="C755" s="764">
        <v>43</v>
      </c>
      <c r="D755" s="764">
        <v>65</v>
      </c>
      <c r="E755" s="764">
        <v>95</v>
      </c>
      <c r="F755" s="838">
        <v>33</v>
      </c>
      <c r="G755" s="514">
        <v>469</v>
      </c>
      <c r="H755" s="514" t="s">
        <v>82</v>
      </c>
      <c r="I755" s="514" t="s">
        <v>82</v>
      </c>
      <c r="J755" s="838" t="s">
        <v>406</v>
      </c>
      <c r="K755" s="764">
        <v>0</v>
      </c>
      <c r="L755" s="868" t="s">
        <v>484</v>
      </c>
      <c r="M755" s="468" t="s">
        <v>1235</v>
      </c>
      <c r="N755" s="514">
        <v>184665</v>
      </c>
      <c r="O755" s="756">
        <v>34.79</v>
      </c>
      <c r="P755" s="801">
        <v>25</v>
      </c>
      <c r="Q755" s="537">
        <f t="shared" si="20"/>
        <v>26.092500000000001</v>
      </c>
      <c r="R755" s="470">
        <f>Q755*0.75</f>
        <v>19.569375000000001</v>
      </c>
      <c r="S755" s="1264">
        <f t="shared" si="21"/>
        <v>7077.3210692727789</v>
      </c>
      <c r="T755" s="1265"/>
      <c r="U755" s="1292" t="s">
        <v>405</v>
      </c>
      <c r="V755" s="1293"/>
    </row>
    <row r="756" spans="1:23" ht="17">
      <c r="A756" s="1652"/>
      <c r="B756" s="817">
        <v>7</v>
      </c>
      <c r="C756" s="838">
        <v>88.9</v>
      </c>
      <c r="D756" s="468">
        <v>78</v>
      </c>
      <c r="E756" s="838">
        <v>18</v>
      </c>
      <c r="F756" s="838">
        <v>34</v>
      </c>
      <c r="G756" s="514">
        <v>529</v>
      </c>
      <c r="H756" s="514" t="s">
        <v>82</v>
      </c>
      <c r="I756" s="514" t="s">
        <v>82</v>
      </c>
      <c r="J756" s="764" t="s">
        <v>1016</v>
      </c>
      <c r="K756" s="764" t="s">
        <v>1156</v>
      </c>
      <c r="L756" s="868" t="s">
        <v>484</v>
      </c>
      <c r="M756" s="468" t="s">
        <v>1238</v>
      </c>
      <c r="N756" s="514">
        <v>244680</v>
      </c>
      <c r="O756" s="756">
        <v>33.78</v>
      </c>
      <c r="P756" s="801">
        <v>12</v>
      </c>
      <c r="Q756" s="537">
        <f t="shared" si="20"/>
        <v>29.726400000000002</v>
      </c>
      <c r="R756" s="470">
        <f>Q756*0.75</f>
        <v>22.294800000000002</v>
      </c>
      <c r="S756" s="1264">
        <f t="shared" si="21"/>
        <v>8231.0673340868725</v>
      </c>
      <c r="T756" s="1265"/>
      <c r="U756" s="1292" t="s">
        <v>405</v>
      </c>
      <c r="V756" s="1293"/>
    </row>
    <row r="757" spans="1:23" ht="17">
      <c r="A757" s="1652"/>
      <c r="B757" s="817">
        <v>8</v>
      </c>
      <c r="C757" s="764" t="s">
        <v>82</v>
      </c>
      <c r="D757" s="764">
        <v>253</v>
      </c>
      <c r="E757" s="514">
        <v>0</v>
      </c>
      <c r="F757" s="764" t="s">
        <v>82</v>
      </c>
      <c r="G757" s="514">
        <v>0</v>
      </c>
      <c r="H757" s="514" t="s">
        <v>82</v>
      </c>
      <c r="I757" s="514" t="s">
        <v>82</v>
      </c>
      <c r="J757" s="764">
        <v>10</v>
      </c>
      <c r="K757" s="764">
        <v>0</v>
      </c>
      <c r="L757" s="868" t="s">
        <v>96</v>
      </c>
      <c r="M757" s="468" t="s">
        <v>794</v>
      </c>
      <c r="N757" s="940"/>
      <c r="O757" s="922"/>
      <c r="P757" s="843"/>
      <c r="Q757" s="537">
        <f t="shared" si="20"/>
        <v>0</v>
      </c>
      <c r="R757" s="470">
        <f>Q757*0.93</f>
        <v>0</v>
      </c>
      <c r="S757" s="1264" t="e">
        <f t="shared" si="21"/>
        <v>#DIV/0!</v>
      </c>
      <c r="T757" s="1265"/>
      <c r="U757" s="1292" t="s">
        <v>472</v>
      </c>
      <c r="V757" s="1293"/>
    </row>
    <row r="758" spans="1:23" ht="16">
      <c r="A758" s="1652"/>
      <c r="B758" s="817" t="s">
        <v>465</v>
      </c>
      <c r="C758" s="838" t="s">
        <v>82</v>
      </c>
      <c r="D758" s="838">
        <v>23</v>
      </c>
      <c r="E758" s="838">
        <v>23</v>
      </c>
      <c r="F758" s="838" t="s">
        <v>82</v>
      </c>
      <c r="G758" s="838" t="s">
        <v>96</v>
      </c>
      <c r="H758" s="468" t="s">
        <v>82</v>
      </c>
      <c r="I758" s="514" t="s">
        <v>82</v>
      </c>
      <c r="J758" s="764" t="s">
        <v>406</v>
      </c>
      <c r="K758" s="514">
        <v>0</v>
      </c>
      <c r="L758" s="514" t="s">
        <v>82</v>
      </c>
      <c r="M758" s="863" t="s">
        <v>469</v>
      </c>
      <c r="N758" s="923"/>
      <c r="O758" s="922"/>
      <c r="P758" s="843"/>
      <c r="Q758" s="537">
        <f t="shared" ref="Q758:Q821" si="22">O758*(100-P758)/100</f>
        <v>0</v>
      </c>
      <c r="R758" s="470">
        <f>Q758*0.93</f>
        <v>0</v>
      </c>
      <c r="S758" s="1264" t="e">
        <f t="shared" ref="S758:S821" si="23">N758/Q758</f>
        <v>#DIV/0!</v>
      </c>
      <c r="T758" s="1265"/>
      <c r="U758" s="1292" t="s">
        <v>473</v>
      </c>
      <c r="V758" s="1293"/>
    </row>
    <row r="759" spans="1:23" ht="17">
      <c r="A759" s="1653"/>
      <c r="B759" s="817" t="s">
        <v>467</v>
      </c>
      <c r="C759" s="764">
        <v>10</v>
      </c>
      <c r="D759" s="468">
        <v>96</v>
      </c>
      <c r="E759" s="514">
        <v>25</v>
      </c>
      <c r="F759" s="764">
        <v>33</v>
      </c>
      <c r="G759" s="514">
        <v>481</v>
      </c>
      <c r="H759" s="468" t="s">
        <v>82</v>
      </c>
      <c r="I759" s="514" t="s">
        <v>82</v>
      </c>
      <c r="J759" s="764">
        <v>0</v>
      </c>
      <c r="K759" s="764">
        <v>0</v>
      </c>
      <c r="L759" s="868" t="s">
        <v>484</v>
      </c>
      <c r="M759" s="468" t="s">
        <v>1193</v>
      </c>
      <c r="N759" s="841">
        <v>125000</v>
      </c>
      <c r="O759" s="787">
        <v>20.399999999999999</v>
      </c>
      <c r="P759" s="801">
        <v>25</v>
      </c>
      <c r="Q759" s="537">
        <f t="shared" si="22"/>
        <v>15.3</v>
      </c>
      <c r="R759" s="470">
        <f>Q759*0.7835</f>
        <v>11.987550000000001</v>
      </c>
      <c r="S759" s="1264">
        <f t="shared" si="23"/>
        <v>8169.9346405228753</v>
      </c>
      <c r="T759" s="1265"/>
      <c r="U759" s="1292" t="s">
        <v>405</v>
      </c>
      <c r="V759" s="1293"/>
    </row>
    <row r="760" spans="1:23" ht="17">
      <c r="A760" s="1651">
        <v>45368</v>
      </c>
      <c r="B760" s="817" t="s">
        <v>256</v>
      </c>
      <c r="C760" s="764" t="s">
        <v>999</v>
      </c>
      <c r="D760" s="839" t="s">
        <v>1239</v>
      </c>
      <c r="E760" s="764">
        <v>58</v>
      </c>
      <c r="F760" s="838">
        <v>34</v>
      </c>
      <c r="G760" s="514">
        <v>481</v>
      </c>
      <c r="H760" s="970"/>
      <c r="I760" s="514" t="s">
        <v>82</v>
      </c>
      <c r="J760" s="838">
        <v>0</v>
      </c>
      <c r="K760" s="839">
        <v>0</v>
      </c>
      <c r="L760" s="868" t="s">
        <v>484</v>
      </c>
      <c r="M760" s="468" t="s">
        <v>1240</v>
      </c>
      <c r="N760" s="514">
        <v>72200</v>
      </c>
      <c r="O760" s="756">
        <v>151</v>
      </c>
      <c r="P760" s="768">
        <v>98</v>
      </c>
      <c r="Q760" s="537">
        <f t="shared" si="22"/>
        <v>3.02</v>
      </c>
      <c r="R760" s="470">
        <f>Q760*0.75</f>
        <v>2.2650000000000001</v>
      </c>
      <c r="S760" s="1264">
        <f t="shared" si="23"/>
        <v>23907.284768211921</v>
      </c>
      <c r="T760" s="1265"/>
      <c r="U760" s="1292" t="s">
        <v>397</v>
      </c>
      <c r="V760" s="1293"/>
      <c r="W760" s="959">
        <v>15</v>
      </c>
    </row>
    <row r="761" spans="1:23" ht="17">
      <c r="A761" s="1652"/>
      <c r="B761" s="817">
        <v>6</v>
      </c>
      <c r="C761" s="764">
        <v>43</v>
      </c>
      <c r="D761" s="764">
        <v>65</v>
      </c>
      <c r="E761" s="764">
        <v>95</v>
      </c>
      <c r="F761" s="838">
        <v>33</v>
      </c>
      <c r="G761" s="514">
        <v>469</v>
      </c>
      <c r="H761" s="514" t="s">
        <v>82</v>
      </c>
      <c r="I761" s="514" t="s">
        <v>82</v>
      </c>
      <c r="J761" s="838" t="s">
        <v>406</v>
      </c>
      <c r="K761" s="764">
        <v>0</v>
      </c>
      <c r="L761" s="868" t="s">
        <v>484</v>
      </c>
      <c r="M761" s="468" t="s">
        <v>1235</v>
      </c>
      <c r="N761" s="514">
        <v>182087</v>
      </c>
      <c r="O761" s="756">
        <v>34.049999999999997</v>
      </c>
      <c r="P761" s="801">
        <v>25</v>
      </c>
      <c r="Q761" s="537">
        <f t="shared" si="22"/>
        <v>25.537500000000001</v>
      </c>
      <c r="R761" s="470">
        <f>Q761*0.75</f>
        <v>19.153125000000003</v>
      </c>
      <c r="S761" s="1264">
        <f t="shared" si="23"/>
        <v>7130.1811062163479</v>
      </c>
      <c r="T761" s="1265"/>
      <c r="U761" s="1292" t="s">
        <v>405</v>
      </c>
      <c r="V761" s="1293"/>
    </row>
    <row r="762" spans="1:23" ht="17">
      <c r="A762" s="1652"/>
      <c r="B762" s="817">
        <v>7</v>
      </c>
      <c r="C762" s="838">
        <v>88.9</v>
      </c>
      <c r="D762" s="468">
        <v>78</v>
      </c>
      <c r="E762" s="838">
        <v>18</v>
      </c>
      <c r="F762" s="838">
        <v>34</v>
      </c>
      <c r="G762" s="514">
        <v>529</v>
      </c>
      <c r="H762" s="514" t="s">
        <v>82</v>
      </c>
      <c r="I762" s="514" t="s">
        <v>82</v>
      </c>
      <c r="J762" s="764" t="s">
        <v>1016</v>
      </c>
      <c r="K762" s="764" t="s">
        <v>1156</v>
      </c>
      <c r="L762" s="868" t="s">
        <v>484</v>
      </c>
      <c r="M762" s="468" t="s">
        <v>1238</v>
      </c>
      <c r="N762" s="514">
        <v>244680</v>
      </c>
      <c r="O762" s="756">
        <v>33.630000000000003</v>
      </c>
      <c r="P762" s="801">
        <v>12</v>
      </c>
      <c r="Q762" s="537">
        <f t="shared" si="22"/>
        <v>29.5944</v>
      </c>
      <c r="R762" s="470">
        <f>Q762*0.75</f>
        <v>22.195799999999998</v>
      </c>
      <c r="S762" s="1264">
        <f t="shared" si="23"/>
        <v>8267.7803908847618</v>
      </c>
      <c r="T762" s="1265"/>
      <c r="U762" s="1292" t="s">
        <v>405</v>
      </c>
      <c r="V762" s="1293"/>
    </row>
    <row r="763" spans="1:23" ht="17">
      <c r="A763" s="1652"/>
      <c r="B763" s="817">
        <v>8</v>
      </c>
      <c r="C763" s="764" t="s">
        <v>82</v>
      </c>
      <c r="D763" s="764">
        <v>253</v>
      </c>
      <c r="E763" s="514">
        <v>0</v>
      </c>
      <c r="F763" s="764" t="s">
        <v>82</v>
      </c>
      <c r="G763" s="514">
        <v>0</v>
      </c>
      <c r="H763" s="514" t="s">
        <v>82</v>
      </c>
      <c r="I763" s="514" t="s">
        <v>82</v>
      </c>
      <c r="J763" s="764">
        <v>10</v>
      </c>
      <c r="K763" s="764">
        <v>0</v>
      </c>
      <c r="L763" s="868" t="s">
        <v>96</v>
      </c>
      <c r="M763" s="468" t="s">
        <v>794</v>
      </c>
      <c r="N763" s="940"/>
      <c r="O763" s="922"/>
      <c r="P763" s="843"/>
      <c r="Q763" s="537">
        <f t="shared" si="22"/>
        <v>0</v>
      </c>
      <c r="R763" s="470">
        <f>Q763*0.93</f>
        <v>0</v>
      </c>
      <c r="S763" s="1264" t="e">
        <f t="shared" si="23"/>
        <v>#DIV/0!</v>
      </c>
      <c r="T763" s="1265"/>
      <c r="U763" s="1292" t="s">
        <v>472</v>
      </c>
      <c r="V763" s="1293"/>
    </row>
    <row r="764" spans="1:23" ht="16">
      <c r="A764" s="1652"/>
      <c r="B764" s="817" t="s">
        <v>465</v>
      </c>
      <c r="C764" s="838" t="s">
        <v>82</v>
      </c>
      <c r="D764" s="838">
        <v>23</v>
      </c>
      <c r="E764" s="838">
        <v>23</v>
      </c>
      <c r="F764" s="838" t="s">
        <v>82</v>
      </c>
      <c r="G764" s="838" t="s">
        <v>96</v>
      </c>
      <c r="H764" s="468" t="s">
        <v>82</v>
      </c>
      <c r="I764" s="514" t="s">
        <v>82</v>
      </c>
      <c r="J764" s="764" t="s">
        <v>406</v>
      </c>
      <c r="K764" s="514">
        <v>0</v>
      </c>
      <c r="L764" s="514" t="s">
        <v>82</v>
      </c>
      <c r="M764" s="863" t="s">
        <v>469</v>
      </c>
      <c r="N764" s="923"/>
      <c r="O764" s="922"/>
      <c r="P764" s="843"/>
      <c r="Q764" s="537">
        <f t="shared" si="22"/>
        <v>0</v>
      </c>
      <c r="R764" s="470">
        <f>Q764*0.93</f>
        <v>0</v>
      </c>
      <c r="S764" s="1264" t="e">
        <f t="shared" si="23"/>
        <v>#DIV/0!</v>
      </c>
      <c r="T764" s="1265"/>
      <c r="U764" s="1292" t="s">
        <v>473</v>
      </c>
      <c r="V764" s="1293"/>
    </row>
    <row r="765" spans="1:23" ht="17">
      <c r="A765" s="1653"/>
      <c r="B765" s="817" t="s">
        <v>467</v>
      </c>
      <c r="C765" s="764" t="s">
        <v>1210</v>
      </c>
      <c r="D765" s="468">
        <v>96</v>
      </c>
      <c r="E765" s="514">
        <v>25</v>
      </c>
      <c r="F765" s="764">
        <v>33</v>
      </c>
      <c r="G765" s="514">
        <v>480</v>
      </c>
      <c r="H765" s="468" t="s">
        <v>82</v>
      </c>
      <c r="I765" s="514" t="s">
        <v>82</v>
      </c>
      <c r="J765" s="764">
        <v>0</v>
      </c>
      <c r="K765" s="764">
        <v>0</v>
      </c>
      <c r="L765" s="868" t="s">
        <v>484</v>
      </c>
      <c r="M765" s="468" t="s">
        <v>1031</v>
      </c>
      <c r="N765" s="841">
        <v>123000</v>
      </c>
      <c r="O765" s="787">
        <v>20.399999999999999</v>
      </c>
      <c r="P765" s="801">
        <v>25</v>
      </c>
      <c r="Q765" s="537">
        <f t="shared" si="22"/>
        <v>15.3</v>
      </c>
      <c r="R765" s="470">
        <f>Q765*0.7835</f>
        <v>11.987550000000001</v>
      </c>
      <c r="S765" s="1264">
        <f t="shared" si="23"/>
        <v>8039.2156862745096</v>
      </c>
      <c r="T765" s="1265"/>
      <c r="U765" s="1292" t="s">
        <v>405</v>
      </c>
      <c r="V765" s="1293"/>
    </row>
    <row r="766" spans="1:23" ht="17">
      <c r="A766" s="1651">
        <v>45369</v>
      </c>
      <c r="B766" s="817" t="s">
        <v>256</v>
      </c>
      <c r="C766" s="764" t="s">
        <v>999</v>
      </c>
      <c r="D766" s="839" t="s">
        <v>1239</v>
      </c>
      <c r="E766" s="764">
        <v>58</v>
      </c>
      <c r="F766" s="838">
        <v>34</v>
      </c>
      <c r="G766" s="514">
        <v>481</v>
      </c>
      <c r="H766" s="970"/>
      <c r="I766" s="514" t="s">
        <v>82</v>
      </c>
      <c r="J766" s="838">
        <v>0</v>
      </c>
      <c r="K766" s="839">
        <v>0</v>
      </c>
      <c r="L766" s="868" t="s">
        <v>484</v>
      </c>
      <c r="M766" s="468" t="s">
        <v>1198</v>
      </c>
      <c r="N766" s="514">
        <v>80243</v>
      </c>
      <c r="O766" s="756">
        <v>151</v>
      </c>
      <c r="P766" s="768">
        <v>98</v>
      </c>
      <c r="Q766" s="537">
        <f t="shared" si="22"/>
        <v>3.02</v>
      </c>
      <c r="R766" s="470">
        <f>Q766*0.75</f>
        <v>2.2650000000000001</v>
      </c>
      <c r="S766" s="1264">
        <f t="shared" si="23"/>
        <v>26570.529801324505</v>
      </c>
      <c r="T766" s="1265"/>
      <c r="U766" s="1292" t="s">
        <v>397</v>
      </c>
      <c r="V766" s="1293"/>
      <c r="W766" s="959">
        <v>15</v>
      </c>
    </row>
    <row r="767" spans="1:23" ht="17">
      <c r="A767" s="1652"/>
      <c r="B767" s="817">
        <v>6</v>
      </c>
      <c r="C767" s="764">
        <v>43</v>
      </c>
      <c r="D767" s="764">
        <v>65</v>
      </c>
      <c r="E767" s="764">
        <v>95</v>
      </c>
      <c r="F767" s="838">
        <v>33</v>
      </c>
      <c r="G767" s="514">
        <v>469</v>
      </c>
      <c r="H767" s="514" t="s">
        <v>82</v>
      </c>
      <c r="I767" s="514" t="s">
        <v>82</v>
      </c>
      <c r="J767" s="838" t="s">
        <v>406</v>
      </c>
      <c r="K767" s="764">
        <v>0</v>
      </c>
      <c r="L767" s="868" t="s">
        <v>484</v>
      </c>
      <c r="M767" s="468" t="s">
        <v>1235</v>
      </c>
      <c r="N767" s="514">
        <v>190283</v>
      </c>
      <c r="O767" s="756">
        <v>34</v>
      </c>
      <c r="P767" s="801">
        <v>25</v>
      </c>
      <c r="Q767" s="537">
        <f t="shared" si="22"/>
        <v>25.5</v>
      </c>
      <c r="R767" s="470">
        <f>Q767*0.75</f>
        <v>19.125</v>
      </c>
      <c r="S767" s="1264">
        <f t="shared" si="23"/>
        <v>7462.0784313725489</v>
      </c>
      <c r="T767" s="1265"/>
      <c r="U767" s="1292" t="s">
        <v>405</v>
      </c>
      <c r="V767" s="1293"/>
    </row>
    <row r="768" spans="1:23" ht="17">
      <c r="A768" s="1652"/>
      <c r="B768" s="817">
        <v>7</v>
      </c>
      <c r="C768" s="838">
        <v>88.9</v>
      </c>
      <c r="D768" s="468">
        <v>78</v>
      </c>
      <c r="E768" s="838">
        <v>18</v>
      </c>
      <c r="F768" s="838">
        <v>34</v>
      </c>
      <c r="G768" s="514">
        <v>529</v>
      </c>
      <c r="H768" s="514" t="s">
        <v>82</v>
      </c>
      <c r="I768" s="514" t="s">
        <v>82</v>
      </c>
      <c r="J768" s="764" t="s">
        <v>1016</v>
      </c>
      <c r="K768" s="764" t="s">
        <v>1156</v>
      </c>
      <c r="L768" s="868" t="s">
        <v>484</v>
      </c>
      <c r="M768" s="468" t="s">
        <v>1238</v>
      </c>
      <c r="N768" s="514">
        <v>245680</v>
      </c>
      <c r="O768" s="756">
        <v>33.58</v>
      </c>
      <c r="P768" s="801">
        <v>12</v>
      </c>
      <c r="Q768" s="537">
        <f t="shared" si="22"/>
        <v>29.5504</v>
      </c>
      <c r="R768" s="470">
        <f>Q768*0.75</f>
        <v>22.162800000000001</v>
      </c>
      <c r="S768" s="1264">
        <f t="shared" si="23"/>
        <v>8313.9314527045317</v>
      </c>
      <c r="T768" s="1265"/>
      <c r="U768" s="1292" t="s">
        <v>405</v>
      </c>
      <c r="V768" s="1293"/>
    </row>
    <row r="769" spans="1:23" ht="17">
      <c r="A769" s="1652"/>
      <c r="B769" s="817">
        <v>8</v>
      </c>
      <c r="C769" s="764" t="s">
        <v>82</v>
      </c>
      <c r="D769" s="764">
        <v>253</v>
      </c>
      <c r="E769" s="514">
        <v>0</v>
      </c>
      <c r="F769" s="764" t="s">
        <v>82</v>
      </c>
      <c r="G769" s="514">
        <v>0</v>
      </c>
      <c r="H769" s="514" t="s">
        <v>82</v>
      </c>
      <c r="I769" s="514" t="s">
        <v>82</v>
      </c>
      <c r="J769" s="764">
        <v>10</v>
      </c>
      <c r="K769" s="764">
        <v>0</v>
      </c>
      <c r="L769" s="868" t="s">
        <v>96</v>
      </c>
      <c r="M769" s="468" t="s">
        <v>794</v>
      </c>
      <c r="N769" s="940"/>
      <c r="O769" s="922"/>
      <c r="P769" s="843"/>
      <c r="Q769" s="537">
        <f t="shared" si="22"/>
        <v>0</v>
      </c>
      <c r="R769" s="470">
        <f>Q769*0.93</f>
        <v>0</v>
      </c>
      <c r="S769" s="1264" t="e">
        <f t="shared" si="23"/>
        <v>#DIV/0!</v>
      </c>
      <c r="T769" s="1265"/>
      <c r="U769" s="1292" t="s">
        <v>472</v>
      </c>
      <c r="V769" s="1293"/>
    </row>
    <row r="770" spans="1:23" ht="16">
      <c r="A770" s="1652"/>
      <c r="B770" s="817" t="s">
        <v>465</v>
      </c>
      <c r="C770" s="838" t="s">
        <v>82</v>
      </c>
      <c r="D770" s="838">
        <v>23</v>
      </c>
      <c r="E770" s="838">
        <v>23</v>
      </c>
      <c r="F770" s="838" t="s">
        <v>82</v>
      </c>
      <c r="G770" s="838" t="s">
        <v>96</v>
      </c>
      <c r="H770" s="468" t="s">
        <v>82</v>
      </c>
      <c r="I770" s="514" t="s">
        <v>82</v>
      </c>
      <c r="J770" s="764" t="s">
        <v>406</v>
      </c>
      <c r="K770" s="514">
        <v>0</v>
      </c>
      <c r="L770" s="514" t="s">
        <v>82</v>
      </c>
      <c r="M770" s="863" t="s">
        <v>469</v>
      </c>
      <c r="N770" s="923"/>
      <c r="O770" s="922"/>
      <c r="P770" s="843"/>
      <c r="Q770" s="537">
        <f t="shared" si="22"/>
        <v>0</v>
      </c>
      <c r="R770" s="470">
        <f>Q770*0.93</f>
        <v>0</v>
      </c>
      <c r="S770" s="1264" t="e">
        <f t="shared" si="23"/>
        <v>#DIV/0!</v>
      </c>
      <c r="T770" s="1265"/>
      <c r="U770" s="1292" t="s">
        <v>473</v>
      </c>
      <c r="V770" s="1293"/>
    </row>
    <row r="771" spans="1:23" ht="17">
      <c r="A771" s="1653"/>
      <c r="B771" s="817" t="s">
        <v>467</v>
      </c>
      <c r="C771" s="764" t="s">
        <v>1210</v>
      </c>
      <c r="D771" s="468">
        <v>96</v>
      </c>
      <c r="E771" s="514">
        <v>25</v>
      </c>
      <c r="F771" s="764">
        <v>33</v>
      </c>
      <c r="G771" s="514">
        <v>480</v>
      </c>
      <c r="H771" s="468" t="s">
        <v>82</v>
      </c>
      <c r="I771" s="514" t="s">
        <v>82</v>
      </c>
      <c r="J771" s="764">
        <v>0</v>
      </c>
      <c r="K771" s="764">
        <v>0</v>
      </c>
      <c r="L771" s="868" t="s">
        <v>484</v>
      </c>
      <c r="M771" s="468" t="s">
        <v>1031</v>
      </c>
      <c r="N771" s="841">
        <v>115000</v>
      </c>
      <c r="O771" s="787">
        <v>20.399999999999999</v>
      </c>
      <c r="P771" s="801">
        <v>25</v>
      </c>
      <c r="Q771" s="537">
        <f t="shared" si="22"/>
        <v>15.3</v>
      </c>
      <c r="R771" s="470">
        <f>Q771*0.7835</f>
        <v>11.987550000000001</v>
      </c>
      <c r="S771" s="1264">
        <f t="shared" si="23"/>
        <v>7516.3398692810451</v>
      </c>
      <c r="T771" s="1265"/>
      <c r="U771" s="1292" t="s">
        <v>405</v>
      </c>
      <c r="V771" s="1293"/>
    </row>
    <row r="772" spans="1:23" ht="15.75" customHeight="1">
      <c r="A772" s="1651">
        <v>45370</v>
      </c>
      <c r="B772" s="817" t="s">
        <v>256</v>
      </c>
      <c r="C772" s="764" t="s">
        <v>999</v>
      </c>
      <c r="D772" s="839" t="s">
        <v>1239</v>
      </c>
      <c r="E772" s="764">
        <v>58</v>
      </c>
      <c r="F772" s="838">
        <v>34</v>
      </c>
      <c r="G772" s="514">
        <v>481</v>
      </c>
      <c r="H772" s="970"/>
      <c r="I772" s="514" t="s">
        <v>82</v>
      </c>
      <c r="J772" s="838">
        <v>0</v>
      </c>
      <c r="K772" s="839">
        <v>0</v>
      </c>
      <c r="L772" s="868" t="s">
        <v>484</v>
      </c>
      <c r="M772" s="468" t="s">
        <v>1198</v>
      </c>
      <c r="N772" s="514">
        <v>80712</v>
      </c>
      <c r="O772" s="756">
        <v>151</v>
      </c>
      <c r="P772" s="768">
        <v>98</v>
      </c>
      <c r="Q772" s="537">
        <f t="shared" si="22"/>
        <v>3.02</v>
      </c>
      <c r="R772" s="470">
        <f>Q772*0.75</f>
        <v>2.2650000000000001</v>
      </c>
      <c r="S772" s="1264">
        <f t="shared" si="23"/>
        <v>26725.827814569537</v>
      </c>
      <c r="T772" s="1265"/>
      <c r="U772" s="1292" t="s">
        <v>397</v>
      </c>
      <c r="V772" s="1293"/>
      <c r="W772" s="959">
        <v>15</v>
      </c>
    </row>
    <row r="773" spans="1:23" ht="15.75" customHeight="1">
      <c r="A773" s="1652"/>
      <c r="B773" s="817">
        <v>6</v>
      </c>
      <c r="C773" s="764">
        <v>43</v>
      </c>
      <c r="D773" s="764">
        <v>65</v>
      </c>
      <c r="E773" s="764">
        <v>95</v>
      </c>
      <c r="F773" s="838">
        <v>33</v>
      </c>
      <c r="G773" s="514">
        <v>469</v>
      </c>
      <c r="H773" s="514" t="s">
        <v>82</v>
      </c>
      <c r="I773" s="514" t="s">
        <v>82</v>
      </c>
      <c r="J773" s="838" t="s">
        <v>406</v>
      </c>
      <c r="K773" s="764">
        <v>0</v>
      </c>
      <c r="L773" s="868" t="s">
        <v>484</v>
      </c>
      <c r="M773" s="468" t="s">
        <v>1235</v>
      </c>
      <c r="N773" s="514">
        <v>187938</v>
      </c>
      <c r="O773" s="756">
        <v>33.97</v>
      </c>
      <c r="P773" s="801">
        <v>25</v>
      </c>
      <c r="Q773" s="537">
        <f t="shared" si="22"/>
        <v>25.477499999999999</v>
      </c>
      <c r="R773" s="470">
        <f>Q773*0.75</f>
        <v>19.108125000000001</v>
      </c>
      <c r="S773" s="1264">
        <f t="shared" si="23"/>
        <v>7376.6264350897854</v>
      </c>
      <c r="T773" s="1265"/>
      <c r="U773" s="1292" t="s">
        <v>405</v>
      </c>
      <c r="V773" s="1293"/>
    </row>
    <row r="774" spans="1:23" ht="15.75" customHeight="1">
      <c r="A774" s="1652"/>
      <c r="B774" s="817">
        <v>7</v>
      </c>
      <c r="C774" s="838">
        <v>88.9</v>
      </c>
      <c r="D774" s="468">
        <v>78</v>
      </c>
      <c r="E774" s="838">
        <v>18</v>
      </c>
      <c r="F774" s="838">
        <v>34</v>
      </c>
      <c r="G774" s="514">
        <v>527</v>
      </c>
      <c r="H774" s="514" t="s">
        <v>82</v>
      </c>
      <c r="I774" s="514" t="s">
        <v>82</v>
      </c>
      <c r="J774" s="764" t="s">
        <v>1016</v>
      </c>
      <c r="K774" s="764" t="s">
        <v>1156</v>
      </c>
      <c r="L774" s="868" t="s">
        <v>484</v>
      </c>
      <c r="M774" s="468" t="s">
        <v>1241</v>
      </c>
      <c r="N774" s="514">
        <v>245680</v>
      </c>
      <c r="O774" s="756">
        <v>33.58</v>
      </c>
      <c r="P774" s="801">
        <v>12</v>
      </c>
      <c r="Q774" s="537">
        <f t="shared" si="22"/>
        <v>29.5504</v>
      </c>
      <c r="R774" s="470">
        <f>Q774*0.75</f>
        <v>22.162800000000001</v>
      </c>
      <c r="S774" s="1264">
        <f t="shared" si="23"/>
        <v>8313.9314527045317</v>
      </c>
      <c r="T774" s="1265"/>
      <c r="U774" s="1292" t="s">
        <v>405</v>
      </c>
      <c r="V774" s="1293"/>
    </row>
    <row r="775" spans="1:23" ht="15.75" customHeight="1">
      <c r="A775" s="1652"/>
      <c r="B775" s="817">
        <v>8</v>
      </c>
      <c r="C775" s="764" t="s">
        <v>82</v>
      </c>
      <c r="D775" s="764">
        <v>253</v>
      </c>
      <c r="E775" s="514">
        <v>0</v>
      </c>
      <c r="F775" s="764" t="s">
        <v>82</v>
      </c>
      <c r="G775" s="514">
        <v>0</v>
      </c>
      <c r="H775" s="514" t="s">
        <v>82</v>
      </c>
      <c r="I775" s="514" t="s">
        <v>82</v>
      </c>
      <c r="J775" s="764">
        <v>10</v>
      </c>
      <c r="K775" s="764">
        <v>0</v>
      </c>
      <c r="L775" s="868" t="s">
        <v>96</v>
      </c>
      <c r="M775" s="468" t="s">
        <v>794</v>
      </c>
      <c r="N775" s="940"/>
      <c r="O775" s="922"/>
      <c r="P775" s="843"/>
      <c r="Q775" s="537">
        <f t="shared" si="22"/>
        <v>0</v>
      </c>
      <c r="R775" s="470">
        <f>Q775*0.93</f>
        <v>0</v>
      </c>
      <c r="S775" s="1264" t="e">
        <f t="shared" si="23"/>
        <v>#DIV/0!</v>
      </c>
      <c r="T775" s="1265"/>
      <c r="U775" s="1292" t="s">
        <v>472</v>
      </c>
      <c r="V775" s="1293"/>
    </row>
    <row r="776" spans="1:23" ht="15.75" customHeight="1">
      <c r="A776" s="1652"/>
      <c r="B776" s="817" t="s">
        <v>465</v>
      </c>
      <c r="C776" s="838" t="s">
        <v>82</v>
      </c>
      <c r="D776" s="838">
        <v>23</v>
      </c>
      <c r="E776" s="838">
        <v>23</v>
      </c>
      <c r="F776" s="838" t="s">
        <v>82</v>
      </c>
      <c r="G776" s="838" t="s">
        <v>96</v>
      </c>
      <c r="H776" s="468" t="s">
        <v>82</v>
      </c>
      <c r="I776" s="514" t="s">
        <v>82</v>
      </c>
      <c r="J776" s="764" t="s">
        <v>406</v>
      </c>
      <c r="K776" s="514">
        <v>0</v>
      </c>
      <c r="L776" s="514" t="s">
        <v>82</v>
      </c>
      <c r="M776" s="863" t="s">
        <v>469</v>
      </c>
      <c r="N776" s="923"/>
      <c r="O776" s="922"/>
      <c r="P776" s="843"/>
      <c r="Q776" s="537">
        <f t="shared" si="22"/>
        <v>0</v>
      </c>
      <c r="R776" s="470">
        <f>Q776*0.93</f>
        <v>0</v>
      </c>
      <c r="S776" s="1264" t="e">
        <f t="shared" si="23"/>
        <v>#DIV/0!</v>
      </c>
      <c r="T776" s="1265"/>
      <c r="U776" s="1292" t="s">
        <v>473</v>
      </c>
      <c r="V776" s="1293"/>
    </row>
    <row r="777" spans="1:23" ht="15.75" customHeight="1">
      <c r="A777" s="1653"/>
      <c r="B777" s="817" t="s">
        <v>467</v>
      </c>
      <c r="C777" s="764" t="s">
        <v>1210</v>
      </c>
      <c r="D777" s="468">
        <v>96</v>
      </c>
      <c r="E777" s="514">
        <v>25</v>
      </c>
      <c r="F777" s="764">
        <v>33</v>
      </c>
      <c r="G777" s="514">
        <v>480</v>
      </c>
      <c r="H777" s="468" t="s">
        <v>82</v>
      </c>
      <c r="I777" s="514" t="s">
        <v>82</v>
      </c>
      <c r="J777" s="764">
        <v>0</v>
      </c>
      <c r="K777" s="764">
        <v>0</v>
      </c>
      <c r="L777" s="868" t="s">
        <v>484</v>
      </c>
      <c r="M777" s="468" t="s">
        <v>1031</v>
      </c>
      <c r="N777" s="841">
        <v>115000</v>
      </c>
      <c r="O777" s="787">
        <v>20</v>
      </c>
      <c r="P777" s="801">
        <v>25</v>
      </c>
      <c r="Q777" s="537">
        <f t="shared" si="22"/>
        <v>15</v>
      </c>
      <c r="R777" s="470">
        <f>Q777*0.7835</f>
        <v>11.7525</v>
      </c>
      <c r="S777" s="1264">
        <f t="shared" si="23"/>
        <v>7666.666666666667</v>
      </c>
      <c r="T777" s="1265"/>
      <c r="U777" s="1292" t="s">
        <v>405</v>
      </c>
      <c r="V777" s="1293"/>
    </row>
    <row r="778" spans="1:23" ht="17">
      <c r="A778" s="1651">
        <v>45371</v>
      </c>
      <c r="B778" s="817" t="s">
        <v>256</v>
      </c>
      <c r="C778" s="764">
        <v>51</v>
      </c>
      <c r="D778" s="839">
        <v>79</v>
      </c>
      <c r="E778" s="764">
        <v>59</v>
      </c>
      <c r="F778" s="838">
        <v>34</v>
      </c>
      <c r="G778" s="514">
        <v>481</v>
      </c>
      <c r="H778" s="970"/>
      <c r="I778" s="514" t="s">
        <v>82</v>
      </c>
      <c r="J778" s="838">
        <v>0</v>
      </c>
      <c r="K778" s="839">
        <v>0</v>
      </c>
      <c r="L778" s="868" t="s">
        <v>484</v>
      </c>
      <c r="M778" s="468" t="s">
        <v>1198</v>
      </c>
      <c r="N778" s="514">
        <v>82690</v>
      </c>
      <c r="O778" s="756">
        <v>151</v>
      </c>
      <c r="P778" s="768">
        <v>98</v>
      </c>
      <c r="Q778" s="537">
        <f t="shared" si="22"/>
        <v>3.02</v>
      </c>
      <c r="R778" s="470">
        <f>Q778*0.75</f>
        <v>2.2650000000000001</v>
      </c>
      <c r="S778" s="1264">
        <f t="shared" si="23"/>
        <v>27380.794701986753</v>
      </c>
      <c r="T778" s="1265"/>
      <c r="U778" s="1292" t="s">
        <v>397</v>
      </c>
      <c r="V778" s="1293"/>
      <c r="W778" s="959">
        <v>15</v>
      </c>
    </row>
    <row r="779" spans="1:23" ht="17">
      <c r="A779" s="1652"/>
      <c r="B779" s="817">
        <v>6</v>
      </c>
      <c r="C779" s="764">
        <v>43</v>
      </c>
      <c r="D779" s="764">
        <v>65</v>
      </c>
      <c r="E779" s="764">
        <v>97</v>
      </c>
      <c r="F779" s="838">
        <v>33</v>
      </c>
      <c r="G779" s="514">
        <v>469</v>
      </c>
      <c r="H779" s="514" t="s">
        <v>82</v>
      </c>
      <c r="I779" s="514" t="s">
        <v>82</v>
      </c>
      <c r="J779" s="838" t="s">
        <v>406</v>
      </c>
      <c r="K779" s="764">
        <v>0</v>
      </c>
      <c r="L779" s="868" t="s">
        <v>484</v>
      </c>
      <c r="M779" s="468" t="s">
        <v>1235</v>
      </c>
      <c r="N779" s="514">
        <v>183185</v>
      </c>
      <c r="O779" s="756">
        <v>33.97</v>
      </c>
      <c r="P779" s="801">
        <v>25</v>
      </c>
      <c r="Q779" s="537">
        <f t="shared" si="22"/>
        <v>25.477499999999999</v>
      </c>
      <c r="R779" s="470">
        <f>Q779*0.75</f>
        <v>19.108125000000001</v>
      </c>
      <c r="S779" s="1264">
        <f t="shared" si="23"/>
        <v>7190.0696693160635</v>
      </c>
      <c r="T779" s="1265"/>
      <c r="U779" s="1292" t="s">
        <v>405</v>
      </c>
      <c r="V779" s="1293"/>
    </row>
    <row r="780" spans="1:23" ht="17">
      <c r="A780" s="1652"/>
      <c r="B780" s="817">
        <v>7</v>
      </c>
      <c r="C780" s="838">
        <v>88.9</v>
      </c>
      <c r="D780" s="468">
        <v>77</v>
      </c>
      <c r="E780" s="838">
        <v>18</v>
      </c>
      <c r="F780" s="838">
        <v>34</v>
      </c>
      <c r="G780" s="514">
        <v>527</v>
      </c>
      <c r="H780" s="514" t="s">
        <v>82</v>
      </c>
      <c r="I780" s="514" t="s">
        <v>82</v>
      </c>
      <c r="J780" s="764" t="s">
        <v>1016</v>
      </c>
      <c r="K780" s="764" t="s">
        <v>1156</v>
      </c>
      <c r="L780" s="868" t="s">
        <v>484</v>
      </c>
      <c r="M780" s="468" t="s">
        <v>1241</v>
      </c>
      <c r="N780" s="514">
        <v>245680</v>
      </c>
      <c r="O780" s="756">
        <v>33.799999999999997</v>
      </c>
      <c r="P780" s="801">
        <v>12</v>
      </c>
      <c r="Q780" s="537">
        <f t="shared" si="22"/>
        <v>29.743999999999996</v>
      </c>
      <c r="R780" s="470">
        <f>Q780*0.75</f>
        <v>22.307999999999996</v>
      </c>
      <c r="S780" s="1264">
        <f t="shared" si="23"/>
        <v>8259.817105970953</v>
      </c>
      <c r="T780" s="1265"/>
      <c r="U780" s="1292" t="s">
        <v>405</v>
      </c>
      <c r="V780" s="1293"/>
    </row>
    <row r="781" spans="1:23" ht="17">
      <c r="A781" s="1652"/>
      <c r="B781" s="817">
        <v>8</v>
      </c>
      <c r="C781" s="764" t="s">
        <v>82</v>
      </c>
      <c r="D781" s="764">
        <v>253</v>
      </c>
      <c r="E781" s="514">
        <v>0</v>
      </c>
      <c r="F781" s="764" t="s">
        <v>82</v>
      </c>
      <c r="G781" s="514">
        <v>0</v>
      </c>
      <c r="H781" s="514" t="s">
        <v>82</v>
      </c>
      <c r="I781" s="514" t="s">
        <v>82</v>
      </c>
      <c r="J781" s="764">
        <v>10</v>
      </c>
      <c r="K781" s="764">
        <v>0</v>
      </c>
      <c r="L781" s="868" t="s">
        <v>96</v>
      </c>
      <c r="M781" s="468" t="s">
        <v>794</v>
      </c>
      <c r="N781" s="940"/>
      <c r="O781" s="922"/>
      <c r="P781" s="843"/>
      <c r="Q781" s="537">
        <f t="shared" si="22"/>
        <v>0</v>
      </c>
      <c r="R781" s="470">
        <f>Q781*0.93</f>
        <v>0</v>
      </c>
      <c r="S781" s="1264" t="e">
        <f t="shared" si="23"/>
        <v>#DIV/0!</v>
      </c>
      <c r="T781" s="1265"/>
      <c r="U781" s="1292" t="s">
        <v>472</v>
      </c>
      <c r="V781" s="1293"/>
    </row>
    <row r="782" spans="1:23" ht="16">
      <c r="A782" s="1652"/>
      <c r="B782" s="817" t="s">
        <v>465</v>
      </c>
      <c r="C782" s="838" t="s">
        <v>82</v>
      </c>
      <c r="D782" s="838">
        <v>23</v>
      </c>
      <c r="E782" s="838">
        <v>23</v>
      </c>
      <c r="F782" s="838" t="s">
        <v>82</v>
      </c>
      <c r="G782" s="838" t="s">
        <v>96</v>
      </c>
      <c r="H782" s="468" t="s">
        <v>82</v>
      </c>
      <c r="I782" s="514" t="s">
        <v>82</v>
      </c>
      <c r="J782" s="764" t="s">
        <v>406</v>
      </c>
      <c r="K782" s="514">
        <v>0</v>
      </c>
      <c r="L782" s="514" t="s">
        <v>82</v>
      </c>
      <c r="M782" s="863" t="s">
        <v>469</v>
      </c>
      <c r="N782" s="923"/>
      <c r="O782" s="922"/>
      <c r="P782" s="843"/>
      <c r="Q782" s="537">
        <f t="shared" si="22"/>
        <v>0</v>
      </c>
      <c r="R782" s="470">
        <f>Q782*0.93</f>
        <v>0</v>
      </c>
      <c r="S782" s="1264" t="e">
        <f t="shared" si="23"/>
        <v>#DIV/0!</v>
      </c>
      <c r="T782" s="1265"/>
      <c r="U782" s="1292" t="s">
        <v>473</v>
      </c>
      <c r="V782" s="1293"/>
    </row>
    <row r="783" spans="1:23" ht="17">
      <c r="A783" s="1653"/>
      <c r="B783" s="817" t="s">
        <v>467</v>
      </c>
      <c r="C783" s="764">
        <v>10</v>
      </c>
      <c r="D783" s="468">
        <v>96</v>
      </c>
      <c r="E783" s="514">
        <v>25</v>
      </c>
      <c r="F783" s="764">
        <v>32</v>
      </c>
      <c r="G783" s="514">
        <v>480</v>
      </c>
      <c r="H783" s="468" t="s">
        <v>82</v>
      </c>
      <c r="I783" s="514" t="s">
        <v>82</v>
      </c>
      <c r="J783" s="764">
        <v>0</v>
      </c>
      <c r="K783" s="764">
        <v>0</v>
      </c>
      <c r="L783" s="868" t="s">
        <v>484</v>
      </c>
      <c r="M783" s="468" t="s">
        <v>1031</v>
      </c>
      <c r="N783" s="841">
        <v>115000</v>
      </c>
      <c r="O783" s="787">
        <v>20</v>
      </c>
      <c r="P783" s="801">
        <v>25</v>
      </c>
      <c r="Q783" s="537">
        <f t="shared" si="22"/>
        <v>15</v>
      </c>
      <c r="R783" s="470">
        <f>Q783*0.7835</f>
        <v>11.7525</v>
      </c>
      <c r="S783" s="1264">
        <f t="shared" si="23"/>
        <v>7666.666666666667</v>
      </c>
      <c r="T783" s="1265"/>
      <c r="U783" s="1292" t="s">
        <v>405</v>
      </c>
      <c r="V783" s="1293"/>
    </row>
    <row r="784" spans="1:23" ht="17">
      <c r="A784" s="1651">
        <v>45372</v>
      </c>
      <c r="B784" s="817" t="s">
        <v>256</v>
      </c>
      <c r="C784" s="764">
        <v>51</v>
      </c>
      <c r="D784" s="839">
        <v>79</v>
      </c>
      <c r="E784" s="764">
        <v>59</v>
      </c>
      <c r="F784" s="838">
        <v>34</v>
      </c>
      <c r="G784" s="514">
        <v>485</v>
      </c>
      <c r="H784" s="970"/>
      <c r="I784" s="514" t="s">
        <v>82</v>
      </c>
      <c r="J784" s="838">
        <v>0</v>
      </c>
      <c r="K784" s="839">
        <v>0</v>
      </c>
      <c r="L784" s="868" t="s">
        <v>484</v>
      </c>
      <c r="M784" s="468" t="s">
        <v>1198</v>
      </c>
      <c r="N784" s="514">
        <v>82502</v>
      </c>
      <c r="O784" s="756">
        <v>151</v>
      </c>
      <c r="P784" s="768">
        <v>98.5</v>
      </c>
      <c r="Q784" s="537">
        <f t="shared" si="22"/>
        <v>2.2650000000000001</v>
      </c>
      <c r="R784" s="470">
        <f>Q784*0.75</f>
        <v>1.69875</v>
      </c>
      <c r="S784" s="1264">
        <f t="shared" si="23"/>
        <v>36424.72406181015</v>
      </c>
      <c r="T784" s="1265"/>
      <c r="U784" s="1292" t="s">
        <v>397</v>
      </c>
      <c r="V784" s="1293"/>
      <c r="W784" s="959">
        <v>15</v>
      </c>
    </row>
    <row r="785" spans="1:23" ht="17">
      <c r="A785" s="1652"/>
      <c r="B785" s="817">
        <v>6</v>
      </c>
      <c r="C785" s="764">
        <v>43</v>
      </c>
      <c r="D785" s="764">
        <v>65</v>
      </c>
      <c r="E785" s="764">
        <v>94</v>
      </c>
      <c r="F785" s="838">
        <v>33</v>
      </c>
      <c r="G785" s="514">
        <v>470</v>
      </c>
      <c r="H785" s="514" t="s">
        <v>82</v>
      </c>
      <c r="I785" s="514" t="s">
        <v>82</v>
      </c>
      <c r="J785" s="838" t="s">
        <v>406</v>
      </c>
      <c r="K785" s="764">
        <v>0</v>
      </c>
      <c r="L785" s="868" t="s">
        <v>484</v>
      </c>
      <c r="M785" s="468" t="s">
        <v>1235</v>
      </c>
      <c r="N785" s="514">
        <v>186361</v>
      </c>
      <c r="O785" s="756">
        <v>33.869999999999997</v>
      </c>
      <c r="P785" s="801">
        <v>25</v>
      </c>
      <c r="Q785" s="537">
        <f t="shared" si="22"/>
        <v>25.4025</v>
      </c>
      <c r="R785" s="470">
        <f>Q785*0.75</f>
        <v>19.051874999999999</v>
      </c>
      <c r="S785" s="1264">
        <f t="shared" si="23"/>
        <v>7336.32516484598</v>
      </c>
      <c r="T785" s="1265"/>
      <c r="U785" s="1292" t="s">
        <v>405</v>
      </c>
      <c r="V785" s="1293"/>
    </row>
    <row r="786" spans="1:23" ht="17">
      <c r="A786" s="1652"/>
      <c r="B786" s="817">
        <v>7</v>
      </c>
      <c r="C786" s="838">
        <v>88.9</v>
      </c>
      <c r="D786" s="468">
        <v>77</v>
      </c>
      <c r="E786" s="838">
        <v>18</v>
      </c>
      <c r="F786" s="838">
        <v>34</v>
      </c>
      <c r="G786" s="514">
        <v>527</v>
      </c>
      <c r="H786" s="514" t="s">
        <v>82</v>
      </c>
      <c r="I786" s="514" t="s">
        <v>82</v>
      </c>
      <c r="J786" s="764" t="s">
        <v>1016</v>
      </c>
      <c r="K786" s="764" t="s">
        <v>1156</v>
      </c>
      <c r="L786" s="868" t="s">
        <v>484</v>
      </c>
      <c r="M786" s="468" t="s">
        <v>1241</v>
      </c>
      <c r="N786" s="514">
        <v>245680</v>
      </c>
      <c r="O786" s="756">
        <v>33.799999999999997</v>
      </c>
      <c r="P786" s="801">
        <v>12</v>
      </c>
      <c r="Q786" s="537">
        <f t="shared" si="22"/>
        <v>29.743999999999996</v>
      </c>
      <c r="R786" s="470">
        <f>Q786*0.75</f>
        <v>22.307999999999996</v>
      </c>
      <c r="S786" s="1264">
        <f t="shared" si="23"/>
        <v>8259.817105970953</v>
      </c>
      <c r="T786" s="1265"/>
      <c r="U786" s="1292" t="s">
        <v>405</v>
      </c>
      <c r="V786" s="1293"/>
    </row>
    <row r="787" spans="1:23" ht="17">
      <c r="A787" s="1652"/>
      <c r="B787" s="817">
        <v>8</v>
      </c>
      <c r="C787" s="764" t="s">
        <v>82</v>
      </c>
      <c r="D787" s="764">
        <v>253</v>
      </c>
      <c r="E787" s="514">
        <v>0</v>
      </c>
      <c r="F787" s="764" t="s">
        <v>82</v>
      </c>
      <c r="G787" s="514">
        <v>0</v>
      </c>
      <c r="H787" s="514" t="s">
        <v>82</v>
      </c>
      <c r="I787" s="514" t="s">
        <v>82</v>
      </c>
      <c r="J787" s="764">
        <v>10</v>
      </c>
      <c r="K787" s="764">
        <v>0</v>
      </c>
      <c r="L787" s="868" t="s">
        <v>96</v>
      </c>
      <c r="M787" s="468" t="s">
        <v>794</v>
      </c>
      <c r="N787" s="940"/>
      <c r="O787" s="922"/>
      <c r="P787" s="843"/>
      <c r="Q787" s="537">
        <f t="shared" si="22"/>
        <v>0</v>
      </c>
      <c r="R787" s="470">
        <f>Q787*0.93</f>
        <v>0</v>
      </c>
      <c r="S787" s="1264" t="e">
        <f t="shared" si="23"/>
        <v>#DIV/0!</v>
      </c>
      <c r="T787" s="1265"/>
      <c r="U787" s="1292" t="s">
        <v>472</v>
      </c>
      <c r="V787" s="1293"/>
    </row>
    <row r="788" spans="1:23" ht="16">
      <c r="A788" s="1652"/>
      <c r="B788" s="817" t="s">
        <v>465</v>
      </c>
      <c r="C788" s="838" t="s">
        <v>82</v>
      </c>
      <c r="D788" s="838">
        <v>23</v>
      </c>
      <c r="E788" s="838">
        <v>23</v>
      </c>
      <c r="F788" s="838" t="s">
        <v>82</v>
      </c>
      <c r="G788" s="838" t="s">
        <v>96</v>
      </c>
      <c r="H788" s="468" t="s">
        <v>82</v>
      </c>
      <c r="I788" s="514" t="s">
        <v>82</v>
      </c>
      <c r="J788" s="764" t="s">
        <v>406</v>
      </c>
      <c r="K788" s="514">
        <v>0</v>
      </c>
      <c r="L788" s="514" t="s">
        <v>82</v>
      </c>
      <c r="M788" s="863" t="s">
        <v>469</v>
      </c>
      <c r="N788" s="923"/>
      <c r="O788" s="922"/>
      <c r="P788" s="843"/>
      <c r="Q788" s="537">
        <f t="shared" si="22"/>
        <v>0</v>
      </c>
      <c r="R788" s="470">
        <f>Q788*0.93</f>
        <v>0</v>
      </c>
      <c r="S788" s="1264" t="e">
        <f t="shared" si="23"/>
        <v>#DIV/0!</v>
      </c>
      <c r="T788" s="1265"/>
      <c r="U788" s="1292" t="s">
        <v>473</v>
      </c>
      <c r="V788" s="1293"/>
    </row>
    <row r="789" spans="1:23" ht="17">
      <c r="A789" s="1653"/>
      <c r="B789" s="817" t="s">
        <v>467</v>
      </c>
      <c r="C789" s="764">
        <v>10</v>
      </c>
      <c r="D789" s="468">
        <v>96</v>
      </c>
      <c r="E789" s="514">
        <v>25</v>
      </c>
      <c r="F789" s="764">
        <v>33</v>
      </c>
      <c r="G789" s="514">
        <v>480</v>
      </c>
      <c r="H789" s="468" t="s">
        <v>82</v>
      </c>
      <c r="I789" s="514" t="s">
        <v>82</v>
      </c>
      <c r="J789" s="764">
        <v>0</v>
      </c>
      <c r="K789" s="764">
        <v>0</v>
      </c>
      <c r="L789" s="868" t="s">
        <v>484</v>
      </c>
      <c r="M789" s="468" t="s">
        <v>1031</v>
      </c>
      <c r="N789" s="841">
        <v>115000</v>
      </c>
      <c r="O789" s="787">
        <v>20</v>
      </c>
      <c r="P789" s="801">
        <v>25</v>
      </c>
      <c r="Q789" s="537">
        <f t="shared" si="22"/>
        <v>15</v>
      </c>
      <c r="R789" s="470">
        <f>Q789*0.7835</f>
        <v>11.7525</v>
      </c>
      <c r="S789" s="1264">
        <f t="shared" si="23"/>
        <v>7666.666666666667</v>
      </c>
      <c r="T789" s="1265"/>
      <c r="U789" s="1292" t="s">
        <v>405</v>
      </c>
      <c r="V789" s="1293"/>
    </row>
    <row r="790" spans="1:23" ht="17">
      <c r="A790" s="1651">
        <v>45373</v>
      </c>
      <c r="B790" s="817" t="s">
        <v>256</v>
      </c>
      <c r="C790" s="764">
        <v>51</v>
      </c>
      <c r="D790" s="839">
        <v>79</v>
      </c>
      <c r="E790" s="764">
        <v>59</v>
      </c>
      <c r="F790" s="838">
        <v>34</v>
      </c>
      <c r="G790" s="514">
        <v>485</v>
      </c>
      <c r="H790" s="970"/>
      <c r="I790" s="514" t="s">
        <v>82</v>
      </c>
      <c r="J790" s="838">
        <v>0</v>
      </c>
      <c r="K790" s="839">
        <v>0</v>
      </c>
      <c r="L790" s="868" t="s">
        <v>484</v>
      </c>
      <c r="M790" s="468" t="s">
        <v>1198</v>
      </c>
      <c r="N790" s="514">
        <v>82502</v>
      </c>
      <c r="O790" s="756">
        <v>151</v>
      </c>
      <c r="P790" s="768">
        <v>98.5</v>
      </c>
      <c r="Q790" s="537">
        <f t="shared" si="22"/>
        <v>2.2650000000000001</v>
      </c>
      <c r="R790" s="470">
        <f>Q790*0.75</f>
        <v>1.69875</v>
      </c>
      <c r="S790" s="1264">
        <f t="shared" si="23"/>
        <v>36424.72406181015</v>
      </c>
      <c r="T790" s="1265"/>
      <c r="U790" s="1292" t="s">
        <v>397</v>
      </c>
      <c r="V790" s="1293"/>
      <c r="W790" s="959">
        <v>15</v>
      </c>
    </row>
    <row r="791" spans="1:23" ht="17">
      <c r="A791" s="1652"/>
      <c r="B791" s="817">
        <v>6</v>
      </c>
      <c r="C791" s="764">
        <v>43</v>
      </c>
      <c r="D791" s="764">
        <v>65</v>
      </c>
      <c r="E791" s="764">
        <v>94</v>
      </c>
      <c r="F791" s="838">
        <v>33</v>
      </c>
      <c r="G791" s="514">
        <v>470</v>
      </c>
      <c r="H791" s="514" t="s">
        <v>82</v>
      </c>
      <c r="I791" s="514" t="s">
        <v>82</v>
      </c>
      <c r="J791" s="838" t="s">
        <v>406</v>
      </c>
      <c r="K791" s="764">
        <v>0</v>
      </c>
      <c r="L791" s="868" t="s">
        <v>484</v>
      </c>
      <c r="M791" s="468" t="s">
        <v>1235</v>
      </c>
      <c r="N791" s="514">
        <v>186971</v>
      </c>
      <c r="O791" s="756">
        <v>34.450000000000003</v>
      </c>
      <c r="P791" s="801">
        <v>25</v>
      </c>
      <c r="Q791" s="537">
        <f t="shared" si="22"/>
        <v>25.837499999999999</v>
      </c>
      <c r="R791" s="470">
        <f>Q791*0.75</f>
        <v>19.378124999999997</v>
      </c>
      <c r="S791" s="1264">
        <f t="shared" si="23"/>
        <v>7236.4199322689892</v>
      </c>
      <c r="T791" s="1265"/>
      <c r="U791" s="1292" t="s">
        <v>405</v>
      </c>
      <c r="V791" s="1293"/>
    </row>
    <row r="792" spans="1:23" ht="17">
      <c r="A792" s="1652"/>
      <c r="B792" s="817">
        <v>7</v>
      </c>
      <c r="C792" s="838">
        <v>88.9</v>
      </c>
      <c r="D792" s="468">
        <v>77</v>
      </c>
      <c r="E792" s="838">
        <v>18</v>
      </c>
      <c r="F792" s="838">
        <v>34</v>
      </c>
      <c r="G792" s="514">
        <v>527</v>
      </c>
      <c r="H792" s="514" t="s">
        <v>82</v>
      </c>
      <c r="I792" s="514" t="s">
        <v>82</v>
      </c>
      <c r="J792" s="764" t="s">
        <v>1016</v>
      </c>
      <c r="K792" s="764" t="s">
        <v>1156</v>
      </c>
      <c r="L792" s="868" t="s">
        <v>484</v>
      </c>
      <c r="M792" s="468" t="s">
        <v>1241</v>
      </c>
      <c r="N792" s="514">
        <v>245680</v>
      </c>
      <c r="O792" s="756">
        <v>34.979999999999997</v>
      </c>
      <c r="P792" s="801">
        <v>12</v>
      </c>
      <c r="Q792" s="537">
        <f t="shared" si="22"/>
        <v>30.782399999999999</v>
      </c>
      <c r="R792" s="470">
        <f>Q792*0.75</f>
        <v>23.0868</v>
      </c>
      <c r="S792" s="1264">
        <f t="shared" si="23"/>
        <v>7981.1840532252199</v>
      </c>
      <c r="T792" s="1265"/>
      <c r="U792" s="1292" t="s">
        <v>405</v>
      </c>
      <c r="V792" s="1293"/>
    </row>
    <row r="793" spans="1:23" ht="17">
      <c r="A793" s="1652"/>
      <c r="B793" s="817">
        <v>8</v>
      </c>
      <c r="C793" s="764" t="s">
        <v>82</v>
      </c>
      <c r="D793" s="764">
        <v>253</v>
      </c>
      <c r="E793" s="514">
        <v>0</v>
      </c>
      <c r="F793" s="764" t="s">
        <v>82</v>
      </c>
      <c r="G793" s="514">
        <v>0</v>
      </c>
      <c r="H793" s="514" t="s">
        <v>82</v>
      </c>
      <c r="I793" s="514" t="s">
        <v>82</v>
      </c>
      <c r="J793" s="764">
        <v>10</v>
      </c>
      <c r="K793" s="764">
        <v>0</v>
      </c>
      <c r="L793" s="868" t="s">
        <v>96</v>
      </c>
      <c r="M793" s="468" t="s">
        <v>794</v>
      </c>
      <c r="N793" s="940"/>
      <c r="O793" s="922"/>
      <c r="P793" s="843"/>
      <c r="Q793" s="537">
        <f t="shared" si="22"/>
        <v>0</v>
      </c>
      <c r="R793" s="470">
        <f>Q793*0.93</f>
        <v>0</v>
      </c>
      <c r="S793" s="1264" t="e">
        <f t="shared" si="23"/>
        <v>#DIV/0!</v>
      </c>
      <c r="T793" s="1265"/>
      <c r="U793" s="1292" t="s">
        <v>472</v>
      </c>
      <c r="V793" s="1293"/>
    </row>
    <row r="794" spans="1:23" ht="16">
      <c r="A794" s="1652"/>
      <c r="B794" s="817" t="s">
        <v>465</v>
      </c>
      <c r="C794" s="838" t="s">
        <v>82</v>
      </c>
      <c r="D794" s="838">
        <v>23</v>
      </c>
      <c r="E794" s="838">
        <v>23</v>
      </c>
      <c r="F794" s="838" t="s">
        <v>82</v>
      </c>
      <c r="G794" s="838" t="s">
        <v>96</v>
      </c>
      <c r="H794" s="468" t="s">
        <v>82</v>
      </c>
      <c r="I794" s="514" t="s">
        <v>82</v>
      </c>
      <c r="J794" s="764" t="s">
        <v>406</v>
      </c>
      <c r="K794" s="514">
        <v>0</v>
      </c>
      <c r="L794" s="514" t="s">
        <v>82</v>
      </c>
      <c r="M794" s="863" t="s">
        <v>469</v>
      </c>
      <c r="N794" s="923"/>
      <c r="O794" s="922"/>
      <c r="P794" s="843"/>
      <c r="Q794" s="537">
        <f t="shared" si="22"/>
        <v>0</v>
      </c>
      <c r="R794" s="470">
        <f>Q794*0.93</f>
        <v>0</v>
      </c>
      <c r="S794" s="1264" t="e">
        <f t="shared" si="23"/>
        <v>#DIV/0!</v>
      </c>
      <c r="T794" s="1265"/>
      <c r="U794" s="1292" t="s">
        <v>473</v>
      </c>
      <c r="V794" s="1293"/>
    </row>
    <row r="795" spans="1:23" ht="17">
      <c r="A795" s="1653"/>
      <c r="B795" s="817" t="s">
        <v>467</v>
      </c>
      <c r="C795" s="764">
        <v>10</v>
      </c>
      <c r="D795" s="468">
        <v>96</v>
      </c>
      <c r="E795" s="514">
        <v>25</v>
      </c>
      <c r="F795" s="764">
        <v>33</v>
      </c>
      <c r="G795" s="514">
        <v>480</v>
      </c>
      <c r="H795" s="468" t="s">
        <v>82</v>
      </c>
      <c r="I795" s="514" t="s">
        <v>82</v>
      </c>
      <c r="J795" s="764">
        <v>0</v>
      </c>
      <c r="K795" s="764">
        <v>0</v>
      </c>
      <c r="L795" s="868" t="s">
        <v>484</v>
      </c>
      <c r="M795" s="468" t="s">
        <v>1031</v>
      </c>
      <c r="N795" s="841">
        <v>115000</v>
      </c>
      <c r="O795" s="787">
        <v>20</v>
      </c>
      <c r="P795" s="801">
        <v>25</v>
      </c>
      <c r="Q795" s="537">
        <f t="shared" si="22"/>
        <v>15</v>
      </c>
      <c r="R795" s="470">
        <f>Q795*0.7835</f>
        <v>11.7525</v>
      </c>
      <c r="S795" s="1264">
        <f t="shared" si="23"/>
        <v>7666.666666666667</v>
      </c>
      <c r="T795" s="1265"/>
      <c r="U795" s="1292" t="s">
        <v>405</v>
      </c>
      <c r="V795" s="1293"/>
    </row>
    <row r="796" spans="1:23" ht="17">
      <c r="A796" s="1651">
        <v>45374</v>
      </c>
      <c r="B796" s="817" t="s">
        <v>256</v>
      </c>
      <c r="C796" s="764">
        <v>51</v>
      </c>
      <c r="D796" s="839">
        <v>79</v>
      </c>
      <c r="E796" s="764">
        <v>59</v>
      </c>
      <c r="F796" s="838">
        <v>34</v>
      </c>
      <c r="G796" s="514">
        <v>485</v>
      </c>
      <c r="H796" s="970"/>
      <c r="I796" s="514" t="s">
        <v>82</v>
      </c>
      <c r="J796" s="838">
        <v>0</v>
      </c>
      <c r="K796" s="839">
        <v>0</v>
      </c>
      <c r="L796" s="868" t="s">
        <v>484</v>
      </c>
      <c r="M796" s="468" t="s">
        <v>1198</v>
      </c>
      <c r="N796" s="514">
        <v>80369</v>
      </c>
      <c r="O796" s="756">
        <v>151</v>
      </c>
      <c r="P796" s="768">
        <v>98.5</v>
      </c>
      <c r="Q796" s="537">
        <f t="shared" si="22"/>
        <v>2.2650000000000001</v>
      </c>
      <c r="R796" s="470">
        <f>Q796*0.75</f>
        <v>1.69875</v>
      </c>
      <c r="S796" s="1264">
        <f t="shared" si="23"/>
        <v>35483.002207505517</v>
      </c>
      <c r="T796" s="1265"/>
      <c r="U796" s="1292" t="s">
        <v>397</v>
      </c>
      <c r="V796" s="1293"/>
      <c r="W796" s="959">
        <v>15</v>
      </c>
    </row>
    <row r="797" spans="1:23" ht="17">
      <c r="A797" s="1652"/>
      <c r="B797" s="817">
        <v>6</v>
      </c>
      <c r="C797" s="764">
        <v>43</v>
      </c>
      <c r="D797" s="764">
        <v>65</v>
      </c>
      <c r="E797" s="764">
        <v>94</v>
      </c>
      <c r="F797" s="838">
        <v>33</v>
      </c>
      <c r="G797" s="514">
        <v>470</v>
      </c>
      <c r="H797" s="514" t="s">
        <v>82</v>
      </c>
      <c r="I797" s="514" t="s">
        <v>82</v>
      </c>
      <c r="J797" s="838" t="s">
        <v>406</v>
      </c>
      <c r="K797" s="764">
        <v>0</v>
      </c>
      <c r="L797" s="868" t="s">
        <v>484</v>
      </c>
      <c r="M797" s="468" t="s">
        <v>1235</v>
      </c>
      <c r="N797" s="514">
        <v>186062</v>
      </c>
      <c r="O797" s="756">
        <v>33.450000000000003</v>
      </c>
      <c r="P797" s="801">
        <v>25</v>
      </c>
      <c r="Q797" s="537">
        <f t="shared" si="22"/>
        <v>25.087499999999999</v>
      </c>
      <c r="R797" s="470">
        <f>Q797*0.75</f>
        <v>18.815624999999997</v>
      </c>
      <c r="S797" s="1264">
        <f t="shared" si="23"/>
        <v>7416.5221723966124</v>
      </c>
      <c r="T797" s="1265"/>
      <c r="U797" s="1292" t="s">
        <v>405</v>
      </c>
      <c r="V797" s="1293"/>
    </row>
    <row r="798" spans="1:23" ht="17">
      <c r="A798" s="1652"/>
      <c r="B798" s="817">
        <v>7</v>
      </c>
      <c r="C798" s="838">
        <v>88.9</v>
      </c>
      <c r="D798" s="468">
        <v>77</v>
      </c>
      <c r="E798" s="838">
        <v>18</v>
      </c>
      <c r="F798" s="838">
        <v>34</v>
      </c>
      <c r="G798" s="514">
        <v>527</v>
      </c>
      <c r="H798" s="514" t="s">
        <v>82</v>
      </c>
      <c r="I798" s="514" t="s">
        <v>82</v>
      </c>
      <c r="J798" s="764" t="s">
        <v>1016</v>
      </c>
      <c r="K798" s="764" t="s">
        <v>1156</v>
      </c>
      <c r="L798" s="868" t="s">
        <v>484</v>
      </c>
      <c r="M798" s="468" t="s">
        <v>1241</v>
      </c>
      <c r="N798" s="514">
        <v>245680</v>
      </c>
      <c r="O798" s="756">
        <v>34.64</v>
      </c>
      <c r="P798" s="801">
        <v>12</v>
      </c>
      <c r="Q798" s="537">
        <f t="shared" si="22"/>
        <v>30.4832</v>
      </c>
      <c r="R798" s="470">
        <f>Q798*0.75</f>
        <v>22.862400000000001</v>
      </c>
      <c r="S798" s="1264">
        <f t="shared" si="23"/>
        <v>8059.5213100986775</v>
      </c>
      <c r="T798" s="1265"/>
      <c r="U798" s="1292" t="s">
        <v>405</v>
      </c>
      <c r="V798" s="1293"/>
    </row>
    <row r="799" spans="1:23" ht="17">
      <c r="A799" s="1652"/>
      <c r="B799" s="817">
        <v>8</v>
      </c>
      <c r="C799" s="764" t="s">
        <v>82</v>
      </c>
      <c r="D799" s="764">
        <v>253</v>
      </c>
      <c r="E799" s="514">
        <v>0</v>
      </c>
      <c r="F799" s="764" t="s">
        <v>82</v>
      </c>
      <c r="G799" s="514">
        <v>0</v>
      </c>
      <c r="H799" s="514" t="s">
        <v>82</v>
      </c>
      <c r="I799" s="514" t="s">
        <v>82</v>
      </c>
      <c r="J799" s="764">
        <v>10</v>
      </c>
      <c r="K799" s="764">
        <v>0</v>
      </c>
      <c r="L799" s="868" t="s">
        <v>96</v>
      </c>
      <c r="M799" s="468" t="s">
        <v>794</v>
      </c>
      <c r="N799" s="940"/>
      <c r="O799" s="922"/>
      <c r="P799" s="843"/>
      <c r="Q799" s="537">
        <f t="shared" si="22"/>
        <v>0</v>
      </c>
      <c r="R799" s="470">
        <f>Q799*0.93</f>
        <v>0</v>
      </c>
      <c r="S799" s="1264" t="e">
        <f t="shared" si="23"/>
        <v>#DIV/0!</v>
      </c>
      <c r="T799" s="1265"/>
      <c r="U799" s="1292" t="s">
        <v>472</v>
      </c>
      <c r="V799" s="1293"/>
    </row>
    <row r="800" spans="1:23" ht="16">
      <c r="A800" s="1652"/>
      <c r="B800" s="817" t="s">
        <v>465</v>
      </c>
      <c r="C800" s="838" t="s">
        <v>82</v>
      </c>
      <c r="D800" s="838">
        <v>23</v>
      </c>
      <c r="E800" s="838">
        <v>23</v>
      </c>
      <c r="F800" s="838" t="s">
        <v>82</v>
      </c>
      <c r="G800" s="838" t="s">
        <v>96</v>
      </c>
      <c r="H800" s="468" t="s">
        <v>82</v>
      </c>
      <c r="I800" s="514" t="s">
        <v>82</v>
      </c>
      <c r="J800" s="764" t="s">
        <v>406</v>
      </c>
      <c r="K800" s="514">
        <v>0</v>
      </c>
      <c r="L800" s="514" t="s">
        <v>82</v>
      </c>
      <c r="M800" s="863" t="s">
        <v>469</v>
      </c>
      <c r="N800" s="923"/>
      <c r="O800" s="922"/>
      <c r="P800" s="843"/>
      <c r="Q800" s="537">
        <f t="shared" si="22"/>
        <v>0</v>
      </c>
      <c r="R800" s="470">
        <f>Q800*0.93</f>
        <v>0</v>
      </c>
      <c r="S800" s="1264" t="e">
        <f t="shared" si="23"/>
        <v>#DIV/0!</v>
      </c>
      <c r="T800" s="1265"/>
      <c r="U800" s="1292" t="s">
        <v>473</v>
      </c>
      <c r="V800" s="1293"/>
    </row>
    <row r="801" spans="1:23" ht="17">
      <c r="A801" s="1653"/>
      <c r="B801" s="817" t="s">
        <v>467</v>
      </c>
      <c r="C801" s="764">
        <v>10</v>
      </c>
      <c r="D801" s="468">
        <v>96</v>
      </c>
      <c r="E801" s="514">
        <v>25</v>
      </c>
      <c r="F801" s="764">
        <v>33</v>
      </c>
      <c r="G801" s="514">
        <v>480</v>
      </c>
      <c r="H801" s="468" t="s">
        <v>82</v>
      </c>
      <c r="I801" s="514" t="s">
        <v>82</v>
      </c>
      <c r="J801" s="764">
        <v>0</v>
      </c>
      <c r="K801" s="764">
        <v>0</v>
      </c>
      <c r="L801" s="868" t="s">
        <v>484</v>
      </c>
      <c r="M801" s="468" t="s">
        <v>1031</v>
      </c>
      <c r="N801" s="841">
        <v>115000</v>
      </c>
      <c r="O801" s="787">
        <v>20</v>
      </c>
      <c r="P801" s="801">
        <v>25</v>
      </c>
      <c r="Q801" s="537">
        <f t="shared" si="22"/>
        <v>15</v>
      </c>
      <c r="R801" s="470">
        <f>Q801*0.7835</f>
        <v>11.7525</v>
      </c>
      <c r="S801" s="1264">
        <f t="shared" si="23"/>
        <v>7666.666666666667</v>
      </c>
      <c r="T801" s="1265"/>
      <c r="U801" s="1292" t="s">
        <v>405</v>
      </c>
      <c r="V801" s="1293"/>
    </row>
    <row r="802" spans="1:23" ht="17">
      <c r="A802" s="1651">
        <v>45375</v>
      </c>
      <c r="B802" s="817" t="s">
        <v>256</v>
      </c>
      <c r="C802" s="764">
        <v>51</v>
      </c>
      <c r="D802" s="839">
        <v>79</v>
      </c>
      <c r="E802" s="764">
        <v>59</v>
      </c>
      <c r="F802" s="838">
        <v>34</v>
      </c>
      <c r="G802" s="514">
        <v>485</v>
      </c>
      <c r="H802" s="970"/>
      <c r="I802" s="514" t="s">
        <v>82</v>
      </c>
      <c r="J802" s="838">
        <v>0</v>
      </c>
      <c r="K802" s="839">
        <v>0</v>
      </c>
      <c r="L802" s="868" t="s">
        <v>484</v>
      </c>
      <c r="M802" s="468" t="s">
        <v>1198</v>
      </c>
      <c r="N802" s="514">
        <v>80591</v>
      </c>
      <c r="O802" s="756">
        <v>151</v>
      </c>
      <c r="P802" s="768">
        <v>98.5</v>
      </c>
      <c r="Q802" s="537">
        <f t="shared" si="22"/>
        <v>2.2650000000000001</v>
      </c>
      <c r="R802" s="470">
        <f>Q802*0.75</f>
        <v>1.69875</v>
      </c>
      <c r="S802" s="1264">
        <f t="shared" si="23"/>
        <v>35581.015452538632</v>
      </c>
      <c r="T802" s="1265"/>
      <c r="U802" s="1292" t="s">
        <v>397</v>
      </c>
      <c r="V802" s="1293"/>
      <c r="W802" s="959">
        <v>15</v>
      </c>
    </row>
    <row r="803" spans="1:23" ht="17">
      <c r="A803" s="1652"/>
      <c r="B803" s="817">
        <v>6</v>
      </c>
      <c r="C803" s="764">
        <v>43</v>
      </c>
      <c r="D803" s="764">
        <v>65</v>
      </c>
      <c r="E803" s="764">
        <v>94</v>
      </c>
      <c r="F803" s="838">
        <v>33</v>
      </c>
      <c r="G803" s="514">
        <v>470</v>
      </c>
      <c r="H803" s="514" t="s">
        <v>82</v>
      </c>
      <c r="I803" s="514" t="s">
        <v>82</v>
      </c>
      <c r="J803" s="838" t="s">
        <v>406</v>
      </c>
      <c r="K803" s="764">
        <v>0</v>
      </c>
      <c r="L803" s="868" t="s">
        <v>484</v>
      </c>
      <c r="M803" s="468" t="s">
        <v>1235</v>
      </c>
      <c r="N803" s="514">
        <v>186797</v>
      </c>
      <c r="O803" s="756">
        <v>33.97</v>
      </c>
      <c r="P803" s="801">
        <v>25</v>
      </c>
      <c r="Q803" s="537">
        <f t="shared" si="22"/>
        <v>25.477499999999999</v>
      </c>
      <c r="R803" s="470">
        <f>Q803*0.75</f>
        <v>19.108125000000001</v>
      </c>
      <c r="S803" s="1264">
        <f t="shared" si="23"/>
        <v>7331.8418212147972</v>
      </c>
      <c r="T803" s="1265"/>
      <c r="U803" s="1292" t="s">
        <v>405</v>
      </c>
      <c r="V803" s="1293"/>
    </row>
    <row r="804" spans="1:23" ht="17">
      <c r="A804" s="1652"/>
      <c r="B804" s="817">
        <v>7</v>
      </c>
      <c r="C804" s="838">
        <v>88.9</v>
      </c>
      <c r="D804" s="468">
        <v>77</v>
      </c>
      <c r="E804" s="838">
        <v>18</v>
      </c>
      <c r="F804" s="838">
        <v>34</v>
      </c>
      <c r="G804" s="514">
        <v>527</v>
      </c>
      <c r="H804" s="514" t="s">
        <v>82</v>
      </c>
      <c r="I804" s="514" t="s">
        <v>82</v>
      </c>
      <c r="J804" s="764" t="s">
        <v>1016</v>
      </c>
      <c r="K804" s="764" t="s">
        <v>1156</v>
      </c>
      <c r="L804" s="868" t="s">
        <v>484</v>
      </c>
      <c r="M804" s="468" t="s">
        <v>1241</v>
      </c>
      <c r="N804" s="514">
        <v>245680</v>
      </c>
      <c r="O804" s="756">
        <v>34.94</v>
      </c>
      <c r="P804" s="801">
        <v>12</v>
      </c>
      <c r="Q804" s="537">
        <f t="shared" si="22"/>
        <v>30.747199999999999</v>
      </c>
      <c r="R804" s="470">
        <f>Q804*0.75</f>
        <v>23.060400000000001</v>
      </c>
      <c r="S804" s="1264">
        <f t="shared" si="23"/>
        <v>7990.3210698860385</v>
      </c>
      <c r="T804" s="1265"/>
      <c r="U804" s="1292" t="s">
        <v>405</v>
      </c>
      <c r="V804" s="1293"/>
    </row>
    <row r="805" spans="1:23" ht="17">
      <c r="A805" s="1652"/>
      <c r="B805" s="817">
        <v>8</v>
      </c>
      <c r="C805" s="764" t="s">
        <v>82</v>
      </c>
      <c r="D805" s="764">
        <v>253</v>
      </c>
      <c r="E805" s="514">
        <v>0</v>
      </c>
      <c r="F805" s="764" t="s">
        <v>82</v>
      </c>
      <c r="G805" s="514">
        <v>0</v>
      </c>
      <c r="H805" s="514" t="s">
        <v>82</v>
      </c>
      <c r="I805" s="514" t="s">
        <v>82</v>
      </c>
      <c r="J805" s="764">
        <v>10</v>
      </c>
      <c r="K805" s="764">
        <v>0</v>
      </c>
      <c r="L805" s="868" t="s">
        <v>96</v>
      </c>
      <c r="M805" s="468" t="s">
        <v>794</v>
      </c>
      <c r="N805" s="940"/>
      <c r="O805" s="922"/>
      <c r="P805" s="843"/>
      <c r="Q805" s="537">
        <f t="shared" si="22"/>
        <v>0</v>
      </c>
      <c r="R805" s="470">
        <f>Q805*0.93</f>
        <v>0</v>
      </c>
      <c r="S805" s="1264" t="e">
        <f t="shared" si="23"/>
        <v>#DIV/0!</v>
      </c>
      <c r="T805" s="1265"/>
      <c r="U805" s="1292" t="s">
        <v>472</v>
      </c>
      <c r="V805" s="1293"/>
    </row>
    <row r="806" spans="1:23" ht="16">
      <c r="A806" s="1652"/>
      <c r="B806" s="817" t="s">
        <v>465</v>
      </c>
      <c r="C806" s="838" t="s">
        <v>82</v>
      </c>
      <c r="D806" s="838">
        <v>23</v>
      </c>
      <c r="E806" s="838">
        <v>23</v>
      </c>
      <c r="F806" s="838" t="s">
        <v>82</v>
      </c>
      <c r="G806" s="838" t="s">
        <v>96</v>
      </c>
      <c r="H806" s="468" t="s">
        <v>82</v>
      </c>
      <c r="I806" s="514" t="s">
        <v>82</v>
      </c>
      <c r="J806" s="764" t="s">
        <v>406</v>
      </c>
      <c r="K806" s="514">
        <v>0</v>
      </c>
      <c r="L806" s="514" t="s">
        <v>82</v>
      </c>
      <c r="M806" s="863" t="s">
        <v>469</v>
      </c>
      <c r="N806" s="923"/>
      <c r="O806" s="922"/>
      <c r="P806" s="843"/>
      <c r="Q806" s="537">
        <f t="shared" si="22"/>
        <v>0</v>
      </c>
      <c r="R806" s="470">
        <f>Q806*0.93</f>
        <v>0</v>
      </c>
      <c r="S806" s="1264" t="e">
        <f t="shared" si="23"/>
        <v>#DIV/0!</v>
      </c>
      <c r="T806" s="1265"/>
      <c r="U806" s="1292" t="s">
        <v>473</v>
      </c>
      <c r="V806" s="1293"/>
    </row>
    <row r="807" spans="1:23" ht="17">
      <c r="A807" s="1653"/>
      <c r="B807" s="817" t="s">
        <v>467</v>
      </c>
      <c r="C807" s="764">
        <v>10</v>
      </c>
      <c r="D807" s="468">
        <v>96</v>
      </c>
      <c r="E807" s="514">
        <v>25</v>
      </c>
      <c r="F807" s="764">
        <v>33</v>
      </c>
      <c r="G807" s="514">
        <v>480</v>
      </c>
      <c r="H807" s="468" t="s">
        <v>82</v>
      </c>
      <c r="I807" s="514" t="s">
        <v>82</v>
      </c>
      <c r="J807" s="764">
        <v>0</v>
      </c>
      <c r="K807" s="764">
        <v>0</v>
      </c>
      <c r="L807" s="868" t="s">
        <v>484</v>
      </c>
      <c r="M807" s="468" t="s">
        <v>1031</v>
      </c>
      <c r="N807" s="841">
        <v>115000</v>
      </c>
      <c r="O807" s="787">
        <v>20</v>
      </c>
      <c r="P807" s="801">
        <v>25</v>
      </c>
      <c r="Q807" s="537">
        <f t="shared" si="22"/>
        <v>15</v>
      </c>
      <c r="R807" s="470">
        <f>Q807*0.7835</f>
        <v>11.7525</v>
      </c>
      <c r="S807" s="1264">
        <f t="shared" si="23"/>
        <v>7666.666666666667</v>
      </c>
      <c r="T807" s="1265"/>
      <c r="U807" s="1292" t="s">
        <v>405</v>
      </c>
      <c r="V807" s="1293"/>
    </row>
    <row r="808" spans="1:23" ht="17">
      <c r="A808" s="1651">
        <v>45376</v>
      </c>
      <c r="B808" s="817" t="s">
        <v>256</v>
      </c>
      <c r="C808" s="764">
        <v>51</v>
      </c>
      <c r="D808" s="839" t="s">
        <v>1243</v>
      </c>
      <c r="E808" s="764">
        <v>59</v>
      </c>
      <c r="F808" s="838">
        <v>34</v>
      </c>
      <c r="G808" s="514">
        <v>485</v>
      </c>
      <c r="H808" s="970"/>
      <c r="I808" s="514" t="s">
        <v>82</v>
      </c>
      <c r="J808" s="838">
        <v>0</v>
      </c>
      <c r="K808" s="839">
        <v>0</v>
      </c>
      <c r="L808" s="868" t="s">
        <v>484</v>
      </c>
      <c r="M808" s="468" t="s">
        <v>1198</v>
      </c>
      <c r="N808" s="514">
        <f>80000/24*15.25+50000/24*9</f>
        <v>69583.333333333343</v>
      </c>
      <c r="O808" s="756">
        <v>130</v>
      </c>
      <c r="P808" s="768">
        <v>98.5</v>
      </c>
      <c r="Q808" s="537">
        <f t="shared" si="22"/>
        <v>1.95</v>
      </c>
      <c r="R808" s="470">
        <f>Q808*0.75</f>
        <v>1.4624999999999999</v>
      </c>
      <c r="S808" s="1264">
        <f t="shared" si="23"/>
        <v>35683.760683760687</v>
      </c>
      <c r="T808" s="1265"/>
      <c r="U808" s="1292" t="s">
        <v>397</v>
      </c>
      <c r="V808" s="1293"/>
    </row>
    <row r="809" spans="1:23" ht="17">
      <c r="A809" s="1652"/>
      <c r="B809" s="817">
        <v>6</v>
      </c>
      <c r="C809" s="764" t="s">
        <v>96</v>
      </c>
      <c r="D809" s="764" t="s">
        <v>1242</v>
      </c>
      <c r="E809" s="764">
        <v>94</v>
      </c>
      <c r="F809" s="838">
        <v>33</v>
      </c>
      <c r="G809" s="514">
        <v>470</v>
      </c>
      <c r="H809" s="514" t="s">
        <v>82</v>
      </c>
      <c r="I809" s="514" t="s">
        <v>82</v>
      </c>
      <c r="J809" s="838" t="s">
        <v>406</v>
      </c>
      <c r="K809" s="764">
        <v>0</v>
      </c>
      <c r="L809" s="928" t="s">
        <v>1246</v>
      </c>
      <c r="M809" s="468" t="s">
        <v>1235</v>
      </c>
      <c r="N809" s="514">
        <v>190388</v>
      </c>
      <c r="O809" s="756">
        <v>30.85</v>
      </c>
      <c r="P809" s="801">
        <v>25</v>
      </c>
      <c r="Q809" s="537">
        <f t="shared" si="22"/>
        <v>23.137499999999999</v>
      </c>
      <c r="R809" s="470">
        <f>Q809*0.75</f>
        <v>17.353124999999999</v>
      </c>
      <c r="S809" s="1264">
        <f t="shared" si="23"/>
        <v>8228.5467314964881</v>
      </c>
      <c r="T809" s="1265"/>
      <c r="U809" s="1292" t="s">
        <v>405</v>
      </c>
      <c r="V809" s="1293"/>
    </row>
    <row r="810" spans="1:23" ht="17">
      <c r="A810" s="1652"/>
      <c r="B810" s="817">
        <v>7</v>
      </c>
      <c r="C810" s="838" t="s">
        <v>494</v>
      </c>
      <c r="D810" s="468" t="s">
        <v>1245</v>
      </c>
      <c r="E810" s="838">
        <v>18</v>
      </c>
      <c r="F810" s="838">
        <v>34</v>
      </c>
      <c r="G810" s="514">
        <v>522</v>
      </c>
      <c r="H810" s="514" t="s">
        <v>82</v>
      </c>
      <c r="I810" s="514" t="s">
        <v>82</v>
      </c>
      <c r="J810" s="764" t="s">
        <v>1016</v>
      </c>
      <c r="K810" s="764" t="s">
        <v>1156</v>
      </c>
      <c r="L810" s="868" t="s">
        <v>484</v>
      </c>
      <c r="M810" s="468" t="s">
        <v>1199</v>
      </c>
      <c r="N810" s="514">
        <v>235000</v>
      </c>
      <c r="O810" s="756">
        <v>29.76</v>
      </c>
      <c r="P810" s="801">
        <v>12</v>
      </c>
      <c r="Q810" s="537">
        <f t="shared" si="22"/>
        <v>26.188800000000001</v>
      </c>
      <c r="R810" s="470">
        <f>Q810*0.75</f>
        <v>19.6416</v>
      </c>
      <c r="S810" s="1264">
        <f t="shared" si="23"/>
        <v>8973.3015640273697</v>
      </c>
      <c r="T810" s="1265"/>
      <c r="U810" s="1292" t="s">
        <v>405</v>
      </c>
      <c r="V810" s="1293"/>
    </row>
    <row r="811" spans="1:23" ht="17">
      <c r="A811" s="1652"/>
      <c r="B811" s="817">
        <v>8</v>
      </c>
      <c r="C811" s="764" t="s">
        <v>82</v>
      </c>
      <c r="D811" s="764">
        <v>253</v>
      </c>
      <c r="E811" s="514">
        <v>0</v>
      </c>
      <c r="F811" s="764" t="s">
        <v>82</v>
      </c>
      <c r="G811" s="514">
        <v>0</v>
      </c>
      <c r="H811" s="514" t="s">
        <v>82</v>
      </c>
      <c r="I811" s="514" t="s">
        <v>82</v>
      </c>
      <c r="J811" s="764">
        <v>10</v>
      </c>
      <c r="K811" s="764">
        <v>0</v>
      </c>
      <c r="L811" s="868" t="s">
        <v>96</v>
      </c>
      <c r="M811" s="468" t="s">
        <v>794</v>
      </c>
      <c r="N811" s="940"/>
      <c r="O811" s="922"/>
      <c r="P811" s="843"/>
      <c r="Q811" s="537">
        <f t="shared" si="22"/>
        <v>0</v>
      </c>
      <c r="R811" s="470">
        <f>Q811*0.93</f>
        <v>0</v>
      </c>
      <c r="S811" s="1264" t="e">
        <f t="shared" si="23"/>
        <v>#DIV/0!</v>
      </c>
      <c r="T811" s="1265"/>
      <c r="U811" s="1292" t="s">
        <v>472</v>
      </c>
      <c r="V811" s="1293"/>
    </row>
    <row r="812" spans="1:23" ht="16">
      <c r="A812" s="1652"/>
      <c r="B812" s="817" t="s">
        <v>465</v>
      </c>
      <c r="C812" s="838" t="s">
        <v>82</v>
      </c>
      <c r="D812" s="838">
        <v>23</v>
      </c>
      <c r="E812" s="838">
        <v>23</v>
      </c>
      <c r="F812" s="838" t="s">
        <v>82</v>
      </c>
      <c r="G812" s="838" t="s">
        <v>96</v>
      </c>
      <c r="H812" s="468" t="s">
        <v>82</v>
      </c>
      <c r="I812" s="514" t="s">
        <v>82</v>
      </c>
      <c r="J812" s="764" t="s">
        <v>406</v>
      </c>
      <c r="K812" s="514">
        <v>0</v>
      </c>
      <c r="L812" s="514" t="s">
        <v>82</v>
      </c>
      <c r="M812" s="863" t="s">
        <v>469</v>
      </c>
      <c r="N812" s="923"/>
      <c r="O812" s="922"/>
      <c r="P812" s="843"/>
      <c r="Q812" s="537">
        <f t="shared" si="22"/>
        <v>0</v>
      </c>
      <c r="R812" s="470">
        <f>Q812*0.93</f>
        <v>0</v>
      </c>
      <c r="S812" s="1264" t="e">
        <f t="shared" si="23"/>
        <v>#DIV/0!</v>
      </c>
      <c r="T812" s="1265"/>
      <c r="U812" s="1292" t="s">
        <v>473</v>
      </c>
      <c r="V812" s="1293"/>
    </row>
    <row r="813" spans="1:23" ht="17">
      <c r="A813" s="1653"/>
      <c r="B813" s="817" t="s">
        <v>467</v>
      </c>
      <c r="C813" s="764" t="s">
        <v>771</v>
      </c>
      <c r="D813" s="468" t="s">
        <v>1244</v>
      </c>
      <c r="E813" s="514">
        <v>25</v>
      </c>
      <c r="F813" s="764">
        <v>33</v>
      </c>
      <c r="G813" s="514">
        <v>480</v>
      </c>
      <c r="H813" s="468" t="s">
        <v>82</v>
      </c>
      <c r="I813" s="514" t="s">
        <v>82</v>
      </c>
      <c r="J813" s="764">
        <v>0</v>
      </c>
      <c r="K813" s="764">
        <v>0</v>
      </c>
      <c r="L813" s="868" t="s">
        <v>484</v>
      </c>
      <c r="M813" s="468" t="s">
        <v>1031</v>
      </c>
      <c r="N813" s="841">
        <v>156875</v>
      </c>
      <c r="O813" s="787">
        <v>20</v>
      </c>
      <c r="P813" s="801">
        <v>25</v>
      </c>
      <c r="Q813" s="537">
        <f t="shared" si="22"/>
        <v>15</v>
      </c>
      <c r="R813" s="470">
        <f>Q813*0.7835</f>
        <v>11.7525</v>
      </c>
      <c r="S813" s="1264">
        <f t="shared" si="23"/>
        <v>10458.333333333334</v>
      </c>
      <c r="T813" s="1265"/>
      <c r="U813" s="1292" t="s">
        <v>405</v>
      </c>
      <c r="V813" s="1293"/>
    </row>
    <row r="814" spans="1:23" ht="17">
      <c r="A814" s="1651">
        <v>45377</v>
      </c>
      <c r="B814" s="817" t="s">
        <v>256</v>
      </c>
      <c r="C814" s="764">
        <v>40</v>
      </c>
      <c r="D814" s="839">
        <v>85</v>
      </c>
      <c r="E814" s="764">
        <v>58</v>
      </c>
      <c r="F814" s="838" t="s">
        <v>82</v>
      </c>
      <c r="G814" s="514">
        <v>485</v>
      </c>
      <c r="H814" s="970"/>
      <c r="I814" s="514" t="s">
        <v>82</v>
      </c>
      <c r="J814" s="838">
        <v>0</v>
      </c>
      <c r="K814" s="839">
        <v>0</v>
      </c>
      <c r="L814" s="868" t="s">
        <v>484</v>
      </c>
      <c r="M814" s="468" t="s">
        <v>1247</v>
      </c>
      <c r="N814" s="514">
        <v>50000</v>
      </c>
      <c r="O814" s="756">
        <v>130</v>
      </c>
      <c r="P814" s="768">
        <v>98.5</v>
      </c>
      <c r="Q814" s="537">
        <f t="shared" si="22"/>
        <v>1.95</v>
      </c>
      <c r="R814" s="470">
        <f>Q814*0.75</f>
        <v>1.4624999999999999</v>
      </c>
      <c r="S814" s="1264">
        <f t="shared" si="23"/>
        <v>25641.025641025641</v>
      </c>
      <c r="T814" s="1265"/>
      <c r="U814" s="1292" t="s">
        <v>397</v>
      </c>
      <c r="V814" s="1293"/>
    </row>
    <row r="815" spans="1:23" ht="17">
      <c r="A815" s="1652"/>
      <c r="B815" s="817">
        <v>6</v>
      </c>
      <c r="C815" s="764" t="s">
        <v>82</v>
      </c>
      <c r="D815" s="764">
        <v>115</v>
      </c>
      <c r="E815" s="764">
        <v>112</v>
      </c>
      <c r="F815" s="838" t="s">
        <v>82</v>
      </c>
      <c r="G815" s="514">
        <v>470</v>
      </c>
      <c r="H815" s="514" t="s">
        <v>82</v>
      </c>
      <c r="I815" s="514" t="s">
        <v>82</v>
      </c>
      <c r="J815" s="838" t="s">
        <v>406</v>
      </c>
      <c r="K815" s="764">
        <v>0</v>
      </c>
      <c r="L815" s="928" t="s">
        <v>96</v>
      </c>
      <c r="M815" s="468" t="s">
        <v>703</v>
      </c>
      <c r="N815" s="514">
        <v>0</v>
      </c>
      <c r="O815" s="756">
        <v>0</v>
      </c>
      <c r="P815" s="801">
        <v>0</v>
      </c>
      <c r="Q815" s="537">
        <f t="shared" si="22"/>
        <v>0</v>
      </c>
      <c r="R815" s="470">
        <f>Q815*0.75</f>
        <v>0</v>
      </c>
      <c r="S815" s="1264" t="e">
        <f t="shared" si="23"/>
        <v>#DIV/0!</v>
      </c>
      <c r="T815" s="1265"/>
      <c r="U815" s="1292" t="s">
        <v>405</v>
      </c>
      <c r="V815" s="1293"/>
    </row>
    <row r="816" spans="1:23" ht="17">
      <c r="A816" s="1652"/>
      <c r="B816" s="817">
        <v>7</v>
      </c>
      <c r="C816" s="838">
        <v>34</v>
      </c>
      <c r="D816" s="468">
        <v>92</v>
      </c>
      <c r="E816" s="838">
        <v>18</v>
      </c>
      <c r="F816" s="838">
        <v>32</v>
      </c>
      <c r="G816" s="514">
        <v>514</v>
      </c>
      <c r="H816" s="514" t="s">
        <v>82</v>
      </c>
      <c r="I816" s="514" t="s">
        <v>82</v>
      </c>
      <c r="J816" s="764" t="s">
        <v>1016</v>
      </c>
      <c r="K816" s="764" t="s">
        <v>1156</v>
      </c>
      <c r="L816" s="868" t="s">
        <v>484</v>
      </c>
      <c r="M816" s="468" t="s">
        <v>1249</v>
      </c>
      <c r="N816" s="514">
        <v>200000</v>
      </c>
      <c r="O816" s="756">
        <v>25</v>
      </c>
      <c r="P816" s="801">
        <v>12</v>
      </c>
      <c r="Q816" s="537">
        <f t="shared" si="22"/>
        <v>22</v>
      </c>
      <c r="R816" s="470">
        <f>Q816*0.75</f>
        <v>16.5</v>
      </c>
      <c r="S816" s="1264">
        <f t="shared" si="23"/>
        <v>9090.9090909090901</v>
      </c>
      <c r="T816" s="1265"/>
      <c r="U816" s="1292" t="s">
        <v>405</v>
      </c>
      <c r="V816" s="1293"/>
    </row>
    <row r="817" spans="1:23" ht="17">
      <c r="A817" s="1652"/>
      <c r="B817" s="817">
        <v>8</v>
      </c>
      <c r="C817" s="764" t="s">
        <v>82</v>
      </c>
      <c r="D817" s="764">
        <v>253</v>
      </c>
      <c r="E817" s="514">
        <v>0</v>
      </c>
      <c r="F817" s="764" t="s">
        <v>82</v>
      </c>
      <c r="G817" s="514">
        <v>0</v>
      </c>
      <c r="H817" s="514" t="s">
        <v>82</v>
      </c>
      <c r="I817" s="514" t="s">
        <v>82</v>
      </c>
      <c r="J817" s="764">
        <v>10</v>
      </c>
      <c r="K817" s="764">
        <v>0</v>
      </c>
      <c r="L817" s="868" t="s">
        <v>96</v>
      </c>
      <c r="M817" s="468" t="s">
        <v>794</v>
      </c>
      <c r="N817" s="940"/>
      <c r="O817" s="922"/>
      <c r="P817" s="843"/>
      <c r="Q817" s="537">
        <f t="shared" si="22"/>
        <v>0</v>
      </c>
      <c r="R817" s="470">
        <f>Q817*0.93</f>
        <v>0</v>
      </c>
      <c r="S817" s="1264" t="e">
        <f t="shared" si="23"/>
        <v>#DIV/0!</v>
      </c>
      <c r="T817" s="1265"/>
      <c r="U817" s="1292" t="s">
        <v>472</v>
      </c>
      <c r="V817" s="1293"/>
    </row>
    <row r="818" spans="1:23" ht="16">
      <c r="A818" s="1652"/>
      <c r="B818" s="817" t="s">
        <v>465</v>
      </c>
      <c r="C818" s="838" t="s">
        <v>82</v>
      </c>
      <c r="D818" s="838">
        <v>23</v>
      </c>
      <c r="E818" s="838">
        <v>23</v>
      </c>
      <c r="F818" s="838" t="s">
        <v>82</v>
      </c>
      <c r="G818" s="838" t="s">
        <v>96</v>
      </c>
      <c r="H818" s="468" t="s">
        <v>82</v>
      </c>
      <c r="I818" s="514" t="s">
        <v>82</v>
      </c>
      <c r="J818" s="764" t="s">
        <v>406</v>
      </c>
      <c r="K818" s="514">
        <v>0</v>
      </c>
      <c r="L818" s="514" t="s">
        <v>82</v>
      </c>
      <c r="M818" s="863" t="s">
        <v>469</v>
      </c>
      <c r="N818" s="923"/>
      <c r="O818" s="922"/>
      <c r="P818" s="843"/>
      <c r="Q818" s="537">
        <f t="shared" si="22"/>
        <v>0</v>
      </c>
      <c r="R818" s="470">
        <f>Q818*0.93</f>
        <v>0</v>
      </c>
      <c r="S818" s="1264" t="e">
        <f t="shared" si="23"/>
        <v>#DIV/0!</v>
      </c>
      <c r="T818" s="1265"/>
      <c r="U818" s="1292" t="s">
        <v>473</v>
      </c>
      <c r="V818" s="1293"/>
    </row>
    <row r="819" spans="1:23" ht="17">
      <c r="A819" s="1653"/>
      <c r="B819" s="817" t="s">
        <v>467</v>
      </c>
      <c r="C819" s="764">
        <v>75</v>
      </c>
      <c r="D819" s="468">
        <v>73</v>
      </c>
      <c r="E819" s="514">
        <v>25</v>
      </c>
      <c r="F819" s="764">
        <v>33</v>
      </c>
      <c r="G819" s="514">
        <v>464</v>
      </c>
      <c r="H819" s="468" t="s">
        <v>82</v>
      </c>
      <c r="I819" s="514" t="s">
        <v>82</v>
      </c>
      <c r="J819" s="764">
        <v>0</v>
      </c>
      <c r="K819" s="764">
        <v>0</v>
      </c>
      <c r="L819" s="868" t="s">
        <v>484</v>
      </c>
      <c r="M819" s="468" t="s">
        <v>1248</v>
      </c>
      <c r="N819" s="841">
        <v>200000</v>
      </c>
      <c r="O819" s="787">
        <v>20</v>
      </c>
      <c r="P819" s="801">
        <v>25</v>
      </c>
      <c r="Q819" s="537">
        <f t="shared" si="22"/>
        <v>15</v>
      </c>
      <c r="R819" s="470">
        <f>Q819*0.7835</f>
        <v>11.7525</v>
      </c>
      <c r="S819" s="1264">
        <f t="shared" si="23"/>
        <v>13333.333333333334</v>
      </c>
      <c r="T819" s="1265"/>
      <c r="U819" s="1292" t="s">
        <v>405</v>
      </c>
      <c r="V819" s="1293"/>
    </row>
    <row r="820" spans="1:23" ht="17">
      <c r="A820" s="1651">
        <v>45378</v>
      </c>
      <c r="B820" s="817" t="s">
        <v>256</v>
      </c>
      <c r="C820" s="764" t="s">
        <v>1200</v>
      </c>
      <c r="D820" s="839" t="s">
        <v>785</v>
      </c>
      <c r="E820" s="764">
        <v>58</v>
      </c>
      <c r="F820" s="838" t="s">
        <v>494</v>
      </c>
      <c r="G820" s="514">
        <v>515</v>
      </c>
      <c r="H820" s="970"/>
      <c r="I820" s="514" t="s">
        <v>82</v>
      </c>
      <c r="J820" s="838">
        <v>0</v>
      </c>
      <c r="K820" s="839">
        <v>0</v>
      </c>
      <c r="L820" s="868" t="s">
        <v>484</v>
      </c>
      <c r="M820" s="468" t="s">
        <v>1157</v>
      </c>
      <c r="N820" s="514">
        <v>67500</v>
      </c>
      <c r="O820" s="756">
        <v>140</v>
      </c>
      <c r="P820" s="768">
        <v>98.5</v>
      </c>
      <c r="Q820" s="537">
        <f t="shared" si="22"/>
        <v>2.1</v>
      </c>
      <c r="R820" s="470">
        <f>Q820*0.75</f>
        <v>1.5750000000000002</v>
      </c>
      <c r="S820" s="1264">
        <f t="shared" si="23"/>
        <v>32142.857142857141</v>
      </c>
      <c r="T820" s="1265"/>
      <c r="U820" s="1292" t="s">
        <v>397</v>
      </c>
      <c r="V820" s="1293"/>
    </row>
    <row r="821" spans="1:23" ht="17">
      <c r="A821" s="1652"/>
      <c r="B821" s="817">
        <v>6</v>
      </c>
      <c r="C821" s="764" t="s">
        <v>693</v>
      </c>
      <c r="D821" s="764" t="s">
        <v>1250</v>
      </c>
      <c r="E821" s="764">
        <v>112</v>
      </c>
      <c r="F821" s="838" t="s">
        <v>458</v>
      </c>
      <c r="G821" s="514">
        <v>470</v>
      </c>
      <c r="H821" s="514" t="s">
        <v>82</v>
      </c>
      <c r="I821" s="514" t="s">
        <v>82</v>
      </c>
      <c r="J821" s="838" t="s">
        <v>406</v>
      </c>
      <c r="K821" s="764">
        <v>0</v>
      </c>
      <c r="L821" s="928" t="s">
        <v>693</v>
      </c>
      <c r="M821" s="468" t="s">
        <v>877</v>
      </c>
      <c r="N821" s="514">
        <v>102425.14285714284</v>
      </c>
      <c r="O821" s="756">
        <v>24</v>
      </c>
      <c r="P821" s="801">
        <v>25</v>
      </c>
      <c r="Q821" s="537">
        <f t="shared" si="22"/>
        <v>18</v>
      </c>
      <c r="R821" s="470">
        <f>Q821*0.75</f>
        <v>13.5</v>
      </c>
      <c r="S821" s="1264">
        <f t="shared" si="23"/>
        <v>5690.2857142857138</v>
      </c>
      <c r="T821" s="1265"/>
      <c r="U821" s="1292" t="s">
        <v>405</v>
      </c>
      <c r="V821" s="1293"/>
    </row>
    <row r="822" spans="1:23" ht="17">
      <c r="A822" s="1652"/>
      <c r="B822" s="817">
        <v>7</v>
      </c>
      <c r="C822" s="838">
        <v>34</v>
      </c>
      <c r="D822" s="468">
        <v>76</v>
      </c>
      <c r="E822" s="838">
        <v>18</v>
      </c>
      <c r="F822" s="838">
        <v>32</v>
      </c>
      <c r="G822" s="514">
        <v>526</v>
      </c>
      <c r="H822" s="514" t="s">
        <v>82</v>
      </c>
      <c r="I822" s="514" t="s">
        <v>82</v>
      </c>
      <c r="J822" s="764" t="s">
        <v>1016</v>
      </c>
      <c r="K822" s="764" t="s">
        <v>1156</v>
      </c>
      <c r="L822" s="868" t="s">
        <v>484</v>
      </c>
      <c r="M822" s="468" t="s">
        <v>1251</v>
      </c>
      <c r="N822" s="514">
        <v>238000</v>
      </c>
      <c r="O822" s="756">
        <v>29</v>
      </c>
      <c r="P822" s="801">
        <v>12</v>
      </c>
      <c r="Q822" s="537">
        <f t="shared" ref="Q822:Q885" si="24">O822*(100-P822)/100</f>
        <v>25.52</v>
      </c>
      <c r="R822" s="470">
        <f>Q822*0.75</f>
        <v>19.14</v>
      </c>
      <c r="S822" s="1264">
        <f t="shared" ref="S822:S885" si="25">N822/Q822</f>
        <v>9326.0188087774295</v>
      </c>
      <c r="T822" s="1265"/>
      <c r="U822" s="1292" t="s">
        <v>405</v>
      </c>
      <c r="V822" s="1293"/>
    </row>
    <row r="823" spans="1:23" ht="17">
      <c r="A823" s="1652"/>
      <c r="B823" s="817">
        <v>8</v>
      </c>
      <c r="C823" s="764" t="s">
        <v>82</v>
      </c>
      <c r="D823" s="764">
        <v>253</v>
      </c>
      <c r="E823" s="514">
        <v>0</v>
      </c>
      <c r="F823" s="764" t="s">
        <v>82</v>
      </c>
      <c r="G823" s="514">
        <v>0</v>
      </c>
      <c r="H823" s="514" t="s">
        <v>82</v>
      </c>
      <c r="I823" s="514" t="s">
        <v>82</v>
      </c>
      <c r="J823" s="764">
        <v>10</v>
      </c>
      <c r="K823" s="764">
        <v>0</v>
      </c>
      <c r="L823" s="868" t="s">
        <v>96</v>
      </c>
      <c r="M823" s="468" t="s">
        <v>794</v>
      </c>
      <c r="N823" s="940"/>
      <c r="O823" s="922"/>
      <c r="P823" s="843"/>
      <c r="Q823" s="537">
        <f t="shared" si="24"/>
        <v>0</v>
      </c>
      <c r="R823" s="470">
        <f>Q823*0.93</f>
        <v>0</v>
      </c>
      <c r="S823" s="1264" t="e">
        <f t="shared" si="25"/>
        <v>#DIV/0!</v>
      </c>
      <c r="T823" s="1265"/>
      <c r="U823" s="1292" t="s">
        <v>472</v>
      </c>
      <c r="V823" s="1293"/>
    </row>
    <row r="824" spans="1:23" ht="16">
      <c r="A824" s="1652"/>
      <c r="B824" s="817" t="s">
        <v>465</v>
      </c>
      <c r="C824" s="838" t="s">
        <v>82</v>
      </c>
      <c r="D824" s="838">
        <v>23</v>
      </c>
      <c r="E824" s="838">
        <v>23</v>
      </c>
      <c r="F824" s="838" t="s">
        <v>82</v>
      </c>
      <c r="G824" s="838" t="s">
        <v>96</v>
      </c>
      <c r="H824" s="468" t="s">
        <v>82</v>
      </c>
      <c r="I824" s="514" t="s">
        <v>82</v>
      </c>
      <c r="J824" s="764" t="s">
        <v>406</v>
      </c>
      <c r="K824" s="514">
        <v>0</v>
      </c>
      <c r="L824" s="514" t="s">
        <v>82</v>
      </c>
      <c r="M824" s="863" t="s">
        <v>469</v>
      </c>
      <c r="N824" s="923"/>
      <c r="O824" s="922"/>
      <c r="P824" s="843"/>
      <c r="Q824" s="537">
        <f t="shared" si="24"/>
        <v>0</v>
      </c>
      <c r="R824" s="470">
        <f>Q824*0.93</f>
        <v>0</v>
      </c>
      <c r="S824" s="1264" t="e">
        <f t="shared" si="25"/>
        <v>#DIV/0!</v>
      </c>
      <c r="T824" s="1265"/>
      <c r="U824" s="1292" t="s">
        <v>473</v>
      </c>
      <c r="V824" s="1293"/>
    </row>
    <row r="825" spans="1:23" ht="17">
      <c r="A825" s="1653"/>
      <c r="B825" s="817" t="s">
        <v>467</v>
      </c>
      <c r="C825" s="764">
        <v>75</v>
      </c>
      <c r="D825" s="468">
        <v>73</v>
      </c>
      <c r="E825" s="514">
        <v>25</v>
      </c>
      <c r="F825" s="764">
        <v>33</v>
      </c>
      <c r="G825" s="514">
        <v>466</v>
      </c>
      <c r="H825" s="468" t="s">
        <v>82</v>
      </c>
      <c r="I825" s="514" t="s">
        <v>82</v>
      </c>
      <c r="J825" s="764">
        <v>0</v>
      </c>
      <c r="K825" s="764">
        <v>0</v>
      </c>
      <c r="L825" s="868" t="s">
        <v>484</v>
      </c>
      <c r="M825" s="468" t="s">
        <v>1248</v>
      </c>
      <c r="N825" s="841">
        <v>198000</v>
      </c>
      <c r="O825" s="787">
        <v>28</v>
      </c>
      <c r="P825" s="801">
        <v>25</v>
      </c>
      <c r="Q825" s="537">
        <f t="shared" si="24"/>
        <v>21</v>
      </c>
      <c r="R825" s="470">
        <f>Q825*0.7835</f>
        <v>16.453499999999998</v>
      </c>
      <c r="S825" s="1264">
        <f t="shared" si="25"/>
        <v>9428.5714285714294</v>
      </c>
      <c r="T825" s="1265"/>
      <c r="U825" s="1292" t="s">
        <v>405</v>
      </c>
      <c r="V825" s="1293"/>
    </row>
    <row r="826" spans="1:23" ht="17">
      <c r="A826" s="1651">
        <v>45379</v>
      </c>
      <c r="B826" s="817" t="s">
        <v>256</v>
      </c>
      <c r="C826" s="764" t="s">
        <v>1252</v>
      </c>
      <c r="D826" s="839" t="s">
        <v>1162</v>
      </c>
      <c r="E826" s="764" t="s">
        <v>1197</v>
      </c>
      <c r="F826" s="838" t="s">
        <v>494</v>
      </c>
      <c r="G826" s="514">
        <v>499</v>
      </c>
      <c r="H826" s="970"/>
      <c r="I826" s="514" t="s">
        <v>82</v>
      </c>
      <c r="J826" s="838">
        <v>0</v>
      </c>
      <c r="K826" s="839">
        <v>0</v>
      </c>
      <c r="L826" s="868" t="s">
        <v>484</v>
      </c>
      <c r="M826" s="468" t="s">
        <v>1233</v>
      </c>
      <c r="N826" s="514">
        <v>74601</v>
      </c>
      <c r="O826" s="756">
        <v>140</v>
      </c>
      <c r="P826" s="768">
        <v>98.5</v>
      </c>
      <c r="Q826" s="537">
        <f t="shared" si="24"/>
        <v>2.1</v>
      </c>
      <c r="R826" s="470">
        <f>Q826*0.75</f>
        <v>1.5750000000000002</v>
      </c>
      <c r="S826" s="1264">
        <f t="shared" si="25"/>
        <v>35524.28571428571</v>
      </c>
      <c r="T826" s="1265"/>
      <c r="U826" s="1292" t="s">
        <v>397</v>
      </c>
      <c r="V826" s="1293"/>
      <c r="W826" s="959">
        <v>15</v>
      </c>
    </row>
    <row r="827" spans="1:23" ht="17">
      <c r="A827" s="1652"/>
      <c r="B827" s="817">
        <v>6</v>
      </c>
      <c r="C827" s="764" t="s">
        <v>1253</v>
      </c>
      <c r="D827" s="764" t="s">
        <v>1255</v>
      </c>
      <c r="E827" s="764" t="s">
        <v>1257</v>
      </c>
      <c r="F827" s="838" t="s">
        <v>1258</v>
      </c>
      <c r="G827" s="514">
        <v>461</v>
      </c>
      <c r="H827" s="514" t="s">
        <v>82</v>
      </c>
      <c r="I827" s="514" t="s">
        <v>82</v>
      </c>
      <c r="J827" s="838" t="s">
        <v>1259</v>
      </c>
      <c r="K827" s="764">
        <v>0</v>
      </c>
      <c r="L827" s="837" t="s">
        <v>484</v>
      </c>
      <c r="M827" s="468" t="s">
        <v>1260</v>
      </c>
      <c r="N827" s="514">
        <v>124802</v>
      </c>
      <c r="O827" s="756">
        <v>29.89</v>
      </c>
      <c r="P827" s="801">
        <v>25</v>
      </c>
      <c r="Q827" s="537">
        <f t="shared" si="24"/>
        <v>22.4175</v>
      </c>
      <c r="R827" s="470">
        <f>Q827*0.75</f>
        <v>16.813124999999999</v>
      </c>
      <c r="S827" s="1264">
        <f t="shared" si="25"/>
        <v>5567.1685067469607</v>
      </c>
      <c r="T827" s="1265"/>
      <c r="U827" s="1292" t="s">
        <v>405</v>
      </c>
      <c r="V827" s="1293"/>
    </row>
    <row r="828" spans="1:23" ht="17">
      <c r="A828" s="1652"/>
      <c r="B828" s="817">
        <v>7</v>
      </c>
      <c r="C828" s="838" t="s">
        <v>1061</v>
      </c>
      <c r="D828" s="468">
        <v>76</v>
      </c>
      <c r="E828" s="838">
        <v>18</v>
      </c>
      <c r="F828" s="838">
        <v>32</v>
      </c>
      <c r="G828" s="514">
        <v>528</v>
      </c>
      <c r="H828" s="514" t="s">
        <v>82</v>
      </c>
      <c r="I828" s="514" t="s">
        <v>82</v>
      </c>
      <c r="J828" s="764" t="s">
        <v>1156</v>
      </c>
      <c r="K828" s="764" t="s">
        <v>1156</v>
      </c>
      <c r="L828" s="868" t="s">
        <v>484</v>
      </c>
      <c r="M828" s="468" t="s">
        <v>1251</v>
      </c>
      <c r="N828" s="514">
        <v>250000</v>
      </c>
      <c r="O828" s="756">
        <v>30</v>
      </c>
      <c r="P828" s="801">
        <v>12</v>
      </c>
      <c r="Q828" s="537">
        <f t="shared" si="24"/>
        <v>26.4</v>
      </c>
      <c r="R828" s="470">
        <f>Q828*0.75</f>
        <v>19.799999999999997</v>
      </c>
      <c r="S828" s="1264">
        <f t="shared" si="25"/>
        <v>9469.69696969697</v>
      </c>
      <c r="T828" s="1265"/>
      <c r="U828" s="1292" t="s">
        <v>405</v>
      </c>
      <c r="V828" s="1293"/>
    </row>
    <row r="829" spans="1:23" ht="17">
      <c r="A829" s="1652"/>
      <c r="B829" s="817">
        <v>8</v>
      </c>
      <c r="C829" s="764" t="s">
        <v>82</v>
      </c>
      <c r="D829" s="764">
        <v>253</v>
      </c>
      <c r="E829" s="514">
        <v>0</v>
      </c>
      <c r="F829" s="764" t="s">
        <v>82</v>
      </c>
      <c r="G829" s="514">
        <v>0</v>
      </c>
      <c r="H829" s="514" t="s">
        <v>82</v>
      </c>
      <c r="I829" s="514" t="s">
        <v>82</v>
      </c>
      <c r="J829" s="764">
        <v>10</v>
      </c>
      <c r="K829" s="764">
        <v>0</v>
      </c>
      <c r="L829" s="868" t="s">
        <v>96</v>
      </c>
      <c r="M829" s="468" t="s">
        <v>794</v>
      </c>
      <c r="N829" s="940"/>
      <c r="O829" s="922"/>
      <c r="P829" s="843"/>
      <c r="Q829" s="537">
        <f t="shared" si="24"/>
        <v>0</v>
      </c>
      <c r="R829" s="470">
        <f>Q829*0.93</f>
        <v>0</v>
      </c>
      <c r="S829" s="1264" t="e">
        <f t="shared" si="25"/>
        <v>#DIV/0!</v>
      </c>
      <c r="T829" s="1265"/>
      <c r="U829" s="1292" t="s">
        <v>472</v>
      </c>
      <c r="V829" s="1293"/>
    </row>
    <row r="830" spans="1:23" ht="16">
      <c r="A830" s="1652"/>
      <c r="B830" s="817" t="s">
        <v>465</v>
      </c>
      <c r="C830" s="838" t="s">
        <v>82</v>
      </c>
      <c r="D830" s="838">
        <v>23</v>
      </c>
      <c r="E830" s="838">
        <v>23</v>
      </c>
      <c r="F830" s="838" t="s">
        <v>82</v>
      </c>
      <c r="G830" s="838" t="s">
        <v>96</v>
      </c>
      <c r="H830" s="468" t="s">
        <v>82</v>
      </c>
      <c r="I830" s="514" t="s">
        <v>82</v>
      </c>
      <c r="J830" s="764" t="s">
        <v>406</v>
      </c>
      <c r="K830" s="514">
        <v>0</v>
      </c>
      <c r="L830" s="514" t="s">
        <v>82</v>
      </c>
      <c r="M830" s="863" t="s">
        <v>469</v>
      </c>
      <c r="N830" s="923"/>
      <c r="O830" s="922"/>
      <c r="P830" s="843"/>
      <c r="Q830" s="537">
        <f t="shared" si="24"/>
        <v>0</v>
      </c>
      <c r="R830" s="470">
        <f>Q830*0.93</f>
        <v>0</v>
      </c>
      <c r="S830" s="1264" t="e">
        <f t="shared" si="25"/>
        <v>#DIV/0!</v>
      </c>
      <c r="T830" s="1265"/>
      <c r="U830" s="1292" t="s">
        <v>473</v>
      </c>
      <c r="V830" s="1293"/>
    </row>
    <row r="831" spans="1:23" ht="17">
      <c r="A831" s="1653"/>
      <c r="B831" s="817" t="s">
        <v>467</v>
      </c>
      <c r="C831" s="764" t="s">
        <v>1254</v>
      </c>
      <c r="D831" s="468" t="s">
        <v>1256</v>
      </c>
      <c r="E831" s="514">
        <v>25</v>
      </c>
      <c r="F831" s="764" t="s">
        <v>907</v>
      </c>
      <c r="G831" s="514">
        <v>461</v>
      </c>
      <c r="H831" s="468" t="s">
        <v>82</v>
      </c>
      <c r="I831" s="514" t="s">
        <v>82</v>
      </c>
      <c r="J831" s="764">
        <v>0</v>
      </c>
      <c r="K831" s="764">
        <v>0</v>
      </c>
      <c r="L831" s="868" t="s">
        <v>484</v>
      </c>
      <c r="M831" s="468" t="s">
        <v>1261</v>
      </c>
      <c r="N831" s="841">
        <v>180365</v>
      </c>
      <c r="O831" s="787">
        <v>30</v>
      </c>
      <c r="P831" s="801">
        <v>25</v>
      </c>
      <c r="Q831" s="537">
        <f t="shared" si="24"/>
        <v>22.5</v>
      </c>
      <c r="R831" s="470">
        <f>Q831*0.7835</f>
        <v>17.62875</v>
      </c>
      <c r="S831" s="1264">
        <f t="shared" si="25"/>
        <v>8016.2222222222226</v>
      </c>
      <c r="T831" s="1265"/>
      <c r="U831" s="1292" t="s">
        <v>405</v>
      </c>
      <c r="V831" s="1293"/>
    </row>
    <row r="832" spans="1:23" ht="17">
      <c r="A832" s="1651">
        <v>45380</v>
      </c>
      <c r="B832" s="817" t="s">
        <v>256</v>
      </c>
      <c r="C832" s="764" t="s">
        <v>1252</v>
      </c>
      <c r="D832" s="839" t="s">
        <v>1263</v>
      </c>
      <c r="E832" s="764" t="s">
        <v>1204</v>
      </c>
      <c r="F832" s="838" t="s">
        <v>494</v>
      </c>
      <c r="G832" s="514">
        <v>483</v>
      </c>
      <c r="H832" s="970"/>
      <c r="I832" s="514" t="s">
        <v>82</v>
      </c>
      <c r="J832" s="838">
        <v>0</v>
      </c>
      <c r="K832" s="839">
        <v>0</v>
      </c>
      <c r="L832" s="868" t="s">
        <v>484</v>
      </c>
      <c r="M832" s="468" t="s">
        <v>1240</v>
      </c>
      <c r="N832" s="514">
        <v>75635</v>
      </c>
      <c r="O832" s="756">
        <v>140</v>
      </c>
      <c r="P832" s="768">
        <v>98.5</v>
      </c>
      <c r="Q832" s="537">
        <f t="shared" si="24"/>
        <v>2.1</v>
      </c>
      <c r="R832" s="470">
        <f>Q832*0.75</f>
        <v>1.5750000000000002</v>
      </c>
      <c r="S832" s="1264">
        <f t="shared" si="25"/>
        <v>36016.666666666664</v>
      </c>
      <c r="T832" s="1265"/>
      <c r="U832" s="1292" t="s">
        <v>397</v>
      </c>
      <c r="V832" s="1293"/>
      <c r="W832" s="959">
        <v>15</v>
      </c>
    </row>
    <row r="833" spans="1:23" ht="17">
      <c r="A833" s="1652"/>
      <c r="B833" s="817">
        <v>6</v>
      </c>
      <c r="C833" s="764" t="s">
        <v>1262</v>
      </c>
      <c r="D833" s="764" t="s">
        <v>1162</v>
      </c>
      <c r="E833" s="764" t="s">
        <v>1062</v>
      </c>
      <c r="F833" s="838" t="s">
        <v>459</v>
      </c>
      <c r="G833" s="514">
        <v>460</v>
      </c>
      <c r="H833" s="514" t="s">
        <v>82</v>
      </c>
      <c r="I833" s="514" t="s">
        <v>82</v>
      </c>
      <c r="J833" s="838" t="s">
        <v>693</v>
      </c>
      <c r="K833" s="764">
        <v>0</v>
      </c>
      <c r="L833" s="837" t="s">
        <v>484</v>
      </c>
      <c r="M833" s="468" t="s">
        <v>1264</v>
      </c>
      <c r="N833" s="514">
        <v>154537</v>
      </c>
      <c r="O833" s="756">
        <v>24.12</v>
      </c>
      <c r="P833" s="801">
        <v>25</v>
      </c>
      <c r="Q833" s="537">
        <f t="shared" si="24"/>
        <v>18.09</v>
      </c>
      <c r="R833" s="470">
        <f>Q833*0.75</f>
        <v>13.567499999999999</v>
      </c>
      <c r="S833" s="1264">
        <f t="shared" si="25"/>
        <v>8542.675511332227</v>
      </c>
      <c r="T833" s="1265"/>
      <c r="U833" s="1292" t="s">
        <v>405</v>
      </c>
      <c r="V833" s="1293"/>
    </row>
    <row r="834" spans="1:23" ht="17">
      <c r="A834" s="1652"/>
      <c r="B834" s="817">
        <v>7</v>
      </c>
      <c r="C834" s="838" t="s">
        <v>1061</v>
      </c>
      <c r="D834" s="468">
        <v>76</v>
      </c>
      <c r="E834" s="838">
        <v>18</v>
      </c>
      <c r="F834" s="838" t="s">
        <v>494</v>
      </c>
      <c r="G834" s="514">
        <v>529</v>
      </c>
      <c r="H834" s="514" t="s">
        <v>82</v>
      </c>
      <c r="I834" s="514" t="s">
        <v>82</v>
      </c>
      <c r="J834" s="764" t="s">
        <v>1156</v>
      </c>
      <c r="K834" s="764" t="s">
        <v>1016</v>
      </c>
      <c r="L834" s="868" t="s">
        <v>484</v>
      </c>
      <c r="M834" s="468" t="s">
        <v>1251</v>
      </c>
      <c r="N834" s="514">
        <v>250000</v>
      </c>
      <c r="O834" s="756">
        <v>30</v>
      </c>
      <c r="P834" s="801">
        <v>12</v>
      </c>
      <c r="Q834" s="537">
        <f t="shared" si="24"/>
        <v>26.4</v>
      </c>
      <c r="R834" s="470">
        <f>Q834*0.75</f>
        <v>19.799999999999997</v>
      </c>
      <c r="S834" s="1264">
        <f t="shared" si="25"/>
        <v>9469.69696969697</v>
      </c>
      <c r="T834" s="1265"/>
      <c r="U834" s="1292" t="s">
        <v>405</v>
      </c>
      <c r="V834" s="1293"/>
    </row>
    <row r="835" spans="1:23" ht="17">
      <c r="A835" s="1652"/>
      <c r="B835" s="817">
        <v>8</v>
      </c>
      <c r="C835" s="764" t="s">
        <v>82</v>
      </c>
      <c r="D835" s="764">
        <v>253</v>
      </c>
      <c r="E835" s="514">
        <v>0</v>
      </c>
      <c r="F835" s="764" t="s">
        <v>82</v>
      </c>
      <c r="G835" s="514">
        <v>0</v>
      </c>
      <c r="H835" s="514" t="s">
        <v>82</v>
      </c>
      <c r="I835" s="514" t="s">
        <v>82</v>
      </c>
      <c r="J835" s="764">
        <v>10</v>
      </c>
      <c r="K835" s="764">
        <v>0</v>
      </c>
      <c r="L835" s="868" t="s">
        <v>96</v>
      </c>
      <c r="M835" s="468" t="s">
        <v>794</v>
      </c>
      <c r="N835" s="940"/>
      <c r="O835" s="922"/>
      <c r="P835" s="843"/>
      <c r="Q835" s="537">
        <f t="shared" si="24"/>
        <v>0</v>
      </c>
      <c r="R835" s="470">
        <f>Q835*0.93</f>
        <v>0</v>
      </c>
      <c r="S835" s="1264" t="e">
        <f t="shared" si="25"/>
        <v>#DIV/0!</v>
      </c>
      <c r="T835" s="1265"/>
      <c r="U835" s="1292" t="s">
        <v>472</v>
      </c>
      <c r="V835" s="1293"/>
    </row>
    <row r="836" spans="1:23" ht="16">
      <c r="A836" s="1652"/>
      <c r="B836" s="817" t="s">
        <v>465</v>
      </c>
      <c r="C836" s="838" t="s">
        <v>82</v>
      </c>
      <c r="D836" s="838">
        <v>23</v>
      </c>
      <c r="E836" s="838">
        <v>23</v>
      </c>
      <c r="F836" s="838" t="s">
        <v>82</v>
      </c>
      <c r="G836" s="838" t="s">
        <v>96</v>
      </c>
      <c r="H836" s="468" t="s">
        <v>82</v>
      </c>
      <c r="I836" s="514" t="s">
        <v>82</v>
      </c>
      <c r="J836" s="764" t="s">
        <v>406</v>
      </c>
      <c r="K836" s="514">
        <v>0</v>
      </c>
      <c r="L836" s="514" t="s">
        <v>82</v>
      </c>
      <c r="M836" s="863" t="s">
        <v>469</v>
      </c>
      <c r="N836" s="923"/>
      <c r="O836" s="922"/>
      <c r="P836" s="843"/>
      <c r="Q836" s="537">
        <f t="shared" si="24"/>
        <v>0</v>
      </c>
      <c r="R836" s="470">
        <f>Q836*0.93</f>
        <v>0</v>
      </c>
      <c r="S836" s="1264" t="e">
        <f t="shared" si="25"/>
        <v>#DIV/0!</v>
      </c>
      <c r="T836" s="1265"/>
      <c r="U836" s="1292" t="s">
        <v>473</v>
      </c>
      <c r="V836" s="1293"/>
    </row>
    <row r="837" spans="1:23" ht="17">
      <c r="A837" s="1653"/>
      <c r="B837" s="817" t="s">
        <v>467</v>
      </c>
      <c r="C837" s="764" t="s">
        <v>700</v>
      </c>
      <c r="D837" s="468">
        <v>95</v>
      </c>
      <c r="E837" s="514">
        <v>25</v>
      </c>
      <c r="F837" s="764" t="s">
        <v>458</v>
      </c>
      <c r="G837" s="514">
        <v>460</v>
      </c>
      <c r="H837" s="468" t="s">
        <v>82</v>
      </c>
      <c r="I837" s="514" t="s">
        <v>82</v>
      </c>
      <c r="J837" s="764">
        <v>0</v>
      </c>
      <c r="K837" s="764">
        <v>0</v>
      </c>
      <c r="L837" s="868" t="s">
        <v>484</v>
      </c>
      <c r="M837" s="468" t="s">
        <v>1265</v>
      </c>
      <c r="N837" s="841">
        <v>105000</v>
      </c>
      <c r="O837" s="787">
        <v>30</v>
      </c>
      <c r="P837" s="801">
        <v>25</v>
      </c>
      <c r="Q837" s="537">
        <f t="shared" si="24"/>
        <v>22.5</v>
      </c>
      <c r="R837" s="470">
        <f>Q837*0.7835</f>
        <v>17.62875</v>
      </c>
      <c r="S837" s="1264">
        <f t="shared" si="25"/>
        <v>4666.666666666667</v>
      </c>
      <c r="T837" s="1265"/>
      <c r="U837" s="1292" t="s">
        <v>405</v>
      </c>
      <c r="V837" s="1293"/>
    </row>
    <row r="838" spans="1:23" ht="17">
      <c r="A838" s="1651">
        <v>45381</v>
      </c>
      <c r="B838" s="817" t="s">
        <v>256</v>
      </c>
      <c r="C838" s="764" t="s">
        <v>1252</v>
      </c>
      <c r="D838" s="839" t="s">
        <v>1263</v>
      </c>
      <c r="E838" s="764" t="s">
        <v>1204</v>
      </c>
      <c r="F838" s="838" t="s">
        <v>494</v>
      </c>
      <c r="G838" s="514">
        <v>498</v>
      </c>
      <c r="H838" s="970"/>
      <c r="I838" s="514" t="s">
        <v>82</v>
      </c>
      <c r="J838" s="838">
        <v>0</v>
      </c>
      <c r="K838" s="839">
        <v>0</v>
      </c>
      <c r="L838" s="868" t="s">
        <v>484</v>
      </c>
      <c r="M838" s="468" t="s">
        <v>1233</v>
      </c>
      <c r="N838" s="514">
        <v>75501</v>
      </c>
      <c r="O838" s="756">
        <v>140</v>
      </c>
      <c r="P838" s="768">
        <v>98.5</v>
      </c>
      <c r="Q838" s="537">
        <f t="shared" si="24"/>
        <v>2.1</v>
      </c>
      <c r="R838" s="470">
        <f>Q838*0.75</f>
        <v>1.5750000000000002</v>
      </c>
      <c r="S838" s="1264">
        <f t="shared" si="25"/>
        <v>35952.857142857145</v>
      </c>
      <c r="T838" s="1265"/>
      <c r="U838" s="1292" t="s">
        <v>397</v>
      </c>
      <c r="V838" s="1293"/>
      <c r="W838" s="959">
        <v>15</v>
      </c>
    </row>
    <row r="839" spans="1:23" ht="17">
      <c r="A839" s="1652"/>
      <c r="B839" s="817">
        <v>6</v>
      </c>
      <c r="C839" s="764" t="s">
        <v>1262</v>
      </c>
      <c r="D839" s="764" t="s">
        <v>1263</v>
      </c>
      <c r="E839" s="764" t="s">
        <v>1043</v>
      </c>
      <c r="F839" s="838" t="s">
        <v>459</v>
      </c>
      <c r="G839" s="514">
        <v>488</v>
      </c>
      <c r="H839" s="514" t="s">
        <v>82</v>
      </c>
      <c r="I839" s="514" t="s">
        <v>82</v>
      </c>
      <c r="J839" s="838" t="s">
        <v>680</v>
      </c>
      <c r="K839" s="764">
        <v>0</v>
      </c>
      <c r="L839" s="837" t="s">
        <v>484</v>
      </c>
      <c r="M839" s="468" t="s">
        <v>1266</v>
      </c>
      <c r="N839" s="514">
        <v>150654</v>
      </c>
      <c r="O839" s="756">
        <v>23.86</v>
      </c>
      <c r="P839" s="801">
        <v>25</v>
      </c>
      <c r="Q839" s="537">
        <f t="shared" si="24"/>
        <v>17.895</v>
      </c>
      <c r="R839" s="470">
        <f>Q839*0.75</f>
        <v>13.421250000000001</v>
      </c>
      <c r="S839" s="1264">
        <f t="shared" si="25"/>
        <v>8418.7761944677295</v>
      </c>
      <c r="T839" s="1265"/>
      <c r="U839" s="1292" t="s">
        <v>405</v>
      </c>
      <c r="V839" s="1293"/>
    </row>
    <row r="840" spans="1:23" ht="17">
      <c r="A840" s="1652"/>
      <c r="B840" s="817">
        <v>7</v>
      </c>
      <c r="C840" s="838" t="s">
        <v>1061</v>
      </c>
      <c r="D840" s="468">
        <v>77</v>
      </c>
      <c r="E840" s="838">
        <v>18</v>
      </c>
      <c r="F840" s="838" t="s">
        <v>494</v>
      </c>
      <c r="G840" s="514">
        <v>529</v>
      </c>
      <c r="H840" s="514" t="s">
        <v>82</v>
      </c>
      <c r="I840" s="514" t="s">
        <v>82</v>
      </c>
      <c r="J840" s="764" t="s">
        <v>443</v>
      </c>
      <c r="K840" s="764" t="s">
        <v>1156</v>
      </c>
      <c r="L840" s="868" t="s">
        <v>484</v>
      </c>
      <c r="M840" s="468" t="s">
        <v>1115</v>
      </c>
      <c r="N840" s="514">
        <v>250000</v>
      </c>
      <c r="O840" s="756">
        <v>30</v>
      </c>
      <c r="P840" s="801">
        <v>12</v>
      </c>
      <c r="Q840" s="537">
        <f t="shared" si="24"/>
        <v>26.4</v>
      </c>
      <c r="R840" s="470">
        <f>Q840*0.75</f>
        <v>19.799999999999997</v>
      </c>
      <c r="S840" s="1264">
        <f t="shared" si="25"/>
        <v>9469.69696969697</v>
      </c>
      <c r="T840" s="1265"/>
      <c r="U840" s="1292" t="s">
        <v>405</v>
      </c>
      <c r="V840" s="1293"/>
    </row>
    <row r="841" spans="1:23" ht="17">
      <c r="A841" s="1652"/>
      <c r="B841" s="817">
        <v>8</v>
      </c>
      <c r="C841" s="764" t="s">
        <v>82</v>
      </c>
      <c r="D841" s="764">
        <v>253</v>
      </c>
      <c r="E841" s="514">
        <v>0</v>
      </c>
      <c r="F841" s="764" t="s">
        <v>82</v>
      </c>
      <c r="G841" s="514">
        <v>0</v>
      </c>
      <c r="H841" s="514" t="s">
        <v>82</v>
      </c>
      <c r="I841" s="514" t="s">
        <v>82</v>
      </c>
      <c r="J841" s="764">
        <v>10</v>
      </c>
      <c r="K841" s="764">
        <v>0</v>
      </c>
      <c r="L841" s="868" t="s">
        <v>96</v>
      </c>
      <c r="M841" s="468" t="s">
        <v>794</v>
      </c>
      <c r="N841" s="940"/>
      <c r="O841" s="922"/>
      <c r="P841" s="843"/>
      <c r="Q841" s="537">
        <f t="shared" si="24"/>
        <v>0</v>
      </c>
      <c r="R841" s="470">
        <f>Q841*0.93</f>
        <v>0</v>
      </c>
      <c r="S841" s="1264" t="e">
        <f t="shared" si="25"/>
        <v>#DIV/0!</v>
      </c>
      <c r="T841" s="1265"/>
      <c r="U841" s="1292" t="s">
        <v>472</v>
      </c>
      <c r="V841" s="1293"/>
    </row>
    <row r="842" spans="1:23" ht="16">
      <c r="A842" s="1652"/>
      <c r="B842" s="817" t="s">
        <v>465</v>
      </c>
      <c r="C842" s="838" t="s">
        <v>82</v>
      </c>
      <c r="D842" s="838">
        <v>23</v>
      </c>
      <c r="E842" s="838">
        <v>23</v>
      </c>
      <c r="F842" s="838" t="s">
        <v>82</v>
      </c>
      <c r="G842" s="838" t="s">
        <v>96</v>
      </c>
      <c r="H842" s="468" t="s">
        <v>82</v>
      </c>
      <c r="I842" s="514" t="s">
        <v>82</v>
      </c>
      <c r="J842" s="764" t="s">
        <v>406</v>
      </c>
      <c r="K842" s="514">
        <v>0</v>
      </c>
      <c r="L842" s="514" t="s">
        <v>82</v>
      </c>
      <c r="M842" s="863" t="s">
        <v>469</v>
      </c>
      <c r="N842" s="923"/>
      <c r="O842" s="922"/>
      <c r="P842" s="843"/>
      <c r="Q842" s="537">
        <f t="shared" si="24"/>
        <v>0</v>
      </c>
      <c r="R842" s="470">
        <f>Q842*0.93</f>
        <v>0</v>
      </c>
      <c r="S842" s="1264" t="e">
        <f t="shared" si="25"/>
        <v>#DIV/0!</v>
      </c>
      <c r="T842" s="1265"/>
      <c r="U842" s="1292" t="s">
        <v>473</v>
      </c>
      <c r="V842" s="1293"/>
    </row>
    <row r="843" spans="1:23" ht="17">
      <c r="A843" s="1653"/>
      <c r="B843" s="817" t="s">
        <v>467</v>
      </c>
      <c r="C843" s="764" t="s">
        <v>700</v>
      </c>
      <c r="D843" s="468">
        <v>95</v>
      </c>
      <c r="E843" s="514">
        <v>25</v>
      </c>
      <c r="F843" s="764" t="s">
        <v>458</v>
      </c>
      <c r="G843" s="514">
        <v>489</v>
      </c>
      <c r="H843" s="468" t="s">
        <v>82</v>
      </c>
      <c r="I843" s="514" t="s">
        <v>82</v>
      </c>
      <c r="J843" s="764">
        <v>0</v>
      </c>
      <c r="K843" s="764">
        <v>0</v>
      </c>
      <c r="L843" s="868" t="s">
        <v>484</v>
      </c>
      <c r="M843" s="468" t="s">
        <v>1119</v>
      </c>
      <c r="N843" s="841">
        <v>105000</v>
      </c>
      <c r="O843" s="787">
        <v>30</v>
      </c>
      <c r="P843" s="801">
        <v>25</v>
      </c>
      <c r="Q843" s="537">
        <f t="shared" si="24"/>
        <v>22.5</v>
      </c>
      <c r="R843" s="470">
        <f>Q843*0.7835</f>
        <v>17.62875</v>
      </c>
      <c r="S843" s="1264">
        <f t="shared" si="25"/>
        <v>4666.666666666667</v>
      </c>
      <c r="T843" s="1265"/>
      <c r="U843" s="1292" t="s">
        <v>405</v>
      </c>
      <c r="V843" s="1293"/>
    </row>
    <row r="844" spans="1:23" ht="17">
      <c r="A844" s="1651">
        <v>45382</v>
      </c>
      <c r="B844" s="817" t="s">
        <v>256</v>
      </c>
      <c r="C844" s="764" t="s">
        <v>1167</v>
      </c>
      <c r="D844" s="839" t="s">
        <v>1269</v>
      </c>
      <c r="E844" s="764" t="s">
        <v>1273</v>
      </c>
      <c r="F844" s="838" t="s">
        <v>507</v>
      </c>
      <c r="G844" s="514">
        <v>541</v>
      </c>
      <c r="H844" s="970"/>
      <c r="I844" s="514" t="s">
        <v>82</v>
      </c>
      <c r="J844" s="838">
        <v>0</v>
      </c>
      <c r="K844" s="839">
        <v>0</v>
      </c>
      <c r="L844" s="868" t="s">
        <v>701</v>
      </c>
      <c r="M844" s="468" t="s">
        <v>1233</v>
      </c>
      <c r="N844" s="514">
        <v>39275</v>
      </c>
      <c r="O844" s="756">
        <v>140</v>
      </c>
      <c r="P844" s="768">
        <v>98.5</v>
      </c>
      <c r="Q844" s="537">
        <f t="shared" si="24"/>
        <v>2.1</v>
      </c>
      <c r="R844" s="470">
        <f>Q844*0.75</f>
        <v>1.5750000000000002</v>
      </c>
      <c r="S844" s="1264">
        <f t="shared" si="25"/>
        <v>18702.38095238095</v>
      </c>
      <c r="T844" s="1265"/>
      <c r="U844" s="1292" t="s">
        <v>1277</v>
      </c>
      <c r="V844" s="1293"/>
    </row>
    <row r="845" spans="1:23" ht="17">
      <c r="A845" s="1652"/>
      <c r="B845" s="817">
        <v>6</v>
      </c>
      <c r="C845" s="764" t="s">
        <v>1268</v>
      </c>
      <c r="D845" s="764" t="s">
        <v>1270</v>
      </c>
      <c r="E845" s="764" t="s">
        <v>1274</v>
      </c>
      <c r="F845" s="838" t="s">
        <v>513</v>
      </c>
      <c r="G845" s="514">
        <v>525</v>
      </c>
      <c r="H845" s="514" t="s">
        <v>82</v>
      </c>
      <c r="I845" s="514" t="s">
        <v>82</v>
      </c>
      <c r="J845" s="838" t="s">
        <v>562</v>
      </c>
      <c r="K845" s="764">
        <v>0</v>
      </c>
      <c r="L845" s="837" t="s">
        <v>1275</v>
      </c>
      <c r="M845" s="468" t="s">
        <v>1276</v>
      </c>
      <c r="N845" s="514">
        <v>28125</v>
      </c>
      <c r="O845" s="756">
        <v>23.86</v>
      </c>
      <c r="P845" s="801">
        <v>25</v>
      </c>
      <c r="Q845" s="537">
        <f t="shared" si="24"/>
        <v>17.895</v>
      </c>
      <c r="R845" s="470">
        <f>Q845*0.75</f>
        <v>13.421250000000001</v>
      </c>
      <c r="S845" s="1264">
        <f t="shared" si="25"/>
        <v>1571.6680637049456</v>
      </c>
      <c r="T845" s="1265"/>
      <c r="U845" s="1292" t="s">
        <v>405</v>
      </c>
      <c r="V845" s="1293"/>
    </row>
    <row r="846" spans="1:23" ht="17">
      <c r="A846" s="1652"/>
      <c r="B846" s="817">
        <v>7</v>
      </c>
      <c r="C846" s="838" t="s">
        <v>96</v>
      </c>
      <c r="D846" s="468" t="s">
        <v>1271</v>
      </c>
      <c r="E846" s="838" t="s">
        <v>561</v>
      </c>
      <c r="F846" s="838" t="s">
        <v>513</v>
      </c>
      <c r="G846" s="514">
        <v>510</v>
      </c>
      <c r="H846" s="514" t="s">
        <v>82</v>
      </c>
      <c r="I846" s="514" t="s">
        <v>82</v>
      </c>
      <c r="J846" s="764" t="s">
        <v>443</v>
      </c>
      <c r="K846" s="764" t="s">
        <v>443</v>
      </c>
      <c r="L846" s="868" t="s">
        <v>445</v>
      </c>
      <c r="M846" s="468" t="s">
        <v>1115</v>
      </c>
      <c r="N846" s="514">
        <v>10400</v>
      </c>
      <c r="O846" s="756">
        <v>30</v>
      </c>
      <c r="P846" s="801">
        <v>12</v>
      </c>
      <c r="Q846" s="537">
        <f t="shared" si="24"/>
        <v>26.4</v>
      </c>
      <c r="R846" s="470">
        <f>Q846*0.75</f>
        <v>19.799999999999997</v>
      </c>
      <c r="S846" s="1264">
        <f t="shared" si="25"/>
        <v>393.93939393939394</v>
      </c>
      <c r="T846" s="1265"/>
      <c r="U846" s="1292" t="s">
        <v>405</v>
      </c>
      <c r="V846" s="1293"/>
    </row>
    <row r="847" spans="1:23" ht="17">
      <c r="A847" s="1652"/>
      <c r="B847" s="817">
        <v>8</v>
      </c>
      <c r="C847" s="764" t="s">
        <v>82</v>
      </c>
      <c r="D847" s="764">
        <v>253</v>
      </c>
      <c r="E847" s="514">
        <v>0</v>
      </c>
      <c r="F847" s="764" t="s">
        <v>82</v>
      </c>
      <c r="G847" s="514">
        <v>0</v>
      </c>
      <c r="H847" s="514" t="s">
        <v>82</v>
      </c>
      <c r="I847" s="514" t="s">
        <v>82</v>
      </c>
      <c r="J847" s="764">
        <v>10</v>
      </c>
      <c r="K847" s="764">
        <v>0</v>
      </c>
      <c r="L847" s="868" t="s">
        <v>96</v>
      </c>
      <c r="M847" s="468" t="s">
        <v>794</v>
      </c>
      <c r="N847" s="940"/>
      <c r="O847" s="922"/>
      <c r="P847" s="843"/>
      <c r="Q847" s="537">
        <f t="shared" si="24"/>
        <v>0</v>
      </c>
      <c r="R847" s="470">
        <f>Q847*0.93</f>
        <v>0</v>
      </c>
      <c r="S847" s="1264" t="e">
        <f t="shared" si="25"/>
        <v>#DIV/0!</v>
      </c>
      <c r="T847" s="1265"/>
      <c r="U847" s="1292" t="s">
        <v>472</v>
      </c>
      <c r="V847" s="1293"/>
    </row>
    <row r="848" spans="1:23" ht="16">
      <c r="A848" s="1652"/>
      <c r="B848" s="817" t="s">
        <v>465</v>
      </c>
      <c r="C848" s="838" t="s">
        <v>82</v>
      </c>
      <c r="D848" s="838">
        <v>23</v>
      </c>
      <c r="E848" s="838">
        <v>23</v>
      </c>
      <c r="F848" s="838" t="s">
        <v>82</v>
      </c>
      <c r="G848" s="838" t="s">
        <v>96</v>
      </c>
      <c r="H848" s="468" t="s">
        <v>82</v>
      </c>
      <c r="I848" s="514" t="s">
        <v>82</v>
      </c>
      <c r="J848" s="764" t="s">
        <v>406</v>
      </c>
      <c r="K848" s="514">
        <v>0</v>
      </c>
      <c r="L848" s="514" t="s">
        <v>82</v>
      </c>
      <c r="M848" s="863" t="s">
        <v>469</v>
      </c>
      <c r="N848" s="923"/>
      <c r="O848" s="922"/>
      <c r="P848" s="843"/>
      <c r="Q848" s="537">
        <f t="shared" si="24"/>
        <v>0</v>
      </c>
      <c r="R848" s="470">
        <f>Q848*0.93</f>
        <v>0</v>
      </c>
      <c r="S848" s="1264" t="e">
        <f t="shared" si="25"/>
        <v>#DIV/0!</v>
      </c>
      <c r="T848" s="1265"/>
      <c r="U848" s="1292" t="s">
        <v>473</v>
      </c>
      <c r="V848" s="1293"/>
    </row>
    <row r="849" spans="1:23" ht="17">
      <c r="A849" s="1653"/>
      <c r="B849" s="817" t="s">
        <v>467</v>
      </c>
      <c r="C849" s="764" t="s">
        <v>96</v>
      </c>
      <c r="D849" s="468" t="s">
        <v>1272</v>
      </c>
      <c r="E849" s="514">
        <v>25</v>
      </c>
      <c r="F849" s="764" t="s">
        <v>513</v>
      </c>
      <c r="G849" s="514">
        <v>504</v>
      </c>
      <c r="H849" s="468" t="s">
        <v>82</v>
      </c>
      <c r="I849" s="514" t="s">
        <v>82</v>
      </c>
      <c r="J849" s="764">
        <v>0</v>
      </c>
      <c r="K849" s="764">
        <v>0</v>
      </c>
      <c r="L849" s="868" t="s">
        <v>1275</v>
      </c>
      <c r="M849" s="468" t="s">
        <v>1116</v>
      </c>
      <c r="N849" s="841">
        <v>19687</v>
      </c>
      <c r="O849" s="787">
        <v>30</v>
      </c>
      <c r="P849" s="801">
        <v>25</v>
      </c>
      <c r="Q849" s="537">
        <f t="shared" si="24"/>
        <v>22.5</v>
      </c>
      <c r="R849" s="470">
        <f>Q849*0.7835</f>
        <v>17.62875</v>
      </c>
      <c r="S849" s="1264">
        <f t="shared" si="25"/>
        <v>874.97777777777776</v>
      </c>
      <c r="T849" s="1265"/>
      <c r="U849" s="1292" t="s">
        <v>405</v>
      </c>
      <c r="V849" s="1293"/>
    </row>
    <row r="850" spans="1:23" ht="17">
      <c r="A850" s="1651">
        <v>45383</v>
      </c>
      <c r="B850" s="817" t="s">
        <v>256</v>
      </c>
      <c r="C850" s="764" t="s">
        <v>521</v>
      </c>
      <c r="D850" s="839" t="s">
        <v>1278</v>
      </c>
      <c r="E850" s="764" t="s">
        <v>1204</v>
      </c>
      <c r="F850" s="838" t="s">
        <v>1284</v>
      </c>
      <c r="G850" s="514">
        <v>502</v>
      </c>
      <c r="H850" s="970"/>
      <c r="I850" s="514" t="s">
        <v>82</v>
      </c>
      <c r="J850" s="838">
        <v>0</v>
      </c>
      <c r="K850" s="839">
        <v>0</v>
      </c>
      <c r="L850" s="868" t="s">
        <v>484</v>
      </c>
      <c r="M850" s="468" t="s">
        <v>1215</v>
      </c>
      <c r="N850" s="514">
        <v>44109</v>
      </c>
      <c r="O850" s="756">
        <v>140</v>
      </c>
      <c r="P850" s="768">
        <v>100</v>
      </c>
      <c r="Q850" s="537">
        <f t="shared" si="24"/>
        <v>0</v>
      </c>
      <c r="R850" s="470">
        <f>Q850*0.75</f>
        <v>0</v>
      </c>
      <c r="S850" s="1264" t="e">
        <f t="shared" si="25"/>
        <v>#DIV/0!</v>
      </c>
      <c r="T850" s="1265"/>
      <c r="U850" s="1292" t="s">
        <v>397</v>
      </c>
      <c r="V850" s="1293"/>
      <c r="W850" s="959">
        <v>14</v>
      </c>
    </row>
    <row r="851" spans="1:23" ht="17">
      <c r="A851" s="1652"/>
      <c r="B851" s="817">
        <v>6</v>
      </c>
      <c r="C851" s="764" t="s">
        <v>96</v>
      </c>
      <c r="D851" s="764" t="s">
        <v>1279</v>
      </c>
      <c r="E851" s="764" t="s">
        <v>1281</v>
      </c>
      <c r="F851" s="838" t="s">
        <v>82</v>
      </c>
      <c r="G851" s="514">
        <v>505</v>
      </c>
      <c r="H851" s="514" t="s">
        <v>82</v>
      </c>
      <c r="I851" s="514" t="s">
        <v>82</v>
      </c>
      <c r="J851" s="838" t="s">
        <v>406</v>
      </c>
      <c r="K851" s="764">
        <v>0</v>
      </c>
      <c r="L851" s="837" t="s">
        <v>96</v>
      </c>
      <c r="M851" s="468" t="s">
        <v>82</v>
      </c>
      <c r="N851" s="514">
        <v>0</v>
      </c>
      <c r="O851" s="756">
        <v>23.86</v>
      </c>
      <c r="P851" s="801">
        <v>25</v>
      </c>
      <c r="Q851" s="537">
        <f t="shared" si="24"/>
        <v>17.895</v>
      </c>
      <c r="R851" s="470">
        <f>Q851*0.75</f>
        <v>13.421250000000001</v>
      </c>
      <c r="S851" s="1264">
        <f t="shared" si="25"/>
        <v>0</v>
      </c>
      <c r="T851" s="1265"/>
      <c r="U851" s="1292" t="s">
        <v>405</v>
      </c>
      <c r="V851" s="1293"/>
    </row>
    <row r="852" spans="1:23" ht="17">
      <c r="A852" s="1652"/>
      <c r="B852" s="817">
        <v>7</v>
      </c>
      <c r="C852" s="838" t="s">
        <v>96</v>
      </c>
      <c r="D852" s="468" t="s">
        <v>1280</v>
      </c>
      <c r="E852" s="838" t="s">
        <v>1282</v>
      </c>
      <c r="F852" s="838" t="s">
        <v>82</v>
      </c>
      <c r="G852" s="514">
        <v>510</v>
      </c>
      <c r="H852" s="514" t="s">
        <v>82</v>
      </c>
      <c r="I852" s="514" t="s">
        <v>82</v>
      </c>
      <c r="J852" s="764" t="s">
        <v>443</v>
      </c>
      <c r="K852" s="764" t="s">
        <v>443</v>
      </c>
      <c r="L852" s="868" t="s">
        <v>96</v>
      </c>
      <c r="M852" s="468" t="s">
        <v>82</v>
      </c>
      <c r="N852" s="514">
        <v>0</v>
      </c>
      <c r="O852" s="756">
        <v>30</v>
      </c>
      <c r="P852" s="801">
        <v>12</v>
      </c>
      <c r="Q852" s="537">
        <f t="shared" si="24"/>
        <v>26.4</v>
      </c>
      <c r="R852" s="470">
        <f>Q852*0.75</f>
        <v>19.799999999999997</v>
      </c>
      <c r="S852" s="1264">
        <f t="shared" si="25"/>
        <v>0</v>
      </c>
      <c r="T852" s="1265"/>
      <c r="U852" s="1292" t="s">
        <v>405</v>
      </c>
      <c r="V852" s="1293"/>
    </row>
    <row r="853" spans="1:23" ht="17">
      <c r="A853" s="1652"/>
      <c r="B853" s="817">
        <v>8</v>
      </c>
      <c r="C853" s="764" t="s">
        <v>82</v>
      </c>
      <c r="D853" s="764">
        <v>253</v>
      </c>
      <c r="E853" s="514">
        <v>0</v>
      </c>
      <c r="F853" s="764" t="s">
        <v>82</v>
      </c>
      <c r="G853" s="514">
        <v>0</v>
      </c>
      <c r="H853" s="514" t="s">
        <v>82</v>
      </c>
      <c r="I853" s="514" t="s">
        <v>82</v>
      </c>
      <c r="J853" s="764">
        <v>10</v>
      </c>
      <c r="K853" s="764">
        <v>0</v>
      </c>
      <c r="L853" s="868" t="s">
        <v>96</v>
      </c>
      <c r="M853" s="468" t="s">
        <v>82</v>
      </c>
      <c r="N853" s="940"/>
      <c r="O853" s="922"/>
      <c r="P853" s="843"/>
      <c r="Q853" s="537">
        <f t="shared" si="24"/>
        <v>0</v>
      </c>
      <c r="R853" s="470">
        <f>Q853*0.93</f>
        <v>0</v>
      </c>
      <c r="S853" s="1264" t="e">
        <f t="shared" si="25"/>
        <v>#DIV/0!</v>
      </c>
      <c r="T853" s="1265"/>
      <c r="U853" s="1292" t="s">
        <v>472</v>
      </c>
      <c r="V853" s="1293"/>
    </row>
    <row r="854" spans="1:23" ht="16">
      <c r="A854" s="1652"/>
      <c r="B854" s="817" t="s">
        <v>465</v>
      </c>
      <c r="C854" s="838" t="s">
        <v>82</v>
      </c>
      <c r="D854" s="838">
        <v>23</v>
      </c>
      <c r="E854" s="838">
        <v>23</v>
      </c>
      <c r="F854" s="838" t="s">
        <v>82</v>
      </c>
      <c r="G854" s="838" t="s">
        <v>96</v>
      </c>
      <c r="H854" s="468" t="s">
        <v>82</v>
      </c>
      <c r="I854" s="514" t="s">
        <v>82</v>
      </c>
      <c r="J854" s="764" t="s">
        <v>406</v>
      </c>
      <c r="K854" s="514">
        <v>0</v>
      </c>
      <c r="L854" s="514" t="s">
        <v>82</v>
      </c>
      <c r="M854" s="863" t="s">
        <v>82</v>
      </c>
      <c r="N854" s="923"/>
      <c r="O854" s="922"/>
      <c r="P854" s="843"/>
      <c r="Q854" s="537">
        <f t="shared" si="24"/>
        <v>0</v>
      </c>
      <c r="R854" s="470">
        <f>Q854*0.93</f>
        <v>0</v>
      </c>
      <c r="S854" s="1264" t="e">
        <f t="shared" si="25"/>
        <v>#DIV/0!</v>
      </c>
      <c r="T854" s="1265"/>
      <c r="U854" s="1292" t="s">
        <v>473</v>
      </c>
      <c r="V854" s="1293"/>
    </row>
    <row r="855" spans="1:23" ht="17">
      <c r="A855" s="1653"/>
      <c r="B855" s="817" t="s">
        <v>467</v>
      </c>
      <c r="C855" s="764" t="s">
        <v>96</v>
      </c>
      <c r="D855" s="468">
        <v>110</v>
      </c>
      <c r="E855" s="514" t="s">
        <v>1283</v>
      </c>
      <c r="F855" s="764" t="s">
        <v>82</v>
      </c>
      <c r="G855" s="514">
        <v>512</v>
      </c>
      <c r="H855" s="468" t="s">
        <v>82</v>
      </c>
      <c r="I855" s="514" t="s">
        <v>82</v>
      </c>
      <c r="J855" s="764">
        <v>0</v>
      </c>
      <c r="K855" s="764">
        <v>0</v>
      </c>
      <c r="L855" s="868" t="s">
        <v>96</v>
      </c>
      <c r="M855" s="468" t="s">
        <v>82</v>
      </c>
      <c r="N855" s="841">
        <v>0</v>
      </c>
      <c r="O855" s="787">
        <v>30</v>
      </c>
      <c r="P855" s="801">
        <v>25</v>
      </c>
      <c r="Q855" s="537">
        <f t="shared" si="24"/>
        <v>22.5</v>
      </c>
      <c r="R855" s="470">
        <f>Q855*0.7835</f>
        <v>17.62875</v>
      </c>
      <c r="S855" s="1264">
        <f t="shared" si="25"/>
        <v>0</v>
      </c>
      <c r="T855" s="1265"/>
      <c r="U855" s="1292" t="s">
        <v>405</v>
      </c>
      <c r="V855" s="1293"/>
    </row>
    <row r="856" spans="1:23" ht="17">
      <c r="A856" s="1651">
        <v>45384</v>
      </c>
      <c r="B856" s="817" t="s">
        <v>256</v>
      </c>
      <c r="C856" s="764" t="s">
        <v>521</v>
      </c>
      <c r="D856" s="839" t="s">
        <v>1286</v>
      </c>
      <c r="E856" s="764" t="s">
        <v>999</v>
      </c>
      <c r="F856" s="838" t="s">
        <v>1284</v>
      </c>
      <c r="G856" s="514">
        <v>502</v>
      </c>
      <c r="H856" s="970"/>
      <c r="I856" s="514" t="s">
        <v>82</v>
      </c>
      <c r="J856" s="838">
        <v>0</v>
      </c>
      <c r="K856" s="839">
        <v>0</v>
      </c>
      <c r="L856" s="868" t="s">
        <v>484</v>
      </c>
      <c r="M856" s="468" t="s">
        <v>1288</v>
      </c>
      <c r="N856" s="514">
        <v>70000</v>
      </c>
      <c r="O856" s="756">
        <v>140</v>
      </c>
      <c r="P856" s="768">
        <v>100</v>
      </c>
      <c r="Q856" s="537">
        <f t="shared" si="24"/>
        <v>0</v>
      </c>
      <c r="R856" s="470">
        <f>Q856*0.75</f>
        <v>0</v>
      </c>
      <c r="S856" s="1264" t="e">
        <f t="shared" si="25"/>
        <v>#DIV/0!</v>
      </c>
      <c r="T856" s="1265"/>
      <c r="U856" s="1292" t="s">
        <v>397</v>
      </c>
      <c r="V856" s="1293"/>
      <c r="W856" s="959">
        <v>14</v>
      </c>
    </row>
    <row r="857" spans="1:23" ht="17">
      <c r="A857" s="1652"/>
      <c r="B857" s="817">
        <v>6</v>
      </c>
      <c r="C857" s="764" t="s">
        <v>96</v>
      </c>
      <c r="D857" s="764" t="s">
        <v>1287</v>
      </c>
      <c r="E857" s="764" t="s">
        <v>1281</v>
      </c>
      <c r="F857" s="838" t="s">
        <v>82</v>
      </c>
      <c r="G857" s="514">
        <v>505</v>
      </c>
      <c r="H857" s="514" t="s">
        <v>82</v>
      </c>
      <c r="I857" s="514" t="s">
        <v>82</v>
      </c>
      <c r="J857" s="838" t="s">
        <v>451</v>
      </c>
      <c r="K857" s="764">
        <v>0</v>
      </c>
      <c r="L857" s="837" t="s">
        <v>96</v>
      </c>
      <c r="M857" s="468" t="s">
        <v>82</v>
      </c>
      <c r="N857" s="514">
        <v>0</v>
      </c>
      <c r="O857" s="756">
        <v>23.86</v>
      </c>
      <c r="P857" s="801">
        <v>25</v>
      </c>
      <c r="Q857" s="537">
        <f t="shared" si="24"/>
        <v>17.895</v>
      </c>
      <c r="R857" s="470">
        <f>Q857*0.75</f>
        <v>13.421250000000001</v>
      </c>
      <c r="S857" s="1264">
        <f t="shared" si="25"/>
        <v>0</v>
      </c>
      <c r="T857" s="1265"/>
      <c r="U857" s="1292" t="s">
        <v>405</v>
      </c>
      <c r="V857" s="1293"/>
    </row>
    <row r="858" spans="1:23" ht="17">
      <c r="A858" s="1652"/>
      <c r="B858" s="817">
        <v>7</v>
      </c>
      <c r="C858" s="838" t="s">
        <v>96</v>
      </c>
      <c r="D858" s="468">
        <v>117</v>
      </c>
      <c r="E858" s="838" t="s">
        <v>695</v>
      </c>
      <c r="F858" s="838" t="s">
        <v>82</v>
      </c>
      <c r="G858" s="514">
        <v>510</v>
      </c>
      <c r="H858" s="514" t="s">
        <v>82</v>
      </c>
      <c r="I858" s="514" t="s">
        <v>82</v>
      </c>
      <c r="J858" s="764" t="s">
        <v>443</v>
      </c>
      <c r="K858" s="764" t="s">
        <v>445</v>
      </c>
      <c r="L858" s="868" t="s">
        <v>96</v>
      </c>
      <c r="M858" s="468" t="s">
        <v>82</v>
      </c>
      <c r="N858" s="514">
        <v>0</v>
      </c>
      <c r="O858" s="756">
        <v>30</v>
      </c>
      <c r="P858" s="801">
        <v>12</v>
      </c>
      <c r="Q858" s="537">
        <f t="shared" si="24"/>
        <v>26.4</v>
      </c>
      <c r="R858" s="470">
        <f>Q858*0.75</f>
        <v>19.799999999999997</v>
      </c>
      <c r="S858" s="1264">
        <f t="shared" si="25"/>
        <v>0</v>
      </c>
      <c r="T858" s="1265"/>
      <c r="U858" s="1292" t="s">
        <v>405</v>
      </c>
      <c r="V858" s="1293"/>
    </row>
    <row r="859" spans="1:23" ht="17">
      <c r="A859" s="1652"/>
      <c r="B859" s="817">
        <v>8</v>
      </c>
      <c r="C859" s="764" t="s">
        <v>82</v>
      </c>
      <c r="D859" s="764" t="s">
        <v>1285</v>
      </c>
      <c r="E859" s="514">
        <v>0</v>
      </c>
      <c r="F859" s="764" t="s">
        <v>82</v>
      </c>
      <c r="G859" s="514">
        <v>0</v>
      </c>
      <c r="H859" s="514" t="s">
        <v>82</v>
      </c>
      <c r="I859" s="514" t="s">
        <v>82</v>
      </c>
      <c r="J859" s="764">
        <v>10</v>
      </c>
      <c r="K859" s="764">
        <v>0</v>
      </c>
      <c r="L859" s="868" t="s">
        <v>96</v>
      </c>
      <c r="M859" s="468" t="s">
        <v>82</v>
      </c>
      <c r="N859" s="940"/>
      <c r="O859" s="922"/>
      <c r="P859" s="843"/>
      <c r="Q859" s="537">
        <f t="shared" si="24"/>
        <v>0</v>
      </c>
      <c r="R859" s="470">
        <f>Q859*0.93</f>
        <v>0</v>
      </c>
      <c r="S859" s="1264" t="e">
        <f t="shared" si="25"/>
        <v>#DIV/0!</v>
      </c>
      <c r="T859" s="1265"/>
      <c r="U859" s="1292" t="s">
        <v>472</v>
      </c>
      <c r="V859" s="1293"/>
    </row>
    <row r="860" spans="1:23" ht="16">
      <c r="A860" s="1652"/>
      <c r="B860" s="817" t="s">
        <v>465</v>
      </c>
      <c r="C860" s="838" t="s">
        <v>82</v>
      </c>
      <c r="D860" s="838">
        <v>23</v>
      </c>
      <c r="E860" s="838">
        <v>23</v>
      </c>
      <c r="F860" s="838" t="s">
        <v>82</v>
      </c>
      <c r="G860" s="838" t="s">
        <v>96</v>
      </c>
      <c r="H860" s="468" t="s">
        <v>82</v>
      </c>
      <c r="I860" s="514" t="s">
        <v>82</v>
      </c>
      <c r="J860" s="764" t="s">
        <v>406</v>
      </c>
      <c r="K860" s="514">
        <v>0</v>
      </c>
      <c r="L860" s="514" t="s">
        <v>82</v>
      </c>
      <c r="M860" s="863" t="s">
        <v>82</v>
      </c>
      <c r="N860" s="923"/>
      <c r="O860" s="922"/>
      <c r="P860" s="843"/>
      <c r="Q860" s="537">
        <f t="shared" si="24"/>
        <v>0</v>
      </c>
      <c r="R860" s="470">
        <f>Q860*0.93</f>
        <v>0</v>
      </c>
      <c r="S860" s="1264" t="e">
        <f t="shared" si="25"/>
        <v>#DIV/0!</v>
      </c>
      <c r="T860" s="1265"/>
      <c r="U860" s="1292" t="s">
        <v>473</v>
      </c>
      <c r="V860" s="1293"/>
    </row>
    <row r="861" spans="1:23" ht="17">
      <c r="A861" s="1653"/>
      <c r="B861" s="817" t="s">
        <v>467</v>
      </c>
      <c r="C861" s="764" t="s">
        <v>96</v>
      </c>
      <c r="D861" s="468">
        <v>110</v>
      </c>
      <c r="E861" s="514">
        <v>20</v>
      </c>
      <c r="F861" s="764" t="s">
        <v>82</v>
      </c>
      <c r="G861" s="514">
        <v>512</v>
      </c>
      <c r="H861" s="468" t="s">
        <v>82</v>
      </c>
      <c r="I861" s="514" t="s">
        <v>82</v>
      </c>
      <c r="J861" s="764">
        <v>0</v>
      </c>
      <c r="K861" s="764">
        <v>0</v>
      </c>
      <c r="L861" s="868" t="s">
        <v>96</v>
      </c>
      <c r="M861" s="468" t="s">
        <v>82</v>
      </c>
      <c r="N861" s="841">
        <v>0</v>
      </c>
      <c r="O861" s="787">
        <v>30</v>
      </c>
      <c r="P861" s="801">
        <v>25</v>
      </c>
      <c r="Q861" s="537">
        <f t="shared" si="24"/>
        <v>22.5</v>
      </c>
      <c r="R861" s="470">
        <f>Q861*0.7835</f>
        <v>17.62875</v>
      </c>
      <c r="S861" s="1264">
        <f t="shared" si="25"/>
        <v>0</v>
      </c>
      <c r="T861" s="1265"/>
      <c r="U861" s="1292" t="s">
        <v>405</v>
      </c>
      <c r="V861" s="1293"/>
    </row>
    <row r="862" spans="1:23" ht="17">
      <c r="A862" s="1651">
        <v>45385</v>
      </c>
      <c r="B862" s="817" t="s">
        <v>256</v>
      </c>
      <c r="C862" s="764" t="s">
        <v>1289</v>
      </c>
      <c r="D862" s="839" t="s">
        <v>1292</v>
      </c>
      <c r="E862" s="764" t="s">
        <v>1184</v>
      </c>
      <c r="F862" s="838" t="s">
        <v>1176</v>
      </c>
      <c r="G862" s="514">
        <v>481</v>
      </c>
      <c r="H862" s="970"/>
      <c r="I862" s="514" t="s">
        <v>82</v>
      </c>
      <c r="J862" s="838">
        <v>0</v>
      </c>
      <c r="K862" s="839">
        <v>0</v>
      </c>
      <c r="L862" s="868" t="s">
        <v>484</v>
      </c>
      <c r="M862" s="468" t="s">
        <v>1301</v>
      </c>
      <c r="N862" s="514">
        <v>63000</v>
      </c>
      <c r="O862" s="756">
        <v>140</v>
      </c>
      <c r="P862" s="768">
        <v>99</v>
      </c>
      <c r="Q862" s="537">
        <f t="shared" si="24"/>
        <v>1.4</v>
      </c>
      <c r="R862" s="470">
        <f>Q862*0.75</f>
        <v>1.0499999999999998</v>
      </c>
      <c r="S862" s="1264">
        <f t="shared" si="25"/>
        <v>45000</v>
      </c>
      <c r="T862" s="1265"/>
      <c r="U862" s="1292" t="s">
        <v>903</v>
      </c>
      <c r="V862" s="1293"/>
      <c r="W862" s="959">
        <v>14</v>
      </c>
    </row>
    <row r="863" spans="1:23" ht="17">
      <c r="A863" s="1652"/>
      <c r="B863" s="817">
        <v>6</v>
      </c>
      <c r="C863" s="764" t="s">
        <v>1290</v>
      </c>
      <c r="D863" s="764" t="s">
        <v>1250</v>
      </c>
      <c r="E863" s="764" t="s">
        <v>1295</v>
      </c>
      <c r="F863" s="838" t="s">
        <v>458</v>
      </c>
      <c r="G863" s="514">
        <v>532</v>
      </c>
      <c r="H863" s="514" t="s">
        <v>82</v>
      </c>
      <c r="I863" s="514" t="s">
        <v>82</v>
      </c>
      <c r="J863" s="838" t="s">
        <v>1298</v>
      </c>
      <c r="K863" s="764">
        <v>0</v>
      </c>
      <c r="L863" s="837" t="s">
        <v>1300</v>
      </c>
      <c r="M863" s="468" t="s">
        <v>1302</v>
      </c>
      <c r="N863" s="514">
        <v>88180</v>
      </c>
      <c r="O863" s="756">
        <v>15.26</v>
      </c>
      <c r="P863" s="801">
        <v>23</v>
      </c>
      <c r="Q863" s="537">
        <f t="shared" si="24"/>
        <v>11.7502</v>
      </c>
      <c r="R863" s="470">
        <f>Q863*0.75</f>
        <v>8.8126499999999997</v>
      </c>
      <c r="S863" s="1264">
        <f t="shared" si="25"/>
        <v>7504.5531139895493</v>
      </c>
      <c r="T863" s="1265"/>
      <c r="U863" s="1292" t="s">
        <v>405</v>
      </c>
      <c r="V863" s="1293"/>
    </row>
    <row r="864" spans="1:23" ht="17">
      <c r="A864" s="1652"/>
      <c r="B864" s="817">
        <v>7</v>
      </c>
      <c r="C864" s="838" t="s">
        <v>1291</v>
      </c>
      <c r="D864" s="468" t="s">
        <v>1293</v>
      </c>
      <c r="E864" s="838" t="s">
        <v>1296</v>
      </c>
      <c r="F864" s="838" t="s">
        <v>874</v>
      </c>
      <c r="G864" s="514">
        <v>515</v>
      </c>
      <c r="H864" s="514" t="s">
        <v>82</v>
      </c>
      <c r="I864" s="514" t="s">
        <v>82</v>
      </c>
      <c r="J864" s="764" t="s">
        <v>1299</v>
      </c>
      <c r="K864" s="764" t="s">
        <v>445</v>
      </c>
      <c r="L864" s="868" t="s">
        <v>538</v>
      </c>
      <c r="M864" s="468" t="s">
        <v>1303</v>
      </c>
      <c r="N864" s="514">
        <v>119167</v>
      </c>
      <c r="O864" s="756">
        <v>34</v>
      </c>
      <c r="P864" s="801">
        <v>10</v>
      </c>
      <c r="Q864" s="537">
        <f t="shared" si="24"/>
        <v>30.6</v>
      </c>
      <c r="R864" s="470">
        <f>Q864*0.75</f>
        <v>22.950000000000003</v>
      </c>
      <c r="S864" s="1264">
        <f t="shared" si="25"/>
        <v>3894.3464052287582</v>
      </c>
      <c r="T864" s="1265"/>
      <c r="U864" s="1292" t="s">
        <v>753</v>
      </c>
      <c r="V864" s="1293"/>
    </row>
    <row r="865" spans="1:23" ht="17">
      <c r="A865" s="1652"/>
      <c r="B865" s="817">
        <v>8</v>
      </c>
      <c r="C865" s="764" t="s">
        <v>82</v>
      </c>
      <c r="D865" s="764" t="s">
        <v>1285</v>
      </c>
      <c r="E865" s="514">
        <v>0</v>
      </c>
      <c r="F865" s="764" t="s">
        <v>82</v>
      </c>
      <c r="G865" s="514">
        <v>0</v>
      </c>
      <c r="H865" s="514" t="s">
        <v>82</v>
      </c>
      <c r="I865" s="514" t="s">
        <v>82</v>
      </c>
      <c r="J865" s="764">
        <v>10</v>
      </c>
      <c r="K865" s="764">
        <v>0</v>
      </c>
      <c r="L865" s="868" t="s">
        <v>96</v>
      </c>
      <c r="M865" s="468" t="s">
        <v>82</v>
      </c>
      <c r="N865" s="940"/>
      <c r="O865" s="922"/>
      <c r="P865" s="843"/>
      <c r="Q865" s="537">
        <f t="shared" si="24"/>
        <v>0</v>
      </c>
      <c r="R865" s="470">
        <f>Q865*0.93</f>
        <v>0</v>
      </c>
      <c r="S865" s="1264" t="e">
        <f t="shared" si="25"/>
        <v>#DIV/0!</v>
      </c>
      <c r="T865" s="1265"/>
      <c r="U865" s="1292" t="s">
        <v>472</v>
      </c>
      <c r="V865" s="1293"/>
    </row>
    <row r="866" spans="1:23" ht="16">
      <c r="A866" s="1652"/>
      <c r="B866" s="817" t="s">
        <v>465</v>
      </c>
      <c r="C866" s="838" t="s">
        <v>82</v>
      </c>
      <c r="D866" s="838" t="s">
        <v>484</v>
      </c>
      <c r="E866" s="838" t="s">
        <v>484</v>
      </c>
      <c r="F866" s="838" t="s">
        <v>82</v>
      </c>
      <c r="G866" s="838" t="s">
        <v>96</v>
      </c>
      <c r="H866" s="468" t="s">
        <v>82</v>
      </c>
      <c r="I866" s="514" t="s">
        <v>82</v>
      </c>
      <c r="J866" s="764" t="s">
        <v>406</v>
      </c>
      <c r="K866" s="514">
        <v>0</v>
      </c>
      <c r="L866" s="514" t="s">
        <v>82</v>
      </c>
      <c r="M866" s="863" t="s">
        <v>82</v>
      </c>
      <c r="N866" s="923"/>
      <c r="O866" s="922"/>
      <c r="P866" s="843"/>
      <c r="Q866" s="537">
        <f t="shared" si="24"/>
        <v>0</v>
      </c>
      <c r="R866" s="470">
        <f>Q866*0.93</f>
        <v>0</v>
      </c>
      <c r="S866" s="1264" t="e">
        <f t="shared" si="25"/>
        <v>#DIV/0!</v>
      </c>
      <c r="T866" s="1265"/>
      <c r="U866" s="1292" t="s">
        <v>473</v>
      </c>
      <c r="V866" s="1293"/>
    </row>
    <row r="867" spans="1:23" ht="17">
      <c r="A867" s="1653"/>
      <c r="B867" s="817" t="s">
        <v>467</v>
      </c>
      <c r="C867" s="764" t="s">
        <v>700</v>
      </c>
      <c r="D867" s="468" t="s">
        <v>1294</v>
      </c>
      <c r="E867" s="514" t="s">
        <v>1297</v>
      </c>
      <c r="F867" s="764" t="s">
        <v>458</v>
      </c>
      <c r="G867" s="514">
        <v>482</v>
      </c>
      <c r="H867" s="468" t="s">
        <v>82</v>
      </c>
      <c r="I867" s="514" t="s">
        <v>82</v>
      </c>
      <c r="J867" s="764">
        <v>0</v>
      </c>
      <c r="K867" s="764">
        <v>0</v>
      </c>
      <c r="L867" s="868" t="s">
        <v>1108</v>
      </c>
      <c r="M867" s="468" t="s">
        <v>1304</v>
      </c>
      <c r="N867" s="841">
        <v>95521</v>
      </c>
      <c r="O867" s="787">
        <v>17</v>
      </c>
      <c r="P867" s="801">
        <v>25</v>
      </c>
      <c r="Q867" s="537">
        <f t="shared" si="24"/>
        <v>12.75</v>
      </c>
      <c r="R867" s="470">
        <f>Q867*0.7835</f>
        <v>9.9896250000000002</v>
      </c>
      <c r="S867" s="1264">
        <f t="shared" si="25"/>
        <v>7491.8431372549021</v>
      </c>
      <c r="T867" s="1265"/>
      <c r="U867" s="1292" t="s">
        <v>405</v>
      </c>
      <c r="V867" s="1293"/>
    </row>
    <row r="868" spans="1:23" ht="17">
      <c r="A868" s="1651">
        <v>45386</v>
      </c>
      <c r="B868" s="817" t="s">
        <v>256</v>
      </c>
      <c r="C868" s="764" t="s">
        <v>1289</v>
      </c>
      <c r="D868" s="839" t="s">
        <v>1307</v>
      </c>
      <c r="E868" s="764" t="s">
        <v>1184</v>
      </c>
      <c r="F868" s="838" t="s">
        <v>874</v>
      </c>
      <c r="G868" s="514">
        <v>528</v>
      </c>
      <c r="H868" s="970"/>
      <c r="I868" s="514" t="s">
        <v>82</v>
      </c>
      <c r="J868" s="838">
        <v>0</v>
      </c>
      <c r="K868" s="839">
        <v>0</v>
      </c>
      <c r="L868" s="868" t="s">
        <v>484</v>
      </c>
      <c r="M868" s="468" t="s">
        <v>1309</v>
      </c>
      <c r="N868" s="514">
        <v>65208</v>
      </c>
      <c r="O868" s="756">
        <v>140</v>
      </c>
      <c r="P868" s="768">
        <v>99</v>
      </c>
      <c r="Q868" s="537">
        <f t="shared" si="24"/>
        <v>1.4</v>
      </c>
      <c r="R868" s="470">
        <f>Q868*0.75</f>
        <v>1.0499999999999998</v>
      </c>
      <c r="S868" s="1264">
        <f t="shared" si="25"/>
        <v>46577.142857142862</v>
      </c>
      <c r="T868" s="1265"/>
      <c r="U868" s="1292" t="s">
        <v>1312</v>
      </c>
      <c r="V868" s="1293"/>
      <c r="W868" s="959">
        <v>14</v>
      </c>
    </row>
    <row r="869" spans="1:23" ht="17">
      <c r="A869" s="1652"/>
      <c r="B869" s="817">
        <v>6</v>
      </c>
      <c r="C869" s="764" t="s">
        <v>1305</v>
      </c>
      <c r="D869" s="764" t="s">
        <v>1308</v>
      </c>
      <c r="E869" s="764" t="s">
        <v>1257</v>
      </c>
      <c r="F869" s="838" t="s">
        <v>907</v>
      </c>
      <c r="G869" s="514">
        <v>525</v>
      </c>
      <c r="H869" s="514" t="s">
        <v>82</v>
      </c>
      <c r="I869" s="514" t="s">
        <v>82</v>
      </c>
      <c r="J869" s="838" t="s">
        <v>693</v>
      </c>
      <c r="K869" s="764" t="s">
        <v>445</v>
      </c>
      <c r="L869" s="837" t="s">
        <v>484</v>
      </c>
      <c r="M869" s="468" t="s">
        <v>1310</v>
      </c>
      <c r="N869" s="514">
        <v>152399</v>
      </c>
      <c r="O869" s="756">
        <v>21.64</v>
      </c>
      <c r="P869" s="801">
        <v>26</v>
      </c>
      <c r="Q869" s="537">
        <f t="shared" si="24"/>
        <v>16.0136</v>
      </c>
      <c r="R869" s="470">
        <f>Q869*0.75</f>
        <v>12.010200000000001</v>
      </c>
      <c r="S869" s="1264">
        <f t="shared" si="25"/>
        <v>9516.848179047809</v>
      </c>
      <c r="T869" s="1265"/>
      <c r="U869" s="1292" t="s">
        <v>1311</v>
      </c>
      <c r="V869" s="1293"/>
      <c r="W869" s="959">
        <v>15</v>
      </c>
    </row>
    <row r="870" spans="1:23" ht="17">
      <c r="A870" s="1652"/>
      <c r="B870" s="817">
        <v>7</v>
      </c>
      <c r="C870" s="838" t="s">
        <v>1306</v>
      </c>
      <c r="D870" s="468">
        <v>86</v>
      </c>
      <c r="E870" s="838" t="s">
        <v>781</v>
      </c>
      <c r="F870" s="838" t="s">
        <v>874</v>
      </c>
      <c r="G870" s="514">
        <v>496</v>
      </c>
      <c r="H870" s="514" t="s">
        <v>82</v>
      </c>
      <c r="I870" s="514" t="s">
        <v>82</v>
      </c>
      <c r="J870" s="764" t="s">
        <v>680</v>
      </c>
      <c r="K870" s="764" t="s">
        <v>445</v>
      </c>
      <c r="L870" s="868" t="s">
        <v>484</v>
      </c>
      <c r="M870" s="468" t="s">
        <v>1045</v>
      </c>
      <c r="N870" s="514">
        <v>200000</v>
      </c>
      <c r="O870" s="756">
        <v>58.7</v>
      </c>
      <c r="P870" s="801">
        <v>10</v>
      </c>
      <c r="Q870" s="537">
        <f t="shared" si="24"/>
        <v>52.83</v>
      </c>
      <c r="R870" s="470">
        <f>Q870*0.75</f>
        <v>39.622500000000002</v>
      </c>
      <c r="S870" s="1264">
        <f t="shared" si="25"/>
        <v>3785.7278061707366</v>
      </c>
      <c r="T870" s="1265"/>
      <c r="U870" s="1292" t="s">
        <v>405</v>
      </c>
      <c r="V870" s="1293"/>
      <c r="W870" s="959">
        <v>5</v>
      </c>
    </row>
    <row r="871" spans="1:23" ht="17">
      <c r="A871" s="1652"/>
      <c r="B871" s="817">
        <v>8</v>
      </c>
      <c r="C871" s="764" t="s">
        <v>82</v>
      </c>
      <c r="D871" s="764" t="s">
        <v>1285</v>
      </c>
      <c r="E871" s="514">
        <v>0</v>
      </c>
      <c r="F871" s="764" t="s">
        <v>82</v>
      </c>
      <c r="G871" s="514">
        <v>0</v>
      </c>
      <c r="H871" s="514" t="s">
        <v>82</v>
      </c>
      <c r="I871" s="514" t="s">
        <v>82</v>
      </c>
      <c r="J871" s="764">
        <v>10</v>
      </c>
      <c r="K871" s="764">
        <v>0</v>
      </c>
      <c r="L871" s="868" t="s">
        <v>96</v>
      </c>
      <c r="M871" s="468" t="s">
        <v>82</v>
      </c>
      <c r="N871" s="940"/>
      <c r="O871" s="922"/>
      <c r="P871" s="843"/>
      <c r="Q871" s="537">
        <f t="shared" si="24"/>
        <v>0</v>
      </c>
      <c r="R871" s="470">
        <f>Q871*0.93</f>
        <v>0</v>
      </c>
      <c r="S871" s="1264" t="e">
        <f t="shared" si="25"/>
        <v>#DIV/0!</v>
      </c>
      <c r="T871" s="1265"/>
      <c r="U871" s="1292" t="s">
        <v>472</v>
      </c>
      <c r="V871" s="1293"/>
    </row>
    <row r="872" spans="1:23" ht="16">
      <c r="A872" s="1652"/>
      <c r="B872" s="817" t="s">
        <v>465</v>
      </c>
      <c r="C872" s="838" t="s">
        <v>82</v>
      </c>
      <c r="D872" s="838" t="s">
        <v>484</v>
      </c>
      <c r="E872" s="838" t="s">
        <v>484</v>
      </c>
      <c r="F872" s="838" t="s">
        <v>82</v>
      </c>
      <c r="G872" s="838" t="s">
        <v>96</v>
      </c>
      <c r="H872" s="468" t="s">
        <v>82</v>
      </c>
      <c r="I872" s="514" t="s">
        <v>82</v>
      </c>
      <c r="J872" s="764" t="s">
        <v>406</v>
      </c>
      <c r="K872" s="514">
        <v>0</v>
      </c>
      <c r="L872" s="514" t="s">
        <v>82</v>
      </c>
      <c r="M872" s="863" t="s">
        <v>82</v>
      </c>
      <c r="N872" s="923"/>
      <c r="O872" s="922"/>
      <c r="P872" s="843"/>
      <c r="Q872" s="537">
        <f t="shared" si="24"/>
        <v>0</v>
      </c>
      <c r="R872" s="470">
        <f>Q872*0.93</f>
        <v>0</v>
      </c>
      <c r="S872" s="1264" t="e">
        <f t="shared" si="25"/>
        <v>#DIV/0!</v>
      </c>
      <c r="T872" s="1265"/>
      <c r="U872" s="1292" t="s">
        <v>473</v>
      </c>
      <c r="V872" s="1293"/>
    </row>
    <row r="873" spans="1:23" ht="17">
      <c r="A873" s="1653"/>
      <c r="B873" s="817" t="s">
        <v>467</v>
      </c>
      <c r="C873" s="764" t="s">
        <v>700</v>
      </c>
      <c r="D873" s="468">
        <v>97</v>
      </c>
      <c r="E873" s="514" t="s">
        <v>1297</v>
      </c>
      <c r="F873" s="764" t="s">
        <v>458</v>
      </c>
      <c r="G873" s="514">
        <v>478</v>
      </c>
      <c r="H873" s="468" t="s">
        <v>82</v>
      </c>
      <c r="I873" s="514" t="s">
        <v>82</v>
      </c>
      <c r="J873" s="764">
        <v>0</v>
      </c>
      <c r="K873" s="764">
        <v>0</v>
      </c>
      <c r="L873" s="868" t="s">
        <v>484</v>
      </c>
      <c r="M873" s="468" t="s">
        <v>1304</v>
      </c>
      <c r="N873" s="841">
        <v>105000</v>
      </c>
      <c r="O873" s="787">
        <v>16</v>
      </c>
      <c r="P873" s="801">
        <v>25</v>
      </c>
      <c r="Q873" s="537">
        <f t="shared" si="24"/>
        <v>12</v>
      </c>
      <c r="R873" s="470">
        <f>Q873*0.7835</f>
        <v>9.4019999999999992</v>
      </c>
      <c r="S873" s="1264">
        <f t="shared" si="25"/>
        <v>8750</v>
      </c>
      <c r="T873" s="1265"/>
      <c r="U873" s="1292" t="s">
        <v>1311</v>
      </c>
      <c r="V873" s="1293"/>
      <c r="W873" s="959">
        <v>5.5</v>
      </c>
    </row>
    <row r="874" spans="1:23" ht="17">
      <c r="A874" s="1651">
        <v>45387</v>
      </c>
      <c r="B874" s="817" t="s">
        <v>256</v>
      </c>
      <c r="C874" s="764" t="s">
        <v>789</v>
      </c>
      <c r="D874" s="839" t="s">
        <v>1183</v>
      </c>
      <c r="E874" s="764" t="s">
        <v>1204</v>
      </c>
      <c r="F874" s="838" t="s">
        <v>537</v>
      </c>
      <c r="G874" s="514">
        <v>510</v>
      </c>
      <c r="H874" s="970"/>
      <c r="I874" s="514" t="s">
        <v>82</v>
      </c>
      <c r="J874" s="838">
        <v>0</v>
      </c>
      <c r="K874" s="839">
        <v>0</v>
      </c>
      <c r="L874" s="868" t="s">
        <v>484</v>
      </c>
      <c r="M874" s="468" t="s">
        <v>1198</v>
      </c>
      <c r="N874" s="514">
        <v>76871</v>
      </c>
      <c r="O874" s="756">
        <v>180</v>
      </c>
      <c r="P874" s="768">
        <v>99</v>
      </c>
      <c r="Q874" s="537">
        <f t="shared" si="24"/>
        <v>1.8</v>
      </c>
      <c r="R874" s="470">
        <f>Q874*0.75</f>
        <v>1.35</v>
      </c>
      <c r="S874" s="1264">
        <f t="shared" si="25"/>
        <v>42706.111111111109</v>
      </c>
      <c r="T874" s="1265"/>
      <c r="U874" s="1292" t="s">
        <v>1317</v>
      </c>
      <c r="V874" s="1293"/>
      <c r="W874" s="959">
        <v>14</v>
      </c>
    </row>
    <row r="875" spans="1:23" ht="17">
      <c r="A875" s="1652"/>
      <c r="B875" s="817">
        <v>6</v>
      </c>
      <c r="C875" s="764" t="s">
        <v>1313</v>
      </c>
      <c r="D875" s="764" t="s">
        <v>1314</v>
      </c>
      <c r="E875" s="764" t="s">
        <v>1036</v>
      </c>
      <c r="F875" s="838" t="s">
        <v>459</v>
      </c>
      <c r="G875" s="514">
        <v>518</v>
      </c>
      <c r="H875" s="514" t="s">
        <v>82</v>
      </c>
      <c r="I875" s="514" t="s">
        <v>82</v>
      </c>
      <c r="J875" s="838" t="s">
        <v>406</v>
      </c>
      <c r="K875" s="764" t="s">
        <v>445</v>
      </c>
      <c r="L875" s="837" t="s">
        <v>484</v>
      </c>
      <c r="M875" s="468" t="s">
        <v>1315</v>
      </c>
      <c r="N875" s="514">
        <v>169879</v>
      </c>
      <c r="O875" s="756">
        <v>6.42</v>
      </c>
      <c r="P875" s="801">
        <v>26</v>
      </c>
      <c r="Q875" s="537">
        <f t="shared" si="24"/>
        <v>4.7507999999999999</v>
      </c>
      <c r="R875" s="470">
        <f>Q875*0.75</f>
        <v>3.5630999999999999</v>
      </c>
      <c r="S875" s="1264">
        <f t="shared" si="25"/>
        <v>35757.977603772</v>
      </c>
      <c r="T875" s="1265"/>
      <c r="U875" s="1292" t="s">
        <v>405</v>
      </c>
      <c r="V875" s="1293"/>
    </row>
    <row r="876" spans="1:23" ht="17">
      <c r="A876" s="1652"/>
      <c r="B876" s="817">
        <v>7</v>
      </c>
      <c r="C876" s="838" t="s">
        <v>1306</v>
      </c>
      <c r="D876" s="468">
        <v>86</v>
      </c>
      <c r="E876" s="838" t="s">
        <v>781</v>
      </c>
      <c r="F876" s="838" t="s">
        <v>459</v>
      </c>
      <c r="G876" s="514">
        <v>504</v>
      </c>
      <c r="H876" s="514" t="s">
        <v>82</v>
      </c>
      <c r="I876" s="514" t="s">
        <v>82</v>
      </c>
      <c r="J876" s="764" t="s">
        <v>693</v>
      </c>
      <c r="K876" s="764" t="s">
        <v>445</v>
      </c>
      <c r="L876" s="868" t="s">
        <v>484</v>
      </c>
      <c r="M876" s="468" t="s">
        <v>1316</v>
      </c>
      <c r="N876" s="514">
        <v>200000</v>
      </c>
      <c r="O876" s="756">
        <v>58.7</v>
      </c>
      <c r="P876" s="801">
        <v>10</v>
      </c>
      <c r="Q876" s="537">
        <f t="shared" si="24"/>
        <v>52.83</v>
      </c>
      <c r="R876" s="470">
        <f>Q876*0.75</f>
        <v>39.622500000000002</v>
      </c>
      <c r="S876" s="1264">
        <f t="shared" si="25"/>
        <v>3785.7278061707366</v>
      </c>
      <c r="T876" s="1265"/>
      <c r="U876" s="1292" t="s">
        <v>405</v>
      </c>
      <c r="V876" s="1293"/>
    </row>
    <row r="877" spans="1:23" ht="17">
      <c r="A877" s="1652"/>
      <c r="B877" s="817">
        <v>8</v>
      </c>
      <c r="C877" s="764" t="s">
        <v>82</v>
      </c>
      <c r="D877" s="764" t="s">
        <v>1285</v>
      </c>
      <c r="E877" s="514">
        <v>0</v>
      </c>
      <c r="F877" s="764" t="s">
        <v>82</v>
      </c>
      <c r="G877" s="514">
        <v>0</v>
      </c>
      <c r="H877" s="514" t="s">
        <v>82</v>
      </c>
      <c r="I877" s="514" t="s">
        <v>82</v>
      </c>
      <c r="J877" s="764">
        <v>10</v>
      </c>
      <c r="K877" s="764">
        <v>0</v>
      </c>
      <c r="L877" s="868" t="s">
        <v>96</v>
      </c>
      <c r="M877" s="468" t="s">
        <v>82</v>
      </c>
      <c r="N877" s="940"/>
      <c r="O877" s="922"/>
      <c r="P877" s="843"/>
      <c r="Q877" s="537">
        <f t="shared" si="24"/>
        <v>0</v>
      </c>
      <c r="R877" s="470">
        <f>Q877*0.93</f>
        <v>0</v>
      </c>
      <c r="S877" s="1264" t="e">
        <f t="shared" si="25"/>
        <v>#DIV/0!</v>
      </c>
      <c r="T877" s="1265"/>
      <c r="U877" s="1292" t="s">
        <v>472</v>
      </c>
      <c r="V877" s="1293"/>
    </row>
    <row r="878" spans="1:23" ht="16">
      <c r="A878" s="1652"/>
      <c r="B878" s="817" t="s">
        <v>465</v>
      </c>
      <c r="C878" s="838" t="s">
        <v>82</v>
      </c>
      <c r="D878" s="838" t="s">
        <v>484</v>
      </c>
      <c r="E878" s="838" t="s">
        <v>484</v>
      </c>
      <c r="F878" s="838" t="s">
        <v>82</v>
      </c>
      <c r="G878" s="838" t="s">
        <v>96</v>
      </c>
      <c r="H878" s="468" t="s">
        <v>82</v>
      </c>
      <c r="I878" s="514" t="s">
        <v>82</v>
      </c>
      <c r="J878" s="764" t="s">
        <v>406</v>
      </c>
      <c r="K878" s="514">
        <v>0</v>
      </c>
      <c r="L878" s="514" t="s">
        <v>82</v>
      </c>
      <c r="M878" s="863" t="s">
        <v>82</v>
      </c>
      <c r="N878" s="923"/>
      <c r="O878" s="922"/>
      <c r="P878" s="843"/>
      <c r="Q878" s="537">
        <f t="shared" si="24"/>
        <v>0</v>
      </c>
      <c r="R878" s="470">
        <f>Q878*0.93</f>
        <v>0</v>
      </c>
      <c r="S878" s="1264" t="e">
        <f t="shared" si="25"/>
        <v>#DIV/0!</v>
      </c>
      <c r="T878" s="1265"/>
      <c r="U878" s="1292" t="s">
        <v>473</v>
      </c>
      <c r="V878" s="1293"/>
    </row>
    <row r="879" spans="1:23" ht="17">
      <c r="A879" s="1653"/>
      <c r="B879" s="817" t="s">
        <v>467</v>
      </c>
      <c r="C879" s="764" t="s">
        <v>700</v>
      </c>
      <c r="D879" s="468">
        <v>97</v>
      </c>
      <c r="E879" s="514">
        <v>22</v>
      </c>
      <c r="F879" s="764" t="s">
        <v>458</v>
      </c>
      <c r="G879" s="514">
        <v>478</v>
      </c>
      <c r="H879" s="468" t="s">
        <v>82</v>
      </c>
      <c r="I879" s="514" t="s">
        <v>82</v>
      </c>
      <c r="J879" s="764">
        <v>0</v>
      </c>
      <c r="K879" s="764">
        <v>0</v>
      </c>
      <c r="L879" s="868" t="s">
        <v>484</v>
      </c>
      <c r="M879" s="468" t="s">
        <v>1304</v>
      </c>
      <c r="N879" s="841">
        <v>105000</v>
      </c>
      <c r="O879" s="787">
        <v>16</v>
      </c>
      <c r="P879" s="801">
        <v>25</v>
      </c>
      <c r="Q879" s="537">
        <f t="shared" si="24"/>
        <v>12</v>
      </c>
      <c r="R879" s="470">
        <f>Q879*0.7835</f>
        <v>9.4019999999999992</v>
      </c>
      <c r="S879" s="1264">
        <f t="shared" si="25"/>
        <v>8750</v>
      </c>
      <c r="T879" s="1265"/>
      <c r="U879" s="1292" t="s">
        <v>405</v>
      </c>
      <c r="V879" s="1293"/>
    </row>
    <row r="880" spans="1:23" ht="17">
      <c r="A880" s="1651">
        <v>45388</v>
      </c>
      <c r="B880" s="817" t="s">
        <v>256</v>
      </c>
      <c r="C880" s="764" t="s">
        <v>1319</v>
      </c>
      <c r="D880" s="839" t="s">
        <v>786</v>
      </c>
      <c r="E880" s="764" t="s">
        <v>1204</v>
      </c>
      <c r="F880" s="838" t="s">
        <v>537</v>
      </c>
      <c r="G880" s="514">
        <v>484</v>
      </c>
      <c r="H880" s="970"/>
      <c r="I880" s="514" t="s">
        <v>82</v>
      </c>
      <c r="J880" s="838">
        <v>0</v>
      </c>
      <c r="K880" s="839">
        <v>0</v>
      </c>
      <c r="L880" s="868" t="s">
        <v>484</v>
      </c>
      <c r="M880" s="468" t="s">
        <v>1198</v>
      </c>
      <c r="N880" s="514">
        <v>80206</v>
      </c>
      <c r="O880" s="756">
        <v>176.4</v>
      </c>
      <c r="P880" s="768">
        <v>99</v>
      </c>
      <c r="Q880" s="537">
        <f t="shared" si="24"/>
        <v>1.764</v>
      </c>
      <c r="R880" s="470">
        <f>Q880*0.75</f>
        <v>1.323</v>
      </c>
      <c r="S880" s="1264">
        <f t="shared" si="25"/>
        <v>45468.253968253965</v>
      </c>
      <c r="T880" s="1265"/>
      <c r="U880" s="1292" t="s">
        <v>1317</v>
      </c>
      <c r="V880" s="1293"/>
      <c r="W880" s="959">
        <v>14</v>
      </c>
    </row>
    <row r="881" spans="1:22" ht="17">
      <c r="A881" s="1652"/>
      <c r="B881" s="817">
        <v>6</v>
      </c>
      <c r="C881" s="764" t="s">
        <v>1320</v>
      </c>
      <c r="D881" s="764" t="s">
        <v>1314</v>
      </c>
      <c r="E881" s="764" t="s">
        <v>1036</v>
      </c>
      <c r="F881" s="838" t="s">
        <v>459</v>
      </c>
      <c r="G881" s="514">
        <v>518</v>
      </c>
      <c r="H881" s="514" t="s">
        <v>82</v>
      </c>
      <c r="I881" s="514" t="s">
        <v>82</v>
      </c>
      <c r="J881" s="838" t="s">
        <v>406</v>
      </c>
      <c r="K881" s="764" t="s">
        <v>96</v>
      </c>
      <c r="L881" s="837" t="s">
        <v>484</v>
      </c>
      <c r="M881" s="468" t="s">
        <v>1321</v>
      </c>
      <c r="N881" s="514">
        <v>167016</v>
      </c>
      <c r="O881" s="756">
        <v>8.73</v>
      </c>
      <c r="P881" s="801">
        <v>26</v>
      </c>
      <c r="Q881" s="537">
        <f t="shared" si="24"/>
        <v>6.4601999999999995</v>
      </c>
      <c r="R881" s="470">
        <f>Q881*0.75</f>
        <v>4.8451499999999994</v>
      </c>
      <c r="S881" s="1264">
        <f t="shared" si="25"/>
        <v>25853.069564409772</v>
      </c>
      <c r="T881" s="1265"/>
      <c r="U881" s="1292" t="s">
        <v>405</v>
      </c>
      <c r="V881" s="1293"/>
    </row>
    <row r="882" spans="1:22" ht="17">
      <c r="A882" s="1652"/>
      <c r="B882" s="817">
        <v>7</v>
      </c>
      <c r="C882" s="838" t="s">
        <v>1306</v>
      </c>
      <c r="D882" s="468">
        <v>86</v>
      </c>
      <c r="E882" s="838" t="s">
        <v>460</v>
      </c>
      <c r="F882" s="838" t="s">
        <v>459</v>
      </c>
      <c r="G882" s="514">
        <v>506</v>
      </c>
      <c r="H882" s="514" t="s">
        <v>82</v>
      </c>
      <c r="I882" s="514" t="s">
        <v>82</v>
      </c>
      <c r="J882" s="764" t="s">
        <v>406</v>
      </c>
      <c r="K882" s="764" t="s">
        <v>445</v>
      </c>
      <c r="L882" s="868" t="s">
        <v>484</v>
      </c>
      <c r="M882" s="468" t="s">
        <v>1322</v>
      </c>
      <c r="N882" s="514">
        <v>200000</v>
      </c>
      <c r="O882" s="756">
        <v>58.7</v>
      </c>
      <c r="P882" s="801">
        <v>10</v>
      </c>
      <c r="Q882" s="537">
        <f t="shared" si="24"/>
        <v>52.83</v>
      </c>
      <c r="R882" s="470">
        <f>Q882*0.75</f>
        <v>39.622500000000002</v>
      </c>
      <c r="S882" s="1264">
        <f t="shared" si="25"/>
        <v>3785.7278061707366</v>
      </c>
      <c r="T882" s="1265"/>
      <c r="U882" s="1292" t="s">
        <v>405</v>
      </c>
      <c r="V882" s="1293"/>
    </row>
    <row r="883" spans="1:22" ht="17">
      <c r="A883" s="1652"/>
      <c r="B883" s="817">
        <v>8</v>
      </c>
      <c r="C883" s="764" t="s">
        <v>82</v>
      </c>
      <c r="D883" s="764" t="s">
        <v>1285</v>
      </c>
      <c r="E883" s="514">
        <v>0</v>
      </c>
      <c r="F883" s="764" t="s">
        <v>82</v>
      </c>
      <c r="G883" s="514">
        <v>0</v>
      </c>
      <c r="H883" s="514" t="s">
        <v>82</v>
      </c>
      <c r="I883" s="514" t="s">
        <v>82</v>
      </c>
      <c r="J883" s="764">
        <v>10</v>
      </c>
      <c r="K883" s="764">
        <v>0</v>
      </c>
      <c r="L883" s="868" t="s">
        <v>96</v>
      </c>
      <c r="M883" s="468" t="s">
        <v>82</v>
      </c>
      <c r="N883" s="940"/>
      <c r="O883" s="922"/>
      <c r="P883" s="843"/>
      <c r="Q883" s="537">
        <f t="shared" si="24"/>
        <v>0</v>
      </c>
      <c r="R883" s="470">
        <f>Q883*0.93</f>
        <v>0</v>
      </c>
      <c r="S883" s="1264" t="e">
        <f t="shared" si="25"/>
        <v>#DIV/0!</v>
      </c>
      <c r="T883" s="1265"/>
      <c r="U883" s="1292" t="s">
        <v>472</v>
      </c>
      <c r="V883" s="1293"/>
    </row>
    <row r="884" spans="1:22" ht="16">
      <c r="A884" s="1652"/>
      <c r="B884" s="817" t="s">
        <v>465</v>
      </c>
      <c r="C884" s="838" t="s">
        <v>82</v>
      </c>
      <c r="D884" s="838" t="s">
        <v>484</v>
      </c>
      <c r="E884" s="838" t="s">
        <v>484</v>
      </c>
      <c r="F884" s="838" t="s">
        <v>82</v>
      </c>
      <c r="G884" s="838" t="s">
        <v>96</v>
      </c>
      <c r="H884" s="468" t="s">
        <v>82</v>
      </c>
      <c r="I884" s="514" t="s">
        <v>82</v>
      </c>
      <c r="J884" s="764" t="s">
        <v>406</v>
      </c>
      <c r="K884" s="514">
        <v>0</v>
      </c>
      <c r="L884" s="514" t="s">
        <v>82</v>
      </c>
      <c r="M884" s="863" t="s">
        <v>82</v>
      </c>
      <c r="N884" s="923"/>
      <c r="O884" s="922"/>
      <c r="P884" s="843"/>
      <c r="Q884" s="537">
        <f t="shared" si="24"/>
        <v>0</v>
      </c>
      <c r="R884" s="470">
        <f>Q884*0.93</f>
        <v>0</v>
      </c>
      <c r="S884" s="1264" t="e">
        <f t="shared" si="25"/>
        <v>#DIV/0!</v>
      </c>
      <c r="T884" s="1265"/>
      <c r="U884" s="1292" t="s">
        <v>473</v>
      </c>
      <c r="V884" s="1293"/>
    </row>
    <row r="885" spans="1:22" ht="17">
      <c r="A885" s="1653"/>
      <c r="B885" s="817" t="s">
        <v>467</v>
      </c>
      <c r="C885" s="764" t="s">
        <v>700</v>
      </c>
      <c r="D885" s="468">
        <v>97</v>
      </c>
      <c r="E885" s="514">
        <v>22</v>
      </c>
      <c r="F885" s="764" t="s">
        <v>458</v>
      </c>
      <c r="G885" s="514">
        <v>476</v>
      </c>
      <c r="H885" s="468" t="s">
        <v>82</v>
      </c>
      <c r="I885" s="514" t="s">
        <v>82</v>
      </c>
      <c r="J885" s="764">
        <v>0</v>
      </c>
      <c r="K885" s="764">
        <v>0</v>
      </c>
      <c r="L885" s="868" t="s">
        <v>484</v>
      </c>
      <c r="M885" s="468" t="s">
        <v>1323</v>
      </c>
      <c r="N885" s="841">
        <v>105000</v>
      </c>
      <c r="O885" s="787">
        <v>16</v>
      </c>
      <c r="P885" s="801">
        <v>25</v>
      </c>
      <c r="Q885" s="537">
        <f t="shared" si="24"/>
        <v>12</v>
      </c>
      <c r="R885" s="470">
        <f>Q885*0.7835</f>
        <v>9.4019999999999992</v>
      </c>
      <c r="S885" s="1264">
        <f t="shared" si="25"/>
        <v>8750</v>
      </c>
      <c r="T885" s="1265"/>
      <c r="U885" s="1292" t="s">
        <v>405</v>
      </c>
      <c r="V885" s="1293"/>
    </row>
    <row r="886" spans="1:22" ht="17">
      <c r="A886" s="1651">
        <v>45389</v>
      </c>
      <c r="B886" s="817" t="s">
        <v>256</v>
      </c>
      <c r="C886" s="764" t="s">
        <v>1319</v>
      </c>
      <c r="D886" s="839" t="s">
        <v>786</v>
      </c>
      <c r="E886" s="764" t="s">
        <v>1204</v>
      </c>
      <c r="F886" s="838" t="s">
        <v>537</v>
      </c>
      <c r="G886" s="514">
        <v>481</v>
      </c>
      <c r="H886" s="970"/>
      <c r="I886" s="514" t="s">
        <v>82</v>
      </c>
      <c r="J886" s="838">
        <v>0</v>
      </c>
      <c r="K886" s="839">
        <v>0</v>
      </c>
      <c r="L886" s="868" t="s">
        <v>484</v>
      </c>
      <c r="M886" s="468" t="s">
        <v>1198</v>
      </c>
      <c r="N886" s="514">
        <v>79842</v>
      </c>
      <c r="O886" s="756">
        <v>176.4</v>
      </c>
      <c r="P886" s="768">
        <v>99</v>
      </c>
      <c r="Q886" s="537">
        <f t="shared" ref="Q886:Q949" si="26">O886*(100-P886)/100</f>
        <v>1.764</v>
      </c>
      <c r="R886" s="470">
        <f>Q886*0.75</f>
        <v>1.323</v>
      </c>
      <c r="S886" s="1264">
        <f t="shared" ref="S886:S952" si="27">N886/Q886</f>
        <v>45261.904761904763</v>
      </c>
      <c r="T886" s="1265"/>
      <c r="U886" s="1292" t="s">
        <v>1317</v>
      </c>
      <c r="V886" s="1293"/>
    </row>
    <row r="887" spans="1:22" ht="17">
      <c r="A887" s="1652"/>
      <c r="B887" s="817">
        <v>6</v>
      </c>
      <c r="C887" s="764" t="s">
        <v>1320</v>
      </c>
      <c r="D887" s="764" t="s">
        <v>1314</v>
      </c>
      <c r="E887" s="764" t="s">
        <v>1036</v>
      </c>
      <c r="F887" s="838" t="s">
        <v>459</v>
      </c>
      <c r="G887" s="514">
        <v>519</v>
      </c>
      <c r="H887" s="514" t="s">
        <v>82</v>
      </c>
      <c r="I887" s="514" t="s">
        <v>82</v>
      </c>
      <c r="J887" s="838" t="s">
        <v>406</v>
      </c>
      <c r="K887" s="764" t="s">
        <v>96</v>
      </c>
      <c r="L887" s="837" t="s">
        <v>484</v>
      </c>
      <c r="M887" s="468" t="s">
        <v>1303</v>
      </c>
      <c r="N887" s="514">
        <v>167611</v>
      </c>
      <c r="O887" s="756">
        <v>6.99</v>
      </c>
      <c r="P887" s="801">
        <v>26</v>
      </c>
      <c r="Q887" s="537">
        <f t="shared" si="26"/>
        <v>5.1726000000000001</v>
      </c>
      <c r="R887" s="470">
        <f>Q887*0.75</f>
        <v>3.8794500000000003</v>
      </c>
      <c r="S887" s="1264">
        <f t="shared" si="27"/>
        <v>32403.626802768435</v>
      </c>
      <c r="T887" s="1265"/>
      <c r="U887" s="1292" t="s">
        <v>405</v>
      </c>
      <c r="V887" s="1293"/>
    </row>
    <row r="888" spans="1:22" ht="17">
      <c r="A888" s="1652"/>
      <c r="B888" s="817">
        <v>7</v>
      </c>
      <c r="C888" s="838" t="s">
        <v>1306</v>
      </c>
      <c r="D888" s="468">
        <v>85</v>
      </c>
      <c r="E888" s="838" t="s">
        <v>460</v>
      </c>
      <c r="F888" s="838" t="s">
        <v>459</v>
      </c>
      <c r="G888" s="514">
        <v>508</v>
      </c>
      <c r="H888" s="514" t="s">
        <v>82</v>
      </c>
      <c r="I888" s="514" t="s">
        <v>82</v>
      </c>
      <c r="J888" s="764" t="s">
        <v>406</v>
      </c>
      <c r="K888" s="764" t="s">
        <v>445</v>
      </c>
      <c r="L888" s="868" t="s">
        <v>484</v>
      </c>
      <c r="M888" s="468" t="s">
        <v>1322</v>
      </c>
      <c r="N888" s="514">
        <v>200000</v>
      </c>
      <c r="O888" s="756">
        <v>58.7</v>
      </c>
      <c r="P888" s="801">
        <v>10</v>
      </c>
      <c r="Q888" s="537">
        <f t="shared" si="26"/>
        <v>52.83</v>
      </c>
      <c r="R888" s="470">
        <f>Q888*0.75</f>
        <v>39.622500000000002</v>
      </c>
      <c r="S888" s="1264">
        <f t="shared" si="27"/>
        <v>3785.7278061707366</v>
      </c>
      <c r="T888" s="1265"/>
      <c r="U888" s="1292" t="s">
        <v>405</v>
      </c>
      <c r="V888" s="1293"/>
    </row>
    <row r="889" spans="1:22" ht="17">
      <c r="A889" s="1652"/>
      <c r="B889" s="817">
        <v>8</v>
      </c>
      <c r="C889" s="764" t="s">
        <v>82</v>
      </c>
      <c r="D889" s="764" t="s">
        <v>1285</v>
      </c>
      <c r="E889" s="514">
        <v>0</v>
      </c>
      <c r="F889" s="764" t="s">
        <v>82</v>
      </c>
      <c r="G889" s="514">
        <v>0</v>
      </c>
      <c r="H889" s="514" t="s">
        <v>82</v>
      </c>
      <c r="I889" s="514" t="s">
        <v>82</v>
      </c>
      <c r="J889" s="764">
        <v>10</v>
      </c>
      <c r="K889" s="764">
        <v>0</v>
      </c>
      <c r="L889" s="868" t="s">
        <v>96</v>
      </c>
      <c r="M889" s="468" t="s">
        <v>82</v>
      </c>
      <c r="N889" s="940"/>
      <c r="O889" s="922"/>
      <c r="P889" s="843"/>
      <c r="Q889" s="537">
        <f t="shared" si="26"/>
        <v>0</v>
      </c>
      <c r="R889" s="470">
        <f>Q889*0.93</f>
        <v>0</v>
      </c>
      <c r="S889" s="1264" t="e">
        <f t="shared" si="27"/>
        <v>#DIV/0!</v>
      </c>
      <c r="T889" s="1265"/>
      <c r="U889" s="1292" t="s">
        <v>472</v>
      </c>
      <c r="V889" s="1293"/>
    </row>
    <row r="890" spans="1:22" ht="16">
      <c r="A890" s="1652"/>
      <c r="B890" s="817" t="s">
        <v>465</v>
      </c>
      <c r="C890" s="838" t="s">
        <v>82</v>
      </c>
      <c r="D890" s="838" t="s">
        <v>484</v>
      </c>
      <c r="E890" s="838" t="s">
        <v>484</v>
      </c>
      <c r="F890" s="838" t="s">
        <v>82</v>
      </c>
      <c r="G890" s="838" t="s">
        <v>96</v>
      </c>
      <c r="H890" s="468" t="s">
        <v>82</v>
      </c>
      <c r="I890" s="514" t="s">
        <v>82</v>
      </c>
      <c r="J890" s="764" t="s">
        <v>406</v>
      </c>
      <c r="K890" s="514">
        <v>0</v>
      </c>
      <c r="L890" s="514" t="s">
        <v>82</v>
      </c>
      <c r="M890" s="863" t="s">
        <v>82</v>
      </c>
      <c r="N890" s="923"/>
      <c r="O890" s="922"/>
      <c r="P890" s="843"/>
      <c r="Q890" s="537">
        <f t="shared" si="26"/>
        <v>0</v>
      </c>
      <c r="R890" s="470">
        <f>Q890*0.93</f>
        <v>0</v>
      </c>
      <c r="S890" s="1264" t="e">
        <f t="shared" si="27"/>
        <v>#DIV/0!</v>
      </c>
      <c r="T890" s="1265"/>
      <c r="U890" s="1292" t="s">
        <v>473</v>
      </c>
      <c r="V890" s="1293"/>
    </row>
    <row r="891" spans="1:22" ht="17">
      <c r="A891" s="1653"/>
      <c r="B891" s="817" t="s">
        <v>467</v>
      </c>
      <c r="C891" s="764" t="s">
        <v>700</v>
      </c>
      <c r="D891" s="468">
        <v>97</v>
      </c>
      <c r="E891" s="514">
        <v>22</v>
      </c>
      <c r="F891" s="764" t="s">
        <v>458</v>
      </c>
      <c r="G891" s="514">
        <v>475</v>
      </c>
      <c r="H891" s="468" t="s">
        <v>82</v>
      </c>
      <c r="I891" s="514" t="s">
        <v>82</v>
      </c>
      <c r="J891" s="764">
        <v>0</v>
      </c>
      <c r="K891" s="764">
        <v>0</v>
      </c>
      <c r="L891" s="868" t="s">
        <v>484</v>
      </c>
      <c r="M891" s="468" t="s">
        <v>1324</v>
      </c>
      <c r="N891" s="841">
        <v>105000</v>
      </c>
      <c r="O891" s="787">
        <v>16</v>
      </c>
      <c r="P891" s="801">
        <v>25</v>
      </c>
      <c r="Q891" s="537">
        <f t="shared" si="26"/>
        <v>12</v>
      </c>
      <c r="R891" s="470">
        <f>Q891*0.7835</f>
        <v>9.4019999999999992</v>
      </c>
      <c r="S891" s="1264">
        <f t="shared" si="27"/>
        <v>8750</v>
      </c>
      <c r="T891" s="1265"/>
      <c r="U891" s="1292" t="s">
        <v>405</v>
      </c>
      <c r="V891" s="1293"/>
    </row>
    <row r="892" spans="1:22" ht="17">
      <c r="A892" s="1651">
        <v>45390</v>
      </c>
      <c r="B892" s="817" t="s">
        <v>256</v>
      </c>
      <c r="C892" s="764" t="s">
        <v>1319</v>
      </c>
      <c r="D892" s="839" t="s">
        <v>786</v>
      </c>
      <c r="E892" s="764" t="s">
        <v>1204</v>
      </c>
      <c r="F892" s="838" t="s">
        <v>537</v>
      </c>
      <c r="G892" s="514">
        <v>480</v>
      </c>
      <c r="H892" s="970"/>
      <c r="I892" s="514" t="s">
        <v>82</v>
      </c>
      <c r="J892" s="838">
        <v>0</v>
      </c>
      <c r="K892" s="839">
        <v>0</v>
      </c>
      <c r="L892" s="868" t="s">
        <v>484</v>
      </c>
      <c r="M892" s="468" t="s">
        <v>1198</v>
      </c>
      <c r="N892" s="514">
        <v>78563</v>
      </c>
      <c r="O892" s="756">
        <v>175.8</v>
      </c>
      <c r="P892" s="768">
        <v>99</v>
      </c>
      <c r="Q892" s="537">
        <f t="shared" si="26"/>
        <v>1.758</v>
      </c>
      <c r="R892" s="470">
        <f>Q892*0.75</f>
        <v>1.3185</v>
      </c>
      <c r="S892" s="1264">
        <f t="shared" si="27"/>
        <v>44688.850967007966</v>
      </c>
      <c r="T892" s="1265"/>
      <c r="U892" s="1292" t="s">
        <v>1317</v>
      </c>
      <c r="V892" s="1293"/>
    </row>
    <row r="893" spans="1:22" ht="17">
      <c r="A893" s="1652"/>
      <c r="B893" s="817">
        <v>6</v>
      </c>
      <c r="C893" s="764" t="s">
        <v>1320</v>
      </c>
      <c r="D893" s="764" t="s">
        <v>1314</v>
      </c>
      <c r="E893" s="764" t="s">
        <v>1036</v>
      </c>
      <c r="F893" s="838" t="s">
        <v>459</v>
      </c>
      <c r="G893" s="514">
        <v>511</v>
      </c>
      <c r="H893" s="514" t="s">
        <v>82</v>
      </c>
      <c r="I893" s="514" t="s">
        <v>82</v>
      </c>
      <c r="J893" s="838" t="s">
        <v>406</v>
      </c>
      <c r="K893" s="764" t="s">
        <v>96</v>
      </c>
      <c r="L893" s="837" t="s">
        <v>484</v>
      </c>
      <c r="M893" s="468" t="s">
        <v>1326</v>
      </c>
      <c r="N893" s="514">
        <v>168812</v>
      </c>
      <c r="O893" s="756">
        <v>6.1</v>
      </c>
      <c r="P893" s="801">
        <v>26</v>
      </c>
      <c r="Q893" s="537">
        <f t="shared" si="26"/>
        <v>4.5139999999999993</v>
      </c>
      <c r="R893" s="470">
        <f>Q893*0.75</f>
        <v>3.3854999999999995</v>
      </c>
      <c r="S893" s="1264">
        <f t="shared" si="27"/>
        <v>37397.430217102352</v>
      </c>
      <c r="T893" s="1265"/>
      <c r="U893" s="1292" t="s">
        <v>405</v>
      </c>
      <c r="V893" s="1293"/>
    </row>
    <row r="894" spans="1:22" ht="17">
      <c r="A894" s="1652"/>
      <c r="B894" s="817">
        <v>7</v>
      </c>
      <c r="C894" s="838" t="s">
        <v>1306</v>
      </c>
      <c r="D894" s="468">
        <v>85</v>
      </c>
      <c r="E894" s="838" t="s">
        <v>781</v>
      </c>
      <c r="F894" s="838" t="s">
        <v>459</v>
      </c>
      <c r="G894" s="514">
        <v>509</v>
      </c>
      <c r="H894" s="514" t="s">
        <v>82</v>
      </c>
      <c r="I894" s="514" t="s">
        <v>82</v>
      </c>
      <c r="J894" s="764" t="s">
        <v>562</v>
      </c>
      <c r="K894" s="764" t="s">
        <v>445</v>
      </c>
      <c r="L894" s="868" t="s">
        <v>484</v>
      </c>
      <c r="M894" s="468" t="s">
        <v>1327</v>
      </c>
      <c r="N894" s="514">
        <v>200000</v>
      </c>
      <c r="O894" s="756">
        <v>58.7</v>
      </c>
      <c r="P894" s="801">
        <v>10</v>
      </c>
      <c r="Q894" s="537">
        <f t="shared" si="26"/>
        <v>52.83</v>
      </c>
      <c r="R894" s="470">
        <f>Q894*0.75</f>
        <v>39.622500000000002</v>
      </c>
      <c r="S894" s="1264">
        <f t="shared" si="27"/>
        <v>3785.7278061707366</v>
      </c>
      <c r="T894" s="1265"/>
      <c r="U894" s="1292" t="s">
        <v>405</v>
      </c>
      <c r="V894" s="1293"/>
    </row>
    <row r="895" spans="1:22" ht="17">
      <c r="A895" s="1652"/>
      <c r="B895" s="817">
        <v>8</v>
      </c>
      <c r="C895" s="764" t="s">
        <v>82</v>
      </c>
      <c r="D895" s="764" t="s">
        <v>1325</v>
      </c>
      <c r="E895" s="514">
        <v>0</v>
      </c>
      <c r="F895" s="764" t="s">
        <v>82</v>
      </c>
      <c r="G895" s="514">
        <v>0</v>
      </c>
      <c r="H895" s="514" t="s">
        <v>82</v>
      </c>
      <c r="I895" s="514" t="s">
        <v>82</v>
      </c>
      <c r="J895" s="764">
        <v>10</v>
      </c>
      <c r="K895" s="764">
        <v>0</v>
      </c>
      <c r="L895" s="868" t="s">
        <v>96</v>
      </c>
      <c r="M895" s="468" t="s">
        <v>82</v>
      </c>
      <c r="N895" s="940"/>
      <c r="O895" s="922"/>
      <c r="P895" s="843"/>
      <c r="Q895" s="537">
        <f t="shared" si="26"/>
        <v>0</v>
      </c>
      <c r="R895" s="470">
        <f>Q895*0.93</f>
        <v>0</v>
      </c>
      <c r="S895" s="1264" t="e">
        <f t="shared" si="27"/>
        <v>#DIV/0!</v>
      </c>
      <c r="T895" s="1265"/>
      <c r="U895" s="1292" t="s">
        <v>472</v>
      </c>
      <c r="V895" s="1293"/>
    </row>
    <row r="896" spans="1:22" ht="16">
      <c r="A896" s="1652"/>
      <c r="B896" s="817" t="s">
        <v>465</v>
      </c>
      <c r="C896" s="838" t="s">
        <v>82</v>
      </c>
      <c r="D896" s="838" t="s">
        <v>484</v>
      </c>
      <c r="E896" s="838" t="s">
        <v>484</v>
      </c>
      <c r="F896" s="838" t="s">
        <v>82</v>
      </c>
      <c r="G896" s="838" t="s">
        <v>96</v>
      </c>
      <c r="H896" s="468" t="s">
        <v>82</v>
      </c>
      <c r="I896" s="514" t="s">
        <v>82</v>
      </c>
      <c r="J896" s="764" t="s">
        <v>451</v>
      </c>
      <c r="K896" s="514">
        <v>0</v>
      </c>
      <c r="L896" s="514" t="s">
        <v>82</v>
      </c>
      <c r="M896" s="863" t="s">
        <v>82</v>
      </c>
      <c r="N896" s="923"/>
      <c r="O896" s="922"/>
      <c r="P896" s="843"/>
      <c r="Q896" s="537">
        <f t="shared" si="26"/>
        <v>0</v>
      </c>
      <c r="R896" s="470">
        <f>Q896*0.93</f>
        <v>0</v>
      </c>
      <c r="S896" s="1264" t="e">
        <f t="shared" si="27"/>
        <v>#DIV/0!</v>
      </c>
      <c r="T896" s="1265"/>
      <c r="U896" s="1292" t="s">
        <v>473</v>
      </c>
      <c r="V896" s="1293"/>
    </row>
    <row r="897" spans="1:23" ht="17">
      <c r="A897" s="1653"/>
      <c r="B897" s="817" t="s">
        <v>467</v>
      </c>
      <c r="C897" s="764" t="s">
        <v>700</v>
      </c>
      <c r="D897" s="468">
        <v>97</v>
      </c>
      <c r="E897" s="514">
        <v>22</v>
      </c>
      <c r="F897" s="764" t="s">
        <v>458</v>
      </c>
      <c r="G897" s="514">
        <v>475</v>
      </c>
      <c r="H897" s="468" t="s">
        <v>82</v>
      </c>
      <c r="I897" s="514" t="s">
        <v>82</v>
      </c>
      <c r="J897" s="764">
        <v>0</v>
      </c>
      <c r="K897" s="764">
        <v>0</v>
      </c>
      <c r="L897" s="868" t="s">
        <v>484</v>
      </c>
      <c r="M897" s="468" t="s">
        <v>1323</v>
      </c>
      <c r="N897" s="841">
        <v>105000</v>
      </c>
      <c r="O897" s="787">
        <v>16</v>
      </c>
      <c r="P897" s="801">
        <v>25</v>
      </c>
      <c r="Q897" s="537">
        <f t="shared" si="26"/>
        <v>12</v>
      </c>
      <c r="R897" s="470">
        <f>Q897*0.7835</f>
        <v>9.4019999999999992</v>
      </c>
      <c r="S897" s="1264">
        <f t="shared" si="27"/>
        <v>8750</v>
      </c>
      <c r="T897" s="1265"/>
      <c r="U897" s="1292" t="s">
        <v>405</v>
      </c>
      <c r="V897" s="1293"/>
    </row>
    <row r="898" spans="1:23" ht="17">
      <c r="A898" s="1651">
        <v>45391</v>
      </c>
      <c r="B898" s="817" t="s">
        <v>256</v>
      </c>
      <c r="C898" s="764" t="s">
        <v>1319</v>
      </c>
      <c r="D898" s="839" t="s">
        <v>786</v>
      </c>
      <c r="E898" s="764" t="s">
        <v>1204</v>
      </c>
      <c r="F898" s="838" t="s">
        <v>537</v>
      </c>
      <c r="G898" s="514">
        <v>475</v>
      </c>
      <c r="H898" s="970"/>
      <c r="I898" s="514" t="s">
        <v>82</v>
      </c>
      <c r="J898" s="838">
        <v>0</v>
      </c>
      <c r="K898" s="839">
        <v>0</v>
      </c>
      <c r="L898" s="868" t="s">
        <v>484</v>
      </c>
      <c r="M898" s="468" t="s">
        <v>1198</v>
      </c>
      <c r="N898" s="514">
        <v>80000</v>
      </c>
      <c r="O898" s="756">
        <v>175.8</v>
      </c>
      <c r="P898" s="768">
        <v>99</v>
      </c>
      <c r="Q898" s="537">
        <f t="shared" si="26"/>
        <v>1.758</v>
      </c>
      <c r="R898" s="470">
        <f>Q898*0.75</f>
        <v>1.3185</v>
      </c>
      <c r="S898" s="1264">
        <f t="shared" si="27"/>
        <v>45506.257110352672</v>
      </c>
      <c r="T898" s="1265"/>
      <c r="U898" s="1292" t="s">
        <v>1317</v>
      </c>
      <c r="V898" s="1293"/>
    </row>
    <row r="899" spans="1:23" ht="17">
      <c r="A899" s="1652"/>
      <c r="B899" s="817">
        <v>6</v>
      </c>
      <c r="C899" s="764" t="s">
        <v>1320</v>
      </c>
      <c r="D899" s="764" t="s">
        <v>1314</v>
      </c>
      <c r="E899" s="764" t="s">
        <v>1036</v>
      </c>
      <c r="F899" s="838" t="s">
        <v>459</v>
      </c>
      <c r="G899" s="514">
        <v>509</v>
      </c>
      <c r="H899" s="514" t="s">
        <v>82</v>
      </c>
      <c r="I899" s="514" t="s">
        <v>82</v>
      </c>
      <c r="J899" s="838" t="s">
        <v>406</v>
      </c>
      <c r="K899" s="764" t="s">
        <v>96</v>
      </c>
      <c r="L899" s="837" t="s">
        <v>484</v>
      </c>
      <c r="M899" s="468" t="s">
        <v>1303</v>
      </c>
      <c r="N899" s="514">
        <v>168148</v>
      </c>
      <c r="O899" s="756">
        <v>6.46</v>
      </c>
      <c r="P899" s="801">
        <v>26</v>
      </c>
      <c r="Q899" s="537">
        <f t="shared" si="26"/>
        <v>4.7804000000000002</v>
      </c>
      <c r="R899" s="470">
        <f>Q899*0.75</f>
        <v>3.5853000000000002</v>
      </c>
      <c r="S899" s="1264">
        <f t="shared" si="27"/>
        <v>35174.462388084678</v>
      </c>
      <c r="T899" s="1265"/>
      <c r="U899" s="1292" t="s">
        <v>405</v>
      </c>
      <c r="V899" s="1293"/>
    </row>
    <row r="900" spans="1:23" ht="17">
      <c r="A900" s="1652"/>
      <c r="B900" s="817">
        <v>7</v>
      </c>
      <c r="C900" s="838" t="s">
        <v>1306</v>
      </c>
      <c r="D900" s="468">
        <v>85</v>
      </c>
      <c r="E900" s="838" t="s">
        <v>781</v>
      </c>
      <c r="F900" s="838" t="s">
        <v>459</v>
      </c>
      <c r="G900" s="514">
        <v>508</v>
      </c>
      <c r="H900" s="514" t="s">
        <v>82</v>
      </c>
      <c r="I900" s="514" t="s">
        <v>82</v>
      </c>
      <c r="J900" s="764" t="s">
        <v>562</v>
      </c>
      <c r="K900" s="764" t="s">
        <v>584</v>
      </c>
      <c r="L900" s="868" t="s">
        <v>484</v>
      </c>
      <c r="M900" s="468" t="s">
        <v>1327</v>
      </c>
      <c r="N900" s="514">
        <v>200000</v>
      </c>
      <c r="O900" s="756">
        <v>58.7</v>
      </c>
      <c r="P900" s="801">
        <v>10</v>
      </c>
      <c r="Q900" s="537">
        <f t="shared" si="26"/>
        <v>52.83</v>
      </c>
      <c r="R900" s="470">
        <f>Q900*0.75</f>
        <v>39.622500000000002</v>
      </c>
      <c r="S900" s="1264">
        <f t="shared" si="27"/>
        <v>3785.7278061707366</v>
      </c>
      <c r="T900" s="1265"/>
      <c r="U900" s="1292" t="s">
        <v>405</v>
      </c>
      <c r="V900" s="1293"/>
    </row>
    <row r="901" spans="1:23" ht="17">
      <c r="A901" s="1652"/>
      <c r="B901" s="817">
        <v>8</v>
      </c>
      <c r="C901" s="764" t="s">
        <v>82</v>
      </c>
      <c r="D901" s="764" t="s">
        <v>1325</v>
      </c>
      <c r="E901" s="514">
        <v>0</v>
      </c>
      <c r="F901" s="764" t="s">
        <v>82</v>
      </c>
      <c r="G901" s="514">
        <v>0</v>
      </c>
      <c r="H901" s="514" t="s">
        <v>82</v>
      </c>
      <c r="I901" s="514" t="s">
        <v>82</v>
      </c>
      <c r="J901" s="764">
        <v>10</v>
      </c>
      <c r="K901" s="764">
        <v>0</v>
      </c>
      <c r="L901" s="868" t="s">
        <v>96</v>
      </c>
      <c r="M901" s="468" t="s">
        <v>82</v>
      </c>
      <c r="N901" s="940"/>
      <c r="O901" s="922"/>
      <c r="P901" s="843"/>
      <c r="Q901" s="537">
        <f t="shared" si="26"/>
        <v>0</v>
      </c>
      <c r="R901" s="470">
        <f>Q901*0.93</f>
        <v>0</v>
      </c>
      <c r="S901" s="1264" t="e">
        <f t="shared" si="27"/>
        <v>#DIV/0!</v>
      </c>
      <c r="T901" s="1265"/>
      <c r="U901" s="1292" t="s">
        <v>472</v>
      </c>
      <c r="V901" s="1293"/>
    </row>
    <row r="902" spans="1:23" ht="16">
      <c r="A902" s="1652"/>
      <c r="B902" s="817" t="s">
        <v>465</v>
      </c>
      <c r="C902" s="838" t="s">
        <v>82</v>
      </c>
      <c r="D902" s="838" t="s">
        <v>484</v>
      </c>
      <c r="E902" s="838" t="s">
        <v>484</v>
      </c>
      <c r="F902" s="838" t="s">
        <v>82</v>
      </c>
      <c r="G902" s="838" t="s">
        <v>96</v>
      </c>
      <c r="H902" s="468" t="s">
        <v>82</v>
      </c>
      <c r="I902" s="514" t="s">
        <v>82</v>
      </c>
      <c r="J902" s="764" t="s">
        <v>451</v>
      </c>
      <c r="K902" s="514">
        <v>0</v>
      </c>
      <c r="L902" s="514" t="s">
        <v>82</v>
      </c>
      <c r="M902" s="863" t="s">
        <v>82</v>
      </c>
      <c r="N902" s="923"/>
      <c r="O902" s="922"/>
      <c r="P902" s="843"/>
      <c r="Q902" s="537">
        <f t="shared" si="26"/>
        <v>0</v>
      </c>
      <c r="R902" s="470">
        <f>Q902*0.93</f>
        <v>0</v>
      </c>
      <c r="S902" s="1264" t="e">
        <f t="shared" si="27"/>
        <v>#DIV/0!</v>
      </c>
      <c r="T902" s="1265"/>
      <c r="U902" s="1292" t="s">
        <v>473</v>
      </c>
      <c r="V902" s="1293"/>
    </row>
    <row r="903" spans="1:23" ht="17">
      <c r="A903" s="1653"/>
      <c r="B903" s="817" t="s">
        <v>467</v>
      </c>
      <c r="C903" s="764" t="s">
        <v>700</v>
      </c>
      <c r="D903" s="468">
        <v>97</v>
      </c>
      <c r="E903" s="514" t="s">
        <v>1328</v>
      </c>
      <c r="F903" s="764" t="s">
        <v>458</v>
      </c>
      <c r="G903" s="514">
        <v>474</v>
      </c>
      <c r="H903" s="468" t="s">
        <v>82</v>
      </c>
      <c r="I903" s="514" t="s">
        <v>82</v>
      </c>
      <c r="J903" s="764">
        <v>0</v>
      </c>
      <c r="K903" s="764">
        <v>0</v>
      </c>
      <c r="L903" s="868" t="s">
        <v>484</v>
      </c>
      <c r="M903" s="468" t="s">
        <v>1324</v>
      </c>
      <c r="N903" s="841">
        <v>105000</v>
      </c>
      <c r="O903" s="787">
        <v>16</v>
      </c>
      <c r="P903" s="801">
        <v>25</v>
      </c>
      <c r="Q903" s="537">
        <f t="shared" si="26"/>
        <v>12</v>
      </c>
      <c r="R903" s="470">
        <f>Q903*0.7835</f>
        <v>9.4019999999999992</v>
      </c>
      <c r="S903" s="1264">
        <f t="shared" si="27"/>
        <v>8750</v>
      </c>
      <c r="T903" s="1265"/>
      <c r="U903" s="1292" t="s">
        <v>405</v>
      </c>
      <c r="V903" s="1293"/>
    </row>
    <row r="904" spans="1:23" ht="15.75" customHeight="1">
      <c r="A904" s="1651">
        <v>45392</v>
      </c>
      <c r="B904" s="817" t="s">
        <v>256</v>
      </c>
      <c r="C904" s="764" t="s">
        <v>1329</v>
      </c>
      <c r="D904" s="839" t="s">
        <v>1333</v>
      </c>
      <c r="E904" s="764" t="s">
        <v>1184</v>
      </c>
      <c r="F904" s="838" t="s">
        <v>537</v>
      </c>
      <c r="G904" s="514">
        <v>472</v>
      </c>
      <c r="H904" s="970"/>
      <c r="I904" s="514" t="s">
        <v>82</v>
      </c>
      <c r="J904" s="838">
        <v>0</v>
      </c>
      <c r="K904" s="839">
        <v>0</v>
      </c>
      <c r="L904" s="868" t="s">
        <v>484</v>
      </c>
      <c r="M904" s="468" t="s">
        <v>1339</v>
      </c>
      <c r="N904" s="514">
        <v>57527</v>
      </c>
      <c r="O904" s="756">
        <v>158.6</v>
      </c>
      <c r="P904" s="768">
        <v>99</v>
      </c>
      <c r="Q904" s="537">
        <f t="shared" si="26"/>
        <v>1.5859999999999999</v>
      </c>
      <c r="R904" s="470">
        <f>Q904*0.75</f>
        <v>1.1894999999999998</v>
      </c>
      <c r="S904" s="1264">
        <f t="shared" si="27"/>
        <v>36271.75283732661</v>
      </c>
      <c r="T904" s="1265"/>
      <c r="U904" s="1292" t="s">
        <v>1317</v>
      </c>
      <c r="V904" s="1293"/>
    </row>
    <row r="905" spans="1:23" ht="15.75" customHeight="1">
      <c r="A905" s="1652"/>
      <c r="B905" s="817">
        <v>6</v>
      </c>
      <c r="C905" s="764" t="s">
        <v>1330</v>
      </c>
      <c r="D905" s="764" t="s">
        <v>1334</v>
      </c>
      <c r="E905" s="764" t="s">
        <v>1337</v>
      </c>
      <c r="F905" s="838" t="s">
        <v>82</v>
      </c>
      <c r="G905" s="514">
        <v>472</v>
      </c>
      <c r="H905" s="514" t="s">
        <v>82</v>
      </c>
      <c r="I905" s="514" t="s">
        <v>82</v>
      </c>
      <c r="J905" s="838" t="s">
        <v>406</v>
      </c>
      <c r="K905" s="764" t="s">
        <v>96</v>
      </c>
      <c r="L905" s="837" t="s">
        <v>697</v>
      </c>
      <c r="M905" s="468" t="s">
        <v>82</v>
      </c>
      <c r="N905" s="514">
        <v>61236</v>
      </c>
      <c r="O905" s="756">
        <v>9.15</v>
      </c>
      <c r="P905" s="801">
        <v>26</v>
      </c>
      <c r="Q905" s="537">
        <f t="shared" si="26"/>
        <v>6.7709999999999999</v>
      </c>
      <c r="R905" s="470">
        <f>Q905*0.75</f>
        <v>5.0782499999999997</v>
      </c>
      <c r="S905" s="1264">
        <f t="shared" si="27"/>
        <v>9043.8635356668146</v>
      </c>
      <c r="T905" s="1265"/>
      <c r="U905" s="1292" t="s">
        <v>405</v>
      </c>
      <c r="V905" s="1293"/>
    </row>
    <row r="906" spans="1:23" ht="15.75" customHeight="1">
      <c r="A906" s="1652"/>
      <c r="B906" s="817">
        <v>7</v>
      </c>
      <c r="C906" s="838" t="s">
        <v>1331</v>
      </c>
      <c r="D906" s="468" t="s">
        <v>1335</v>
      </c>
      <c r="E906" s="838" t="s">
        <v>679</v>
      </c>
      <c r="F906" s="838" t="s">
        <v>459</v>
      </c>
      <c r="G906" s="514">
        <v>489</v>
      </c>
      <c r="H906" s="514" t="s">
        <v>82</v>
      </c>
      <c r="I906" s="514" t="s">
        <v>82</v>
      </c>
      <c r="J906" s="764" t="s">
        <v>1338</v>
      </c>
      <c r="K906" s="764" t="s">
        <v>584</v>
      </c>
      <c r="L906" s="868" t="s">
        <v>484</v>
      </c>
      <c r="M906" s="468" t="s">
        <v>1340</v>
      </c>
      <c r="N906" s="514">
        <v>188437</v>
      </c>
      <c r="O906" s="756">
        <v>20</v>
      </c>
      <c r="P906" s="801">
        <v>10</v>
      </c>
      <c r="Q906" s="537">
        <f t="shared" si="26"/>
        <v>18</v>
      </c>
      <c r="R906" s="470">
        <f>Q906*0.75</f>
        <v>13.5</v>
      </c>
      <c r="S906" s="1264">
        <f t="shared" si="27"/>
        <v>10468.722222222223</v>
      </c>
      <c r="T906" s="1265"/>
      <c r="U906" s="1292" t="s">
        <v>405</v>
      </c>
      <c r="V906" s="1293"/>
    </row>
    <row r="907" spans="1:23" ht="15.75" customHeight="1">
      <c r="A907" s="1652"/>
      <c r="B907" s="817">
        <v>8</v>
      </c>
      <c r="C907" s="764" t="s">
        <v>82</v>
      </c>
      <c r="D907" s="764" t="s">
        <v>1325</v>
      </c>
      <c r="E907" s="514">
        <v>0</v>
      </c>
      <c r="F907" s="764" t="s">
        <v>82</v>
      </c>
      <c r="G907" s="514">
        <v>0</v>
      </c>
      <c r="H907" s="514" t="s">
        <v>82</v>
      </c>
      <c r="I907" s="514" t="s">
        <v>82</v>
      </c>
      <c r="J907" s="764">
        <v>10</v>
      </c>
      <c r="K907" s="764">
        <v>0</v>
      </c>
      <c r="L907" s="868" t="s">
        <v>96</v>
      </c>
      <c r="M907" s="468" t="s">
        <v>82</v>
      </c>
      <c r="N907" s="940"/>
      <c r="O907" s="922"/>
      <c r="P907" s="843"/>
      <c r="Q907" s="537">
        <f t="shared" si="26"/>
        <v>0</v>
      </c>
      <c r="R907" s="470">
        <f>Q907*0.93</f>
        <v>0</v>
      </c>
      <c r="S907" s="1264" t="e">
        <f t="shared" si="27"/>
        <v>#DIV/0!</v>
      </c>
      <c r="T907" s="1265"/>
      <c r="U907" s="1292" t="s">
        <v>472</v>
      </c>
      <c r="V907" s="1293"/>
    </row>
    <row r="908" spans="1:23" ht="15.75" customHeight="1">
      <c r="A908" s="1652"/>
      <c r="B908" s="817" t="s">
        <v>465</v>
      </c>
      <c r="C908" s="838" t="s">
        <v>82</v>
      </c>
      <c r="D908" s="838" t="s">
        <v>484</v>
      </c>
      <c r="E908" s="838" t="s">
        <v>484</v>
      </c>
      <c r="F908" s="838" t="s">
        <v>82</v>
      </c>
      <c r="G908" s="838" t="s">
        <v>96</v>
      </c>
      <c r="H908" s="468" t="s">
        <v>82</v>
      </c>
      <c r="I908" s="514" t="s">
        <v>82</v>
      </c>
      <c r="J908" s="764" t="s">
        <v>451</v>
      </c>
      <c r="K908" s="514">
        <v>0</v>
      </c>
      <c r="L908" s="514" t="s">
        <v>82</v>
      </c>
      <c r="M908" s="863" t="s">
        <v>82</v>
      </c>
      <c r="N908" s="923"/>
      <c r="O908" s="922"/>
      <c r="P908" s="843"/>
      <c r="Q908" s="537">
        <f t="shared" si="26"/>
        <v>0</v>
      </c>
      <c r="R908" s="470">
        <f>Q908*0.93</f>
        <v>0</v>
      </c>
      <c r="S908" s="1264" t="e">
        <f t="shared" si="27"/>
        <v>#DIV/0!</v>
      </c>
      <c r="T908" s="1265"/>
      <c r="U908" s="1292" t="s">
        <v>473</v>
      </c>
      <c r="V908" s="1293"/>
    </row>
    <row r="909" spans="1:23" ht="15.75" customHeight="1">
      <c r="A909" s="1653"/>
      <c r="B909" s="817" t="s">
        <v>467</v>
      </c>
      <c r="C909" s="764" t="s">
        <v>1332</v>
      </c>
      <c r="D909" s="468" t="s">
        <v>1336</v>
      </c>
      <c r="E909" s="514" t="s">
        <v>1328</v>
      </c>
      <c r="F909" s="764" t="s">
        <v>458</v>
      </c>
      <c r="G909" s="514">
        <v>472</v>
      </c>
      <c r="H909" s="468" t="s">
        <v>82</v>
      </c>
      <c r="I909" s="514" t="s">
        <v>82</v>
      </c>
      <c r="J909" s="764">
        <v>0</v>
      </c>
      <c r="K909" s="764">
        <v>0</v>
      </c>
      <c r="L909" s="868" t="s">
        <v>484</v>
      </c>
      <c r="M909" s="468" t="s">
        <v>1341</v>
      </c>
      <c r="N909" s="841">
        <v>168333</v>
      </c>
      <c r="O909" s="787">
        <v>30</v>
      </c>
      <c r="P909" s="801">
        <v>25</v>
      </c>
      <c r="Q909" s="537">
        <f t="shared" si="26"/>
        <v>22.5</v>
      </c>
      <c r="R909" s="470">
        <f>Q909*0.7835</f>
        <v>17.62875</v>
      </c>
      <c r="S909" s="1264">
        <f t="shared" si="27"/>
        <v>7481.4666666666662</v>
      </c>
      <c r="T909" s="1265"/>
      <c r="U909" s="1292" t="s">
        <v>405</v>
      </c>
      <c r="V909" s="1293"/>
    </row>
    <row r="910" spans="1:23" ht="15.75" customHeight="1">
      <c r="A910" s="1651">
        <v>45393</v>
      </c>
      <c r="B910" s="817" t="s">
        <v>256</v>
      </c>
      <c r="C910" s="764" t="s">
        <v>838</v>
      </c>
      <c r="D910" s="839" t="s">
        <v>1343</v>
      </c>
      <c r="E910" s="764" t="s">
        <v>1344</v>
      </c>
      <c r="F910" s="838" t="s">
        <v>537</v>
      </c>
      <c r="G910" s="514">
        <v>473</v>
      </c>
      <c r="H910" s="970"/>
      <c r="I910" s="514" t="s">
        <v>82</v>
      </c>
      <c r="J910" s="838">
        <v>0</v>
      </c>
      <c r="K910" s="839">
        <v>0</v>
      </c>
      <c r="L910" s="868" t="s">
        <v>484</v>
      </c>
      <c r="M910" s="468" t="s">
        <v>1345</v>
      </c>
      <c r="N910" s="514">
        <v>47532</v>
      </c>
      <c r="O910" s="756">
        <v>150</v>
      </c>
      <c r="P910" s="768">
        <v>99</v>
      </c>
      <c r="Q910" s="537">
        <f t="shared" si="26"/>
        <v>1.5</v>
      </c>
      <c r="R910" s="470">
        <f>Q910*0.75</f>
        <v>1.125</v>
      </c>
      <c r="S910" s="1264">
        <f t="shared" si="27"/>
        <v>31688</v>
      </c>
      <c r="T910" s="1265"/>
      <c r="U910" s="1292" t="s">
        <v>1317</v>
      </c>
      <c r="V910" s="1293"/>
      <c r="W910" s="959">
        <v>18</v>
      </c>
    </row>
    <row r="911" spans="1:23" ht="15.75" customHeight="1">
      <c r="A911" s="1652"/>
      <c r="B911" s="817">
        <v>6</v>
      </c>
      <c r="C911" s="764" t="s">
        <v>82</v>
      </c>
      <c r="D911" s="764" t="s">
        <v>1279</v>
      </c>
      <c r="E911" s="764" t="s">
        <v>1281</v>
      </c>
      <c r="F911" s="838" t="s">
        <v>82</v>
      </c>
      <c r="G911" s="514">
        <v>472</v>
      </c>
      <c r="H911" s="514" t="s">
        <v>82</v>
      </c>
      <c r="I911" s="514" t="s">
        <v>82</v>
      </c>
      <c r="J911" s="838" t="s">
        <v>406</v>
      </c>
      <c r="K911" s="764" t="s">
        <v>96</v>
      </c>
      <c r="L911" s="837" t="s">
        <v>82</v>
      </c>
      <c r="M911" s="468" t="s">
        <v>82</v>
      </c>
      <c r="N911" s="514" t="s">
        <v>82</v>
      </c>
      <c r="O911" s="756" t="s">
        <v>82</v>
      </c>
      <c r="P911" s="801" t="s">
        <v>82</v>
      </c>
      <c r="Q911" s="537" t="e">
        <f t="shared" si="26"/>
        <v>#VALUE!</v>
      </c>
      <c r="R911" s="470" t="e">
        <f>Q911*0.75</f>
        <v>#VALUE!</v>
      </c>
      <c r="S911" s="1264" t="e">
        <f t="shared" si="27"/>
        <v>#VALUE!</v>
      </c>
      <c r="T911" s="1265"/>
      <c r="U911" s="1292" t="s">
        <v>401</v>
      </c>
      <c r="V911" s="1293"/>
    </row>
    <row r="912" spans="1:23" ht="15.75" customHeight="1">
      <c r="A912" s="1652"/>
      <c r="B912" s="817">
        <v>7</v>
      </c>
      <c r="C912" s="838" t="s">
        <v>1342</v>
      </c>
      <c r="D912" s="468">
        <v>93</v>
      </c>
      <c r="E912" s="838" t="s">
        <v>679</v>
      </c>
      <c r="F912" s="838" t="s">
        <v>459</v>
      </c>
      <c r="G912" s="514">
        <v>495</v>
      </c>
      <c r="H912" s="514" t="s">
        <v>82</v>
      </c>
      <c r="I912" s="514" t="s">
        <v>82</v>
      </c>
      <c r="J912" s="764" t="s">
        <v>1016</v>
      </c>
      <c r="K912" s="764" t="s">
        <v>443</v>
      </c>
      <c r="L912" s="868" t="s">
        <v>484</v>
      </c>
      <c r="M912" s="468" t="s">
        <v>1346</v>
      </c>
      <c r="N912" s="514">
        <v>168977</v>
      </c>
      <c r="O912" s="756">
        <v>23.44</v>
      </c>
      <c r="P912" s="801">
        <v>10</v>
      </c>
      <c r="Q912" s="537">
        <f t="shared" si="26"/>
        <v>21.096</v>
      </c>
      <c r="R912" s="470">
        <f>Q912*0.75</f>
        <v>15.821999999999999</v>
      </c>
      <c r="S912" s="1264">
        <f t="shared" si="27"/>
        <v>8009.907091391733</v>
      </c>
      <c r="T912" s="1265"/>
      <c r="U912" s="1292" t="s">
        <v>405</v>
      </c>
      <c r="V912" s="1293"/>
    </row>
    <row r="913" spans="1:23" ht="15.75" customHeight="1">
      <c r="A913" s="1652"/>
      <c r="B913" s="817">
        <v>8</v>
      </c>
      <c r="C913" s="764" t="s">
        <v>82</v>
      </c>
      <c r="D913" s="764" t="s">
        <v>1325</v>
      </c>
      <c r="E913" s="514">
        <v>0</v>
      </c>
      <c r="F913" s="764" t="s">
        <v>82</v>
      </c>
      <c r="G913" s="514">
        <v>0</v>
      </c>
      <c r="H913" s="514" t="s">
        <v>82</v>
      </c>
      <c r="I913" s="514" t="s">
        <v>82</v>
      </c>
      <c r="J913" s="764">
        <v>10</v>
      </c>
      <c r="K913" s="764">
        <v>0</v>
      </c>
      <c r="L913" s="868" t="s">
        <v>96</v>
      </c>
      <c r="M913" s="468" t="s">
        <v>82</v>
      </c>
      <c r="N913" s="940"/>
      <c r="O913" s="922"/>
      <c r="P913" s="843"/>
      <c r="Q913" s="537">
        <f t="shared" si="26"/>
        <v>0</v>
      </c>
      <c r="R913" s="470">
        <f>Q913*0.93</f>
        <v>0</v>
      </c>
      <c r="S913" s="1264" t="e">
        <f t="shared" si="27"/>
        <v>#DIV/0!</v>
      </c>
      <c r="T913" s="1265"/>
      <c r="U913" s="1292" t="s">
        <v>472</v>
      </c>
      <c r="V913" s="1293"/>
    </row>
    <row r="914" spans="1:23" ht="15.75" customHeight="1">
      <c r="A914" s="1652"/>
      <c r="B914" s="817" t="s">
        <v>465</v>
      </c>
      <c r="C914" s="838" t="s">
        <v>82</v>
      </c>
      <c r="D914" s="838" t="s">
        <v>484</v>
      </c>
      <c r="E914" s="838" t="s">
        <v>484</v>
      </c>
      <c r="F914" s="838" t="s">
        <v>82</v>
      </c>
      <c r="G914" s="838" t="s">
        <v>96</v>
      </c>
      <c r="H914" s="468" t="s">
        <v>82</v>
      </c>
      <c r="I914" s="514" t="s">
        <v>82</v>
      </c>
      <c r="J914" s="764" t="s">
        <v>451</v>
      </c>
      <c r="K914" s="514">
        <v>0</v>
      </c>
      <c r="L914" s="514" t="s">
        <v>82</v>
      </c>
      <c r="M914" s="863" t="s">
        <v>82</v>
      </c>
      <c r="N914" s="923"/>
      <c r="O914" s="922"/>
      <c r="P914" s="843"/>
      <c r="Q914" s="537">
        <f t="shared" si="26"/>
        <v>0</v>
      </c>
      <c r="R914" s="470">
        <f>Q914*0.93</f>
        <v>0</v>
      </c>
      <c r="S914" s="1264" t="e">
        <f t="shared" si="27"/>
        <v>#DIV/0!</v>
      </c>
      <c r="T914" s="1265"/>
      <c r="U914" s="1292" t="s">
        <v>473</v>
      </c>
      <c r="V914" s="1293"/>
    </row>
    <row r="915" spans="1:23" ht="15.75" customHeight="1">
      <c r="A915" s="1653"/>
      <c r="B915" s="817" t="s">
        <v>467</v>
      </c>
      <c r="C915" s="764" t="s">
        <v>1200</v>
      </c>
      <c r="D915" s="468">
        <v>73</v>
      </c>
      <c r="E915" s="514" t="s">
        <v>1328</v>
      </c>
      <c r="F915" s="764" t="s">
        <v>459</v>
      </c>
      <c r="G915" s="514">
        <v>472</v>
      </c>
      <c r="H915" s="468" t="s">
        <v>82</v>
      </c>
      <c r="I915" s="514" t="s">
        <v>82</v>
      </c>
      <c r="J915" s="764">
        <v>0</v>
      </c>
      <c r="K915" s="764">
        <v>0</v>
      </c>
      <c r="L915" s="868" t="s">
        <v>484</v>
      </c>
      <c r="M915" s="468" t="s">
        <v>1347</v>
      </c>
      <c r="N915" s="841">
        <v>200000</v>
      </c>
      <c r="O915" s="787">
        <v>20.350000000000001</v>
      </c>
      <c r="P915" s="801">
        <v>25</v>
      </c>
      <c r="Q915" s="537">
        <f t="shared" si="26"/>
        <v>15.262499999999999</v>
      </c>
      <c r="R915" s="470">
        <f>Q915*0.7835</f>
        <v>11.958168749999999</v>
      </c>
      <c r="S915" s="1264">
        <f t="shared" si="27"/>
        <v>13104.013104013105</v>
      </c>
      <c r="T915" s="1265"/>
      <c r="U915" s="1292" t="s">
        <v>405</v>
      </c>
      <c r="V915" s="1293"/>
    </row>
    <row r="916" spans="1:23" ht="17">
      <c r="A916" s="1651">
        <v>45394</v>
      </c>
      <c r="B916" s="817" t="s">
        <v>256</v>
      </c>
      <c r="C916" s="764" t="s">
        <v>838</v>
      </c>
      <c r="D916" s="839" t="s">
        <v>1349</v>
      </c>
      <c r="E916" s="764" t="s">
        <v>1350</v>
      </c>
      <c r="F916" s="838" t="s">
        <v>1351</v>
      </c>
      <c r="G916" s="514">
        <v>471</v>
      </c>
      <c r="H916" s="970"/>
      <c r="I916" s="514" t="s">
        <v>82</v>
      </c>
      <c r="J916" s="838">
        <v>0</v>
      </c>
      <c r="K916" s="839">
        <v>0</v>
      </c>
      <c r="L916" s="868" t="s">
        <v>484</v>
      </c>
      <c r="M916" s="468" t="s">
        <v>1352</v>
      </c>
      <c r="N916" s="514">
        <v>47534</v>
      </c>
      <c r="O916" s="756">
        <v>150</v>
      </c>
      <c r="P916" s="768">
        <v>99</v>
      </c>
      <c r="Q916" s="537">
        <f t="shared" si="26"/>
        <v>1.5</v>
      </c>
      <c r="R916" s="470">
        <f>Q916*0.75</f>
        <v>1.125</v>
      </c>
      <c r="S916" s="1264">
        <f t="shared" si="27"/>
        <v>31689.333333333332</v>
      </c>
      <c r="T916" s="1265"/>
      <c r="U916" s="1292" t="s">
        <v>1317</v>
      </c>
      <c r="V916" s="1293"/>
      <c r="W916" s="959">
        <v>18</v>
      </c>
    </row>
    <row r="917" spans="1:23" ht="17">
      <c r="A917" s="1652"/>
      <c r="B917" s="817">
        <v>6</v>
      </c>
      <c r="C917" s="764" t="s">
        <v>82</v>
      </c>
      <c r="D917" s="764" t="s">
        <v>1271</v>
      </c>
      <c r="E917" s="764" t="s">
        <v>1281</v>
      </c>
      <c r="F917" s="838" t="s">
        <v>82</v>
      </c>
      <c r="G917" s="514">
        <v>471</v>
      </c>
      <c r="H917" s="514" t="s">
        <v>82</v>
      </c>
      <c r="I917" s="514" t="s">
        <v>82</v>
      </c>
      <c r="J917" s="838" t="s">
        <v>406</v>
      </c>
      <c r="K917" s="764" t="s">
        <v>96</v>
      </c>
      <c r="L917" s="837" t="s">
        <v>82</v>
      </c>
      <c r="M917" s="468" t="s">
        <v>82</v>
      </c>
      <c r="N917" s="514" t="s">
        <v>82</v>
      </c>
      <c r="O917" s="756" t="s">
        <v>82</v>
      </c>
      <c r="P917" s="801" t="s">
        <v>82</v>
      </c>
      <c r="Q917" s="537" t="e">
        <f t="shared" si="26"/>
        <v>#VALUE!</v>
      </c>
      <c r="R917" s="470" t="e">
        <f>Q917*0.75</f>
        <v>#VALUE!</v>
      </c>
      <c r="S917" s="1264" t="e">
        <f t="shared" si="27"/>
        <v>#VALUE!</v>
      </c>
      <c r="T917" s="1265"/>
      <c r="U917" s="1292" t="s">
        <v>401</v>
      </c>
      <c r="V917" s="1293"/>
    </row>
    <row r="918" spans="1:23" ht="17">
      <c r="A918" s="1652"/>
      <c r="B918" s="817">
        <v>7</v>
      </c>
      <c r="C918" s="838" t="s">
        <v>1348</v>
      </c>
      <c r="D918" s="468">
        <v>93</v>
      </c>
      <c r="E918" s="838" t="s">
        <v>781</v>
      </c>
      <c r="F918" s="838" t="s">
        <v>459</v>
      </c>
      <c r="G918" s="514">
        <v>494</v>
      </c>
      <c r="H918" s="514" t="s">
        <v>82</v>
      </c>
      <c r="I918" s="514" t="s">
        <v>82</v>
      </c>
      <c r="J918" s="764" t="s">
        <v>1016</v>
      </c>
      <c r="K918" s="764" t="s">
        <v>443</v>
      </c>
      <c r="L918" s="868" t="s">
        <v>484</v>
      </c>
      <c r="M918" s="468" t="s">
        <v>1340</v>
      </c>
      <c r="N918" s="514">
        <v>175774</v>
      </c>
      <c r="O918" s="756">
        <v>24.99</v>
      </c>
      <c r="P918" s="801">
        <v>10</v>
      </c>
      <c r="Q918" s="537">
        <f t="shared" si="26"/>
        <v>22.491</v>
      </c>
      <c r="R918" s="470">
        <f>Q918*0.75</f>
        <v>16.86825</v>
      </c>
      <c r="S918" s="1264">
        <f t="shared" si="27"/>
        <v>7815.303899337513</v>
      </c>
      <c r="T918" s="1265"/>
      <c r="U918" s="1292" t="s">
        <v>405</v>
      </c>
      <c r="V918" s="1293"/>
    </row>
    <row r="919" spans="1:23" ht="17">
      <c r="A919" s="1652"/>
      <c r="B919" s="817">
        <v>8</v>
      </c>
      <c r="C919" s="764" t="s">
        <v>82</v>
      </c>
      <c r="D919" s="764" t="s">
        <v>1325</v>
      </c>
      <c r="E919" s="514">
        <v>0</v>
      </c>
      <c r="F919" s="764" t="s">
        <v>82</v>
      </c>
      <c r="G919" s="514">
        <v>0</v>
      </c>
      <c r="H919" s="514" t="s">
        <v>82</v>
      </c>
      <c r="I919" s="514" t="s">
        <v>82</v>
      </c>
      <c r="J919" s="764">
        <v>10</v>
      </c>
      <c r="K919" s="764">
        <v>0</v>
      </c>
      <c r="L919" s="868" t="s">
        <v>96</v>
      </c>
      <c r="M919" s="468" t="s">
        <v>82</v>
      </c>
      <c r="N919" s="940"/>
      <c r="O919" s="922"/>
      <c r="P919" s="843"/>
      <c r="Q919" s="537">
        <f t="shared" si="26"/>
        <v>0</v>
      </c>
      <c r="R919" s="470">
        <f>Q919*0.93</f>
        <v>0</v>
      </c>
      <c r="S919" s="1264" t="e">
        <f t="shared" si="27"/>
        <v>#DIV/0!</v>
      </c>
      <c r="T919" s="1265"/>
      <c r="U919" s="1292" t="s">
        <v>472</v>
      </c>
      <c r="V919" s="1293"/>
    </row>
    <row r="920" spans="1:23" ht="16">
      <c r="A920" s="1652"/>
      <c r="B920" s="817" t="s">
        <v>465</v>
      </c>
      <c r="C920" s="838" t="s">
        <v>82</v>
      </c>
      <c r="D920" s="838" t="s">
        <v>484</v>
      </c>
      <c r="E920" s="838" t="s">
        <v>484</v>
      </c>
      <c r="F920" s="838" t="s">
        <v>82</v>
      </c>
      <c r="G920" s="838" t="s">
        <v>96</v>
      </c>
      <c r="H920" s="468" t="s">
        <v>82</v>
      </c>
      <c r="I920" s="514" t="s">
        <v>82</v>
      </c>
      <c r="J920" s="764" t="s">
        <v>451</v>
      </c>
      <c r="K920" s="514">
        <v>0</v>
      </c>
      <c r="L920" s="514" t="s">
        <v>82</v>
      </c>
      <c r="M920" s="863" t="s">
        <v>82</v>
      </c>
      <c r="N920" s="923"/>
      <c r="O920" s="922"/>
      <c r="P920" s="843"/>
      <c r="Q920" s="537">
        <f t="shared" si="26"/>
        <v>0</v>
      </c>
      <c r="R920" s="470">
        <f>Q920*0.93</f>
        <v>0</v>
      </c>
      <c r="S920" s="1264" t="e">
        <f t="shared" si="27"/>
        <v>#DIV/0!</v>
      </c>
      <c r="T920" s="1265"/>
      <c r="U920" s="1292" t="s">
        <v>473</v>
      </c>
      <c r="V920" s="1293"/>
    </row>
    <row r="921" spans="1:23" ht="17">
      <c r="A921" s="1653"/>
      <c r="B921" s="817" t="s">
        <v>467</v>
      </c>
      <c r="C921" s="764" t="s">
        <v>1200</v>
      </c>
      <c r="D921" s="468">
        <v>72</v>
      </c>
      <c r="E921" s="514" t="s">
        <v>669</v>
      </c>
      <c r="F921" s="764" t="s">
        <v>459</v>
      </c>
      <c r="G921" s="514">
        <v>471</v>
      </c>
      <c r="H921" s="468" t="s">
        <v>82</v>
      </c>
      <c r="I921" s="514" t="s">
        <v>82</v>
      </c>
      <c r="J921" s="764">
        <v>0</v>
      </c>
      <c r="K921" s="764">
        <v>0</v>
      </c>
      <c r="L921" s="868" t="s">
        <v>484</v>
      </c>
      <c r="M921" s="468" t="s">
        <v>1353</v>
      </c>
      <c r="N921" s="841">
        <v>200000</v>
      </c>
      <c r="O921" s="787">
        <v>20.3</v>
      </c>
      <c r="P921" s="801">
        <v>25</v>
      </c>
      <c r="Q921" s="537">
        <f t="shared" si="26"/>
        <v>15.225</v>
      </c>
      <c r="R921" s="470">
        <f>Q921*0.7835</f>
        <v>11.928787499999999</v>
      </c>
      <c r="S921" s="1264">
        <f t="shared" si="27"/>
        <v>13136.288998357964</v>
      </c>
      <c r="T921" s="1265"/>
      <c r="U921" s="1292" t="s">
        <v>405</v>
      </c>
      <c r="V921" s="1293"/>
    </row>
    <row r="922" spans="1:23" ht="17">
      <c r="A922" s="1651">
        <v>45395</v>
      </c>
      <c r="B922" s="817" t="s">
        <v>256</v>
      </c>
      <c r="C922" s="764" t="s">
        <v>838</v>
      </c>
      <c r="D922" s="839" t="s">
        <v>1349</v>
      </c>
      <c r="E922" s="764" t="s">
        <v>1350</v>
      </c>
      <c r="F922" s="838" t="s">
        <v>537</v>
      </c>
      <c r="G922" s="514">
        <v>471</v>
      </c>
      <c r="H922" s="970"/>
      <c r="I922" s="514" t="s">
        <v>82</v>
      </c>
      <c r="J922" s="838">
        <v>0</v>
      </c>
      <c r="K922" s="839">
        <v>0</v>
      </c>
      <c r="L922" s="868" t="s">
        <v>484</v>
      </c>
      <c r="M922" s="468" t="s">
        <v>1352</v>
      </c>
      <c r="N922" s="514">
        <v>46948</v>
      </c>
      <c r="O922" s="756">
        <v>150</v>
      </c>
      <c r="P922" s="768">
        <v>99</v>
      </c>
      <c r="Q922" s="537">
        <f t="shared" si="26"/>
        <v>1.5</v>
      </c>
      <c r="R922" s="470">
        <f>Q922*0.75</f>
        <v>1.125</v>
      </c>
      <c r="S922" s="1264">
        <f t="shared" si="27"/>
        <v>31298.666666666668</v>
      </c>
      <c r="T922" s="1265"/>
      <c r="U922" s="1292" t="s">
        <v>1317</v>
      </c>
      <c r="V922" s="1293"/>
      <c r="W922" s="959">
        <v>18</v>
      </c>
    </row>
    <row r="923" spans="1:23" ht="17">
      <c r="A923" s="1652"/>
      <c r="B923" s="817">
        <v>6</v>
      </c>
      <c r="C923" s="764" t="s">
        <v>82</v>
      </c>
      <c r="D923" s="764" t="s">
        <v>1271</v>
      </c>
      <c r="E923" s="764" t="s">
        <v>1281</v>
      </c>
      <c r="F923" s="838" t="s">
        <v>82</v>
      </c>
      <c r="G923" s="514">
        <v>471</v>
      </c>
      <c r="H923" s="514" t="s">
        <v>82</v>
      </c>
      <c r="I923" s="514" t="s">
        <v>82</v>
      </c>
      <c r="J923" s="838" t="s">
        <v>406</v>
      </c>
      <c r="K923" s="764" t="s">
        <v>96</v>
      </c>
      <c r="L923" s="837" t="s">
        <v>82</v>
      </c>
      <c r="M923" s="468" t="s">
        <v>82</v>
      </c>
      <c r="N923" s="514" t="s">
        <v>82</v>
      </c>
      <c r="O923" s="756" t="s">
        <v>82</v>
      </c>
      <c r="P923" s="801" t="s">
        <v>82</v>
      </c>
      <c r="Q923" s="537" t="e">
        <f t="shared" si="26"/>
        <v>#VALUE!</v>
      </c>
      <c r="R923" s="470" t="e">
        <f>Q923*0.75</f>
        <v>#VALUE!</v>
      </c>
      <c r="S923" s="1264" t="e">
        <f t="shared" si="27"/>
        <v>#VALUE!</v>
      </c>
      <c r="T923" s="1265"/>
      <c r="U923" s="1292" t="s">
        <v>401</v>
      </c>
      <c r="V923" s="1293"/>
    </row>
    <row r="924" spans="1:23" ht="17">
      <c r="A924" s="1652"/>
      <c r="B924" s="817">
        <v>7</v>
      </c>
      <c r="C924" s="838" t="s">
        <v>1348</v>
      </c>
      <c r="D924" s="468">
        <v>93</v>
      </c>
      <c r="E924" s="838" t="s">
        <v>781</v>
      </c>
      <c r="F924" s="838" t="s">
        <v>459</v>
      </c>
      <c r="G924" s="514">
        <v>494</v>
      </c>
      <c r="H924" s="514" t="s">
        <v>82</v>
      </c>
      <c r="I924" s="514" t="s">
        <v>82</v>
      </c>
      <c r="J924" s="764" t="s">
        <v>1016</v>
      </c>
      <c r="K924" s="764" t="s">
        <v>443</v>
      </c>
      <c r="L924" s="868" t="s">
        <v>484</v>
      </c>
      <c r="M924" s="468" t="s">
        <v>1340</v>
      </c>
      <c r="N924" s="514">
        <v>173192</v>
      </c>
      <c r="O924" s="756">
        <v>24.59</v>
      </c>
      <c r="P924" s="801">
        <v>10</v>
      </c>
      <c r="Q924" s="537">
        <f t="shared" si="26"/>
        <v>22.131</v>
      </c>
      <c r="R924" s="470">
        <f>Q924*0.75</f>
        <v>16.59825</v>
      </c>
      <c r="S924" s="1264">
        <f t="shared" si="27"/>
        <v>7825.7647643576884</v>
      </c>
      <c r="T924" s="1265"/>
      <c r="U924" s="1292" t="s">
        <v>405</v>
      </c>
      <c r="V924" s="1293"/>
    </row>
    <row r="925" spans="1:23" ht="17">
      <c r="A925" s="1652"/>
      <c r="B925" s="817">
        <v>8</v>
      </c>
      <c r="C925" s="764" t="s">
        <v>82</v>
      </c>
      <c r="D925" s="764" t="s">
        <v>1325</v>
      </c>
      <c r="E925" s="514">
        <v>0</v>
      </c>
      <c r="F925" s="764" t="s">
        <v>82</v>
      </c>
      <c r="G925" s="514">
        <v>0</v>
      </c>
      <c r="H925" s="514" t="s">
        <v>82</v>
      </c>
      <c r="I925" s="514" t="s">
        <v>82</v>
      </c>
      <c r="J925" s="764">
        <v>10</v>
      </c>
      <c r="K925" s="764">
        <v>0</v>
      </c>
      <c r="L925" s="868" t="s">
        <v>96</v>
      </c>
      <c r="M925" s="468" t="s">
        <v>82</v>
      </c>
      <c r="N925" s="940"/>
      <c r="O925" s="922"/>
      <c r="P925" s="843"/>
      <c r="Q925" s="537">
        <f t="shared" si="26"/>
        <v>0</v>
      </c>
      <c r="R925" s="470">
        <f>Q925*0.93</f>
        <v>0</v>
      </c>
      <c r="S925" s="1264" t="e">
        <f t="shared" si="27"/>
        <v>#DIV/0!</v>
      </c>
      <c r="T925" s="1265"/>
      <c r="U925" s="1292" t="s">
        <v>472</v>
      </c>
      <c r="V925" s="1293"/>
    </row>
    <row r="926" spans="1:23" ht="16">
      <c r="A926" s="1652"/>
      <c r="B926" s="817" t="s">
        <v>465</v>
      </c>
      <c r="C926" s="838" t="s">
        <v>82</v>
      </c>
      <c r="D926" s="838" t="s">
        <v>484</v>
      </c>
      <c r="E926" s="838" t="s">
        <v>484</v>
      </c>
      <c r="F926" s="838" t="s">
        <v>82</v>
      </c>
      <c r="G926" s="838" t="s">
        <v>96</v>
      </c>
      <c r="H926" s="468" t="s">
        <v>82</v>
      </c>
      <c r="I926" s="514" t="s">
        <v>82</v>
      </c>
      <c r="J926" s="764" t="s">
        <v>451</v>
      </c>
      <c r="K926" s="514">
        <v>0</v>
      </c>
      <c r="L926" s="514" t="s">
        <v>82</v>
      </c>
      <c r="M926" s="863" t="s">
        <v>82</v>
      </c>
      <c r="N926" s="923"/>
      <c r="O926" s="922"/>
      <c r="P926" s="843"/>
      <c r="Q926" s="537">
        <f t="shared" si="26"/>
        <v>0</v>
      </c>
      <c r="R926" s="470">
        <f>Q926*0.93</f>
        <v>0</v>
      </c>
      <c r="S926" s="1264" t="e">
        <f t="shared" si="27"/>
        <v>#DIV/0!</v>
      </c>
      <c r="T926" s="1265"/>
      <c r="U926" s="1292" t="s">
        <v>473</v>
      </c>
      <c r="V926" s="1293"/>
    </row>
    <row r="927" spans="1:23" ht="17">
      <c r="A927" s="1653"/>
      <c r="B927" s="817" t="s">
        <v>467</v>
      </c>
      <c r="C927" s="764" t="s">
        <v>1200</v>
      </c>
      <c r="D927" s="468">
        <v>72</v>
      </c>
      <c r="E927" s="514" t="s">
        <v>453</v>
      </c>
      <c r="F927" s="764" t="s">
        <v>459</v>
      </c>
      <c r="G927" s="514">
        <v>471</v>
      </c>
      <c r="H927" s="468" t="s">
        <v>82</v>
      </c>
      <c r="I927" s="514" t="s">
        <v>82</v>
      </c>
      <c r="J927" s="764">
        <v>0</v>
      </c>
      <c r="K927" s="764">
        <v>0</v>
      </c>
      <c r="L927" s="868" t="s">
        <v>484</v>
      </c>
      <c r="M927" s="468" t="s">
        <v>1354</v>
      </c>
      <c r="N927" s="841">
        <v>200000</v>
      </c>
      <c r="O927" s="787">
        <v>21.5</v>
      </c>
      <c r="P927" s="801">
        <v>25</v>
      </c>
      <c r="Q927" s="537">
        <f t="shared" si="26"/>
        <v>16.125</v>
      </c>
      <c r="R927" s="470">
        <f>Q927*0.7835</f>
        <v>12.6339375</v>
      </c>
      <c r="S927" s="1264">
        <f t="shared" si="27"/>
        <v>12403.100775193798</v>
      </c>
      <c r="T927" s="1265"/>
      <c r="U927" s="1292" t="s">
        <v>405</v>
      </c>
      <c r="V927" s="1293"/>
    </row>
    <row r="928" spans="1:23" ht="17">
      <c r="A928" s="1651">
        <v>45396</v>
      </c>
      <c r="B928" s="817" t="s">
        <v>256</v>
      </c>
      <c r="C928" s="764" t="s">
        <v>838</v>
      </c>
      <c r="D928" s="839" t="s">
        <v>1005</v>
      </c>
      <c r="E928" s="764" t="s">
        <v>1357</v>
      </c>
      <c r="F928" s="838" t="s">
        <v>537</v>
      </c>
      <c r="G928" s="514">
        <v>472</v>
      </c>
      <c r="H928" s="970"/>
      <c r="I928" s="514" t="s">
        <v>82</v>
      </c>
      <c r="J928" s="838">
        <v>0</v>
      </c>
      <c r="K928" s="839">
        <v>0</v>
      </c>
      <c r="L928" s="868" t="s">
        <v>484</v>
      </c>
      <c r="M928" s="468" t="s">
        <v>1352</v>
      </c>
      <c r="N928" s="514">
        <v>46482</v>
      </c>
      <c r="O928" s="756">
        <v>150</v>
      </c>
      <c r="P928" s="768">
        <v>99</v>
      </c>
      <c r="Q928" s="537">
        <f t="shared" si="26"/>
        <v>1.5</v>
      </c>
      <c r="R928" s="470">
        <f>Q928*0.75</f>
        <v>1.125</v>
      </c>
      <c r="S928" s="1264">
        <f t="shared" si="27"/>
        <v>30988</v>
      </c>
      <c r="T928" s="1265"/>
      <c r="U928" s="1292" t="s">
        <v>1317</v>
      </c>
      <c r="V928" s="1293"/>
      <c r="W928" s="959">
        <v>18</v>
      </c>
    </row>
    <row r="929" spans="1:23" ht="17">
      <c r="A929" s="1652"/>
      <c r="B929" s="817">
        <v>6</v>
      </c>
      <c r="C929" s="764" t="s">
        <v>82</v>
      </c>
      <c r="D929" s="764" t="s">
        <v>1271</v>
      </c>
      <c r="E929" s="764" t="s">
        <v>1281</v>
      </c>
      <c r="F929" s="838" t="s">
        <v>82</v>
      </c>
      <c r="G929" s="514">
        <v>472</v>
      </c>
      <c r="H929" s="514" t="s">
        <v>82</v>
      </c>
      <c r="I929" s="514" t="s">
        <v>82</v>
      </c>
      <c r="J929" s="838" t="s">
        <v>406</v>
      </c>
      <c r="K929" s="764" t="s">
        <v>96</v>
      </c>
      <c r="L929" s="837" t="s">
        <v>82</v>
      </c>
      <c r="M929" s="468" t="s">
        <v>82</v>
      </c>
      <c r="N929" s="514" t="s">
        <v>82</v>
      </c>
      <c r="O929" s="756" t="s">
        <v>82</v>
      </c>
      <c r="P929" s="801" t="s">
        <v>82</v>
      </c>
      <c r="Q929" s="537" t="e">
        <f t="shared" si="26"/>
        <v>#VALUE!</v>
      </c>
      <c r="R929" s="470" t="e">
        <f>Q929*0.75</f>
        <v>#VALUE!</v>
      </c>
      <c r="S929" s="1264" t="e">
        <f t="shared" si="27"/>
        <v>#VALUE!</v>
      </c>
      <c r="T929" s="1265"/>
      <c r="U929" s="1292" t="s">
        <v>401</v>
      </c>
      <c r="V929" s="1293"/>
    </row>
    <row r="930" spans="1:23" ht="17">
      <c r="A930" s="1652"/>
      <c r="B930" s="817">
        <v>7</v>
      </c>
      <c r="C930" s="838" t="s">
        <v>1356</v>
      </c>
      <c r="D930" s="468">
        <v>92</v>
      </c>
      <c r="E930" s="838" t="s">
        <v>781</v>
      </c>
      <c r="F930" s="838" t="s">
        <v>459</v>
      </c>
      <c r="G930" s="514">
        <v>543</v>
      </c>
      <c r="H930" s="514" t="s">
        <v>82</v>
      </c>
      <c r="I930" s="514" t="s">
        <v>82</v>
      </c>
      <c r="J930" s="764" t="s">
        <v>1016</v>
      </c>
      <c r="K930" s="764" t="s">
        <v>443</v>
      </c>
      <c r="L930" s="868" t="s">
        <v>615</v>
      </c>
      <c r="M930" s="468" t="s">
        <v>1249</v>
      </c>
      <c r="N930" s="514">
        <v>166291</v>
      </c>
      <c r="O930" s="756">
        <v>25</v>
      </c>
      <c r="P930" s="801">
        <v>10</v>
      </c>
      <c r="Q930" s="537">
        <f t="shared" si="26"/>
        <v>22.5</v>
      </c>
      <c r="R930" s="470">
        <f>Q930*0.75</f>
        <v>16.875</v>
      </c>
      <c r="S930" s="1264">
        <f t="shared" si="27"/>
        <v>7390.7111111111108</v>
      </c>
      <c r="T930" s="1265"/>
      <c r="U930" s="1292" t="s">
        <v>405</v>
      </c>
      <c r="V930" s="1293"/>
    </row>
    <row r="931" spans="1:23" ht="17">
      <c r="A931" s="1652"/>
      <c r="B931" s="817">
        <v>8</v>
      </c>
      <c r="C931" s="764" t="s">
        <v>82</v>
      </c>
      <c r="D931" s="764" t="s">
        <v>1325</v>
      </c>
      <c r="E931" s="514">
        <v>0</v>
      </c>
      <c r="F931" s="764" t="s">
        <v>82</v>
      </c>
      <c r="G931" s="514">
        <v>0</v>
      </c>
      <c r="H931" s="514" t="s">
        <v>82</v>
      </c>
      <c r="I931" s="514" t="s">
        <v>82</v>
      </c>
      <c r="J931" s="764">
        <v>10</v>
      </c>
      <c r="K931" s="764">
        <v>0</v>
      </c>
      <c r="L931" s="868" t="s">
        <v>96</v>
      </c>
      <c r="M931" s="468" t="s">
        <v>82</v>
      </c>
      <c r="N931" s="940"/>
      <c r="O931" s="922"/>
      <c r="P931" s="843"/>
      <c r="Q931" s="537">
        <f t="shared" si="26"/>
        <v>0</v>
      </c>
      <c r="R931" s="470">
        <f>Q931*0.93</f>
        <v>0</v>
      </c>
      <c r="S931" s="1264" t="e">
        <f t="shared" si="27"/>
        <v>#DIV/0!</v>
      </c>
      <c r="T931" s="1265"/>
      <c r="U931" s="1292" t="s">
        <v>472</v>
      </c>
      <c r="V931" s="1293"/>
    </row>
    <row r="932" spans="1:23" ht="16">
      <c r="A932" s="1652"/>
      <c r="B932" s="817" t="s">
        <v>465</v>
      </c>
      <c r="C932" s="838" t="s">
        <v>82</v>
      </c>
      <c r="D932" s="838" t="s">
        <v>484</v>
      </c>
      <c r="E932" s="838" t="s">
        <v>484</v>
      </c>
      <c r="F932" s="838" t="s">
        <v>82</v>
      </c>
      <c r="G932" s="838" t="s">
        <v>96</v>
      </c>
      <c r="H932" s="468" t="s">
        <v>82</v>
      </c>
      <c r="I932" s="514" t="s">
        <v>82</v>
      </c>
      <c r="J932" s="764" t="s">
        <v>451</v>
      </c>
      <c r="K932" s="514">
        <v>0</v>
      </c>
      <c r="L932" s="514" t="s">
        <v>82</v>
      </c>
      <c r="M932" s="863" t="s">
        <v>82</v>
      </c>
      <c r="N932" s="923"/>
      <c r="O932" s="922"/>
      <c r="P932" s="843"/>
      <c r="Q932" s="537">
        <f t="shared" si="26"/>
        <v>0</v>
      </c>
      <c r="R932" s="470">
        <f>Q932*0.93</f>
        <v>0</v>
      </c>
      <c r="S932" s="1264" t="e">
        <f t="shared" si="27"/>
        <v>#DIV/0!</v>
      </c>
      <c r="T932" s="1265"/>
      <c r="U932" s="1292" t="s">
        <v>473</v>
      </c>
      <c r="V932" s="1293"/>
    </row>
    <row r="933" spans="1:23" ht="17">
      <c r="A933" s="1653"/>
      <c r="B933" s="817" t="s">
        <v>467</v>
      </c>
      <c r="C933" s="764" t="s">
        <v>1200</v>
      </c>
      <c r="D933" s="468" t="s">
        <v>1011</v>
      </c>
      <c r="E933" s="514">
        <v>25</v>
      </c>
      <c r="F933" s="764" t="s">
        <v>459</v>
      </c>
      <c r="G933" s="514">
        <v>471</v>
      </c>
      <c r="H933" s="468" t="s">
        <v>82</v>
      </c>
      <c r="I933" s="514" t="s">
        <v>82</v>
      </c>
      <c r="J933" s="764">
        <v>0</v>
      </c>
      <c r="K933" s="764">
        <v>0</v>
      </c>
      <c r="L933" s="868" t="s">
        <v>484</v>
      </c>
      <c r="M933" s="468" t="s">
        <v>1358</v>
      </c>
      <c r="N933" s="841">
        <v>200000</v>
      </c>
      <c r="O933" s="787">
        <v>28.09</v>
      </c>
      <c r="P933" s="801">
        <v>25</v>
      </c>
      <c r="Q933" s="537">
        <f t="shared" si="26"/>
        <v>21.067499999999999</v>
      </c>
      <c r="R933" s="470">
        <f>Q933*0.7835</f>
        <v>16.506386249999998</v>
      </c>
      <c r="S933" s="1264">
        <f t="shared" si="27"/>
        <v>9493.295360151893</v>
      </c>
      <c r="T933" s="1265"/>
      <c r="U933" s="1292" t="s">
        <v>405</v>
      </c>
      <c r="V933" s="1293"/>
    </row>
    <row r="934" spans="1:23" ht="17">
      <c r="A934" s="1651">
        <v>45397</v>
      </c>
      <c r="B934" s="817" t="s">
        <v>256</v>
      </c>
      <c r="C934" s="764" t="s">
        <v>838</v>
      </c>
      <c r="D934" s="839" t="s">
        <v>1362</v>
      </c>
      <c r="E934" s="764" t="s">
        <v>1357</v>
      </c>
      <c r="F934" s="838" t="s">
        <v>797</v>
      </c>
      <c r="G934" s="514">
        <v>470</v>
      </c>
      <c r="H934" s="970"/>
      <c r="I934" s="514" t="s">
        <v>82</v>
      </c>
      <c r="J934" s="838">
        <v>0</v>
      </c>
      <c r="K934" s="839">
        <v>0</v>
      </c>
      <c r="L934" s="868" t="s">
        <v>484</v>
      </c>
      <c r="M934" s="468" t="s">
        <v>1301</v>
      </c>
      <c r="N934" s="514">
        <v>46675</v>
      </c>
      <c r="O934" s="756">
        <v>150</v>
      </c>
      <c r="P934" s="768">
        <v>99</v>
      </c>
      <c r="Q934" s="537">
        <f t="shared" si="26"/>
        <v>1.5</v>
      </c>
      <c r="R934" s="470">
        <f>Q934*0.75</f>
        <v>1.125</v>
      </c>
      <c r="S934" s="1264">
        <f t="shared" si="27"/>
        <v>31116.666666666668</v>
      </c>
      <c r="T934" s="1265"/>
      <c r="U934" s="1292" t="s">
        <v>1317</v>
      </c>
      <c r="V934" s="1293"/>
      <c r="W934" s="959">
        <v>18</v>
      </c>
    </row>
    <row r="935" spans="1:23" ht="17">
      <c r="A935" s="1652"/>
      <c r="B935" s="817">
        <v>6</v>
      </c>
      <c r="C935" s="764" t="s">
        <v>82</v>
      </c>
      <c r="D935" s="764" t="s">
        <v>1271</v>
      </c>
      <c r="E935" s="764" t="s">
        <v>1281</v>
      </c>
      <c r="F935" s="838" t="s">
        <v>82</v>
      </c>
      <c r="G935" s="514">
        <v>470</v>
      </c>
      <c r="H935" s="514" t="s">
        <v>82</v>
      </c>
      <c r="I935" s="514" t="s">
        <v>82</v>
      </c>
      <c r="J935" s="838" t="s">
        <v>406</v>
      </c>
      <c r="K935" s="764" t="s">
        <v>96</v>
      </c>
      <c r="L935" s="837" t="s">
        <v>82</v>
      </c>
      <c r="M935" s="468" t="s">
        <v>82</v>
      </c>
      <c r="N935" s="514" t="s">
        <v>82</v>
      </c>
      <c r="O935" s="756" t="s">
        <v>82</v>
      </c>
      <c r="P935" s="801" t="s">
        <v>82</v>
      </c>
      <c r="Q935" s="537" t="e">
        <f t="shared" si="26"/>
        <v>#VALUE!</v>
      </c>
      <c r="R935" s="470" t="e">
        <f>Q935*0.75</f>
        <v>#VALUE!</v>
      </c>
      <c r="S935" s="1264" t="e">
        <f t="shared" si="27"/>
        <v>#VALUE!</v>
      </c>
      <c r="T935" s="1265"/>
      <c r="U935" s="1292" t="s">
        <v>401</v>
      </c>
      <c r="V935" s="1293"/>
    </row>
    <row r="936" spans="1:23" ht="17">
      <c r="A936" s="1652"/>
      <c r="B936" s="817">
        <v>7</v>
      </c>
      <c r="C936" s="838" t="s">
        <v>1360</v>
      </c>
      <c r="D936" s="468" t="s">
        <v>1363</v>
      </c>
      <c r="E936" s="838" t="s">
        <v>781</v>
      </c>
      <c r="F936" s="838" t="s">
        <v>459</v>
      </c>
      <c r="G936" s="514">
        <v>551</v>
      </c>
      <c r="H936" s="514" t="s">
        <v>82</v>
      </c>
      <c r="I936" s="514" t="s">
        <v>82</v>
      </c>
      <c r="J936" s="764" t="s">
        <v>1016</v>
      </c>
      <c r="K936" s="764" t="s">
        <v>443</v>
      </c>
      <c r="L936" s="868" t="s">
        <v>484</v>
      </c>
      <c r="M936" s="468" t="s">
        <v>1327</v>
      </c>
      <c r="N936" s="514">
        <v>185938</v>
      </c>
      <c r="O936" s="756">
        <v>28.89</v>
      </c>
      <c r="P936" s="801">
        <v>10</v>
      </c>
      <c r="Q936" s="537">
        <f t="shared" si="26"/>
        <v>26.000999999999998</v>
      </c>
      <c r="R936" s="470">
        <f>Q936*0.75</f>
        <v>19.500749999999996</v>
      </c>
      <c r="S936" s="1264">
        <f t="shared" si="27"/>
        <v>7151.1864928271998</v>
      </c>
      <c r="T936" s="1265"/>
      <c r="U936" s="1292" t="s">
        <v>405</v>
      </c>
      <c r="V936" s="1293"/>
    </row>
    <row r="937" spans="1:23" ht="17">
      <c r="A937" s="1652"/>
      <c r="B937" s="817">
        <v>8</v>
      </c>
      <c r="C937" s="764" t="s">
        <v>82</v>
      </c>
      <c r="D937" s="764" t="s">
        <v>1325</v>
      </c>
      <c r="E937" s="514">
        <v>0</v>
      </c>
      <c r="F937" s="764" t="s">
        <v>82</v>
      </c>
      <c r="G937" s="514">
        <v>0</v>
      </c>
      <c r="H937" s="514" t="s">
        <v>82</v>
      </c>
      <c r="I937" s="514" t="s">
        <v>82</v>
      </c>
      <c r="J937" s="764">
        <v>10</v>
      </c>
      <c r="K937" s="764">
        <v>0</v>
      </c>
      <c r="L937" s="868" t="s">
        <v>96</v>
      </c>
      <c r="M937" s="468" t="s">
        <v>82</v>
      </c>
      <c r="N937" s="940"/>
      <c r="O937" s="922"/>
      <c r="P937" s="843"/>
      <c r="Q937" s="537">
        <f t="shared" si="26"/>
        <v>0</v>
      </c>
      <c r="R937" s="470">
        <f>Q937*0.93</f>
        <v>0</v>
      </c>
      <c r="S937" s="1264" t="e">
        <f t="shared" si="27"/>
        <v>#DIV/0!</v>
      </c>
      <c r="T937" s="1265"/>
      <c r="U937" s="1292" t="s">
        <v>472</v>
      </c>
      <c r="V937" s="1293"/>
    </row>
    <row r="938" spans="1:23" ht="16">
      <c r="A938" s="1652"/>
      <c r="B938" s="817" t="s">
        <v>465</v>
      </c>
      <c r="C938" s="838" t="s">
        <v>82</v>
      </c>
      <c r="D938" s="838" t="s">
        <v>484</v>
      </c>
      <c r="E938" s="838" t="s">
        <v>484</v>
      </c>
      <c r="F938" s="838" t="s">
        <v>82</v>
      </c>
      <c r="G938" s="838" t="s">
        <v>96</v>
      </c>
      <c r="H938" s="468" t="s">
        <v>82</v>
      </c>
      <c r="I938" s="514" t="s">
        <v>82</v>
      </c>
      <c r="J938" s="764" t="s">
        <v>451</v>
      </c>
      <c r="K938" s="514">
        <v>0</v>
      </c>
      <c r="L938" s="514" t="s">
        <v>82</v>
      </c>
      <c r="M938" s="863" t="s">
        <v>82</v>
      </c>
      <c r="N938" s="923"/>
      <c r="O938" s="922"/>
      <c r="P938" s="843"/>
      <c r="Q938" s="537">
        <f t="shared" si="26"/>
        <v>0</v>
      </c>
      <c r="R938" s="470">
        <f>Q938*0.93</f>
        <v>0</v>
      </c>
      <c r="S938" s="1264" t="e">
        <f t="shared" si="27"/>
        <v>#DIV/0!</v>
      </c>
      <c r="T938" s="1265"/>
      <c r="U938" s="1292" t="s">
        <v>473</v>
      </c>
      <c r="V938" s="1293"/>
    </row>
    <row r="939" spans="1:23" ht="17">
      <c r="A939" s="1653"/>
      <c r="B939" s="817" t="s">
        <v>467</v>
      </c>
      <c r="C939" s="764" t="s">
        <v>1361</v>
      </c>
      <c r="D939" s="468" t="s">
        <v>1364</v>
      </c>
      <c r="E939" s="514">
        <v>24</v>
      </c>
      <c r="F939" s="764" t="s">
        <v>459</v>
      </c>
      <c r="G939" s="514">
        <v>470</v>
      </c>
      <c r="H939" s="468" t="s">
        <v>82</v>
      </c>
      <c r="I939" s="514" t="s">
        <v>82</v>
      </c>
      <c r="J939" s="764">
        <v>0</v>
      </c>
      <c r="K939" s="764">
        <v>0</v>
      </c>
      <c r="L939" s="868" t="s">
        <v>484</v>
      </c>
      <c r="M939" s="468" t="s">
        <v>1365</v>
      </c>
      <c r="N939" s="841">
        <v>188116</v>
      </c>
      <c r="O939" s="787">
        <v>25</v>
      </c>
      <c r="P939" s="801">
        <v>25</v>
      </c>
      <c r="Q939" s="537">
        <f t="shared" si="26"/>
        <v>18.75</v>
      </c>
      <c r="R939" s="470">
        <f>Q939*0.7835</f>
        <v>14.690624999999999</v>
      </c>
      <c r="S939" s="1264">
        <f t="shared" si="27"/>
        <v>10032.853333333333</v>
      </c>
      <c r="T939" s="1265"/>
      <c r="U939" s="1292" t="s">
        <v>405</v>
      </c>
      <c r="V939" s="1293"/>
    </row>
    <row r="940" spans="1:23" ht="17">
      <c r="A940" s="1651">
        <v>45398</v>
      </c>
      <c r="B940" s="817" t="s">
        <v>256</v>
      </c>
      <c r="C940" s="764" t="s">
        <v>838</v>
      </c>
      <c r="D940" s="839" t="s">
        <v>1362</v>
      </c>
      <c r="E940" s="764" t="s">
        <v>1357</v>
      </c>
      <c r="F940" s="838" t="s">
        <v>797</v>
      </c>
      <c r="G940" s="514">
        <v>470</v>
      </c>
      <c r="H940" s="970"/>
      <c r="I940" s="514" t="s">
        <v>82</v>
      </c>
      <c r="J940" s="838">
        <v>0</v>
      </c>
      <c r="K940" s="839">
        <v>0</v>
      </c>
      <c r="L940" s="868" t="s">
        <v>484</v>
      </c>
      <c r="M940" s="468" t="s">
        <v>1301</v>
      </c>
      <c r="N940" s="514">
        <v>46839</v>
      </c>
      <c r="O940" s="756">
        <v>150</v>
      </c>
      <c r="P940" s="768">
        <v>99</v>
      </c>
      <c r="Q940" s="537">
        <f t="shared" si="26"/>
        <v>1.5</v>
      </c>
      <c r="R940" s="470">
        <f>Q940*0.75</f>
        <v>1.125</v>
      </c>
      <c r="S940" s="1264">
        <f t="shared" si="27"/>
        <v>31226</v>
      </c>
      <c r="T940" s="1265"/>
      <c r="U940" s="1292" t="s">
        <v>1317</v>
      </c>
      <c r="V940" s="1293"/>
      <c r="W940" s="959">
        <v>18</v>
      </c>
    </row>
    <row r="941" spans="1:23" ht="17">
      <c r="A941" s="1652"/>
      <c r="B941" s="817">
        <v>6</v>
      </c>
      <c r="C941" s="764" t="s">
        <v>82</v>
      </c>
      <c r="D941" s="764" t="s">
        <v>1271</v>
      </c>
      <c r="E941" s="764" t="s">
        <v>1281</v>
      </c>
      <c r="F941" s="838" t="s">
        <v>82</v>
      </c>
      <c r="G941" s="514">
        <v>470</v>
      </c>
      <c r="H941" s="514" t="s">
        <v>82</v>
      </c>
      <c r="I941" s="514" t="s">
        <v>82</v>
      </c>
      <c r="J941" s="838" t="s">
        <v>406</v>
      </c>
      <c r="K941" s="764" t="s">
        <v>96</v>
      </c>
      <c r="L941" s="837" t="s">
        <v>82</v>
      </c>
      <c r="M941" s="468" t="s">
        <v>82</v>
      </c>
      <c r="N941" s="514" t="s">
        <v>82</v>
      </c>
      <c r="O941" s="756" t="s">
        <v>82</v>
      </c>
      <c r="P941" s="801" t="s">
        <v>82</v>
      </c>
      <c r="Q941" s="537" t="e">
        <f t="shared" si="26"/>
        <v>#VALUE!</v>
      </c>
      <c r="R941" s="470" t="e">
        <f>Q941*0.75</f>
        <v>#VALUE!</v>
      </c>
      <c r="S941" s="1264" t="e">
        <f t="shared" si="27"/>
        <v>#VALUE!</v>
      </c>
      <c r="T941" s="1265"/>
      <c r="U941" s="1292" t="s">
        <v>401</v>
      </c>
      <c r="V941" s="1293"/>
    </row>
    <row r="942" spans="1:23" ht="17">
      <c r="A942" s="1652"/>
      <c r="B942" s="817">
        <v>7</v>
      </c>
      <c r="C942" s="838" t="s">
        <v>1367</v>
      </c>
      <c r="D942" s="468">
        <v>86</v>
      </c>
      <c r="E942" s="838" t="s">
        <v>781</v>
      </c>
      <c r="F942" s="838" t="s">
        <v>459</v>
      </c>
      <c r="G942" s="514">
        <v>553</v>
      </c>
      <c r="H942" s="514" t="s">
        <v>82</v>
      </c>
      <c r="I942" s="514" t="s">
        <v>82</v>
      </c>
      <c r="J942" s="764" t="s">
        <v>1016</v>
      </c>
      <c r="K942" s="764" t="s">
        <v>443</v>
      </c>
      <c r="L942" s="868" t="s">
        <v>484</v>
      </c>
      <c r="M942" s="468" t="s">
        <v>1327</v>
      </c>
      <c r="N942" s="514">
        <v>198936</v>
      </c>
      <c r="O942" s="756">
        <v>29.75</v>
      </c>
      <c r="P942" s="801">
        <v>10</v>
      </c>
      <c r="Q942" s="537">
        <f t="shared" si="26"/>
        <v>26.774999999999999</v>
      </c>
      <c r="R942" s="470">
        <f>Q942*0.75</f>
        <v>20.081249999999997</v>
      </c>
      <c r="S942" s="1264">
        <f t="shared" si="27"/>
        <v>7429.9159663865548</v>
      </c>
      <c r="T942" s="1265"/>
      <c r="U942" s="1292" t="s">
        <v>405</v>
      </c>
      <c r="V942" s="1293"/>
    </row>
    <row r="943" spans="1:23" ht="17">
      <c r="A943" s="1652"/>
      <c r="B943" s="817">
        <v>8</v>
      </c>
      <c r="C943" s="764" t="s">
        <v>82</v>
      </c>
      <c r="D943" s="764" t="s">
        <v>1325</v>
      </c>
      <c r="E943" s="514">
        <v>0</v>
      </c>
      <c r="F943" s="764" t="s">
        <v>82</v>
      </c>
      <c r="G943" s="514">
        <v>0</v>
      </c>
      <c r="H943" s="514" t="s">
        <v>82</v>
      </c>
      <c r="I943" s="514" t="s">
        <v>82</v>
      </c>
      <c r="J943" s="764">
        <v>10</v>
      </c>
      <c r="K943" s="764">
        <v>0</v>
      </c>
      <c r="L943" s="868" t="s">
        <v>96</v>
      </c>
      <c r="M943" s="468" t="s">
        <v>82</v>
      </c>
      <c r="N943" s="940"/>
      <c r="O943" s="922"/>
      <c r="P943" s="843"/>
      <c r="Q943" s="537">
        <f t="shared" si="26"/>
        <v>0</v>
      </c>
      <c r="R943" s="470">
        <f>Q943*0.93</f>
        <v>0</v>
      </c>
      <c r="S943" s="1264" t="e">
        <f t="shared" si="27"/>
        <v>#DIV/0!</v>
      </c>
      <c r="T943" s="1265"/>
      <c r="U943" s="1292" t="s">
        <v>472</v>
      </c>
      <c r="V943" s="1293"/>
    </row>
    <row r="944" spans="1:23" ht="16">
      <c r="A944" s="1652"/>
      <c r="B944" s="817" t="s">
        <v>465</v>
      </c>
      <c r="C944" s="838" t="s">
        <v>82</v>
      </c>
      <c r="D944" s="838" t="s">
        <v>484</v>
      </c>
      <c r="E944" s="838" t="s">
        <v>484</v>
      </c>
      <c r="F944" s="838" t="s">
        <v>82</v>
      </c>
      <c r="G944" s="838" t="s">
        <v>96</v>
      </c>
      <c r="H944" s="468" t="s">
        <v>82</v>
      </c>
      <c r="I944" s="514" t="s">
        <v>82</v>
      </c>
      <c r="J944" s="764" t="s">
        <v>451</v>
      </c>
      <c r="K944" s="514">
        <v>0</v>
      </c>
      <c r="L944" s="514" t="s">
        <v>82</v>
      </c>
      <c r="M944" s="863" t="s">
        <v>82</v>
      </c>
      <c r="N944" s="923"/>
      <c r="O944" s="922"/>
      <c r="P944" s="843"/>
      <c r="Q944" s="537">
        <f t="shared" si="26"/>
        <v>0</v>
      </c>
      <c r="R944" s="470">
        <f>Q944*0.93</f>
        <v>0</v>
      </c>
      <c r="S944" s="1264" t="e">
        <f t="shared" si="27"/>
        <v>#DIV/0!</v>
      </c>
      <c r="T944" s="1265"/>
      <c r="U944" s="1292" t="s">
        <v>473</v>
      </c>
      <c r="V944" s="1293"/>
    </row>
    <row r="945" spans="1:23" ht="17">
      <c r="A945" s="1653"/>
      <c r="B945" s="817" t="s">
        <v>467</v>
      </c>
      <c r="C945" s="764" t="s">
        <v>631</v>
      </c>
      <c r="D945" s="468">
        <v>86</v>
      </c>
      <c r="E945" s="514">
        <v>24</v>
      </c>
      <c r="F945" s="764" t="s">
        <v>459</v>
      </c>
      <c r="G945" s="514">
        <v>469</v>
      </c>
      <c r="H945" s="468" t="s">
        <v>82</v>
      </c>
      <c r="I945" s="514" t="s">
        <v>82</v>
      </c>
      <c r="J945" s="764">
        <v>0</v>
      </c>
      <c r="K945" s="764">
        <v>0</v>
      </c>
      <c r="L945" s="868" t="s">
        <v>484</v>
      </c>
      <c r="M945" s="468" t="s">
        <v>1368</v>
      </c>
      <c r="N945" s="841">
        <v>150000</v>
      </c>
      <c r="O945" s="787">
        <v>25</v>
      </c>
      <c r="P945" s="801">
        <v>25</v>
      </c>
      <c r="Q945" s="537">
        <f t="shared" si="26"/>
        <v>18.75</v>
      </c>
      <c r="R945" s="470">
        <f>Q945*0.7835</f>
        <v>14.690624999999999</v>
      </c>
      <c r="S945" s="1264">
        <f t="shared" si="27"/>
        <v>8000</v>
      </c>
      <c r="T945" s="1265"/>
      <c r="U945" s="1292" t="s">
        <v>405</v>
      </c>
      <c r="V945" s="1293"/>
    </row>
    <row r="946" spans="1:23" ht="17">
      <c r="A946" s="1651">
        <v>45399</v>
      </c>
      <c r="B946" s="817" t="s">
        <v>256</v>
      </c>
      <c r="C946" s="764" t="s">
        <v>838</v>
      </c>
      <c r="D946" s="839" t="s">
        <v>1005</v>
      </c>
      <c r="E946" s="764" t="s">
        <v>1357</v>
      </c>
      <c r="F946" s="838" t="s">
        <v>797</v>
      </c>
      <c r="G946" s="514">
        <v>472</v>
      </c>
      <c r="H946" s="970"/>
      <c r="I946" s="514" t="s">
        <v>82</v>
      </c>
      <c r="J946" s="838">
        <v>0</v>
      </c>
      <c r="K946" s="839">
        <v>0</v>
      </c>
      <c r="L946" s="868" t="s">
        <v>484</v>
      </c>
      <c r="M946" s="468" t="s">
        <v>1301</v>
      </c>
      <c r="N946" s="514">
        <v>51557</v>
      </c>
      <c r="O946" s="756">
        <v>150</v>
      </c>
      <c r="P946" s="768">
        <v>99</v>
      </c>
      <c r="Q946" s="537">
        <f t="shared" si="26"/>
        <v>1.5</v>
      </c>
      <c r="R946" s="470">
        <f>Q946*0.75</f>
        <v>1.125</v>
      </c>
      <c r="S946" s="1264">
        <f t="shared" si="27"/>
        <v>34371.333333333336</v>
      </c>
      <c r="T946" s="1265"/>
      <c r="U946" s="1292" t="s">
        <v>1317</v>
      </c>
      <c r="V946" s="1293"/>
      <c r="W946" s="959">
        <v>18</v>
      </c>
    </row>
    <row r="947" spans="1:23" ht="17">
      <c r="A947" s="1652"/>
      <c r="B947" s="817">
        <v>6</v>
      </c>
      <c r="C947" s="764" t="s">
        <v>82</v>
      </c>
      <c r="D947" s="764" t="s">
        <v>1370</v>
      </c>
      <c r="E947" s="764" t="s">
        <v>1281</v>
      </c>
      <c r="F947" s="838" t="s">
        <v>82</v>
      </c>
      <c r="G947" s="514">
        <v>472</v>
      </c>
      <c r="H947" s="514" t="s">
        <v>82</v>
      </c>
      <c r="I947" s="514" t="s">
        <v>82</v>
      </c>
      <c r="J947" s="838" t="s">
        <v>406</v>
      </c>
      <c r="K947" s="764" t="s">
        <v>96</v>
      </c>
      <c r="L947" s="837" t="s">
        <v>82</v>
      </c>
      <c r="M947" s="468" t="s">
        <v>82</v>
      </c>
      <c r="N947" s="514" t="s">
        <v>82</v>
      </c>
      <c r="O947" s="756" t="s">
        <v>82</v>
      </c>
      <c r="P947" s="801" t="s">
        <v>82</v>
      </c>
      <c r="Q947" s="537" t="e">
        <f t="shared" si="26"/>
        <v>#VALUE!</v>
      </c>
      <c r="R947" s="470" t="e">
        <f>Q947*0.75</f>
        <v>#VALUE!</v>
      </c>
      <c r="S947" s="1264" t="e">
        <f t="shared" si="27"/>
        <v>#VALUE!</v>
      </c>
      <c r="T947" s="1265"/>
      <c r="U947" s="1292" t="s">
        <v>401</v>
      </c>
      <c r="V947" s="1293"/>
    </row>
    <row r="948" spans="1:23" ht="17">
      <c r="A948" s="1652"/>
      <c r="B948" s="817">
        <v>7</v>
      </c>
      <c r="C948" s="838" t="s">
        <v>1369</v>
      </c>
      <c r="D948" s="468" t="s">
        <v>1371</v>
      </c>
      <c r="E948" s="838" t="s">
        <v>781</v>
      </c>
      <c r="F948" s="838" t="s">
        <v>907</v>
      </c>
      <c r="G948" s="514">
        <v>539</v>
      </c>
      <c r="H948" s="514" t="s">
        <v>82</v>
      </c>
      <c r="I948" s="514" t="s">
        <v>82</v>
      </c>
      <c r="J948" s="764" t="s">
        <v>1016</v>
      </c>
      <c r="K948" s="764" t="s">
        <v>443</v>
      </c>
      <c r="L948" s="868" t="s">
        <v>484</v>
      </c>
      <c r="M948" s="468" t="s">
        <v>1322</v>
      </c>
      <c r="N948" s="514">
        <v>139798</v>
      </c>
      <c r="O948" s="756">
        <v>23.12</v>
      </c>
      <c r="P948" s="801">
        <v>10</v>
      </c>
      <c r="Q948" s="537">
        <f t="shared" si="26"/>
        <v>20.808000000000003</v>
      </c>
      <c r="R948" s="470">
        <f>Q948*0.75</f>
        <v>15.606000000000002</v>
      </c>
      <c r="S948" s="1264">
        <f t="shared" si="27"/>
        <v>6718.4736639753928</v>
      </c>
      <c r="T948" s="1265"/>
      <c r="U948" s="1292" t="s">
        <v>405</v>
      </c>
      <c r="V948" s="1293"/>
    </row>
    <row r="949" spans="1:23" ht="17">
      <c r="A949" s="1652"/>
      <c r="B949" s="817">
        <v>8</v>
      </c>
      <c r="C949" s="764" t="s">
        <v>82</v>
      </c>
      <c r="D949" s="764" t="s">
        <v>1325</v>
      </c>
      <c r="E949" s="514">
        <v>0</v>
      </c>
      <c r="F949" s="764" t="s">
        <v>82</v>
      </c>
      <c r="G949" s="514">
        <v>0</v>
      </c>
      <c r="H949" s="514" t="s">
        <v>82</v>
      </c>
      <c r="I949" s="514" t="s">
        <v>82</v>
      </c>
      <c r="J949" s="764">
        <v>10</v>
      </c>
      <c r="K949" s="764">
        <v>0</v>
      </c>
      <c r="L949" s="868" t="s">
        <v>96</v>
      </c>
      <c r="M949" s="468" t="s">
        <v>82</v>
      </c>
      <c r="N949" s="940"/>
      <c r="O949" s="922"/>
      <c r="P949" s="843"/>
      <c r="Q949" s="537">
        <f t="shared" si="26"/>
        <v>0</v>
      </c>
      <c r="R949" s="470">
        <f>Q949*0.93</f>
        <v>0</v>
      </c>
      <c r="S949" s="1264" t="e">
        <f t="shared" si="27"/>
        <v>#DIV/0!</v>
      </c>
      <c r="T949" s="1265"/>
      <c r="U949" s="1292" t="s">
        <v>472</v>
      </c>
      <c r="V949" s="1293"/>
    </row>
    <row r="950" spans="1:23" ht="16">
      <c r="A950" s="1652"/>
      <c r="B950" s="817" t="s">
        <v>465</v>
      </c>
      <c r="C950" s="838" t="s">
        <v>82</v>
      </c>
      <c r="D950" s="838" t="s">
        <v>484</v>
      </c>
      <c r="E950" s="838" t="s">
        <v>484</v>
      </c>
      <c r="F950" s="838" t="s">
        <v>82</v>
      </c>
      <c r="G950" s="838" t="s">
        <v>96</v>
      </c>
      <c r="H950" s="468" t="s">
        <v>82</v>
      </c>
      <c r="I950" s="514" t="s">
        <v>82</v>
      </c>
      <c r="J950" s="764" t="s">
        <v>451</v>
      </c>
      <c r="K950" s="514">
        <v>0</v>
      </c>
      <c r="L950" s="514" t="s">
        <v>82</v>
      </c>
      <c r="M950" s="863" t="s">
        <v>82</v>
      </c>
      <c r="N950" s="923"/>
      <c r="O950" s="922"/>
      <c r="P950" s="843"/>
      <c r="Q950" s="537">
        <f t="shared" ref="Q950:Q952" si="28">O950*(100-P950)/100</f>
        <v>0</v>
      </c>
      <c r="R950" s="470">
        <f>Q950*0.93</f>
        <v>0</v>
      </c>
      <c r="S950" s="1264" t="e">
        <f t="shared" si="27"/>
        <v>#DIV/0!</v>
      </c>
      <c r="T950" s="1265"/>
      <c r="U950" s="1292" t="s">
        <v>473</v>
      </c>
      <c r="V950" s="1293"/>
    </row>
    <row r="951" spans="1:23" ht="17">
      <c r="A951" s="1653"/>
      <c r="B951" s="817" t="s">
        <v>467</v>
      </c>
      <c r="C951" s="764" t="s">
        <v>631</v>
      </c>
      <c r="D951" s="468">
        <v>86</v>
      </c>
      <c r="E951" s="514">
        <v>24</v>
      </c>
      <c r="F951" s="764" t="s">
        <v>459</v>
      </c>
      <c r="G951" s="514">
        <v>472</v>
      </c>
      <c r="H951" s="468" t="s">
        <v>82</v>
      </c>
      <c r="I951" s="514" t="s">
        <v>82</v>
      </c>
      <c r="J951" s="764">
        <v>0</v>
      </c>
      <c r="K951" s="764">
        <v>0</v>
      </c>
      <c r="L951" s="868" t="s">
        <v>484</v>
      </c>
      <c r="M951" s="468" t="s">
        <v>1372</v>
      </c>
      <c r="N951" s="841">
        <v>150000</v>
      </c>
      <c r="O951" s="787">
        <v>25</v>
      </c>
      <c r="P951" s="801">
        <v>25</v>
      </c>
      <c r="Q951" s="537">
        <f t="shared" si="28"/>
        <v>18.75</v>
      </c>
      <c r="R951" s="470">
        <f>Q951*0.7835</f>
        <v>14.690624999999999</v>
      </c>
      <c r="S951" s="1264">
        <f t="shared" si="27"/>
        <v>8000</v>
      </c>
      <c r="T951" s="1265"/>
      <c r="U951" s="1292" t="s">
        <v>405</v>
      </c>
      <c r="V951" s="1293"/>
    </row>
    <row r="952" spans="1:23" ht="15.75" customHeight="1">
      <c r="A952" s="1651">
        <v>45400</v>
      </c>
      <c r="B952" s="817" t="s">
        <v>256</v>
      </c>
      <c r="C952" s="764">
        <v>30</v>
      </c>
      <c r="D952" s="839">
        <v>87</v>
      </c>
      <c r="E952" s="764">
        <v>52</v>
      </c>
      <c r="F952" s="838">
        <v>36</v>
      </c>
      <c r="G952" s="514">
        <v>474</v>
      </c>
      <c r="H952" s="970"/>
      <c r="I952" s="514" t="s">
        <v>82</v>
      </c>
      <c r="J952" s="838">
        <v>0</v>
      </c>
      <c r="K952" s="839">
        <v>0</v>
      </c>
      <c r="L952" s="868" t="s">
        <v>484</v>
      </c>
      <c r="M952" s="468" t="s">
        <v>1301</v>
      </c>
      <c r="N952" s="514">
        <v>44254</v>
      </c>
      <c r="O952" s="756">
        <v>150</v>
      </c>
      <c r="P952" s="768">
        <v>99</v>
      </c>
      <c r="Q952" s="537">
        <f t="shared" si="28"/>
        <v>1.5</v>
      </c>
      <c r="R952" s="470">
        <f>Q952*0.75</f>
        <v>1.125</v>
      </c>
      <c r="S952" s="1264">
        <f t="shared" si="27"/>
        <v>29502.666666666668</v>
      </c>
      <c r="T952" s="1265"/>
      <c r="U952" s="1292" t="s">
        <v>1317</v>
      </c>
      <c r="V952" s="1293"/>
    </row>
    <row r="953" spans="1:23" ht="15.75" customHeight="1">
      <c r="A953" s="1652"/>
      <c r="B953" s="817">
        <v>6</v>
      </c>
      <c r="C953" s="764" t="s">
        <v>82</v>
      </c>
      <c r="D953" s="764">
        <v>117</v>
      </c>
      <c r="E953" s="764">
        <v>120</v>
      </c>
      <c r="F953" s="838" t="s">
        <v>82</v>
      </c>
      <c r="G953" s="514">
        <v>476</v>
      </c>
      <c r="H953" s="514" t="s">
        <v>82</v>
      </c>
      <c r="I953" s="514" t="s">
        <v>82</v>
      </c>
      <c r="J953" s="838" t="s">
        <v>406</v>
      </c>
      <c r="K953" s="764" t="s">
        <v>96</v>
      </c>
      <c r="L953" s="837" t="s">
        <v>82</v>
      </c>
      <c r="M953" s="468" t="s">
        <v>82</v>
      </c>
      <c r="N953" s="514" t="s">
        <v>82</v>
      </c>
      <c r="O953" s="756" t="s">
        <v>82</v>
      </c>
      <c r="P953" s="801" t="s">
        <v>82</v>
      </c>
      <c r="Q953" s="537">
        <v>0</v>
      </c>
      <c r="R953" s="470">
        <v>0</v>
      </c>
      <c r="S953" s="1264">
        <v>0</v>
      </c>
      <c r="T953" s="1265"/>
      <c r="U953" s="1292" t="s">
        <v>401</v>
      </c>
      <c r="V953" s="1293"/>
    </row>
    <row r="954" spans="1:23" ht="15.75" customHeight="1">
      <c r="A954" s="1652"/>
      <c r="B954" s="817">
        <v>7</v>
      </c>
      <c r="C954" s="838">
        <v>44.7</v>
      </c>
      <c r="D954" s="468">
        <v>86</v>
      </c>
      <c r="E954" s="838">
        <v>17</v>
      </c>
      <c r="F954" s="838">
        <v>33</v>
      </c>
      <c r="G954" s="514">
        <v>475</v>
      </c>
      <c r="H954" s="514" t="s">
        <v>82</v>
      </c>
      <c r="I954" s="514" t="s">
        <v>82</v>
      </c>
      <c r="J954" s="764" t="s">
        <v>1016</v>
      </c>
      <c r="K954" s="764" t="s">
        <v>443</v>
      </c>
      <c r="L954" s="868" t="s">
        <v>484</v>
      </c>
      <c r="M954" s="468" t="s">
        <v>1374</v>
      </c>
      <c r="N954" s="514">
        <v>209775</v>
      </c>
      <c r="O954" s="756">
        <v>27.44</v>
      </c>
      <c r="P954" s="801">
        <v>10</v>
      </c>
      <c r="Q954" s="537">
        <f>O954*(100-P954)/100</f>
        <v>24.695999999999998</v>
      </c>
      <c r="R954" s="470">
        <f>Q954*0.75</f>
        <v>18.521999999999998</v>
      </c>
      <c r="S954" s="1264">
        <f>N954/Q954</f>
        <v>8494.2905733722073</v>
      </c>
      <c r="T954" s="1265"/>
      <c r="U954" s="1292" t="s">
        <v>405</v>
      </c>
      <c r="V954" s="1293"/>
    </row>
    <row r="955" spans="1:23" ht="15.75" customHeight="1">
      <c r="A955" s="1652"/>
      <c r="B955" s="817">
        <v>8</v>
      </c>
      <c r="C955" s="764" t="s">
        <v>82</v>
      </c>
      <c r="D955" s="764">
        <v>240</v>
      </c>
      <c r="E955" s="514">
        <v>0</v>
      </c>
      <c r="F955" s="764" t="s">
        <v>82</v>
      </c>
      <c r="G955" s="514">
        <v>0</v>
      </c>
      <c r="H955" s="514" t="s">
        <v>82</v>
      </c>
      <c r="I955" s="514" t="s">
        <v>82</v>
      </c>
      <c r="J955" s="764">
        <v>10</v>
      </c>
      <c r="K955" s="764">
        <v>0</v>
      </c>
      <c r="L955" s="868" t="s">
        <v>96</v>
      </c>
      <c r="M955" s="468" t="s">
        <v>82</v>
      </c>
      <c r="N955" s="940"/>
      <c r="O955" s="922"/>
      <c r="P955" s="843"/>
      <c r="Q955" s="537">
        <f>O955*(100-P955)/100</f>
        <v>0</v>
      </c>
      <c r="R955" s="470">
        <f>Q955*0.93</f>
        <v>0</v>
      </c>
      <c r="S955" s="1264" t="e">
        <f>N955/Q955</f>
        <v>#DIV/0!</v>
      </c>
      <c r="T955" s="1265"/>
      <c r="U955" s="1292" t="s">
        <v>472</v>
      </c>
      <c r="V955" s="1293"/>
    </row>
    <row r="956" spans="1:23" ht="15.75" customHeight="1">
      <c r="A956" s="1652"/>
      <c r="B956" s="817" t="s">
        <v>465</v>
      </c>
      <c r="C956" s="838" t="s">
        <v>82</v>
      </c>
      <c r="D956" s="838">
        <v>24</v>
      </c>
      <c r="E956" s="838">
        <v>24</v>
      </c>
      <c r="F956" s="838" t="s">
        <v>82</v>
      </c>
      <c r="G956" s="838" t="s">
        <v>96</v>
      </c>
      <c r="H956" s="468" t="s">
        <v>82</v>
      </c>
      <c r="I956" s="514" t="s">
        <v>82</v>
      </c>
      <c r="J956" s="764" t="s">
        <v>451</v>
      </c>
      <c r="K956" s="514">
        <v>0</v>
      </c>
      <c r="L956" s="514" t="s">
        <v>82</v>
      </c>
      <c r="M956" s="863" t="s">
        <v>82</v>
      </c>
      <c r="N956" s="923"/>
      <c r="O956" s="922"/>
      <c r="P956" s="843"/>
      <c r="Q956" s="537">
        <f>O956*(100-P956)/100</f>
        <v>0</v>
      </c>
      <c r="R956" s="470">
        <f>Q956*0.93</f>
        <v>0</v>
      </c>
      <c r="S956" s="1264" t="e">
        <f>N956/Q956</f>
        <v>#DIV/0!</v>
      </c>
      <c r="T956" s="1265"/>
      <c r="U956" s="1292" t="s">
        <v>473</v>
      </c>
      <c r="V956" s="1293"/>
    </row>
    <row r="957" spans="1:23" ht="15.75" customHeight="1">
      <c r="A957" s="1653"/>
      <c r="B957" s="817" t="s">
        <v>467</v>
      </c>
      <c r="C957" s="764">
        <v>20</v>
      </c>
      <c r="D957" s="468">
        <v>86</v>
      </c>
      <c r="E957" s="514">
        <v>24</v>
      </c>
      <c r="F957" s="764">
        <v>33</v>
      </c>
      <c r="G957" s="514">
        <v>474</v>
      </c>
      <c r="H957" s="468" t="s">
        <v>82</v>
      </c>
      <c r="I957" s="514" t="s">
        <v>82</v>
      </c>
      <c r="J957" s="764">
        <v>0</v>
      </c>
      <c r="K957" s="764">
        <v>0</v>
      </c>
      <c r="L957" s="868" t="s">
        <v>484</v>
      </c>
      <c r="M957" s="468" t="s">
        <v>1372</v>
      </c>
      <c r="N957" s="841">
        <v>150000</v>
      </c>
      <c r="O957" s="787">
        <v>25</v>
      </c>
      <c r="P957" s="801">
        <v>25</v>
      </c>
      <c r="Q957" s="537">
        <f>O957*(100-P957)/100</f>
        <v>18.75</v>
      </c>
      <c r="R957" s="470">
        <f>Q957*0.7835</f>
        <v>14.690624999999999</v>
      </c>
      <c r="S957" s="1264">
        <f>N957/Q957</f>
        <v>8000</v>
      </c>
      <c r="T957" s="1265"/>
      <c r="U957" s="1292" t="s">
        <v>405</v>
      </c>
      <c r="V957" s="1293"/>
    </row>
    <row r="958" spans="1:23" ht="17">
      <c r="A958" s="1651">
        <v>45401</v>
      </c>
      <c r="B958" s="817" t="s">
        <v>256</v>
      </c>
      <c r="C958" s="764" t="s">
        <v>1377</v>
      </c>
      <c r="D958" s="839" t="s">
        <v>1349</v>
      </c>
      <c r="E958" s="764">
        <v>52</v>
      </c>
      <c r="F958" s="838">
        <v>36</v>
      </c>
      <c r="G958" s="514">
        <v>501</v>
      </c>
      <c r="H958" s="970"/>
      <c r="I958" s="514" t="s">
        <v>82</v>
      </c>
      <c r="J958" s="838">
        <v>0</v>
      </c>
      <c r="K958" s="839">
        <v>0</v>
      </c>
      <c r="L958" s="868" t="s">
        <v>484</v>
      </c>
      <c r="M958" s="468" t="s">
        <v>1378</v>
      </c>
      <c r="N958" s="514">
        <v>48590</v>
      </c>
      <c r="O958" s="756">
        <v>155</v>
      </c>
      <c r="P958" s="768">
        <v>99</v>
      </c>
      <c r="Q958" s="537">
        <f>O958*(100-P958)/100</f>
        <v>1.55</v>
      </c>
      <c r="R958" s="470">
        <f>Q958*0.75</f>
        <v>1.1625000000000001</v>
      </c>
      <c r="S958" s="1264">
        <f>N958/Q958</f>
        <v>31348.387096774193</v>
      </c>
      <c r="T958" s="1265"/>
      <c r="U958" s="1292" t="s">
        <v>1317</v>
      </c>
      <c r="V958" s="1293"/>
    </row>
    <row r="959" spans="1:23" ht="17">
      <c r="A959" s="1652"/>
      <c r="B959" s="817">
        <v>6</v>
      </c>
      <c r="C959" s="764" t="s">
        <v>82</v>
      </c>
      <c r="D959" s="764">
        <v>117</v>
      </c>
      <c r="E959" s="764">
        <v>120</v>
      </c>
      <c r="F959" s="838" t="s">
        <v>82</v>
      </c>
      <c r="G959" s="514">
        <v>476</v>
      </c>
      <c r="H959" s="514" t="s">
        <v>82</v>
      </c>
      <c r="I959" s="514" t="s">
        <v>82</v>
      </c>
      <c r="J959" s="838" t="s">
        <v>406</v>
      </c>
      <c r="K959" s="764" t="s">
        <v>96</v>
      </c>
      <c r="L959" s="837" t="s">
        <v>82</v>
      </c>
      <c r="M959" s="468" t="s">
        <v>82</v>
      </c>
      <c r="N959" s="514" t="s">
        <v>82</v>
      </c>
      <c r="O959" s="756" t="s">
        <v>82</v>
      </c>
      <c r="P959" s="801" t="s">
        <v>82</v>
      </c>
      <c r="Q959" s="537">
        <v>0</v>
      </c>
      <c r="R959" s="470">
        <v>0</v>
      </c>
      <c r="S959" s="1264">
        <v>0</v>
      </c>
      <c r="T959" s="1265"/>
      <c r="U959" s="1292" t="s">
        <v>401</v>
      </c>
      <c r="V959" s="1293"/>
    </row>
    <row r="960" spans="1:23" ht="17">
      <c r="A960" s="1652"/>
      <c r="B960" s="817">
        <v>7</v>
      </c>
      <c r="C960" s="838" t="s">
        <v>1379</v>
      </c>
      <c r="D960" s="468">
        <v>105</v>
      </c>
      <c r="E960" s="838">
        <v>17</v>
      </c>
      <c r="F960" s="838">
        <v>33</v>
      </c>
      <c r="G960" s="514">
        <v>475</v>
      </c>
      <c r="H960" s="514" t="s">
        <v>82</v>
      </c>
      <c r="I960" s="514" t="s">
        <v>82</v>
      </c>
      <c r="J960" s="764" t="s">
        <v>1016</v>
      </c>
      <c r="K960" s="764" t="s">
        <v>443</v>
      </c>
      <c r="L960" s="868" t="s">
        <v>484</v>
      </c>
      <c r="M960" s="468" t="s">
        <v>1380</v>
      </c>
      <c r="N960" s="514">
        <v>177066.5</v>
      </c>
      <c r="O960" s="756">
        <v>23.57</v>
      </c>
      <c r="P960" s="801">
        <v>10</v>
      </c>
      <c r="Q960" s="537">
        <f>O960*(100-P960)/100</f>
        <v>21.213000000000001</v>
      </c>
      <c r="R960" s="470">
        <f>Q960*0.75</f>
        <v>15.909750000000001</v>
      </c>
      <c r="S960" s="1264">
        <f>N960/Q960</f>
        <v>8347.0749068967143</v>
      </c>
      <c r="T960" s="1265"/>
      <c r="U960" s="1292" t="s">
        <v>405</v>
      </c>
      <c r="V960" s="1293"/>
    </row>
    <row r="961" spans="1:23" ht="17">
      <c r="A961" s="1652"/>
      <c r="B961" s="817">
        <v>8</v>
      </c>
      <c r="C961" s="764" t="s">
        <v>82</v>
      </c>
      <c r="D961" s="764">
        <v>240</v>
      </c>
      <c r="E961" s="514">
        <v>0</v>
      </c>
      <c r="F961" s="764" t="s">
        <v>82</v>
      </c>
      <c r="G961" s="514">
        <v>0</v>
      </c>
      <c r="H961" s="514" t="s">
        <v>82</v>
      </c>
      <c r="I961" s="514" t="s">
        <v>82</v>
      </c>
      <c r="J961" s="764">
        <v>10</v>
      </c>
      <c r="K961" s="764">
        <v>0</v>
      </c>
      <c r="L961" s="868" t="s">
        <v>96</v>
      </c>
      <c r="M961" s="468" t="s">
        <v>82</v>
      </c>
      <c r="N961" s="940"/>
      <c r="O961" s="922"/>
      <c r="P961" s="843"/>
      <c r="Q961" s="537">
        <f>O961*(100-P961)/100</f>
        <v>0</v>
      </c>
      <c r="R961" s="470">
        <f>Q961*0.93</f>
        <v>0</v>
      </c>
      <c r="S961" s="1264" t="e">
        <f>N961/Q961</f>
        <v>#DIV/0!</v>
      </c>
      <c r="T961" s="1265"/>
      <c r="U961" s="1292" t="s">
        <v>472</v>
      </c>
      <c r="V961" s="1293"/>
    </row>
    <row r="962" spans="1:23" ht="16">
      <c r="A962" s="1652"/>
      <c r="B962" s="817" t="s">
        <v>465</v>
      </c>
      <c r="C962" s="838" t="s">
        <v>82</v>
      </c>
      <c r="D962" s="838">
        <v>24</v>
      </c>
      <c r="E962" s="838">
        <v>24</v>
      </c>
      <c r="F962" s="838" t="s">
        <v>82</v>
      </c>
      <c r="G962" s="838" t="s">
        <v>96</v>
      </c>
      <c r="H962" s="468" t="s">
        <v>82</v>
      </c>
      <c r="I962" s="514" t="s">
        <v>82</v>
      </c>
      <c r="J962" s="764" t="s">
        <v>451</v>
      </c>
      <c r="K962" s="514">
        <v>0</v>
      </c>
      <c r="L962" s="514" t="s">
        <v>82</v>
      </c>
      <c r="M962" s="863" t="s">
        <v>82</v>
      </c>
      <c r="N962" s="923"/>
      <c r="O962" s="922"/>
      <c r="P962" s="843"/>
      <c r="Q962" s="537">
        <f>O962*(100-P962)/100</f>
        <v>0</v>
      </c>
      <c r="R962" s="470">
        <f>Q962*0.93</f>
        <v>0</v>
      </c>
      <c r="S962" s="1264" t="e">
        <f>N962/Q962</f>
        <v>#DIV/0!</v>
      </c>
      <c r="T962" s="1265"/>
      <c r="U962" s="1292" t="s">
        <v>473</v>
      </c>
      <c r="V962" s="1293"/>
    </row>
    <row r="963" spans="1:23" ht="17">
      <c r="A963" s="1653"/>
      <c r="B963" s="817" t="s">
        <v>467</v>
      </c>
      <c r="C963" s="764">
        <v>20</v>
      </c>
      <c r="D963" s="468">
        <v>86</v>
      </c>
      <c r="E963" s="514">
        <v>24</v>
      </c>
      <c r="F963" s="764">
        <v>33</v>
      </c>
      <c r="G963" s="514">
        <v>474</v>
      </c>
      <c r="H963" s="468" t="s">
        <v>82</v>
      </c>
      <c r="I963" s="514" t="s">
        <v>82</v>
      </c>
      <c r="J963" s="764">
        <v>0</v>
      </c>
      <c r="K963" s="764">
        <v>0</v>
      </c>
      <c r="L963" s="868" t="s">
        <v>484</v>
      </c>
      <c r="M963" s="468" t="s">
        <v>1372</v>
      </c>
      <c r="N963" s="841">
        <v>150000</v>
      </c>
      <c r="O963" s="787">
        <v>25</v>
      </c>
      <c r="P963" s="801">
        <v>25</v>
      </c>
      <c r="Q963" s="537">
        <f>O963*(100-P963)/100</f>
        <v>18.75</v>
      </c>
      <c r="R963" s="470">
        <f>Q963*0.7835</f>
        <v>14.690624999999999</v>
      </c>
      <c r="S963" s="1264">
        <f>N963/Q963</f>
        <v>8000</v>
      </c>
      <c r="T963" s="1265"/>
      <c r="U963" s="1292" t="s">
        <v>405</v>
      </c>
      <c r="V963" s="1293"/>
    </row>
    <row r="964" spans="1:23" ht="17">
      <c r="A964" s="1651">
        <v>45402</v>
      </c>
      <c r="B964" s="817" t="s">
        <v>256</v>
      </c>
      <c r="C964" s="764" t="s">
        <v>521</v>
      </c>
      <c r="D964" s="839" t="s">
        <v>1381</v>
      </c>
      <c r="E964" s="764">
        <v>52</v>
      </c>
      <c r="F964" s="838">
        <v>36</v>
      </c>
      <c r="G964" s="514">
        <v>501</v>
      </c>
      <c r="H964" s="970"/>
      <c r="I964" s="514" t="s">
        <v>82</v>
      </c>
      <c r="J964" s="838">
        <v>0</v>
      </c>
      <c r="K964" s="839">
        <v>0</v>
      </c>
      <c r="L964" s="868" t="s">
        <v>484</v>
      </c>
      <c r="M964" s="468" t="s">
        <v>1157</v>
      </c>
      <c r="N964" s="514">
        <v>68782</v>
      </c>
      <c r="O964" s="756">
        <v>155</v>
      </c>
      <c r="P964" s="768">
        <v>98</v>
      </c>
      <c r="Q964" s="537">
        <f>O964*(100-P964)/100</f>
        <v>3.1</v>
      </c>
      <c r="R964" s="470">
        <f>Q964*0.75</f>
        <v>2.3250000000000002</v>
      </c>
      <c r="S964" s="1264">
        <f>N964/Q964</f>
        <v>22187.741935483871</v>
      </c>
      <c r="T964" s="1265"/>
      <c r="U964" s="1292" t="s">
        <v>1317</v>
      </c>
      <c r="V964" s="1293"/>
      <c r="W964" s="959">
        <v>17</v>
      </c>
    </row>
    <row r="965" spans="1:23" ht="17">
      <c r="A965" s="1652"/>
      <c r="B965" s="817">
        <v>6</v>
      </c>
      <c r="C965" s="764" t="s">
        <v>82</v>
      </c>
      <c r="D965" s="764">
        <v>117</v>
      </c>
      <c r="E965" s="764">
        <v>120</v>
      </c>
      <c r="F965" s="838" t="s">
        <v>82</v>
      </c>
      <c r="G965" s="514">
        <v>476</v>
      </c>
      <c r="H965" s="514" t="s">
        <v>82</v>
      </c>
      <c r="I965" s="514" t="s">
        <v>82</v>
      </c>
      <c r="J965" s="838" t="s">
        <v>406</v>
      </c>
      <c r="K965" s="764" t="s">
        <v>96</v>
      </c>
      <c r="L965" s="837" t="s">
        <v>82</v>
      </c>
      <c r="M965" s="468" t="s">
        <v>82</v>
      </c>
      <c r="N965" s="514" t="s">
        <v>82</v>
      </c>
      <c r="O965" s="756" t="s">
        <v>82</v>
      </c>
      <c r="P965" s="801" t="s">
        <v>82</v>
      </c>
      <c r="Q965" s="537">
        <v>0</v>
      </c>
      <c r="R965" s="470">
        <v>0</v>
      </c>
      <c r="S965" s="1264">
        <v>0</v>
      </c>
      <c r="T965" s="1265"/>
      <c r="U965" s="1292" t="s">
        <v>401</v>
      </c>
      <c r="V965" s="1293"/>
    </row>
    <row r="966" spans="1:23" ht="17">
      <c r="A966" s="1652"/>
      <c r="B966" s="817">
        <v>7</v>
      </c>
      <c r="C966" s="838" t="s">
        <v>1382</v>
      </c>
      <c r="D966" s="468">
        <v>105</v>
      </c>
      <c r="E966" s="838">
        <v>17</v>
      </c>
      <c r="F966" s="838">
        <v>33</v>
      </c>
      <c r="G966" s="514">
        <v>475</v>
      </c>
      <c r="H966" s="514" t="s">
        <v>82</v>
      </c>
      <c r="I966" s="514" t="s">
        <v>82</v>
      </c>
      <c r="J966" s="764" t="s">
        <v>1016</v>
      </c>
      <c r="K966" s="764" t="s">
        <v>443</v>
      </c>
      <c r="L966" s="868" t="s">
        <v>484</v>
      </c>
      <c r="M966" s="468" t="s">
        <v>1383</v>
      </c>
      <c r="N966" s="514">
        <v>93250</v>
      </c>
      <c r="O966" s="756">
        <v>19.28</v>
      </c>
      <c r="P966" s="801">
        <v>10</v>
      </c>
      <c r="Q966" s="537">
        <f>O966*(100-P966)/100</f>
        <v>17.352</v>
      </c>
      <c r="R966" s="470">
        <f>Q966*0.75</f>
        <v>13.013999999999999</v>
      </c>
      <c r="S966" s="1264">
        <f>N966/Q966</f>
        <v>5374.0202858460116</v>
      </c>
      <c r="T966" s="1265"/>
      <c r="U966" s="1292" t="s">
        <v>405</v>
      </c>
      <c r="V966" s="1293"/>
    </row>
    <row r="967" spans="1:23" ht="17">
      <c r="A967" s="1652"/>
      <c r="B967" s="817">
        <v>8</v>
      </c>
      <c r="C967" s="764" t="s">
        <v>82</v>
      </c>
      <c r="D967" s="764">
        <v>240</v>
      </c>
      <c r="E967" s="514">
        <v>0</v>
      </c>
      <c r="F967" s="764" t="s">
        <v>82</v>
      </c>
      <c r="G967" s="514">
        <v>0</v>
      </c>
      <c r="H967" s="514" t="s">
        <v>82</v>
      </c>
      <c r="I967" s="514" t="s">
        <v>82</v>
      </c>
      <c r="J967" s="764">
        <v>10</v>
      </c>
      <c r="K967" s="764">
        <v>0</v>
      </c>
      <c r="L967" s="868" t="s">
        <v>96</v>
      </c>
      <c r="M967" s="468" t="s">
        <v>82</v>
      </c>
      <c r="N967" s="940"/>
      <c r="O967" s="922"/>
      <c r="P967" s="843"/>
      <c r="Q967" s="537">
        <f>O967*(100-P967)/100</f>
        <v>0</v>
      </c>
      <c r="R967" s="470">
        <f>Q967*0.93</f>
        <v>0</v>
      </c>
      <c r="S967" s="1264" t="e">
        <f>N967/Q967</f>
        <v>#DIV/0!</v>
      </c>
      <c r="T967" s="1265"/>
      <c r="U967" s="1292" t="s">
        <v>472</v>
      </c>
      <c r="V967" s="1293"/>
    </row>
    <row r="968" spans="1:23" ht="16">
      <c r="A968" s="1652"/>
      <c r="B968" s="817" t="s">
        <v>465</v>
      </c>
      <c r="C968" s="838" t="s">
        <v>82</v>
      </c>
      <c r="D968" s="838">
        <v>24</v>
      </c>
      <c r="E968" s="838">
        <v>24</v>
      </c>
      <c r="F968" s="838" t="s">
        <v>82</v>
      </c>
      <c r="G968" s="838" t="s">
        <v>96</v>
      </c>
      <c r="H968" s="468" t="s">
        <v>82</v>
      </c>
      <c r="I968" s="514" t="s">
        <v>82</v>
      </c>
      <c r="J968" s="764" t="s">
        <v>451</v>
      </c>
      <c r="K968" s="514">
        <v>0</v>
      </c>
      <c r="L968" s="514" t="s">
        <v>82</v>
      </c>
      <c r="M968" s="863" t="s">
        <v>82</v>
      </c>
      <c r="N968" s="923"/>
      <c r="O968" s="922"/>
      <c r="P968" s="843"/>
      <c r="Q968" s="537">
        <f>O968*(100-P968)/100</f>
        <v>0</v>
      </c>
      <c r="R968" s="470">
        <f>Q968*0.93</f>
        <v>0</v>
      </c>
      <c r="S968" s="1264" t="e">
        <f>N968/Q968</f>
        <v>#DIV/0!</v>
      </c>
      <c r="T968" s="1265"/>
      <c r="U968" s="1292" t="s">
        <v>473</v>
      </c>
      <c r="V968" s="1293"/>
    </row>
    <row r="969" spans="1:23" ht="17">
      <c r="A969" s="1653"/>
      <c r="B969" s="817" t="s">
        <v>467</v>
      </c>
      <c r="C969" s="764">
        <v>20</v>
      </c>
      <c r="D969" s="468">
        <v>86</v>
      </c>
      <c r="E969" s="514">
        <v>24</v>
      </c>
      <c r="F969" s="764">
        <v>33</v>
      </c>
      <c r="G969" s="514">
        <v>474</v>
      </c>
      <c r="H969" s="468" t="s">
        <v>82</v>
      </c>
      <c r="I969" s="514" t="s">
        <v>82</v>
      </c>
      <c r="J969" s="764">
        <v>0</v>
      </c>
      <c r="K969" s="764">
        <v>0</v>
      </c>
      <c r="L969" s="868" t="s">
        <v>484</v>
      </c>
      <c r="M969" s="468" t="s">
        <v>1372</v>
      </c>
      <c r="N969" s="841">
        <v>150000</v>
      </c>
      <c r="O969" s="787">
        <v>25.52</v>
      </c>
      <c r="P969" s="801">
        <v>25</v>
      </c>
      <c r="Q969" s="537">
        <f>O969*(100-P969)/100</f>
        <v>19.14</v>
      </c>
      <c r="R969" s="470">
        <f>Q969*0.7835</f>
        <v>14.99619</v>
      </c>
      <c r="S969" s="1264">
        <f>N969/Q969</f>
        <v>7836.9905956112852</v>
      </c>
      <c r="T969" s="1265"/>
      <c r="U969" s="1292" t="s">
        <v>405</v>
      </c>
      <c r="V969" s="1293"/>
    </row>
    <row r="970" spans="1:23" ht="15.75" customHeight="1">
      <c r="A970" s="1651">
        <v>45403</v>
      </c>
      <c r="B970" s="817" t="s">
        <v>256</v>
      </c>
      <c r="C970" s="764" t="s">
        <v>521</v>
      </c>
      <c r="D970" s="839" t="s">
        <v>1381</v>
      </c>
      <c r="E970" s="764">
        <v>52</v>
      </c>
      <c r="F970" s="838">
        <v>36</v>
      </c>
      <c r="G970" s="514">
        <v>501</v>
      </c>
      <c r="H970" s="970"/>
      <c r="I970" s="514" t="s">
        <v>82</v>
      </c>
      <c r="J970" s="838">
        <v>0</v>
      </c>
      <c r="K970" s="839">
        <v>0</v>
      </c>
      <c r="L970" s="868" t="s">
        <v>484</v>
      </c>
      <c r="M970" s="468" t="s">
        <v>1157</v>
      </c>
      <c r="N970" s="514">
        <v>68296</v>
      </c>
      <c r="O970" s="756">
        <v>155</v>
      </c>
      <c r="P970" s="768">
        <v>98</v>
      </c>
      <c r="Q970" s="537">
        <f>O970*(100-P970)/100</f>
        <v>3.1</v>
      </c>
      <c r="R970" s="470">
        <f>Q970*0.75</f>
        <v>2.3250000000000002</v>
      </c>
      <c r="S970" s="1264">
        <f>N970/Q970</f>
        <v>22030.967741935485</v>
      </c>
      <c r="T970" s="1265"/>
      <c r="U970" s="1292" t="s">
        <v>1317</v>
      </c>
      <c r="V970" s="1293"/>
      <c r="W970" s="959">
        <v>17</v>
      </c>
    </row>
    <row r="971" spans="1:23" ht="15.75" customHeight="1">
      <c r="A971" s="1652"/>
      <c r="B971" s="817">
        <v>6</v>
      </c>
      <c r="C971" s="764" t="s">
        <v>82</v>
      </c>
      <c r="D971" s="764">
        <v>117</v>
      </c>
      <c r="E971" s="764">
        <v>120</v>
      </c>
      <c r="F971" s="838" t="s">
        <v>82</v>
      </c>
      <c r="G971" s="514">
        <v>476</v>
      </c>
      <c r="H971" s="514" t="s">
        <v>82</v>
      </c>
      <c r="I971" s="514" t="s">
        <v>82</v>
      </c>
      <c r="J971" s="838" t="s">
        <v>406</v>
      </c>
      <c r="K971" s="764" t="s">
        <v>96</v>
      </c>
      <c r="L971" s="837" t="s">
        <v>82</v>
      </c>
      <c r="M971" s="468" t="s">
        <v>82</v>
      </c>
      <c r="N971" s="514" t="s">
        <v>82</v>
      </c>
      <c r="O971" s="756" t="s">
        <v>82</v>
      </c>
      <c r="P971" s="801" t="s">
        <v>82</v>
      </c>
      <c r="Q971" s="537">
        <v>0</v>
      </c>
      <c r="R971" s="470">
        <v>0</v>
      </c>
      <c r="S971" s="1264">
        <v>0</v>
      </c>
      <c r="T971" s="1265"/>
      <c r="U971" s="1292" t="s">
        <v>401</v>
      </c>
      <c r="V971" s="1293"/>
    </row>
    <row r="972" spans="1:23" ht="15.75" customHeight="1">
      <c r="A972" s="1652"/>
      <c r="B972" s="817">
        <v>7</v>
      </c>
      <c r="C972" s="838" t="s">
        <v>1382</v>
      </c>
      <c r="D972" s="468">
        <v>105</v>
      </c>
      <c r="E972" s="838">
        <v>17</v>
      </c>
      <c r="F972" s="838">
        <v>33</v>
      </c>
      <c r="G972" s="514">
        <v>475</v>
      </c>
      <c r="H972" s="514" t="s">
        <v>82</v>
      </c>
      <c r="I972" s="514" t="s">
        <v>82</v>
      </c>
      <c r="J972" s="764" t="s">
        <v>1016</v>
      </c>
      <c r="K972" s="764" t="s">
        <v>443</v>
      </c>
      <c r="L972" s="868" t="s">
        <v>484</v>
      </c>
      <c r="M972" s="468" t="s">
        <v>1383</v>
      </c>
      <c r="N972" s="514">
        <v>92831</v>
      </c>
      <c r="O972" s="756">
        <v>18.82</v>
      </c>
      <c r="P972" s="801">
        <v>10</v>
      </c>
      <c r="Q972" s="537">
        <f>O972*(100-P972)/100</f>
        <v>16.937999999999999</v>
      </c>
      <c r="R972" s="470">
        <f>Q972*0.75</f>
        <v>12.703499999999998</v>
      </c>
      <c r="S972" s="1264">
        <f>N972/Q972</f>
        <v>5480.6352579997638</v>
      </c>
      <c r="T972" s="1265"/>
      <c r="U972" s="1292" t="s">
        <v>405</v>
      </c>
      <c r="V972" s="1293"/>
    </row>
    <row r="973" spans="1:23" ht="15.75" customHeight="1">
      <c r="A973" s="1652"/>
      <c r="B973" s="817">
        <v>8</v>
      </c>
      <c r="C973" s="764" t="s">
        <v>82</v>
      </c>
      <c r="D973" s="764">
        <v>240</v>
      </c>
      <c r="E973" s="514">
        <v>0</v>
      </c>
      <c r="F973" s="764" t="s">
        <v>82</v>
      </c>
      <c r="G973" s="514">
        <v>0</v>
      </c>
      <c r="H973" s="514" t="s">
        <v>82</v>
      </c>
      <c r="I973" s="514" t="s">
        <v>82</v>
      </c>
      <c r="J973" s="764">
        <v>10</v>
      </c>
      <c r="K973" s="764">
        <v>0</v>
      </c>
      <c r="L973" s="868" t="s">
        <v>96</v>
      </c>
      <c r="M973" s="468" t="s">
        <v>82</v>
      </c>
      <c r="N973" s="940"/>
      <c r="O973" s="922"/>
      <c r="P973" s="843"/>
      <c r="Q973" s="537">
        <f>O973*(100-P973)/100</f>
        <v>0</v>
      </c>
      <c r="R973" s="470">
        <f>Q973*0.93</f>
        <v>0</v>
      </c>
      <c r="S973" s="1264" t="e">
        <f>N973/Q973</f>
        <v>#DIV/0!</v>
      </c>
      <c r="T973" s="1265"/>
      <c r="U973" s="1292" t="s">
        <v>472</v>
      </c>
      <c r="V973" s="1293"/>
    </row>
    <row r="974" spans="1:23" ht="15.75" customHeight="1">
      <c r="A974" s="1652"/>
      <c r="B974" s="817" t="s">
        <v>465</v>
      </c>
      <c r="C974" s="838" t="s">
        <v>82</v>
      </c>
      <c r="D974" s="838">
        <v>24</v>
      </c>
      <c r="E974" s="838">
        <v>24</v>
      </c>
      <c r="F974" s="838" t="s">
        <v>82</v>
      </c>
      <c r="G974" s="838" t="s">
        <v>96</v>
      </c>
      <c r="H974" s="468" t="s">
        <v>82</v>
      </c>
      <c r="I974" s="514" t="s">
        <v>82</v>
      </c>
      <c r="J974" s="764" t="s">
        <v>451</v>
      </c>
      <c r="K974" s="514">
        <v>0</v>
      </c>
      <c r="L974" s="514" t="s">
        <v>82</v>
      </c>
      <c r="M974" s="863" t="s">
        <v>82</v>
      </c>
      <c r="N974" s="923"/>
      <c r="O974" s="922"/>
      <c r="P974" s="843"/>
      <c r="Q974" s="537">
        <f>O974*(100-P974)/100</f>
        <v>0</v>
      </c>
      <c r="R974" s="470">
        <f>Q974*0.93</f>
        <v>0</v>
      </c>
      <c r="S974" s="1264" t="e">
        <f>N974/Q974</f>
        <v>#DIV/0!</v>
      </c>
      <c r="T974" s="1265"/>
      <c r="U974" s="1292" t="s">
        <v>473</v>
      </c>
      <c r="V974" s="1293"/>
    </row>
    <row r="975" spans="1:23" ht="15.75" customHeight="1">
      <c r="A975" s="1653"/>
      <c r="B975" s="817" t="s">
        <v>467</v>
      </c>
      <c r="C975" s="764">
        <v>20</v>
      </c>
      <c r="D975" s="468">
        <v>86</v>
      </c>
      <c r="E975" s="514">
        <v>24</v>
      </c>
      <c r="F975" s="764">
        <v>33</v>
      </c>
      <c r="G975" s="514">
        <v>474</v>
      </c>
      <c r="H975" s="468" t="s">
        <v>82</v>
      </c>
      <c r="I975" s="514" t="s">
        <v>82</v>
      </c>
      <c r="J975" s="764">
        <v>0</v>
      </c>
      <c r="K975" s="764">
        <v>0</v>
      </c>
      <c r="L975" s="868" t="s">
        <v>484</v>
      </c>
      <c r="M975" s="468" t="s">
        <v>1372</v>
      </c>
      <c r="N975" s="841">
        <v>150000</v>
      </c>
      <c r="O975" s="787">
        <v>25.52</v>
      </c>
      <c r="P975" s="801">
        <v>25</v>
      </c>
      <c r="Q975" s="537">
        <f>O975*(100-P975)/100</f>
        <v>19.14</v>
      </c>
      <c r="R975" s="470">
        <f>Q975*0.7835</f>
        <v>14.99619</v>
      </c>
      <c r="S975" s="1264">
        <f>N975/Q975</f>
        <v>7836.9905956112852</v>
      </c>
      <c r="T975" s="1265"/>
      <c r="U975" s="1292" t="s">
        <v>405</v>
      </c>
      <c r="V975" s="1293"/>
    </row>
    <row r="976" spans="1:23" ht="17">
      <c r="A976" s="1651">
        <v>45404</v>
      </c>
      <c r="B976" s="817" t="s">
        <v>256</v>
      </c>
      <c r="C976" s="764" t="s">
        <v>521</v>
      </c>
      <c r="D976" s="839" t="s">
        <v>1381</v>
      </c>
      <c r="E976" s="764">
        <v>52</v>
      </c>
      <c r="F976" s="838">
        <v>36</v>
      </c>
      <c r="G976" s="514">
        <v>508</v>
      </c>
      <c r="H976" s="970"/>
      <c r="I976" s="514" t="s">
        <v>82</v>
      </c>
      <c r="J976" s="838">
        <v>0</v>
      </c>
      <c r="K976" s="839">
        <v>0</v>
      </c>
      <c r="L976" s="868" t="s">
        <v>484</v>
      </c>
      <c r="M976" s="468" t="s">
        <v>1157</v>
      </c>
      <c r="N976" s="514">
        <v>67585</v>
      </c>
      <c r="O976" s="756">
        <v>155</v>
      </c>
      <c r="P976" s="768">
        <v>98</v>
      </c>
      <c r="Q976" s="537">
        <f>O976*(100-P976)/100</f>
        <v>3.1</v>
      </c>
      <c r="R976" s="470">
        <f>Q976*0.75</f>
        <v>2.3250000000000002</v>
      </c>
      <c r="S976" s="1264">
        <f>N976/Q976</f>
        <v>21801.612903225807</v>
      </c>
      <c r="T976" s="1265"/>
      <c r="U976" s="1292" t="s">
        <v>1317</v>
      </c>
      <c r="V976" s="1293"/>
      <c r="W976" s="959">
        <v>17</v>
      </c>
    </row>
    <row r="977" spans="1:23" ht="17">
      <c r="A977" s="1652"/>
      <c r="B977" s="817">
        <v>6</v>
      </c>
      <c r="C977" s="764" t="s">
        <v>82</v>
      </c>
      <c r="D977" s="764">
        <v>117</v>
      </c>
      <c r="E977" s="764">
        <v>120</v>
      </c>
      <c r="F977" s="838" t="s">
        <v>82</v>
      </c>
      <c r="G977" s="514">
        <v>472</v>
      </c>
      <c r="H977" s="514" t="s">
        <v>82</v>
      </c>
      <c r="I977" s="514" t="s">
        <v>82</v>
      </c>
      <c r="J977" s="838" t="s">
        <v>406</v>
      </c>
      <c r="K977" s="764" t="s">
        <v>96</v>
      </c>
      <c r="L977" s="837" t="s">
        <v>82</v>
      </c>
      <c r="M977" s="468" t="s">
        <v>82</v>
      </c>
      <c r="N977" s="514" t="s">
        <v>82</v>
      </c>
      <c r="O977" s="756" t="s">
        <v>82</v>
      </c>
      <c r="P977" s="801" t="s">
        <v>82</v>
      </c>
      <c r="Q977" s="537">
        <v>0</v>
      </c>
      <c r="R977" s="470">
        <v>0</v>
      </c>
      <c r="S977" s="1264">
        <v>0</v>
      </c>
      <c r="T977" s="1265"/>
      <c r="U977" s="1292" t="s">
        <v>401</v>
      </c>
      <c r="V977" s="1293"/>
    </row>
    <row r="978" spans="1:23" ht="17">
      <c r="A978" s="1652"/>
      <c r="B978" s="817">
        <v>7</v>
      </c>
      <c r="C978" s="838" t="s">
        <v>1382</v>
      </c>
      <c r="D978" s="468">
        <v>105</v>
      </c>
      <c r="E978" s="838">
        <v>17</v>
      </c>
      <c r="F978" s="838">
        <v>33</v>
      </c>
      <c r="G978" s="514">
        <v>475</v>
      </c>
      <c r="H978" s="514" t="s">
        <v>82</v>
      </c>
      <c r="I978" s="514" t="s">
        <v>82</v>
      </c>
      <c r="J978" s="764" t="s">
        <v>1016</v>
      </c>
      <c r="K978" s="764" t="s">
        <v>443</v>
      </c>
      <c r="L978" s="868" t="s">
        <v>484</v>
      </c>
      <c r="M978" s="468" t="s">
        <v>1384</v>
      </c>
      <c r="N978" s="514">
        <v>91929</v>
      </c>
      <c r="O978" s="756">
        <v>18.62</v>
      </c>
      <c r="P978" s="801">
        <v>10</v>
      </c>
      <c r="Q978" s="537">
        <f>O978*(100-P978)/100</f>
        <v>16.758000000000003</v>
      </c>
      <c r="R978" s="470">
        <f>Q978*0.75</f>
        <v>12.568500000000002</v>
      </c>
      <c r="S978" s="1264">
        <f>N978/Q978</f>
        <v>5485.6784819190825</v>
      </c>
      <c r="T978" s="1265"/>
      <c r="U978" s="1292" t="s">
        <v>405</v>
      </c>
      <c r="V978" s="1293"/>
    </row>
    <row r="979" spans="1:23" ht="17">
      <c r="A979" s="1652"/>
      <c r="B979" s="817">
        <v>8</v>
      </c>
      <c r="C979" s="764" t="s">
        <v>82</v>
      </c>
      <c r="D979" s="764">
        <v>240</v>
      </c>
      <c r="E979" s="514">
        <v>0</v>
      </c>
      <c r="F979" s="764" t="s">
        <v>82</v>
      </c>
      <c r="G979" s="514">
        <v>0</v>
      </c>
      <c r="H979" s="514" t="s">
        <v>82</v>
      </c>
      <c r="I979" s="514" t="s">
        <v>82</v>
      </c>
      <c r="J979" s="764">
        <v>10</v>
      </c>
      <c r="K979" s="764">
        <v>0</v>
      </c>
      <c r="L979" s="868" t="s">
        <v>96</v>
      </c>
      <c r="M979" s="468" t="s">
        <v>82</v>
      </c>
      <c r="N979" s="940"/>
      <c r="O979" s="922"/>
      <c r="P979" s="843"/>
      <c r="Q979" s="537">
        <f>O979*(100-P979)/100</f>
        <v>0</v>
      </c>
      <c r="R979" s="470">
        <f>Q979*0.93</f>
        <v>0</v>
      </c>
      <c r="S979" s="1264" t="e">
        <f>N979/Q979</f>
        <v>#DIV/0!</v>
      </c>
      <c r="T979" s="1265"/>
      <c r="U979" s="1292" t="s">
        <v>472</v>
      </c>
      <c r="V979" s="1293"/>
    </row>
    <row r="980" spans="1:23" ht="16">
      <c r="A980" s="1652"/>
      <c r="B980" s="817" t="s">
        <v>465</v>
      </c>
      <c r="C980" s="838" t="s">
        <v>82</v>
      </c>
      <c r="D980" s="838">
        <v>24</v>
      </c>
      <c r="E980" s="838">
        <v>24</v>
      </c>
      <c r="F980" s="838" t="s">
        <v>82</v>
      </c>
      <c r="G980" s="838" t="s">
        <v>96</v>
      </c>
      <c r="H980" s="468" t="s">
        <v>82</v>
      </c>
      <c r="I980" s="514" t="s">
        <v>82</v>
      </c>
      <c r="J980" s="764" t="s">
        <v>451</v>
      </c>
      <c r="K980" s="514">
        <v>0</v>
      </c>
      <c r="L980" s="514" t="s">
        <v>82</v>
      </c>
      <c r="M980" s="863" t="s">
        <v>82</v>
      </c>
      <c r="N980" s="923"/>
      <c r="O980" s="922"/>
      <c r="P980" s="843"/>
      <c r="Q980" s="537">
        <f>O980*(100-P980)/100</f>
        <v>0</v>
      </c>
      <c r="R980" s="470">
        <f>Q980*0.93</f>
        <v>0</v>
      </c>
      <c r="S980" s="1264" t="e">
        <f>N980/Q980</f>
        <v>#DIV/0!</v>
      </c>
      <c r="T980" s="1265"/>
      <c r="U980" s="1292" t="s">
        <v>473</v>
      </c>
      <c r="V980" s="1293"/>
    </row>
    <row r="981" spans="1:23" ht="17">
      <c r="A981" s="1653"/>
      <c r="B981" s="817" t="s">
        <v>467</v>
      </c>
      <c r="C981" s="764">
        <v>20</v>
      </c>
      <c r="D981" s="468">
        <v>86</v>
      </c>
      <c r="E981" s="514">
        <v>24</v>
      </c>
      <c r="F981" s="764">
        <v>33</v>
      </c>
      <c r="G981" s="514">
        <v>474</v>
      </c>
      <c r="H981" s="468" t="s">
        <v>82</v>
      </c>
      <c r="I981" s="514" t="s">
        <v>82</v>
      </c>
      <c r="J981" s="764">
        <v>0</v>
      </c>
      <c r="K981" s="764">
        <v>0</v>
      </c>
      <c r="L981" s="868" t="s">
        <v>484</v>
      </c>
      <c r="M981" s="468" t="s">
        <v>1372</v>
      </c>
      <c r="N981" s="841">
        <v>150000</v>
      </c>
      <c r="O981" s="787">
        <v>25.52</v>
      </c>
      <c r="P981" s="801">
        <v>25</v>
      </c>
      <c r="Q981" s="537">
        <f>O981*(100-P981)/100</f>
        <v>19.14</v>
      </c>
      <c r="R981" s="470">
        <f>Q981*0.7835</f>
        <v>14.99619</v>
      </c>
      <c r="S981" s="1264">
        <f>N981/Q981</f>
        <v>7836.9905956112852</v>
      </c>
      <c r="T981" s="1265"/>
      <c r="U981" s="1292" t="s">
        <v>405</v>
      </c>
      <c r="V981" s="1293"/>
    </row>
    <row r="982" spans="1:23" ht="17">
      <c r="A982" s="1651">
        <v>45405</v>
      </c>
      <c r="B982" s="817" t="s">
        <v>256</v>
      </c>
      <c r="C982" s="764" t="s">
        <v>521</v>
      </c>
      <c r="D982" s="839" t="s">
        <v>1381</v>
      </c>
      <c r="E982" s="764">
        <v>52</v>
      </c>
      <c r="F982" s="838">
        <v>36</v>
      </c>
      <c r="G982" s="514">
        <v>508</v>
      </c>
      <c r="H982" s="970"/>
      <c r="I982" s="514" t="s">
        <v>82</v>
      </c>
      <c r="J982" s="838">
        <v>0</v>
      </c>
      <c r="K982" s="839">
        <v>0</v>
      </c>
      <c r="L982" s="868" t="s">
        <v>484</v>
      </c>
      <c r="M982" s="468" t="s">
        <v>1157</v>
      </c>
      <c r="N982" s="514">
        <v>67166</v>
      </c>
      <c r="O982" s="756">
        <v>155</v>
      </c>
      <c r="P982" s="768">
        <v>98</v>
      </c>
      <c r="Q982" s="537">
        <f>O982*(100-P982)/100</f>
        <v>3.1</v>
      </c>
      <c r="R982" s="470">
        <f>Q982*0.75</f>
        <v>2.3250000000000002</v>
      </c>
      <c r="S982" s="1264">
        <f>N982/Q982</f>
        <v>21666.451612903224</v>
      </c>
      <c r="T982" s="1265"/>
      <c r="U982" s="1292" t="s">
        <v>1317</v>
      </c>
      <c r="V982" s="1293"/>
      <c r="W982" s="959">
        <v>17</v>
      </c>
    </row>
    <row r="983" spans="1:23" ht="17">
      <c r="A983" s="1652"/>
      <c r="B983" s="817">
        <v>6</v>
      </c>
      <c r="C983" s="764" t="s">
        <v>82</v>
      </c>
      <c r="D983" s="764">
        <v>117</v>
      </c>
      <c r="E983" s="764">
        <v>120</v>
      </c>
      <c r="F983" s="838" t="s">
        <v>82</v>
      </c>
      <c r="G983" s="514">
        <v>472</v>
      </c>
      <c r="H983" s="514" t="s">
        <v>82</v>
      </c>
      <c r="I983" s="514" t="s">
        <v>82</v>
      </c>
      <c r="J983" s="838" t="s">
        <v>406</v>
      </c>
      <c r="K983" s="764" t="s">
        <v>96</v>
      </c>
      <c r="L983" s="837" t="s">
        <v>82</v>
      </c>
      <c r="M983" s="468" t="s">
        <v>82</v>
      </c>
      <c r="N983" s="514" t="s">
        <v>82</v>
      </c>
      <c r="O983" s="756" t="s">
        <v>82</v>
      </c>
      <c r="P983" s="801" t="s">
        <v>82</v>
      </c>
      <c r="Q983" s="537">
        <v>0</v>
      </c>
      <c r="R983" s="470">
        <v>0</v>
      </c>
      <c r="S983" s="1264">
        <v>0</v>
      </c>
      <c r="T983" s="1265"/>
      <c r="U983" s="1292" t="s">
        <v>401</v>
      </c>
      <c r="V983" s="1293"/>
    </row>
    <row r="984" spans="1:23" ht="17">
      <c r="A984" s="1652"/>
      <c r="B984" s="817">
        <v>7</v>
      </c>
      <c r="C984" s="838" t="s">
        <v>1382</v>
      </c>
      <c r="D984" s="468">
        <v>105</v>
      </c>
      <c r="E984" s="838">
        <v>17</v>
      </c>
      <c r="F984" s="838">
        <v>33</v>
      </c>
      <c r="G984" s="514">
        <v>475</v>
      </c>
      <c r="H984" s="514" t="s">
        <v>82</v>
      </c>
      <c r="I984" s="514" t="s">
        <v>82</v>
      </c>
      <c r="J984" s="764" t="s">
        <v>1016</v>
      </c>
      <c r="K984" s="764" t="s">
        <v>443</v>
      </c>
      <c r="L984" s="868" t="s">
        <v>484</v>
      </c>
      <c r="M984" s="468" t="s">
        <v>1384</v>
      </c>
      <c r="N984" s="514">
        <v>90738</v>
      </c>
      <c r="O984" s="756">
        <v>18.77</v>
      </c>
      <c r="P984" s="801">
        <v>10</v>
      </c>
      <c r="Q984" s="537">
        <f>O984*(100-P984)/100</f>
        <v>16.893000000000001</v>
      </c>
      <c r="R984" s="470">
        <f>Q984*0.75</f>
        <v>12.669750000000001</v>
      </c>
      <c r="S984" s="1264">
        <f>N984/Q984</f>
        <v>5371.3372402770374</v>
      </c>
      <c r="T984" s="1265"/>
      <c r="U984" s="1292" t="s">
        <v>405</v>
      </c>
      <c r="V984" s="1293"/>
    </row>
    <row r="985" spans="1:23" ht="17">
      <c r="A985" s="1652"/>
      <c r="B985" s="817">
        <v>8</v>
      </c>
      <c r="C985" s="764" t="s">
        <v>82</v>
      </c>
      <c r="D985" s="764">
        <v>240</v>
      </c>
      <c r="E985" s="514">
        <v>0</v>
      </c>
      <c r="F985" s="764" t="s">
        <v>82</v>
      </c>
      <c r="G985" s="514">
        <v>0</v>
      </c>
      <c r="H985" s="514" t="s">
        <v>82</v>
      </c>
      <c r="I985" s="514" t="s">
        <v>82</v>
      </c>
      <c r="J985" s="764">
        <v>10</v>
      </c>
      <c r="K985" s="764">
        <v>0</v>
      </c>
      <c r="L985" s="868" t="s">
        <v>96</v>
      </c>
      <c r="M985" s="468" t="s">
        <v>82</v>
      </c>
      <c r="N985" s="940"/>
      <c r="O985" s="922"/>
      <c r="P985" s="843"/>
      <c r="Q985" s="537">
        <f>O985*(100-P985)/100</f>
        <v>0</v>
      </c>
      <c r="R985" s="470">
        <f>Q985*0.93</f>
        <v>0</v>
      </c>
      <c r="S985" s="1264" t="e">
        <f>N985/Q985</f>
        <v>#DIV/0!</v>
      </c>
      <c r="T985" s="1265"/>
      <c r="U985" s="1292" t="s">
        <v>472</v>
      </c>
      <c r="V985" s="1293"/>
    </row>
    <row r="986" spans="1:23" ht="16">
      <c r="A986" s="1652"/>
      <c r="B986" s="817" t="s">
        <v>465</v>
      </c>
      <c r="C986" s="838" t="s">
        <v>82</v>
      </c>
      <c r="D986" s="838">
        <v>24</v>
      </c>
      <c r="E986" s="838">
        <v>24</v>
      </c>
      <c r="F986" s="838" t="s">
        <v>82</v>
      </c>
      <c r="G986" s="838" t="s">
        <v>96</v>
      </c>
      <c r="H986" s="468" t="s">
        <v>82</v>
      </c>
      <c r="I986" s="514" t="s">
        <v>82</v>
      </c>
      <c r="J986" s="764" t="s">
        <v>451</v>
      </c>
      <c r="K986" s="514">
        <v>0</v>
      </c>
      <c r="L986" s="514" t="s">
        <v>82</v>
      </c>
      <c r="M986" s="863" t="s">
        <v>82</v>
      </c>
      <c r="N986" s="923"/>
      <c r="O986" s="922"/>
      <c r="P986" s="843"/>
      <c r="Q986" s="537">
        <f>O986*(100-P986)/100</f>
        <v>0</v>
      </c>
      <c r="R986" s="470">
        <f>Q986*0.93</f>
        <v>0</v>
      </c>
      <c r="S986" s="1264" t="e">
        <f>N986/Q986</f>
        <v>#DIV/0!</v>
      </c>
      <c r="T986" s="1265"/>
      <c r="U986" s="1292" t="s">
        <v>473</v>
      </c>
      <c r="V986" s="1293"/>
    </row>
    <row r="987" spans="1:23" ht="17">
      <c r="A987" s="1653"/>
      <c r="B987" s="817" t="s">
        <v>467</v>
      </c>
      <c r="C987" s="764">
        <v>20</v>
      </c>
      <c r="D987" s="468">
        <v>86</v>
      </c>
      <c r="E987" s="514">
        <v>24</v>
      </c>
      <c r="F987" s="764">
        <v>33</v>
      </c>
      <c r="G987" s="514">
        <v>474</v>
      </c>
      <c r="H987" s="468" t="s">
        <v>82</v>
      </c>
      <c r="I987" s="514" t="s">
        <v>82</v>
      </c>
      <c r="J987" s="764">
        <v>0</v>
      </c>
      <c r="K987" s="764">
        <v>0</v>
      </c>
      <c r="L987" s="868" t="s">
        <v>484</v>
      </c>
      <c r="M987" s="468" t="s">
        <v>1372</v>
      </c>
      <c r="N987" s="841">
        <v>150000</v>
      </c>
      <c r="O987" s="787">
        <v>25.52</v>
      </c>
      <c r="P987" s="801">
        <v>25</v>
      </c>
      <c r="Q987" s="537">
        <f>O987*(100-P987)/100</f>
        <v>19.14</v>
      </c>
      <c r="R987" s="470">
        <f>Q987*0.7835</f>
        <v>14.99619</v>
      </c>
      <c r="S987" s="1264">
        <f>N987/Q987</f>
        <v>7836.9905956112852</v>
      </c>
      <c r="T987" s="1265"/>
      <c r="U987" s="1292" t="s">
        <v>405</v>
      </c>
      <c r="V987" s="1293"/>
    </row>
    <row r="988" spans="1:23" ht="17">
      <c r="A988" s="1651">
        <v>45406</v>
      </c>
      <c r="B988" s="817" t="s">
        <v>256</v>
      </c>
      <c r="C988" s="764" t="s">
        <v>521</v>
      </c>
      <c r="D988" s="839" t="s">
        <v>1381</v>
      </c>
      <c r="E988" s="764">
        <v>52</v>
      </c>
      <c r="F988" s="838">
        <v>36</v>
      </c>
      <c r="G988" s="514">
        <v>508</v>
      </c>
      <c r="H988" s="970"/>
      <c r="I988" s="514" t="s">
        <v>82</v>
      </c>
      <c r="J988" s="838">
        <v>0</v>
      </c>
      <c r="K988" s="839">
        <v>0</v>
      </c>
      <c r="L988" s="868" t="s">
        <v>484</v>
      </c>
      <c r="M988" s="468" t="s">
        <v>1157</v>
      </c>
      <c r="N988" s="514">
        <v>67327</v>
      </c>
      <c r="O988" s="756">
        <v>155</v>
      </c>
      <c r="P988" s="768">
        <v>98</v>
      </c>
      <c r="Q988" s="537">
        <f>O988*(100-P988)/100</f>
        <v>3.1</v>
      </c>
      <c r="R988" s="470">
        <f>Q988*0.75</f>
        <v>2.3250000000000002</v>
      </c>
      <c r="S988" s="1264">
        <f>N988/Q988</f>
        <v>21718.387096774193</v>
      </c>
      <c r="T988" s="1265"/>
      <c r="U988" s="1292" t="s">
        <v>1317</v>
      </c>
      <c r="V988" s="1293"/>
      <c r="W988" s="959">
        <v>17</v>
      </c>
    </row>
    <row r="989" spans="1:23" ht="17">
      <c r="A989" s="1652"/>
      <c r="B989" s="817">
        <v>6</v>
      </c>
      <c r="C989" s="764" t="s">
        <v>82</v>
      </c>
      <c r="D989" s="764">
        <v>117</v>
      </c>
      <c r="E989" s="764">
        <v>120</v>
      </c>
      <c r="F989" s="838" t="s">
        <v>82</v>
      </c>
      <c r="G989" s="514">
        <v>472</v>
      </c>
      <c r="H989" s="514" t="s">
        <v>82</v>
      </c>
      <c r="I989" s="514" t="s">
        <v>82</v>
      </c>
      <c r="J989" s="838" t="s">
        <v>406</v>
      </c>
      <c r="K989" s="764" t="s">
        <v>96</v>
      </c>
      <c r="L989" s="837" t="s">
        <v>82</v>
      </c>
      <c r="M989" s="468" t="s">
        <v>82</v>
      </c>
      <c r="N989" s="514" t="s">
        <v>82</v>
      </c>
      <c r="O989" s="756" t="s">
        <v>82</v>
      </c>
      <c r="P989" s="801" t="s">
        <v>82</v>
      </c>
      <c r="Q989" s="537">
        <v>0</v>
      </c>
      <c r="R989" s="470">
        <v>0</v>
      </c>
      <c r="S989" s="1264">
        <v>0</v>
      </c>
      <c r="T989" s="1265"/>
      <c r="U989" s="1292" t="s">
        <v>401</v>
      </c>
      <c r="V989" s="1293"/>
    </row>
    <row r="990" spans="1:23" ht="17">
      <c r="A990" s="1652"/>
      <c r="B990" s="817">
        <v>7</v>
      </c>
      <c r="C990" s="838" t="s">
        <v>1382</v>
      </c>
      <c r="D990" s="468">
        <v>105</v>
      </c>
      <c r="E990" s="838">
        <v>17</v>
      </c>
      <c r="F990" s="838">
        <v>33</v>
      </c>
      <c r="G990" s="514">
        <v>475</v>
      </c>
      <c r="H990" s="514" t="s">
        <v>82</v>
      </c>
      <c r="I990" s="514" t="s">
        <v>82</v>
      </c>
      <c r="J990" s="764" t="s">
        <v>1016</v>
      </c>
      <c r="K990" s="764" t="s">
        <v>443</v>
      </c>
      <c r="L990" s="868" t="s">
        <v>484</v>
      </c>
      <c r="M990" s="468" t="s">
        <v>1384</v>
      </c>
      <c r="N990" s="514">
        <v>89639</v>
      </c>
      <c r="O990" s="756">
        <v>18.68</v>
      </c>
      <c r="P990" s="801">
        <v>10</v>
      </c>
      <c r="Q990" s="537">
        <f>O990*(100-P990)/100</f>
        <v>16.812000000000001</v>
      </c>
      <c r="R990" s="470">
        <f>Q990*0.75</f>
        <v>12.609000000000002</v>
      </c>
      <c r="S990" s="1264">
        <f>N990/Q990</f>
        <v>5331.8463002617173</v>
      </c>
      <c r="T990" s="1265"/>
      <c r="U990" s="1292" t="s">
        <v>405</v>
      </c>
      <c r="V990" s="1293"/>
    </row>
    <row r="991" spans="1:23" ht="17">
      <c r="A991" s="1652"/>
      <c r="B991" s="817">
        <v>8</v>
      </c>
      <c r="C991" s="764" t="s">
        <v>82</v>
      </c>
      <c r="D991" s="764">
        <v>240</v>
      </c>
      <c r="E991" s="514">
        <v>0</v>
      </c>
      <c r="F991" s="764" t="s">
        <v>82</v>
      </c>
      <c r="G991" s="514">
        <v>0</v>
      </c>
      <c r="H991" s="514" t="s">
        <v>82</v>
      </c>
      <c r="I991" s="514" t="s">
        <v>82</v>
      </c>
      <c r="J991" s="764">
        <v>10</v>
      </c>
      <c r="K991" s="764">
        <v>0</v>
      </c>
      <c r="L991" s="868" t="s">
        <v>96</v>
      </c>
      <c r="M991" s="468" t="s">
        <v>82</v>
      </c>
      <c r="N991" s="940"/>
      <c r="O991" s="922"/>
      <c r="P991" s="843"/>
      <c r="Q991" s="537">
        <f>O991*(100-P991)/100</f>
        <v>0</v>
      </c>
      <c r="R991" s="470">
        <f>Q991*0.93</f>
        <v>0</v>
      </c>
      <c r="S991" s="1264" t="e">
        <f>N991/Q991</f>
        <v>#DIV/0!</v>
      </c>
      <c r="T991" s="1265"/>
      <c r="U991" s="1292" t="s">
        <v>472</v>
      </c>
      <c r="V991" s="1293"/>
    </row>
    <row r="992" spans="1:23" ht="16">
      <c r="A992" s="1652"/>
      <c r="B992" s="817" t="s">
        <v>465</v>
      </c>
      <c r="C992" s="838" t="s">
        <v>82</v>
      </c>
      <c r="D992" s="838">
        <v>24</v>
      </c>
      <c r="E992" s="838">
        <v>24</v>
      </c>
      <c r="F992" s="838" t="s">
        <v>82</v>
      </c>
      <c r="G992" s="838" t="s">
        <v>96</v>
      </c>
      <c r="H992" s="468" t="s">
        <v>82</v>
      </c>
      <c r="I992" s="514" t="s">
        <v>82</v>
      </c>
      <c r="J992" s="764" t="s">
        <v>451</v>
      </c>
      <c r="K992" s="514">
        <v>0</v>
      </c>
      <c r="L992" s="514" t="s">
        <v>82</v>
      </c>
      <c r="M992" s="863" t="s">
        <v>82</v>
      </c>
      <c r="N992" s="923"/>
      <c r="O992" s="922"/>
      <c r="P992" s="843"/>
      <c r="Q992" s="537">
        <f>O992*(100-P992)/100</f>
        <v>0</v>
      </c>
      <c r="R992" s="470">
        <f>Q992*0.93</f>
        <v>0</v>
      </c>
      <c r="S992" s="1264" t="e">
        <f>N992/Q992</f>
        <v>#DIV/0!</v>
      </c>
      <c r="T992" s="1265"/>
      <c r="U992" s="1292" t="s">
        <v>473</v>
      </c>
      <c r="V992" s="1293"/>
    </row>
    <row r="993" spans="1:23" ht="17">
      <c r="A993" s="1653"/>
      <c r="B993" s="817" t="s">
        <v>467</v>
      </c>
      <c r="C993" s="764">
        <v>20</v>
      </c>
      <c r="D993" s="468">
        <v>86</v>
      </c>
      <c r="E993" s="514">
        <v>24</v>
      </c>
      <c r="F993" s="764">
        <v>33</v>
      </c>
      <c r="G993" s="514">
        <v>474</v>
      </c>
      <c r="H993" s="468" t="s">
        <v>82</v>
      </c>
      <c r="I993" s="514" t="s">
        <v>82</v>
      </c>
      <c r="J993" s="764">
        <v>0</v>
      </c>
      <c r="K993" s="764">
        <v>0</v>
      </c>
      <c r="L993" s="868" t="s">
        <v>484</v>
      </c>
      <c r="M993" s="468" t="s">
        <v>1372</v>
      </c>
      <c r="N993" s="841">
        <v>150000</v>
      </c>
      <c r="O993" s="787">
        <v>25.52</v>
      </c>
      <c r="P993" s="801">
        <v>25</v>
      </c>
      <c r="Q993" s="537">
        <f>O993*(100-P993)/100</f>
        <v>19.14</v>
      </c>
      <c r="R993" s="470">
        <f>Q993*0.7835</f>
        <v>14.99619</v>
      </c>
      <c r="S993" s="1264">
        <f>N993/Q993</f>
        <v>7836.9905956112852</v>
      </c>
      <c r="T993" s="1265"/>
      <c r="U993" s="1292" t="s">
        <v>405</v>
      </c>
      <c r="V993" s="1293"/>
    </row>
    <row r="994" spans="1:23" ht="17">
      <c r="A994" s="1651">
        <v>45407</v>
      </c>
      <c r="B994" s="817" t="s">
        <v>256</v>
      </c>
      <c r="C994" s="764" t="s">
        <v>521</v>
      </c>
      <c r="D994" s="839" t="s">
        <v>1381</v>
      </c>
      <c r="E994" s="764">
        <v>52</v>
      </c>
      <c r="F994" s="838">
        <v>36</v>
      </c>
      <c r="G994" s="514">
        <v>518</v>
      </c>
      <c r="H994" s="970"/>
      <c r="I994" s="514" t="s">
        <v>82</v>
      </c>
      <c r="J994" s="838">
        <v>0</v>
      </c>
      <c r="K994" s="839">
        <v>0</v>
      </c>
      <c r="L994" s="868" t="s">
        <v>484</v>
      </c>
      <c r="M994" s="468" t="s">
        <v>1157</v>
      </c>
      <c r="N994" s="514">
        <v>67009</v>
      </c>
      <c r="O994" s="756">
        <v>155</v>
      </c>
      <c r="P994" s="768">
        <v>98</v>
      </c>
      <c r="Q994" s="537">
        <f>O994*(100-P994)/100</f>
        <v>3.1</v>
      </c>
      <c r="R994" s="470">
        <f>Q994*0.75</f>
        <v>2.3250000000000002</v>
      </c>
      <c r="S994" s="1264">
        <f>N994/Q994</f>
        <v>21615.806451612902</v>
      </c>
      <c r="T994" s="1265"/>
      <c r="U994" s="1292" t="s">
        <v>1317</v>
      </c>
      <c r="V994" s="1293"/>
      <c r="W994" s="959">
        <v>17</v>
      </c>
    </row>
    <row r="995" spans="1:23" ht="17">
      <c r="A995" s="1652"/>
      <c r="B995" s="817">
        <v>6</v>
      </c>
      <c r="C995" s="764" t="s">
        <v>82</v>
      </c>
      <c r="D995" s="764">
        <v>117</v>
      </c>
      <c r="E995" s="764">
        <v>120</v>
      </c>
      <c r="F995" s="838" t="s">
        <v>82</v>
      </c>
      <c r="G995" s="514">
        <v>511</v>
      </c>
      <c r="H995" s="514" t="s">
        <v>82</v>
      </c>
      <c r="I995" s="514" t="s">
        <v>82</v>
      </c>
      <c r="J995" s="838" t="s">
        <v>406</v>
      </c>
      <c r="K995" s="764" t="s">
        <v>96</v>
      </c>
      <c r="L995" s="837" t="s">
        <v>82</v>
      </c>
      <c r="M995" s="468" t="s">
        <v>82</v>
      </c>
      <c r="N995" s="514" t="s">
        <v>82</v>
      </c>
      <c r="O995" s="756" t="s">
        <v>82</v>
      </c>
      <c r="P995" s="801" t="s">
        <v>82</v>
      </c>
      <c r="Q995" s="537">
        <v>0</v>
      </c>
      <c r="R995" s="470">
        <v>0</v>
      </c>
      <c r="S995" s="1264">
        <v>0</v>
      </c>
      <c r="T995" s="1265"/>
      <c r="U995" s="1292" t="s">
        <v>401</v>
      </c>
      <c r="V995" s="1293"/>
    </row>
    <row r="996" spans="1:23" ht="17">
      <c r="A996" s="1652"/>
      <c r="B996" s="817">
        <v>7</v>
      </c>
      <c r="C996" s="838" t="s">
        <v>1382</v>
      </c>
      <c r="D996" s="468">
        <v>105</v>
      </c>
      <c r="E996" s="838">
        <v>17</v>
      </c>
      <c r="F996" s="838">
        <v>33</v>
      </c>
      <c r="G996" s="514">
        <v>519</v>
      </c>
      <c r="H996" s="514" t="s">
        <v>82</v>
      </c>
      <c r="I996" s="514" t="s">
        <v>82</v>
      </c>
      <c r="J996" s="764" t="s">
        <v>1016</v>
      </c>
      <c r="K996" s="764" t="s">
        <v>443</v>
      </c>
      <c r="L996" s="868" t="s">
        <v>484</v>
      </c>
      <c r="M996" s="468" t="s">
        <v>1384</v>
      </c>
      <c r="N996" s="514">
        <f>E960-N994-N999</f>
        <v>-216992</v>
      </c>
      <c r="O996" s="756">
        <v>19.100000000000001</v>
      </c>
      <c r="P996" s="801">
        <v>10</v>
      </c>
      <c r="Q996" s="537">
        <f>O996*(100-P996)/100</f>
        <v>17.190000000000001</v>
      </c>
      <c r="R996" s="470">
        <f>Q996*0.75</f>
        <v>12.892500000000002</v>
      </c>
      <c r="S996" s="1264">
        <f>N996/Q996</f>
        <v>-12623.152995927863</v>
      </c>
      <c r="T996" s="1265"/>
      <c r="U996" s="1292" t="s">
        <v>405</v>
      </c>
      <c r="V996" s="1293"/>
    </row>
    <row r="997" spans="1:23" ht="17">
      <c r="A997" s="1652"/>
      <c r="B997" s="817">
        <v>8</v>
      </c>
      <c r="C997" s="764" t="s">
        <v>82</v>
      </c>
      <c r="D997" s="764">
        <v>240</v>
      </c>
      <c r="E997" s="514">
        <v>0</v>
      </c>
      <c r="F997" s="764" t="s">
        <v>82</v>
      </c>
      <c r="G997" s="514">
        <v>0</v>
      </c>
      <c r="H997" s="514" t="s">
        <v>82</v>
      </c>
      <c r="I997" s="514" t="s">
        <v>82</v>
      </c>
      <c r="J997" s="764">
        <v>10</v>
      </c>
      <c r="K997" s="764">
        <v>0</v>
      </c>
      <c r="L997" s="868" t="s">
        <v>96</v>
      </c>
      <c r="M997" s="468" t="s">
        <v>82</v>
      </c>
      <c r="N997" s="940"/>
      <c r="O997" s="922"/>
      <c r="P997" s="843"/>
      <c r="Q997" s="537">
        <f>O997*(100-P997)/100</f>
        <v>0</v>
      </c>
      <c r="R997" s="470">
        <f>Q997*0.93</f>
        <v>0</v>
      </c>
      <c r="S997" s="1264" t="e">
        <f>N997/Q997</f>
        <v>#DIV/0!</v>
      </c>
      <c r="T997" s="1265"/>
      <c r="U997" s="1292" t="s">
        <v>472</v>
      </c>
      <c r="V997" s="1293"/>
    </row>
    <row r="998" spans="1:23" ht="16">
      <c r="A998" s="1652"/>
      <c r="B998" s="817" t="s">
        <v>465</v>
      </c>
      <c r="C998" s="838" t="s">
        <v>82</v>
      </c>
      <c r="D998" s="838">
        <v>24</v>
      </c>
      <c r="E998" s="838">
        <v>24</v>
      </c>
      <c r="F998" s="838" t="s">
        <v>82</v>
      </c>
      <c r="G998" s="838" t="s">
        <v>96</v>
      </c>
      <c r="H998" s="468" t="s">
        <v>82</v>
      </c>
      <c r="I998" s="514" t="s">
        <v>82</v>
      </c>
      <c r="J998" s="764" t="s">
        <v>451</v>
      </c>
      <c r="K998" s="514">
        <v>0</v>
      </c>
      <c r="L998" s="514" t="s">
        <v>82</v>
      </c>
      <c r="M998" s="863" t="s">
        <v>82</v>
      </c>
      <c r="N998" s="923"/>
      <c r="O998" s="922"/>
      <c r="P998" s="843"/>
      <c r="Q998" s="537">
        <f>O998*(100-P998)/100</f>
        <v>0</v>
      </c>
      <c r="R998" s="470">
        <f>Q998*0.93</f>
        <v>0</v>
      </c>
      <c r="S998" s="1264" t="e">
        <f>N998/Q998</f>
        <v>#DIV/0!</v>
      </c>
      <c r="T998" s="1265"/>
      <c r="U998" s="1292" t="s">
        <v>473</v>
      </c>
      <c r="V998" s="1293"/>
    </row>
    <row r="999" spans="1:23" ht="17">
      <c r="A999" s="1653"/>
      <c r="B999" s="817" t="s">
        <v>467</v>
      </c>
      <c r="C999" s="764">
        <v>20</v>
      </c>
      <c r="D999" s="468">
        <v>86</v>
      </c>
      <c r="E999" s="514">
        <v>24</v>
      </c>
      <c r="F999" s="764">
        <v>33</v>
      </c>
      <c r="G999" s="514">
        <v>508</v>
      </c>
      <c r="H999" s="468" t="s">
        <v>82</v>
      </c>
      <c r="I999" s="514" t="s">
        <v>82</v>
      </c>
      <c r="J999" s="764">
        <v>0</v>
      </c>
      <c r="K999" s="764">
        <v>0</v>
      </c>
      <c r="L999" s="868" t="s">
        <v>484</v>
      </c>
      <c r="M999" s="468" t="s">
        <v>1372</v>
      </c>
      <c r="N999" s="841">
        <v>150000</v>
      </c>
      <c r="O999" s="787">
        <v>25.52</v>
      </c>
      <c r="P999" s="801">
        <v>25</v>
      </c>
      <c r="Q999" s="537">
        <f>O999*(100-P999)/100</f>
        <v>19.14</v>
      </c>
      <c r="R999" s="470">
        <f>Q999*0.7835</f>
        <v>14.99619</v>
      </c>
      <c r="S999" s="1264">
        <f>N999/Q999</f>
        <v>7836.9905956112852</v>
      </c>
      <c r="T999" s="1265"/>
      <c r="U999" s="1292" t="s">
        <v>405</v>
      </c>
      <c r="V999" s="1293"/>
    </row>
    <row r="1000" spans="1:23" ht="17">
      <c r="A1000" s="1651">
        <v>45408</v>
      </c>
      <c r="B1000" s="817" t="s">
        <v>256</v>
      </c>
      <c r="C1000" s="764" t="s">
        <v>521</v>
      </c>
      <c r="D1000" s="839" t="s">
        <v>1381</v>
      </c>
      <c r="E1000" s="764">
        <v>52</v>
      </c>
      <c r="F1000" s="838">
        <v>36</v>
      </c>
      <c r="G1000" s="514">
        <v>518</v>
      </c>
      <c r="H1000" s="970"/>
      <c r="I1000" s="514" t="s">
        <v>82</v>
      </c>
      <c r="J1000" s="838">
        <v>0</v>
      </c>
      <c r="K1000" s="839">
        <v>0</v>
      </c>
      <c r="L1000" s="868" t="s">
        <v>484</v>
      </c>
      <c r="M1000" s="468" t="s">
        <v>1157</v>
      </c>
      <c r="N1000" s="514">
        <v>67009</v>
      </c>
      <c r="O1000" s="756">
        <v>155</v>
      </c>
      <c r="P1000" s="768">
        <v>98</v>
      </c>
      <c r="Q1000" s="537">
        <f>O1000*(100-P1000)/100</f>
        <v>3.1</v>
      </c>
      <c r="R1000" s="470">
        <f>Q1000*0.75</f>
        <v>2.3250000000000002</v>
      </c>
      <c r="S1000" s="1264">
        <f>N1000/Q1000</f>
        <v>21615.806451612902</v>
      </c>
      <c r="T1000" s="1265"/>
      <c r="U1000" s="1292" t="s">
        <v>1317</v>
      </c>
      <c r="V1000" s="1293"/>
      <c r="W1000" s="959">
        <v>17</v>
      </c>
    </row>
    <row r="1001" spans="1:23" ht="17">
      <c r="A1001" s="1652"/>
      <c r="B1001" s="817">
        <v>6</v>
      </c>
      <c r="C1001" s="764" t="s">
        <v>82</v>
      </c>
      <c r="D1001" s="764">
        <v>117</v>
      </c>
      <c r="E1001" s="764">
        <v>120</v>
      </c>
      <c r="F1001" s="838" t="s">
        <v>82</v>
      </c>
      <c r="G1001" s="514">
        <v>511</v>
      </c>
      <c r="H1001" s="514" t="s">
        <v>82</v>
      </c>
      <c r="I1001" s="514" t="s">
        <v>82</v>
      </c>
      <c r="J1001" s="838" t="s">
        <v>406</v>
      </c>
      <c r="K1001" s="764" t="s">
        <v>96</v>
      </c>
      <c r="L1001" s="837" t="s">
        <v>82</v>
      </c>
      <c r="M1001" s="468" t="s">
        <v>82</v>
      </c>
      <c r="N1001" s="514" t="s">
        <v>82</v>
      </c>
      <c r="O1001" s="756" t="s">
        <v>82</v>
      </c>
      <c r="P1001" s="801" t="s">
        <v>82</v>
      </c>
      <c r="Q1001" s="537">
        <v>0</v>
      </c>
      <c r="R1001" s="470">
        <v>0</v>
      </c>
      <c r="S1001" s="1264">
        <v>0</v>
      </c>
      <c r="T1001" s="1265"/>
      <c r="U1001" s="1292" t="s">
        <v>401</v>
      </c>
      <c r="V1001" s="1293"/>
    </row>
    <row r="1002" spans="1:23" ht="17">
      <c r="A1002" s="1652"/>
      <c r="B1002" s="817">
        <v>7</v>
      </c>
      <c r="C1002" s="838" t="s">
        <v>1382</v>
      </c>
      <c r="D1002" s="468">
        <v>105</v>
      </c>
      <c r="E1002" s="838">
        <v>17</v>
      </c>
      <c r="F1002" s="838">
        <v>33</v>
      </c>
      <c r="G1002" s="514">
        <v>519</v>
      </c>
      <c r="H1002" s="514" t="s">
        <v>82</v>
      </c>
      <c r="I1002" s="514" t="s">
        <v>82</v>
      </c>
      <c r="J1002" s="764" t="s">
        <v>1016</v>
      </c>
      <c r="K1002" s="764" t="s">
        <v>443</v>
      </c>
      <c r="L1002" s="868" t="s">
        <v>484</v>
      </c>
      <c r="M1002" s="468" t="s">
        <v>1386</v>
      </c>
      <c r="N1002" s="514">
        <v>89274</v>
      </c>
      <c r="O1002" s="756">
        <v>19.23</v>
      </c>
      <c r="P1002" s="801">
        <v>10</v>
      </c>
      <c r="Q1002" s="537">
        <f>O1002*(100-P1002)/100</f>
        <v>17.307000000000002</v>
      </c>
      <c r="R1002" s="470">
        <f>Q1002*0.75</f>
        <v>12.980250000000002</v>
      </c>
      <c r="S1002" s="1264">
        <f>N1002/Q1002</f>
        <v>5158.2596637198812</v>
      </c>
      <c r="T1002" s="1265"/>
      <c r="U1002" s="1292" t="s">
        <v>405</v>
      </c>
      <c r="V1002" s="1293"/>
    </row>
    <row r="1003" spans="1:23" ht="17">
      <c r="A1003" s="1652"/>
      <c r="B1003" s="817">
        <v>8</v>
      </c>
      <c r="C1003" s="764" t="s">
        <v>82</v>
      </c>
      <c r="D1003" s="764">
        <v>240</v>
      </c>
      <c r="E1003" s="514">
        <v>0</v>
      </c>
      <c r="F1003" s="764" t="s">
        <v>82</v>
      </c>
      <c r="G1003" s="514">
        <v>0</v>
      </c>
      <c r="H1003" s="514" t="s">
        <v>82</v>
      </c>
      <c r="I1003" s="514" t="s">
        <v>82</v>
      </c>
      <c r="J1003" s="764">
        <v>10</v>
      </c>
      <c r="K1003" s="764">
        <v>0</v>
      </c>
      <c r="L1003" s="868" t="s">
        <v>96</v>
      </c>
      <c r="M1003" s="468" t="s">
        <v>82</v>
      </c>
      <c r="N1003" s="940"/>
      <c r="O1003" s="922"/>
      <c r="P1003" s="843"/>
      <c r="Q1003" s="537">
        <f>O1003*(100-P1003)/100</f>
        <v>0</v>
      </c>
      <c r="R1003" s="470">
        <f>Q1003*0.93</f>
        <v>0</v>
      </c>
      <c r="S1003" s="1264" t="e">
        <f>N1003/Q1003</f>
        <v>#DIV/0!</v>
      </c>
      <c r="T1003" s="1265"/>
      <c r="U1003" s="1292" t="s">
        <v>472</v>
      </c>
      <c r="V1003" s="1293"/>
    </row>
    <row r="1004" spans="1:23" ht="16">
      <c r="A1004" s="1652"/>
      <c r="B1004" s="817" t="s">
        <v>465</v>
      </c>
      <c r="C1004" s="838" t="s">
        <v>82</v>
      </c>
      <c r="D1004" s="838">
        <v>24</v>
      </c>
      <c r="E1004" s="838">
        <v>24</v>
      </c>
      <c r="F1004" s="838" t="s">
        <v>82</v>
      </c>
      <c r="G1004" s="838" t="s">
        <v>96</v>
      </c>
      <c r="H1004" s="468" t="s">
        <v>82</v>
      </c>
      <c r="I1004" s="514" t="s">
        <v>82</v>
      </c>
      <c r="J1004" s="764" t="s">
        <v>451</v>
      </c>
      <c r="K1004" s="514">
        <v>0</v>
      </c>
      <c r="L1004" s="514" t="s">
        <v>82</v>
      </c>
      <c r="M1004" s="863" t="s">
        <v>82</v>
      </c>
      <c r="N1004" s="923"/>
      <c r="O1004" s="922"/>
      <c r="P1004" s="843"/>
      <c r="Q1004" s="537">
        <f>O1004*(100-P1004)/100</f>
        <v>0</v>
      </c>
      <c r="R1004" s="470">
        <f>Q1004*0.93</f>
        <v>0</v>
      </c>
      <c r="S1004" s="1264" t="e">
        <f>N1004/Q1004</f>
        <v>#DIV/0!</v>
      </c>
      <c r="T1004" s="1265"/>
      <c r="U1004" s="1292" t="s">
        <v>473</v>
      </c>
      <c r="V1004" s="1293"/>
    </row>
    <row r="1005" spans="1:23" ht="17">
      <c r="A1005" s="1653"/>
      <c r="B1005" s="817" t="s">
        <v>467</v>
      </c>
      <c r="C1005" s="764">
        <v>20</v>
      </c>
      <c r="D1005" s="468">
        <v>86</v>
      </c>
      <c r="E1005" s="514">
        <v>24</v>
      </c>
      <c r="F1005" s="764">
        <v>33</v>
      </c>
      <c r="G1005" s="514">
        <v>508</v>
      </c>
      <c r="H1005" s="468" t="s">
        <v>82</v>
      </c>
      <c r="I1005" s="514" t="s">
        <v>82</v>
      </c>
      <c r="J1005" s="764">
        <v>0</v>
      </c>
      <c r="K1005" s="764">
        <v>0</v>
      </c>
      <c r="L1005" s="868" t="s">
        <v>484</v>
      </c>
      <c r="M1005" s="468" t="s">
        <v>1372</v>
      </c>
      <c r="N1005" s="841">
        <v>150000</v>
      </c>
      <c r="O1005" s="787">
        <v>25.52</v>
      </c>
      <c r="P1005" s="801">
        <v>25</v>
      </c>
      <c r="Q1005" s="537">
        <f>O1005*(100-P1005)/100</f>
        <v>19.14</v>
      </c>
      <c r="R1005" s="470">
        <f>Q1005*0.7835</f>
        <v>14.99619</v>
      </c>
      <c r="S1005" s="1264">
        <f>N1005/Q1005</f>
        <v>7836.9905956112852</v>
      </c>
      <c r="T1005" s="1265"/>
      <c r="U1005" s="1292" t="s">
        <v>405</v>
      </c>
      <c r="V1005" s="1293"/>
    </row>
    <row r="1006" spans="1:23" ht="17">
      <c r="A1006" s="1651">
        <v>45409</v>
      </c>
      <c r="B1006" s="817" t="s">
        <v>256</v>
      </c>
      <c r="C1006" s="764" t="s">
        <v>521</v>
      </c>
      <c r="D1006" s="839" t="s">
        <v>1381</v>
      </c>
      <c r="E1006" s="764">
        <v>52</v>
      </c>
      <c r="F1006" s="838">
        <v>36</v>
      </c>
      <c r="G1006" s="514">
        <v>518</v>
      </c>
      <c r="H1006" s="970"/>
      <c r="I1006" s="514" t="s">
        <v>82</v>
      </c>
      <c r="J1006" s="838">
        <v>0</v>
      </c>
      <c r="K1006" s="839">
        <v>0</v>
      </c>
      <c r="L1006" s="868" t="s">
        <v>484</v>
      </c>
      <c r="M1006" s="468" t="s">
        <v>1157</v>
      </c>
      <c r="N1006" s="514">
        <v>68925</v>
      </c>
      <c r="O1006" s="756">
        <v>155</v>
      </c>
      <c r="P1006" s="768">
        <v>98</v>
      </c>
      <c r="Q1006" s="537">
        <f>O1006*(100-P1006)/100</f>
        <v>3.1</v>
      </c>
      <c r="R1006" s="470">
        <f>Q1006*0.75</f>
        <v>2.3250000000000002</v>
      </c>
      <c r="S1006" s="1264">
        <f>N1006/Q1006</f>
        <v>22233.870967741936</v>
      </c>
      <c r="T1006" s="1265"/>
      <c r="U1006" s="1292" t="s">
        <v>1317</v>
      </c>
      <c r="V1006" s="1293"/>
      <c r="W1006" s="959">
        <v>17</v>
      </c>
    </row>
    <row r="1007" spans="1:23" ht="17">
      <c r="A1007" s="1652"/>
      <c r="B1007" s="817">
        <v>6</v>
      </c>
      <c r="C1007" s="764" t="s">
        <v>82</v>
      </c>
      <c r="D1007" s="764">
        <v>117</v>
      </c>
      <c r="E1007" s="764">
        <v>120</v>
      </c>
      <c r="F1007" s="838" t="s">
        <v>82</v>
      </c>
      <c r="G1007" s="514">
        <v>511</v>
      </c>
      <c r="H1007" s="514" t="s">
        <v>82</v>
      </c>
      <c r="I1007" s="514" t="s">
        <v>82</v>
      </c>
      <c r="J1007" s="838" t="s">
        <v>406</v>
      </c>
      <c r="K1007" s="764" t="s">
        <v>96</v>
      </c>
      <c r="L1007" s="837" t="s">
        <v>82</v>
      </c>
      <c r="M1007" s="468" t="s">
        <v>82</v>
      </c>
      <c r="N1007" s="514" t="s">
        <v>82</v>
      </c>
      <c r="O1007" s="756" t="s">
        <v>82</v>
      </c>
      <c r="P1007" s="801" t="s">
        <v>82</v>
      </c>
      <c r="Q1007" s="537">
        <v>0</v>
      </c>
      <c r="R1007" s="470">
        <v>0</v>
      </c>
      <c r="S1007" s="1264">
        <v>0</v>
      </c>
      <c r="T1007" s="1265"/>
      <c r="U1007" s="1292" t="s">
        <v>401</v>
      </c>
      <c r="V1007" s="1293"/>
    </row>
    <row r="1008" spans="1:23" ht="17">
      <c r="A1008" s="1652"/>
      <c r="B1008" s="817">
        <v>7</v>
      </c>
      <c r="C1008" s="838" t="s">
        <v>1382</v>
      </c>
      <c r="D1008" s="468">
        <v>105</v>
      </c>
      <c r="E1008" s="838">
        <v>17</v>
      </c>
      <c r="F1008" s="838">
        <v>33</v>
      </c>
      <c r="G1008" s="514">
        <v>519</v>
      </c>
      <c r="H1008" s="514" t="s">
        <v>82</v>
      </c>
      <c r="I1008" s="514" t="s">
        <v>82</v>
      </c>
      <c r="J1008" s="764" t="s">
        <v>1016</v>
      </c>
      <c r="K1008" s="764" t="s">
        <v>443</v>
      </c>
      <c r="L1008" s="868" t="s">
        <v>484</v>
      </c>
      <c r="M1008" s="468" t="s">
        <v>1386</v>
      </c>
      <c r="N1008" s="514">
        <v>93452</v>
      </c>
      <c r="O1008" s="756">
        <v>18.45</v>
      </c>
      <c r="P1008" s="801">
        <v>10</v>
      </c>
      <c r="Q1008" s="537">
        <f>O1008*(100-P1008)/100</f>
        <v>16.605</v>
      </c>
      <c r="R1008" s="470">
        <f>Q1008*0.75</f>
        <v>12.453749999999999</v>
      </c>
      <c r="S1008" s="1264">
        <f>N1008/Q1008</f>
        <v>5627.943390545016</v>
      </c>
      <c r="T1008" s="1265"/>
      <c r="U1008" s="1292" t="s">
        <v>405</v>
      </c>
      <c r="V1008" s="1293"/>
    </row>
    <row r="1009" spans="1:23" ht="17">
      <c r="A1009" s="1652"/>
      <c r="B1009" s="817">
        <v>8</v>
      </c>
      <c r="C1009" s="764" t="s">
        <v>82</v>
      </c>
      <c r="D1009" s="764">
        <v>240</v>
      </c>
      <c r="E1009" s="514">
        <v>0</v>
      </c>
      <c r="F1009" s="764" t="s">
        <v>82</v>
      </c>
      <c r="G1009" s="514">
        <v>0</v>
      </c>
      <c r="H1009" s="514" t="s">
        <v>82</v>
      </c>
      <c r="I1009" s="514" t="s">
        <v>82</v>
      </c>
      <c r="J1009" s="764">
        <v>10</v>
      </c>
      <c r="K1009" s="764">
        <v>0</v>
      </c>
      <c r="L1009" s="868" t="s">
        <v>96</v>
      </c>
      <c r="M1009" s="468" t="s">
        <v>82</v>
      </c>
      <c r="N1009" s="940"/>
      <c r="O1009" s="922"/>
      <c r="P1009" s="843"/>
      <c r="Q1009" s="537">
        <f>O1009*(100-P1009)/100</f>
        <v>0</v>
      </c>
      <c r="R1009" s="470">
        <f>Q1009*0.93</f>
        <v>0</v>
      </c>
      <c r="S1009" s="1264" t="e">
        <f>N1009/Q1009</f>
        <v>#DIV/0!</v>
      </c>
      <c r="T1009" s="1265"/>
      <c r="U1009" s="1292" t="s">
        <v>472</v>
      </c>
      <c r="V1009" s="1293"/>
    </row>
    <row r="1010" spans="1:23" ht="16">
      <c r="A1010" s="1652"/>
      <c r="B1010" s="817" t="s">
        <v>465</v>
      </c>
      <c r="C1010" s="838" t="s">
        <v>82</v>
      </c>
      <c r="D1010" s="838">
        <v>24</v>
      </c>
      <c r="E1010" s="838">
        <v>24</v>
      </c>
      <c r="F1010" s="838" t="s">
        <v>82</v>
      </c>
      <c r="G1010" s="838" t="s">
        <v>96</v>
      </c>
      <c r="H1010" s="468" t="s">
        <v>82</v>
      </c>
      <c r="I1010" s="514" t="s">
        <v>82</v>
      </c>
      <c r="J1010" s="764" t="s">
        <v>451</v>
      </c>
      <c r="K1010" s="514">
        <v>0</v>
      </c>
      <c r="L1010" s="514" t="s">
        <v>82</v>
      </c>
      <c r="M1010" s="863" t="s">
        <v>82</v>
      </c>
      <c r="N1010" s="923"/>
      <c r="O1010" s="922"/>
      <c r="P1010" s="843"/>
      <c r="Q1010" s="537">
        <f>O1010*(100-P1010)/100</f>
        <v>0</v>
      </c>
      <c r="R1010" s="470">
        <f>Q1010*0.93</f>
        <v>0</v>
      </c>
      <c r="S1010" s="1264" t="e">
        <f>N1010/Q1010</f>
        <v>#DIV/0!</v>
      </c>
      <c r="T1010" s="1265"/>
      <c r="U1010" s="1292" t="s">
        <v>473</v>
      </c>
      <c r="V1010" s="1293"/>
    </row>
    <row r="1011" spans="1:23" ht="17">
      <c r="A1011" s="1653"/>
      <c r="B1011" s="817" t="s">
        <v>467</v>
      </c>
      <c r="C1011" s="764">
        <v>20</v>
      </c>
      <c r="D1011" s="468">
        <v>86</v>
      </c>
      <c r="E1011" s="514">
        <v>24</v>
      </c>
      <c r="F1011" s="764">
        <v>33</v>
      </c>
      <c r="G1011" s="514">
        <v>508</v>
      </c>
      <c r="H1011" s="468" t="s">
        <v>82</v>
      </c>
      <c r="I1011" s="514" t="s">
        <v>82</v>
      </c>
      <c r="J1011" s="764">
        <v>0</v>
      </c>
      <c r="K1011" s="764">
        <v>0</v>
      </c>
      <c r="L1011" s="868" t="s">
        <v>484</v>
      </c>
      <c r="M1011" s="468" t="s">
        <v>1372</v>
      </c>
      <c r="N1011" s="841">
        <v>150000</v>
      </c>
      <c r="O1011" s="787">
        <v>25.52</v>
      </c>
      <c r="P1011" s="801">
        <v>25</v>
      </c>
      <c r="Q1011" s="537">
        <f>O1011*(100-P1011)/100</f>
        <v>19.14</v>
      </c>
      <c r="R1011" s="470">
        <f>Q1011*0.7835</f>
        <v>14.99619</v>
      </c>
      <c r="S1011" s="1264">
        <f>N1011/Q1011</f>
        <v>7836.9905956112852</v>
      </c>
      <c r="T1011" s="1265"/>
      <c r="U1011" s="1292" t="s">
        <v>405</v>
      </c>
      <c r="V1011" s="1293"/>
    </row>
    <row r="1012" spans="1:23" ht="17">
      <c r="A1012" s="1651">
        <v>45410</v>
      </c>
      <c r="B1012" s="817" t="s">
        <v>256</v>
      </c>
      <c r="C1012" s="764" t="s">
        <v>521</v>
      </c>
      <c r="D1012" s="839" t="s">
        <v>783</v>
      </c>
      <c r="E1012" s="764">
        <v>52</v>
      </c>
      <c r="F1012" s="838">
        <v>36</v>
      </c>
      <c r="G1012" s="514">
        <v>518</v>
      </c>
      <c r="H1012" s="970"/>
      <c r="I1012" s="514" t="s">
        <v>82</v>
      </c>
      <c r="J1012" s="838">
        <v>0</v>
      </c>
      <c r="K1012" s="839">
        <v>0</v>
      </c>
      <c r="L1012" s="868" t="s">
        <v>484</v>
      </c>
      <c r="M1012" s="468" t="s">
        <v>1157</v>
      </c>
      <c r="N1012" s="514">
        <v>68761</v>
      </c>
      <c r="O1012" s="756">
        <v>155</v>
      </c>
      <c r="P1012" s="768">
        <v>98</v>
      </c>
      <c r="Q1012" s="537">
        <f>O1012*(100-P1012)/100</f>
        <v>3.1</v>
      </c>
      <c r="R1012" s="470">
        <f>Q1012*0.75</f>
        <v>2.3250000000000002</v>
      </c>
      <c r="S1012" s="1264">
        <f>N1012/Q1012</f>
        <v>22180.967741935485</v>
      </c>
      <c r="T1012" s="1265"/>
      <c r="U1012" s="1292" t="s">
        <v>1317</v>
      </c>
      <c r="V1012" s="1293"/>
      <c r="W1012" s="959">
        <v>17</v>
      </c>
    </row>
    <row r="1013" spans="1:23" ht="17">
      <c r="A1013" s="1652"/>
      <c r="B1013" s="817">
        <v>6</v>
      </c>
      <c r="C1013" s="764" t="s">
        <v>82</v>
      </c>
      <c r="D1013" s="764">
        <v>117</v>
      </c>
      <c r="E1013" s="764">
        <v>120</v>
      </c>
      <c r="F1013" s="838" t="s">
        <v>82</v>
      </c>
      <c r="G1013" s="514">
        <v>511</v>
      </c>
      <c r="H1013" s="514" t="s">
        <v>82</v>
      </c>
      <c r="I1013" s="514" t="s">
        <v>82</v>
      </c>
      <c r="J1013" s="838" t="s">
        <v>406</v>
      </c>
      <c r="K1013" s="764" t="s">
        <v>96</v>
      </c>
      <c r="L1013" s="837" t="s">
        <v>82</v>
      </c>
      <c r="M1013" s="468" t="s">
        <v>82</v>
      </c>
      <c r="N1013" s="514" t="s">
        <v>82</v>
      </c>
      <c r="O1013" s="756" t="s">
        <v>82</v>
      </c>
      <c r="P1013" s="801" t="s">
        <v>82</v>
      </c>
      <c r="Q1013" s="537">
        <v>0</v>
      </c>
      <c r="R1013" s="470">
        <v>0</v>
      </c>
      <c r="S1013" s="1264">
        <v>0</v>
      </c>
      <c r="T1013" s="1265"/>
      <c r="U1013" s="1292" t="s">
        <v>401</v>
      </c>
      <c r="V1013" s="1293"/>
    </row>
    <row r="1014" spans="1:23" ht="17">
      <c r="A1014" s="1652"/>
      <c r="B1014" s="817">
        <v>7</v>
      </c>
      <c r="C1014" s="838" t="s">
        <v>1382</v>
      </c>
      <c r="D1014" s="468">
        <v>105</v>
      </c>
      <c r="E1014" s="838">
        <v>17</v>
      </c>
      <c r="F1014" s="838">
        <v>33</v>
      </c>
      <c r="G1014" s="514">
        <v>519</v>
      </c>
      <c r="H1014" s="514" t="s">
        <v>82</v>
      </c>
      <c r="I1014" s="514" t="s">
        <v>82</v>
      </c>
      <c r="J1014" s="764" t="s">
        <v>1016</v>
      </c>
      <c r="K1014" s="764" t="s">
        <v>443</v>
      </c>
      <c r="L1014" s="868" t="s">
        <v>484</v>
      </c>
      <c r="M1014" s="468" t="s">
        <v>1386</v>
      </c>
      <c r="N1014" s="514">
        <v>91863</v>
      </c>
      <c r="O1014" s="756">
        <v>18.100000000000001</v>
      </c>
      <c r="P1014" s="801">
        <v>10</v>
      </c>
      <c r="Q1014" s="537">
        <f>O1014*(100-P1014)/100</f>
        <v>16.290000000000003</v>
      </c>
      <c r="R1014" s="470">
        <f>Q1014*0.75</f>
        <v>12.217500000000001</v>
      </c>
      <c r="S1014" s="1264">
        <f>N1014/Q1014</f>
        <v>5639.2265193370158</v>
      </c>
      <c r="T1014" s="1265"/>
      <c r="U1014" s="1292" t="s">
        <v>405</v>
      </c>
      <c r="V1014" s="1293"/>
    </row>
    <row r="1015" spans="1:23" ht="17">
      <c r="A1015" s="1652"/>
      <c r="B1015" s="817">
        <v>8</v>
      </c>
      <c r="C1015" s="764" t="s">
        <v>82</v>
      </c>
      <c r="D1015" s="764">
        <v>240</v>
      </c>
      <c r="E1015" s="514">
        <v>0</v>
      </c>
      <c r="F1015" s="764" t="s">
        <v>82</v>
      </c>
      <c r="G1015" s="514">
        <v>0</v>
      </c>
      <c r="H1015" s="514" t="s">
        <v>82</v>
      </c>
      <c r="I1015" s="514" t="s">
        <v>82</v>
      </c>
      <c r="J1015" s="764">
        <v>10</v>
      </c>
      <c r="K1015" s="764">
        <v>0</v>
      </c>
      <c r="L1015" s="868" t="s">
        <v>96</v>
      </c>
      <c r="M1015" s="468" t="s">
        <v>82</v>
      </c>
      <c r="N1015" s="940"/>
      <c r="O1015" s="922"/>
      <c r="P1015" s="843"/>
      <c r="Q1015" s="537">
        <f>O1015*(100-P1015)/100</f>
        <v>0</v>
      </c>
      <c r="R1015" s="470">
        <f>Q1015*0.93</f>
        <v>0</v>
      </c>
      <c r="S1015" s="1264" t="e">
        <f>N1015/Q1015</f>
        <v>#DIV/0!</v>
      </c>
      <c r="T1015" s="1265"/>
      <c r="U1015" s="1292" t="s">
        <v>472</v>
      </c>
      <c r="V1015" s="1293"/>
    </row>
    <row r="1016" spans="1:23" ht="16">
      <c r="A1016" s="1652"/>
      <c r="B1016" s="817" t="s">
        <v>465</v>
      </c>
      <c r="C1016" s="838" t="s">
        <v>82</v>
      </c>
      <c r="D1016" s="838">
        <v>24</v>
      </c>
      <c r="E1016" s="838">
        <v>24</v>
      </c>
      <c r="F1016" s="838" t="s">
        <v>82</v>
      </c>
      <c r="G1016" s="838" t="s">
        <v>96</v>
      </c>
      <c r="H1016" s="468" t="s">
        <v>82</v>
      </c>
      <c r="I1016" s="514" t="s">
        <v>82</v>
      </c>
      <c r="J1016" s="764" t="s">
        <v>451</v>
      </c>
      <c r="K1016" s="514">
        <v>0</v>
      </c>
      <c r="L1016" s="514" t="s">
        <v>82</v>
      </c>
      <c r="M1016" s="863" t="s">
        <v>82</v>
      </c>
      <c r="N1016" s="923"/>
      <c r="O1016" s="922"/>
      <c r="P1016" s="843"/>
      <c r="Q1016" s="537">
        <f>O1016*(100-P1016)/100</f>
        <v>0</v>
      </c>
      <c r="R1016" s="470">
        <f>Q1016*0.93</f>
        <v>0</v>
      </c>
      <c r="S1016" s="1264" t="e">
        <f>N1016/Q1016</f>
        <v>#DIV/0!</v>
      </c>
      <c r="T1016" s="1265"/>
      <c r="U1016" s="1292" t="s">
        <v>473</v>
      </c>
      <c r="V1016" s="1293"/>
    </row>
    <row r="1017" spans="1:23" ht="17">
      <c r="A1017" s="1653"/>
      <c r="B1017" s="817" t="s">
        <v>467</v>
      </c>
      <c r="C1017" s="764">
        <v>20</v>
      </c>
      <c r="D1017" s="468">
        <v>85</v>
      </c>
      <c r="E1017" s="514">
        <v>24</v>
      </c>
      <c r="F1017" s="764">
        <v>33</v>
      </c>
      <c r="G1017" s="514">
        <v>508</v>
      </c>
      <c r="H1017" s="468" t="s">
        <v>82</v>
      </c>
      <c r="I1017" s="514" t="s">
        <v>82</v>
      </c>
      <c r="J1017" s="764">
        <v>0</v>
      </c>
      <c r="K1017" s="764">
        <v>0</v>
      </c>
      <c r="L1017" s="868" t="s">
        <v>484</v>
      </c>
      <c r="M1017" s="468" t="s">
        <v>1372</v>
      </c>
      <c r="N1017" s="841">
        <v>150000</v>
      </c>
      <c r="O1017" s="787">
        <v>25.52</v>
      </c>
      <c r="P1017" s="801">
        <v>25</v>
      </c>
      <c r="Q1017" s="537">
        <f>O1017*(100-P1017)/100</f>
        <v>19.14</v>
      </c>
      <c r="R1017" s="470">
        <f>Q1017*0.7835</f>
        <v>14.99619</v>
      </c>
      <c r="S1017" s="1264">
        <f>N1017/Q1017</f>
        <v>7836.9905956112852</v>
      </c>
      <c r="T1017" s="1265"/>
      <c r="U1017" s="1292" t="s">
        <v>405</v>
      </c>
      <c r="V1017" s="1293"/>
    </row>
    <row r="1018" spans="1:23" ht="15.75" customHeight="1">
      <c r="A1018" s="1651">
        <v>45411</v>
      </c>
      <c r="B1018" s="817" t="s">
        <v>256</v>
      </c>
      <c r="C1018" s="764" t="s">
        <v>521</v>
      </c>
      <c r="D1018" s="839" t="s">
        <v>783</v>
      </c>
      <c r="E1018" s="764">
        <v>52</v>
      </c>
      <c r="F1018" s="838">
        <v>36</v>
      </c>
      <c r="G1018" s="514">
        <v>522</v>
      </c>
      <c r="H1018" s="970"/>
      <c r="I1018" s="514" t="s">
        <v>82</v>
      </c>
      <c r="J1018" s="838">
        <v>0</v>
      </c>
      <c r="K1018" s="839">
        <v>0</v>
      </c>
      <c r="L1018" s="868" t="s">
        <v>484</v>
      </c>
      <c r="M1018" s="468" t="s">
        <v>1157</v>
      </c>
      <c r="N1018" s="514">
        <v>68761</v>
      </c>
      <c r="O1018" s="756">
        <v>155</v>
      </c>
      <c r="P1018" s="768">
        <v>98</v>
      </c>
      <c r="Q1018" s="537">
        <f>O1018*(100-P1018)/100</f>
        <v>3.1</v>
      </c>
      <c r="R1018" s="470">
        <f>Q1018*0.75</f>
        <v>2.3250000000000002</v>
      </c>
      <c r="S1018" s="1264">
        <f>N1018/Q1018</f>
        <v>22180.967741935485</v>
      </c>
      <c r="T1018" s="1265"/>
      <c r="U1018" s="1292" t="s">
        <v>1317</v>
      </c>
      <c r="V1018" s="1293"/>
      <c r="W1018" s="959">
        <v>17</v>
      </c>
    </row>
    <row r="1019" spans="1:23" ht="15.75" customHeight="1">
      <c r="A1019" s="1652"/>
      <c r="B1019" s="817">
        <v>6</v>
      </c>
      <c r="C1019" s="764" t="s">
        <v>82</v>
      </c>
      <c r="D1019" s="764">
        <v>117</v>
      </c>
      <c r="E1019" s="764">
        <v>120</v>
      </c>
      <c r="F1019" s="838" t="s">
        <v>82</v>
      </c>
      <c r="G1019" s="514">
        <v>508</v>
      </c>
      <c r="H1019" s="514" t="s">
        <v>82</v>
      </c>
      <c r="I1019" s="514" t="s">
        <v>82</v>
      </c>
      <c r="J1019" s="838" t="s">
        <v>406</v>
      </c>
      <c r="K1019" s="764" t="s">
        <v>96</v>
      </c>
      <c r="L1019" s="837" t="s">
        <v>82</v>
      </c>
      <c r="M1019" s="468" t="s">
        <v>82</v>
      </c>
      <c r="N1019" s="514" t="s">
        <v>82</v>
      </c>
      <c r="O1019" s="756" t="s">
        <v>82</v>
      </c>
      <c r="P1019" s="801" t="s">
        <v>82</v>
      </c>
      <c r="Q1019" s="537">
        <v>0</v>
      </c>
      <c r="R1019" s="470">
        <v>0</v>
      </c>
      <c r="S1019" s="1264">
        <v>0</v>
      </c>
      <c r="T1019" s="1265"/>
      <c r="U1019" s="1292" t="s">
        <v>401</v>
      </c>
      <c r="V1019" s="1293"/>
    </row>
    <row r="1020" spans="1:23" ht="15.75" customHeight="1">
      <c r="A1020" s="1652"/>
      <c r="B1020" s="817">
        <v>7</v>
      </c>
      <c r="C1020" s="838" t="s">
        <v>1382</v>
      </c>
      <c r="D1020" s="468">
        <v>105</v>
      </c>
      <c r="E1020" s="838">
        <v>17</v>
      </c>
      <c r="F1020" s="838">
        <v>33</v>
      </c>
      <c r="G1020" s="514">
        <v>519</v>
      </c>
      <c r="H1020" s="514" t="s">
        <v>82</v>
      </c>
      <c r="I1020" s="514" t="s">
        <v>82</v>
      </c>
      <c r="J1020" s="764" t="s">
        <v>1016</v>
      </c>
      <c r="K1020" s="764" t="s">
        <v>443</v>
      </c>
      <c r="L1020" s="868" t="s">
        <v>484</v>
      </c>
      <c r="M1020" s="468" t="s">
        <v>1386</v>
      </c>
      <c r="N1020" s="514">
        <v>90923</v>
      </c>
      <c r="O1020" s="756">
        <v>19.079999999999998</v>
      </c>
      <c r="P1020" s="801">
        <v>10</v>
      </c>
      <c r="Q1020" s="537">
        <f>O1020*(100-P1020)/100</f>
        <v>17.171999999999997</v>
      </c>
      <c r="R1020" s="470">
        <f>Q1020*0.75</f>
        <v>12.878999999999998</v>
      </c>
      <c r="S1020" s="1264">
        <f>N1020/Q1020</f>
        <v>5294.8404379222002</v>
      </c>
      <c r="T1020" s="1265"/>
      <c r="U1020" s="1292" t="s">
        <v>405</v>
      </c>
      <c r="V1020" s="1293"/>
    </row>
    <row r="1021" spans="1:23" ht="15.75" customHeight="1">
      <c r="A1021" s="1652"/>
      <c r="B1021" s="817">
        <v>8</v>
      </c>
      <c r="C1021" s="764" t="s">
        <v>82</v>
      </c>
      <c r="D1021" s="764">
        <v>240</v>
      </c>
      <c r="E1021" s="514">
        <v>0</v>
      </c>
      <c r="F1021" s="764" t="s">
        <v>82</v>
      </c>
      <c r="G1021" s="514">
        <v>0</v>
      </c>
      <c r="H1021" s="514" t="s">
        <v>82</v>
      </c>
      <c r="I1021" s="514" t="s">
        <v>82</v>
      </c>
      <c r="J1021" s="764">
        <v>10</v>
      </c>
      <c r="K1021" s="764">
        <v>0</v>
      </c>
      <c r="L1021" s="868" t="s">
        <v>96</v>
      </c>
      <c r="M1021" s="468" t="s">
        <v>82</v>
      </c>
      <c r="N1021" s="940"/>
      <c r="O1021" s="922"/>
      <c r="P1021" s="843"/>
      <c r="Q1021" s="537">
        <f>O1021*(100-P1021)/100</f>
        <v>0</v>
      </c>
      <c r="R1021" s="470">
        <f>Q1021*0.93</f>
        <v>0</v>
      </c>
      <c r="S1021" s="1264" t="e">
        <f>N1021/Q1021</f>
        <v>#DIV/0!</v>
      </c>
      <c r="T1021" s="1265"/>
      <c r="U1021" s="1292" t="s">
        <v>472</v>
      </c>
      <c r="V1021" s="1293"/>
    </row>
    <row r="1022" spans="1:23" ht="15.75" customHeight="1">
      <c r="A1022" s="1652"/>
      <c r="B1022" s="817" t="s">
        <v>465</v>
      </c>
      <c r="C1022" s="838" t="s">
        <v>82</v>
      </c>
      <c r="D1022" s="838">
        <v>24</v>
      </c>
      <c r="E1022" s="838">
        <v>24</v>
      </c>
      <c r="F1022" s="838" t="s">
        <v>82</v>
      </c>
      <c r="G1022" s="838" t="s">
        <v>96</v>
      </c>
      <c r="H1022" s="468" t="s">
        <v>82</v>
      </c>
      <c r="I1022" s="514" t="s">
        <v>82</v>
      </c>
      <c r="J1022" s="764" t="s">
        <v>451</v>
      </c>
      <c r="K1022" s="514">
        <v>0</v>
      </c>
      <c r="L1022" s="514" t="s">
        <v>82</v>
      </c>
      <c r="M1022" s="863" t="s">
        <v>82</v>
      </c>
      <c r="N1022" s="923"/>
      <c r="O1022" s="922"/>
      <c r="P1022" s="843"/>
      <c r="Q1022" s="537">
        <f>O1022*(100-P1022)/100</f>
        <v>0</v>
      </c>
      <c r="R1022" s="470">
        <f>Q1022*0.93</f>
        <v>0</v>
      </c>
      <c r="S1022" s="1264" t="e">
        <f>N1022/Q1022</f>
        <v>#DIV/0!</v>
      </c>
      <c r="T1022" s="1265"/>
      <c r="U1022" s="1292" t="s">
        <v>473</v>
      </c>
      <c r="V1022" s="1293"/>
    </row>
    <row r="1023" spans="1:23" ht="15.75" customHeight="1">
      <c r="A1023" s="1653"/>
      <c r="B1023" s="817" t="s">
        <v>467</v>
      </c>
      <c r="C1023" s="764">
        <v>20</v>
      </c>
      <c r="D1023" s="468">
        <v>85</v>
      </c>
      <c r="E1023" s="514">
        <v>24</v>
      </c>
      <c r="F1023" s="764">
        <v>33</v>
      </c>
      <c r="G1023" s="514">
        <v>514</v>
      </c>
      <c r="H1023" s="468" t="s">
        <v>82</v>
      </c>
      <c r="I1023" s="514" t="s">
        <v>82</v>
      </c>
      <c r="J1023" s="764">
        <v>0</v>
      </c>
      <c r="K1023" s="764">
        <v>0</v>
      </c>
      <c r="L1023" s="868" t="s">
        <v>484</v>
      </c>
      <c r="M1023" s="468" t="s">
        <v>1372</v>
      </c>
      <c r="N1023" s="841">
        <v>150000</v>
      </c>
      <c r="O1023" s="787">
        <v>25.52</v>
      </c>
      <c r="P1023" s="801">
        <v>25</v>
      </c>
      <c r="Q1023" s="537">
        <f>O1023*(100-P1023)/100</f>
        <v>19.14</v>
      </c>
      <c r="R1023" s="470">
        <f>Q1023*0.7835</f>
        <v>14.99619</v>
      </c>
      <c r="S1023" s="1264">
        <f>N1023/Q1023</f>
        <v>7836.9905956112852</v>
      </c>
      <c r="T1023" s="1265"/>
      <c r="U1023" s="1292" t="s">
        <v>405</v>
      </c>
      <c r="V1023" s="1293"/>
    </row>
    <row r="1024" spans="1:23" ht="17">
      <c r="A1024" s="1651">
        <v>45412</v>
      </c>
      <c r="B1024" s="817" t="s">
        <v>256</v>
      </c>
      <c r="C1024" s="764">
        <v>40</v>
      </c>
      <c r="D1024" s="839">
        <v>84</v>
      </c>
      <c r="E1024" s="764">
        <v>50</v>
      </c>
      <c r="F1024" s="838">
        <v>35</v>
      </c>
      <c r="G1024" s="514">
        <v>522</v>
      </c>
      <c r="H1024" s="970"/>
      <c r="I1024" s="514" t="s">
        <v>82</v>
      </c>
      <c r="J1024" s="838">
        <v>0</v>
      </c>
      <c r="K1024" s="839">
        <v>0</v>
      </c>
      <c r="L1024" s="868" t="s">
        <v>484</v>
      </c>
      <c r="M1024" s="468" t="s">
        <v>1157</v>
      </c>
      <c r="N1024" s="514">
        <v>68650</v>
      </c>
      <c r="O1024" s="756">
        <v>155</v>
      </c>
      <c r="P1024" s="768">
        <v>98</v>
      </c>
      <c r="Q1024" s="537">
        <f>O1024*(100-P1024)/100</f>
        <v>3.1</v>
      </c>
      <c r="R1024" s="470">
        <f>Q1024*0.75</f>
        <v>2.3250000000000002</v>
      </c>
      <c r="S1024" s="1264">
        <f>N1024/Q1024</f>
        <v>22145.16129032258</v>
      </c>
      <c r="T1024" s="1265"/>
      <c r="U1024" s="1292" t="s">
        <v>1317</v>
      </c>
      <c r="V1024" s="1293"/>
      <c r="W1024" s="959">
        <v>17</v>
      </c>
    </row>
    <row r="1025" spans="1:23" ht="17">
      <c r="A1025" s="1652"/>
      <c r="B1025" s="817">
        <v>6</v>
      </c>
      <c r="C1025" s="764" t="s">
        <v>82</v>
      </c>
      <c r="D1025" s="764">
        <v>117</v>
      </c>
      <c r="E1025" s="764">
        <v>120</v>
      </c>
      <c r="F1025" s="838" t="s">
        <v>82</v>
      </c>
      <c r="G1025" s="514">
        <v>508</v>
      </c>
      <c r="H1025" s="514" t="s">
        <v>82</v>
      </c>
      <c r="I1025" s="514" t="s">
        <v>82</v>
      </c>
      <c r="J1025" s="838" t="s">
        <v>406</v>
      </c>
      <c r="K1025" s="764" t="s">
        <v>96</v>
      </c>
      <c r="L1025" s="837" t="s">
        <v>82</v>
      </c>
      <c r="M1025" s="468" t="s">
        <v>82</v>
      </c>
      <c r="N1025" s="514" t="s">
        <v>82</v>
      </c>
      <c r="O1025" s="756" t="s">
        <v>82</v>
      </c>
      <c r="P1025" s="801" t="s">
        <v>82</v>
      </c>
      <c r="Q1025" s="537">
        <v>0</v>
      </c>
      <c r="R1025" s="470">
        <v>0</v>
      </c>
      <c r="S1025" s="1264">
        <v>0</v>
      </c>
      <c r="T1025" s="1265"/>
      <c r="U1025" s="1292" t="s">
        <v>401</v>
      </c>
      <c r="V1025" s="1293"/>
    </row>
    <row r="1026" spans="1:23" ht="17">
      <c r="A1026" s="1652"/>
      <c r="B1026" s="817">
        <v>7</v>
      </c>
      <c r="C1026" s="838">
        <v>6.8</v>
      </c>
      <c r="D1026" s="468">
        <v>105</v>
      </c>
      <c r="E1026" s="838">
        <v>18</v>
      </c>
      <c r="F1026" s="838">
        <v>32</v>
      </c>
      <c r="G1026" s="514">
        <v>519</v>
      </c>
      <c r="H1026" s="514" t="s">
        <v>82</v>
      </c>
      <c r="I1026" s="514" t="s">
        <v>82</v>
      </c>
      <c r="J1026" s="764" t="s">
        <v>1016</v>
      </c>
      <c r="K1026" s="764" t="s">
        <v>443</v>
      </c>
      <c r="L1026" s="868" t="s">
        <v>484</v>
      </c>
      <c r="M1026" s="468" t="s">
        <v>1386</v>
      </c>
      <c r="N1026" s="514">
        <v>90387</v>
      </c>
      <c r="O1026" s="756">
        <v>18.98</v>
      </c>
      <c r="P1026" s="801">
        <v>10</v>
      </c>
      <c r="Q1026" s="537">
        <f>O1026*(100-P1026)/100</f>
        <v>17.082000000000001</v>
      </c>
      <c r="R1026" s="470">
        <f>Q1026*0.75</f>
        <v>12.811500000000001</v>
      </c>
      <c r="S1026" s="1264">
        <f>N1026/Q1026</f>
        <v>5291.3593256059003</v>
      </c>
      <c r="T1026" s="1265"/>
      <c r="U1026" s="1292" t="s">
        <v>405</v>
      </c>
      <c r="V1026" s="1293"/>
    </row>
    <row r="1027" spans="1:23" ht="17">
      <c r="A1027" s="1652"/>
      <c r="B1027" s="817">
        <v>8</v>
      </c>
      <c r="C1027" s="764" t="s">
        <v>82</v>
      </c>
      <c r="D1027" s="764">
        <v>240</v>
      </c>
      <c r="E1027" s="514">
        <v>0</v>
      </c>
      <c r="F1027" s="764" t="s">
        <v>82</v>
      </c>
      <c r="G1027" s="514">
        <v>0</v>
      </c>
      <c r="H1027" s="514" t="s">
        <v>82</v>
      </c>
      <c r="I1027" s="514" t="s">
        <v>82</v>
      </c>
      <c r="J1027" s="764">
        <v>10</v>
      </c>
      <c r="K1027" s="764">
        <v>0</v>
      </c>
      <c r="L1027" s="868" t="s">
        <v>96</v>
      </c>
      <c r="M1027" s="468" t="s">
        <v>82</v>
      </c>
      <c r="N1027" s="940"/>
      <c r="O1027" s="922"/>
      <c r="P1027" s="843"/>
      <c r="Q1027" s="537">
        <f>O1027*(100-P1027)/100</f>
        <v>0</v>
      </c>
      <c r="R1027" s="470">
        <f>Q1027*0.93</f>
        <v>0</v>
      </c>
      <c r="S1027" s="1264" t="e">
        <f>N1027/Q1027</f>
        <v>#DIV/0!</v>
      </c>
      <c r="T1027" s="1265"/>
      <c r="U1027" s="1292" t="s">
        <v>472</v>
      </c>
      <c r="V1027" s="1293"/>
    </row>
    <row r="1028" spans="1:23" ht="16">
      <c r="A1028" s="1652"/>
      <c r="B1028" s="817" t="s">
        <v>465</v>
      </c>
      <c r="C1028" s="838" t="s">
        <v>82</v>
      </c>
      <c r="D1028" s="838">
        <v>24</v>
      </c>
      <c r="E1028" s="838">
        <v>24</v>
      </c>
      <c r="F1028" s="838" t="s">
        <v>82</v>
      </c>
      <c r="G1028" s="838" t="s">
        <v>96</v>
      </c>
      <c r="H1028" s="468" t="s">
        <v>82</v>
      </c>
      <c r="I1028" s="514" t="s">
        <v>82</v>
      </c>
      <c r="J1028" s="764" t="s">
        <v>451</v>
      </c>
      <c r="K1028" s="514">
        <v>0</v>
      </c>
      <c r="L1028" s="514" t="s">
        <v>82</v>
      </c>
      <c r="M1028" s="863" t="s">
        <v>82</v>
      </c>
      <c r="N1028" s="923"/>
      <c r="O1028" s="922"/>
      <c r="P1028" s="843"/>
      <c r="Q1028" s="537">
        <f>O1028*(100-P1028)/100</f>
        <v>0</v>
      </c>
      <c r="R1028" s="470">
        <f>Q1028*0.93</f>
        <v>0</v>
      </c>
      <c r="S1028" s="1264" t="e">
        <f>N1028/Q1028</f>
        <v>#DIV/0!</v>
      </c>
      <c r="T1028" s="1265"/>
      <c r="U1028" s="1292" t="s">
        <v>473</v>
      </c>
      <c r="V1028" s="1293"/>
    </row>
    <row r="1029" spans="1:23" ht="17">
      <c r="A1029" s="1653"/>
      <c r="B1029" s="817" t="s">
        <v>467</v>
      </c>
      <c r="C1029" s="764">
        <v>20</v>
      </c>
      <c r="D1029" s="468">
        <v>84</v>
      </c>
      <c r="E1029" s="514">
        <v>24</v>
      </c>
      <c r="F1029" s="764">
        <v>33</v>
      </c>
      <c r="G1029" s="514">
        <v>514</v>
      </c>
      <c r="H1029" s="468" t="s">
        <v>82</v>
      </c>
      <c r="I1029" s="514" t="s">
        <v>82</v>
      </c>
      <c r="J1029" s="764">
        <v>0</v>
      </c>
      <c r="K1029" s="764">
        <v>0</v>
      </c>
      <c r="L1029" s="868" t="s">
        <v>484</v>
      </c>
      <c r="M1029" s="468" t="s">
        <v>1372</v>
      </c>
      <c r="N1029" s="841">
        <v>150000</v>
      </c>
      <c r="O1029" s="787">
        <v>25.52</v>
      </c>
      <c r="P1029" s="801">
        <v>25</v>
      </c>
      <c r="Q1029" s="537">
        <f>O1029*(100-P1029)/100</f>
        <v>19.14</v>
      </c>
      <c r="R1029" s="470">
        <f>Q1029*0.7835</f>
        <v>14.99619</v>
      </c>
      <c r="S1029" s="1264">
        <f>N1029/Q1029</f>
        <v>7836.9905956112852</v>
      </c>
      <c r="T1029" s="1265"/>
      <c r="U1029" s="1292" t="s">
        <v>405</v>
      </c>
      <c r="V1029" s="1293"/>
    </row>
    <row r="1030" spans="1:23" ht="17">
      <c r="A1030" s="1651">
        <v>45413</v>
      </c>
      <c r="B1030" s="817" t="s">
        <v>256</v>
      </c>
      <c r="C1030" s="764">
        <v>40</v>
      </c>
      <c r="D1030" s="839">
        <v>84</v>
      </c>
      <c r="E1030" s="764">
        <v>50</v>
      </c>
      <c r="F1030" s="838">
        <v>35</v>
      </c>
      <c r="G1030" s="514">
        <v>522</v>
      </c>
      <c r="H1030" s="970"/>
      <c r="I1030" s="514" t="s">
        <v>82</v>
      </c>
      <c r="J1030" s="838">
        <v>0</v>
      </c>
      <c r="K1030" s="839">
        <v>0</v>
      </c>
      <c r="L1030" s="868" t="s">
        <v>484</v>
      </c>
      <c r="M1030" s="468" t="s">
        <v>1157</v>
      </c>
      <c r="N1030" s="514">
        <v>68540</v>
      </c>
      <c r="O1030" s="756">
        <v>155</v>
      </c>
      <c r="P1030" s="768">
        <v>98</v>
      </c>
      <c r="Q1030" s="537">
        <f>O1030*(100-P1030)/100</f>
        <v>3.1</v>
      </c>
      <c r="R1030" s="470">
        <f>Q1030*0.75</f>
        <v>2.3250000000000002</v>
      </c>
      <c r="S1030" s="1264">
        <f>N1030/Q1030</f>
        <v>22109.677419354837</v>
      </c>
      <c r="T1030" s="1265"/>
      <c r="U1030" s="1292" t="s">
        <v>1317</v>
      </c>
      <c r="V1030" s="1293"/>
      <c r="W1030" s="959">
        <v>17</v>
      </c>
    </row>
    <row r="1031" spans="1:23" ht="17">
      <c r="A1031" s="1652"/>
      <c r="B1031" s="817">
        <v>6</v>
      </c>
      <c r="C1031" s="764" t="s">
        <v>82</v>
      </c>
      <c r="D1031" s="764">
        <v>117</v>
      </c>
      <c r="E1031" s="764">
        <v>120</v>
      </c>
      <c r="F1031" s="838" t="s">
        <v>82</v>
      </c>
      <c r="G1031" s="514">
        <v>508</v>
      </c>
      <c r="H1031" s="514" t="s">
        <v>82</v>
      </c>
      <c r="I1031" s="514" t="s">
        <v>82</v>
      </c>
      <c r="J1031" s="838" t="s">
        <v>406</v>
      </c>
      <c r="K1031" s="764" t="s">
        <v>96</v>
      </c>
      <c r="L1031" s="837" t="s">
        <v>82</v>
      </c>
      <c r="M1031" s="468" t="s">
        <v>82</v>
      </c>
      <c r="N1031" s="514" t="s">
        <v>82</v>
      </c>
      <c r="O1031" s="756" t="s">
        <v>82</v>
      </c>
      <c r="P1031" s="801" t="s">
        <v>82</v>
      </c>
      <c r="Q1031" s="537">
        <v>0</v>
      </c>
      <c r="R1031" s="470">
        <v>0</v>
      </c>
      <c r="S1031" s="1264">
        <v>0</v>
      </c>
      <c r="T1031" s="1265"/>
      <c r="U1031" s="1292" t="s">
        <v>401</v>
      </c>
      <c r="V1031" s="1293"/>
    </row>
    <row r="1032" spans="1:23" ht="17">
      <c r="A1032" s="1652"/>
      <c r="B1032" s="817">
        <v>7</v>
      </c>
      <c r="C1032" s="838">
        <v>6.8</v>
      </c>
      <c r="D1032" s="468">
        <v>105</v>
      </c>
      <c r="E1032" s="838">
        <v>18</v>
      </c>
      <c r="F1032" s="838">
        <v>32</v>
      </c>
      <c r="G1032" s="514">
        <v>519</v>
      </c>
      <c r="H1032" s="514" t="s">
        <v>82</v>
      </c>
      <c r="I1032" s="514" t="s">
        <v>82</v>
      </c>
      <c r="J1032" s="764" t="s">
        <v>1016</v>
      </c>
      <c r="K1032" s="764" t="s">
        <v>443</v>
      </c>
      <c r="L1032" s="868" t="s">
        <v>484</v>
      </c>
      <c r="M1032" s="468" t="s">
        <v>1386</v>
      </c>
      <c r="N1032" s="514">
        <v>89670</v>
      </c>
      <c r="O1032" s="756">
        <v>18.7</v>
      </c>
      <c r="P1032" s="801">
        <v>10</v>
      </c>
      <c r="Q1032" s="537">
        <f>O1032*(100-P1032)/100</f>
        <v>16.829999999999998</v>
      </c>
      <c r="R1032" s="470">
        <f>Q1032*0.75</f>
        <v>12.622499999999999</v>
      </c>
      <c r="S1032" s="1264">
        <f>N1032/Q1032</f>
        <v>5327.9857397504466</v>
      </c>
      <c r="T1032" s="1265"/>
      <c r="U1032" s="1292" t="s">
        <v>405</v>
      </c>
      <c r="V1032" s="1293"/>
    </row>
    <row r="1033" spans="1:23" ht="17">
      <c r="A1033" s="1652"/>
      <c r="B1033" s="817">
        <v>8</v>
      </c>
      <c r="C1033" s="764" t="s">
        <v>82</v>
      </c>
      <c r="D1033" s="764">
        <v>240</v>
      </c>
      <c r="E1033" s="514">
        <v>0</v>
      </c>
      <c r="F1033" s="764" t="s">
        <v>82</v>
      </c>
      <c r="G1033" s="514">
        <v>0</v>
      </c>
      <c r="H1033" s="514" t="s">
        <v>82</v>
      </c>
      <c r="I1033" s="514" t="s">
        <v>82</v>
      </c>
      <c r="J1033" s="764">
        <v>10</v>
      </c>
      <c r="K1033" s="764">
        <v>0</v>
      </c>
      <c r="L1033" s="868" t="s">
        <v>96</v>
      </c>
      <c r="M1033" s="468" t="s">
        <v>82</v>
      </c>
      <c r="N1033" s="940"/>
      <c r="O1033" s="922"/>
      <c r="P1033" s="843"/>
      <c r="Q1033" s="537">
        <f>O1033*(100-P1033)/100</f>
        <v>0</v>
      </c>
      <c r="R1033" s="470">
        <f>Q1033*0.93</f>
        <v>0</v>
      </c>
      <c r="S1033" s="1264" t="e">
        <f>N1033/Q1033</f>
        <v>#DIV/0!</v>
      </c>
      <c r="T1033" s="1265"/>
      <c r="U1033" s="1292" t="s">
        <v>472</v>
      </c>
      <c r="V1033" s="1293"/>
    </row>
    <row r="1034" spans="1:23" ht="16">
      <c r="A1034" s="1652"/>
      <c r="B1034" s="817" t="s">
        <v>465</v>
      </c>
      <c r="C1034" s="838" t="s">
        <v>82</v>
      </c>
      <c r="D1034" s="838">
        <v>24</v>
      </c>
      <c r="E1034" s="838">
        <v>24</v>
      </c>
      <c r="F1034" s="838" t="s">
        <v>82</v>
      </c>
      <c r="G1034" s="838" t="s">
        <v>96</v>
      </c>
      <c r="H1034" s="468" t="s">
        <v>82</v>
      </c>
      <c r="I1034" s="514" t="s">
        <v>82</v>
      </c>
      <c r="J1034" s="764" t="s">
        <v>451</v>
      </c>
      <c r="K1034" s="514">
        <v>0</v>
      </c>
      <c r="L1034" s="514" t="s">
        <v>82</v>
      </c>
      <c r="M1034" s="863" t="s">
        <v>82</v>
      </c>
      <c r="N1034" s="923"/>
      <c r="O1034" s="922"/>
      <c r="P1034" s="843"/>
      <c r="Q1034" s="537">
        <f>O1034*(100-P1034)/100</f>
        <v>0</v>
      </c>
      <c r="R1034" s="470">
        <f>Q1034*0.93</f>
        <v>0</v>
      </c>
      <c r="S1034" s="1264" t="e">
        <f>N1034/Q1034</f>
        <v>#DIV/0!</v>
      </c>
      <c r="T1034" s="1265"/>
      <c r="U1034" s="1292" t="s">
        <v>473</v>
      </c>
      <c r="V1034" s="1293"/>
    </row>
    <row r="1035" spans="1:23" ht="17">
      <c r="A1035" s="1653"/>
      <c r="B1035" s="817" t="s">
        <v>467</v>
      </c>
      <c r="C1035" s="764">
        <v>20</v>
      </c>
      <c r="D1035" s="468">
        <v>84</v>
      </c>
      <c r="E1035" s="514">
        <v>24</v>
      </c>
      <c r="F1035" s="764">
        <v>33</v>
      </c>
      <c r="G1035" s="514">
        <v>514</v>
      </c>
      <c r="H1035" s="468" t="s">
        <v>82</v>
      </c>
      <c r="I1035" s="514" t="s">
        <v>82</v>
      </c>
      <c r="J1035" s="764">
        <v>0</v>
      </c>
      <c r="K1035" s="764">
        <v>0</v>
      </c>
      <c r="L1035" s="868" t="s">
        <v>484</v>
      </c>
      <c r="M1035" s="468" t="s">
        <v>1372</v>
      </c>
      <c r="N1035" s="841">
        <v>150000</v>
      </c>
      <c r="O1035" s="787">
        <v>25.52</v>
      </c>
      <c r="P1035" s="801">
        <v>25</v>
      </c>
      <c r="Q1035" s="537">
        <f>O1035*(100-P1035)/100</f>
        <v>19.14</v>
      </c>
      <c r="R1035" s="470">
        <f>Q1035*0.7835</f>
        <v>14.99619</v>
      </c>
      <c r="S1035" s="1264">
        <f>N1035/Q1035</f>
        <v>7836.9905956112852</v>
      </c>
      <c r="T1035" s="1265"/>
      <c r="U1035" s="1292" t="s">
        <v>405</v>
      </c>
      <c r="V1035" s="1293"/>
    </row>
    <row r="1036" spans="1:23" ht="17">
      <c r="A1036" s="1651">
        <v>45414</v>
      </c>
      <c r="B1036" s="817" t="s">
        <v>256</v>
      </c>
      <c r="C1036" s="764">
        <v>40</v>
      </c>
      <c r="D1036" s="839">
        <v>84</v>
      </c>
      <c r="E1036" s="764">
        <v>50</v>
      </c>
      <c r="F1036" s="838">
        <v>35</v>
      </c>
      <c r="G1036" s="514">
        <v>522</v>
      </c>
      <c r="H1036" s="970"/>
      <c r="I1036" s="514" t="s">
        <v>82</v>
      </c>
      <c r="J1036" s="838">
        <v>0</v>
      </c>
      <c r="K1036" s="839">
        <v>0</v>
      </c>
      <c r="L1036" s="868" t="s">
        <v>484</v>
      </c>
      <c r="M1036" s="468" t="s">
        <v>1157</v>
      </c>
      <c r="N1036" s="514">
        <v>68345</v>
      </c>
      <c r="O1036" s="756">
        <v>155</v>
      </c>
      <c r="P1036" s="768">
        <v>98.5</v>
      </c>
      <c r="Q1036" s="537">
        <f>O1036*(100-P1036)/100</f>
        <v>2.3250000000000002</v>
      </c>
      <c r="R1036" s="470">
        <f>Q1036*0.75</f>
        <v>1.7437500000000001</v>
      </c>
      <c r="S1036" s="1264">
        <f>N1036/Q1036</f>
        <v>29395.698924731179</v>
      </c>
      <c r="T1036" s="1265"/>
      <c r="U1036" s="1292" t="s">
        <v>1317</v>
      </c>
      <c r="V1036" s="1293"/>
      <c r="W1036" s="959">
        <v>17</v>
      </c>
    </row>
    <row r="1037" spans="1:23" ht="17">
      <c r="A1037" s="1652"/>
      <c r="B1037" s="817">
        <v>6</v>
      </c>
      <c r="C1037" s="764" t="s">
        <v>82</v>
      </c>
      <c r="D1037" s="764">
        <v>117</v>
      </c>
      <c r="E1037" s="764">
        <v>120</v>
      </c>
      <c r="F1037" s="838" t="s">
        <v>82</v>
      </c>
      <c r="G1037" s="514">
        <v>508</v>
      </c>
      <c r="H1037" s="514" t="s">
        <v>82</v>
      </c>
      <c r="I1037" s="514" t="s">
        <v>82</v>
      </c>
      <c r="J1037" s="838" t="s">
        <v>406</v>
      </c>
      <c r="K1037" s="764" t="s">
        <v>96</v>
      </c>
      <c r="L1037" s="837" t="s">
        <v>82</v>
      </c>
      <c r="M1037" s="468" t="s">
        <v>82</v>
      </c>
      <c r="N1037" s="514" t="s">
        <v>82</v>
      </c>
      <c r="O1037" s="756" t="s">
        <v>82</v>
      </c>
      <c r="P1037" s="801" t="s">
        <v>82</v>
      </c>
      <c r="Q1037" s="537">
        <v>0</v>
      </c>
      <c r="R1037" s="470">
        <v>0</v>
      </c>
      <c r="S1037" s="1264">
        <v>0</v>
      </c>
      <c r="T1037" s="1265"/>
      <c r="U1037" s="1292" t="s">
        <v>401</v>
      </c>
      <c r="V1037" s="1293"/>
    </row>
    <row r="1038" spans="1:23" ht="17">
      <c r="A1038" s="1652"/>
      <c r="B1038" s="817">
        <v>7</v>
      </c>
      <c r="C1038" s="838">
        <v>6.8</v>
      </c>
      <c r="D1038" s="468">
        <v>105</v>
      </c>
      <c r="E1038" s="838">
        <v>18</v>
      </c>
      <c r="F1038" s="838">
        <v>32</v>
      </c>
      <c r="G1038" s="514">
        <v>519</v>
      </c>
      <c r="H1038" s="514" t="s">
        <v>82</v>
      </c>
      <c r="I1038" s="514" t="s">
        <v>82</v>
      </c>
      <c r="J1038" s="764" t="s">
        <v>1016</v>
      </c>
      <c r="K1038" s="764" t="s">
        <v>443</v>
      </c>
      <c r="L1038" s="868" t="s">
        <v>484</v>
      </c>
      <c r="M1038" s="468" t="s">
        <v>1386</v>
      </c>
      <c r="N1038" s="514">
        <v>89219</v>
      </c>
      <c r="O1038" s="756">
        <v>18.78</v>
      </c>
      <c r="P1038" s="801">
        <v>10</v>
      </c>
      <c r="Q1038" s="537">
        <f>O1038*(100-P1038)/100</f>
        <v>16.902000000000001</v>
      </c>
      <c r="R1038" s="470">
        <f>Q1038*0.75</f>
        <v>12.676500000000001</v>
      </c>
      <c r="S1038" s="1264">
        <f>N1038/Q1038</f>
        <v>5278.6060821204592</v>
      </c>
      <c r="T1038" s="1265"/>
      <c r="U1038" s="1292" t="s">
        <v>405</v>
      </c>
      <c r="V1038" s="1293"/>
    </row>
    <row r="1039" spans="1:23" ht="17">
      <c r="A1039" s="1652"/>
      <c r="B1039" s="817">
        <v>8</v>
      </c>
      <c r="C1039" s="764" t="s">
        <v>82</v>
      </c>
      <c r="D1039" s="764">
        <v>240</v>
      </c>
      <c r="E1039" s="514">
        <v>0</v>
      </c>
      <c r="F1039" s="764" t="s">
        <v>82</v>
      </c>
      <c r="G1039" s="514">
        <v>0</v>
      </c>
      <c r="H1039" s="514" t="s">
        <v>82</v>
      </c>
      <c r="I1039" s="514" t="s">
        <v>82</v>
      </c>
      <c r="J1039" s="764">
        <v>10</v>
      </c>
      <c r="K1039" s="764">
        <v>0</v>
      </c>
      <c r="L1039" s="868" t="s">
        <v>96</v>
      </c>
      <c r="M1039" s="468" t="s">
        <v>82</v>
      </c>
      <c r="N1039" s="940"/>
      <c r="O1039" s="922"/>
      <c r="P1039" s="843"/>
      <c r="Q1039" s="537">
        <f>O1039*(100-P1039)/100</f>
        <v>0</v>
      </c>
      <c r="R1039" s="470">
        <f>Q1039*0.93</f>
        <v>0</v>
      </c>
      <c r="S1039" s="1264" t="e">
        <f>N1039/Q1039</f>
        <v>#DIV/0!</v>
      </c>
      <c r="T1039" s="1265"/>
      <c r="U1039" s="1292" t="s">
        <v>472</v>
      </c>
      <c r="V1039" s="1293"/>
    </row>
    <row r="1040" spans="1:23" ht="16">
      <c r="A1040" s="1652"/>
      <c r="B1040" s="817" t="s">
        <v>465</v>
      </c>
      <c r="C1040" s="838" t="s">
        <v>82</v>
      </c>
      <c r="D1040" s="838">
        <v>24</v>
      </c>
      <c r="E1040" s="838">
        <v>24</v>
      </c>
      <c r="F1040" s="838" t="s">
        <v>82</v>
      </c>
      <c r="G1040" s="838" t="s">
        <v>96</v>
      </c>
      <c r="H1040" s="468" t="s">
        <v>82</v>
      </c>
      <c r="I1040" s="514" t="s">
        <v>82</v>
      </c>
      <c r="J1040" s="764" t="s">
        <v>451</v>
      </c>
      <c r="K1040" s="514">
        <v>0</v>
      </c>
      <c r="L1040" s="514" t="s">
        <v>82</v>
      </c>
      <c r="M1040" s="863" t="s">
        <v>82</v>
      </c>
      <c r="N1040" s="923"/>
      <c r="O1040" s="922"/>
      <c r="P1040" s="843"/>
      <c r="Q1040" s="537">
        <f>O1040*(100-P1040)/100</f>
        <v>0</v>
      </c>
      <c r="R1040" s="470">
        <f>Q1040*0.93</f>
        <v>0</v>
      </c>
      <c r="S1040" s="1264" t="e">
        <f>N1040/Q1040</f>
        <v>#DIV/0!</v>
      </c>
      <c r="T1040" s="1265"/>
      <c r="U1040" s="1292" t="s">
        <v>473</v>
      </c>
      <c r="V1040" s="1293"/>
    </row>
    <row r="1041" spans="1:23" ht="17">
      <c r="A1041" s="1653"/>
      <c r="B1041" s="817" t="s">
        <v>467</v>
      </c>
      <c r="C1041" s="764">
        <v>20</v>
      </c>
      <c r="D1041" s="468">
        <v>84</v>
      </c>
      <c r="E1041" s="514">
        <v>24</v>
      </c>
      <c r="F1041" s="764">
        <v>33</v>
      </c>
      <c r="G1041" s="514">
        <v>514</v>
      </c>
      <c r="H1041" s="468" t="s">
        <v>82</v>
      </c>
      <c r="I1041" s="514" t="s">
        <v>82</v>
      </c>
      <c r="J1041" s="764">
        <v>0</v>
      </c>
      <c r="K1041" s="764">
        <v>0</v>
      </c>
      <c r="L1041" s="868" t="s">
        <v>484</v>
      </c>
      <c r="M1041" s="468" t="s">
        <v>1372</v>
      </c>
      <c r="N1041" s="841">
        <v>150000</v>
      </c>
      <c r="O1041" s="787">
        <v>25.52</v>
      </c>
      <c r="P1041" s="801">
        <v>25</v>
      </c>
      <c r="Q1041" s="537">
        <f>O1041*(100-P1041)/100</f>
        <v>19.14</v>
      </c>
      <c r="R1041" s="470">
        <f>Q1041*0.7835</f>
        <v>14.99619</v>
      </c>
      <c r="S1041" s="1264">
        <f>N1041/Q1041</f>
        <v>7836.9905956112852</v>
      </c>
      <c r="T1041" s="1265"/>
      <c r="U1041" s="1292" t="s">
        <v>405</v>
      </c>
      <c r="V1041" s="1293"/>
    </row>
    <row r="1042" spans="1:23" ht="15.75" customHeight="1">
      <c r="A1042" s="1651">
        <v>45415</v>
      </c>
      <c r="B1042" s="817" t="s">
        <v>256</v>
      </c>
      <c r="C1042" s="764">
        <v>40</v>
      </c>
      <c r="D1042" s="839">
        <v>84</v>
      </c>
      <c r="E1042" s="764">
        <v>50</v>
      </c>
      <c r="F1042" s="838">
        <v>35</v>
      </c>
      <c r="G1042" s="514">
        <v>522</v>
      </c>
      <c r="H1042" s="970"/>
      <c r="I1042" s="514" t="s">
        <v>82</v>
      </c>
      <c r="J1042" s="838">
        <v>0</v>
      </c>
      <c r="K1042" s="839">
        <v>0</v>
      </c>
      <c r="L1042" s="868" t="s">
        <v>484</v>
      </c>
      <c r="M1042" s="468" t="s">
        <v>1157</v>
      </c>
      <c r="N1042" s="514">
        <v>68304</v>
      </c>
      <c r="O1042" s="756">
        <v>155</v>
      </c>
      <c r="P1042" s="768">
        <v>99</v>
      </c>
      <c r="Q1042" s="537">
        <f>O1042*(100-P1042)/100</f>
        <v>1.55</v>
      </c>
      <c r="R1042" s="470">
        <f>Q1042*0.75</f>
        <v>1.1625000000000001</v>
      </c>
      <c r="S1042" s="1264">
        <f>N1042/Q1042</f>
        <v>44067.096774193546</v>
      </c>
      <c r="T1042" s="1265"/>
      <c r="U1042" s="1292" t="s">
        <v>1317</v>
      </c>
      <c r="V1042" s="1293"/>
      <c r="W1042" s="959">
        <v>17</v>
      </c>
    </row>
    <row r="1043" spans="1:23" ht="15.75" customHeight="1">
      <c r="A1043" s="1652"/>
      <c r="B1043" s="817">
        <v>6</v>
      </c>
      <c r="C1043" s="764" t="s">
        <v>82</v>
      </c>
      <c r="D1043" s="764">
        <v>117</v>
      </c>
      <c r="E1043" s="764">
        <v>120</v>
      </c>
      <c r="F1043" s="838" t="s">
        <v>82</v>
      </c>
      <c r="G1043" s="514">
        <v>508</v>
      </c>
      <c r="H1043" s="514" t="s">
        <v>82</v>
      </c>
      <c r="I1043" s="514" t="s">
        <v>82</v>
      </c>
      <c r="J1043" s="838" t="s">
        <v>406</v>
      </c>
      <c r="K1043" s="764" t="s">
        <v>96</v>
      </c>
      <c r="L1043" s="837" t="s">
        <v>82</v>
      </c>
      <c r="M1043" s="468" t="s">
        <v>82</v>
      </c>
      <c r="N1043" s="514" t="s">
        <v>82</v>
      </c>
      <c r="O1043" s="756" t="s">
        <v>82</v>
      </c>
      <c r="P1043" s="801" t="s">
        <v>82</v>
      </c>
      <c r="Q1043" s="537">
        <v>0</v>
      </c>
      <c r="R1043" s="470">
        <v>0</v>
      </c>
      <c r="S1043" s="1264">
        <v>0</v>
      </c>
      <c r="T1043" s="1265"/>
      <c r="U1043" s="1292" t="s">
        <v>401</v>
      </c>
      <c r="V1043" s="1293"/>
    </row>
    <row r="1044" spans="1:23" ht="15.75" customHeight="1">
      <c r="A1044" s="1652"/>
      <c r="B1044" s="817">
        <v>7</v>
      </c>
      <c r="C1044" s="838">
        <v>6.8</v>
      </c>
      <c r="D1044" s="468">
        <v>105</v>
      </c>
      <c r="E1044" s="838">
        <v>18</v>
      </c>
      <c r="F1044" s="838">
        <v>32</v>
      </c>
      <c r="G1044" s="514">
        <v>519</v>
      </c>
      <c r="H1044" s="514" t="s">
        <v>82</v>
      </c>
      <c r="I1044" s="514" t="s">
        <v>82</v>
      </c>
      <c r="J1044" s="764" t="s">
        <v>1016</v>
      </c>
      <c r="K1044" s="764" t="s">
        <v>443</v>
      </c>
      <c r="L1044" s="868" t="s">
        <v>484</v>
      </c>
      <c r="M1044" s="468" t="s">
        <v>1386</v>
      </c>
      <c r="N1044" s="514">
        <v>89220</v>
      </c>
      <c r="O1044" s="756">
        <v>17.190000000000001</v>
      </c>
      <c r="P1044" s="801">
        <v>10</v>
      </c>
      <c r="Q1044" s="537">
        <f>O1044*(100-P1044)/100</f>
        <v>15.471000000000002</v>
      </c>
      <c r="R1044" s="470">
        <f>Q1044*0.75</f>
        <v>11.603250000000001</v>
      </c>
      <c r="S1044" s="1264">
        <f>N1044/Q1044</f>
        <v>5766.9187512119443</v>
      </c>
      <c r="T1044" s="1265"/>
      <c r="U1044" s="1292" t="s">
        <v>405</v>
      </c>
      <c r="V1044" s="1293"/>
    </row>
    <row r="1045" spans="1:23" ht="15.75" customHeight="1">
      <c r="A1045" s="1652"/>
      <c r="B1045" s="817">
        <v>8</v>
      </c>
      <c r="C1045" s="764" t="s">
        <v>82</v>
      </c>
      <c r="D1045" s="764">
        <v>240</v>
      </c>
      <c r="E1045" s="514">
        <v>0</v>
      </c>
      <c r="F1045" s="764" t="s">
        <v>82</v>
      </c>
      <c r="G1045" s="514">
        <v>0</v>
      </c>
      <c r="H1045" s="514" t="s">
        <v>82</v>
      </c>
      <c r="I1045" s="514" t="s">
        <v>82</v>
      </c>
      <c r="J1045" s="764">
        <v>10</v>
      </c>
      <c r="K1045" s="764">
        <v>0</v>
      </c>
      <c r="L1045" s="868" t="s">
        <v>96</v>
      </c>
      <c r="M1045" s="468" t="s">
        <v>82</v>
      </c>
      <c r="N1045" s="940"/>
      <c r="O1045" s="922"/>
      <c r="P1045" s="843"/>
      <c r="Q1045" s="537">
        <f>O1045*(100-P1045)/100</f>
        <v>0</v>
      </c>
      <c r="R1045" s="470">
        <f>Q1045*0.93</f>
        <v>0</v>
      </c>
      <c r="S1045" s="1264" t="e">
        <f>N1045/Q1045</f>
        <v>#DIV/0!</v>
      </c>
      <c r="T1045" s="1265"/>
      <c r="U1045" s="1292" t="s">
        <v>472</v>
      </c>
      <c r="V1045" s="1293"/>
    </row>
    <row r="1046" spans="1:23" ht="15.75" customHeight="1">
      <c r="A1046" s="1652"/>
      <c r="B1046" s="817" t="s">
        <v>465</v>
      </c>
      <c r="C1046" s="838" t="s">
        <v>82</v>
      </c>
      <c r="D1046" s="838">
        <v>24</v>
      </c>
      <c r="E1046" s="838">
        <v>24</v>
      </c>
      <c r="F1046" s="838" t="s">
        <v>82</v>
      </c>
      <c r="G1046" s="838" t="s">
        <v>96</v>
      </c>
      <c r="H1046" s="468" t="s">
        <v>82</v>
      </c>
      <c r="I1046" s="514" t="s">
        <v>82</v>
      </c>
      <c r="J1046" s="764" t="s">
        <v>451</v>
      </c>
      <c r="K1046" s="514">
        <v>0</v>
      </c>
      <c r="L1046" s="514" t="s">
        <v>82</v>
      </c>
      <c r="M1046" s="863" t="s">
        <v>82</v>
      </c>
      <c r="N1046" s="923"/>
      <c r="O1046" s="922"/>
      <c r="P1046" s="843"/>
      <c r="Q1046" s="537">
        <f>O1046*(100-P1046)/100</f>
        <v>0</v>
      </c>
      <c r="R1046" s="470">
        <f>Q1046*0.93</f>
        <v>0</v>
      </c>
      <c r="S1046" s="1264" t="e">
        <f>N1046/Q1046</f>
        <v>#DIV/0!</v>
      </c>
      <c r="T1046" s="1265"/>
      <c r="U1046" s="1292" t="s">
        <v>473</v>
      </c>
      <c r="V1046" s="1293"/>
    </row>
    <row r="1047" spans="1:23" ht="15.75" customHeight="1">
      <c r="A1047" s="1653"/>
      <c r="B1047" s="817" t="s">
        <v>467</v>
      </c>
      <c r="C1047" s="764">
        <v>20</v>
      </c>
      <c r="D1047" s="468">
        <v>85</v>
      </c>
      <c r="E1047" s="514">
        <v>24</v>
      </c>
      <c r="F1047" s="764">
        <v>33</v>
      </c>
      <c r="G1047" s="514">
        <v>514</v>
      </c>
      <c r="H1047" s="468" t="s">
        <v>82</v>
      </c>
      <c r="I1047" s="514" t="s">
        <v>82</v>
      </c>
      <c r="J1047" s="764">
        <v>0</v>
      </c>
      <c r="K1047" s="764">
        <v>0</v>
      </c>
      <c r="L1047" s="868" t="s">
        <v>484</v>
      </c>
      <c r="M1047" s="468" t="s">
        <v>1372</v>
      </c>
      <c r="N1047" s="841">
        <v>150000</v>
      </c>
      <c r="O1047" s="787">
        <v>25.52</v>
      </c>
      <c r="P1047" s="801">
        <v>25</v>
      </c>
      <c r="Q1047" s="537">
        <f>O1047*(100-P1047)/100</f>
        <v>19.14</v>
      </c>
      <c r="R1047" s="470">
        <f>Q1047*0.7835</f>
        <v>14.99619</v>
      </c>
      <c r="S1047" s="1264">
        <f>N1047/Q1047</f>
        <v>7836.9905956112852</v>
      </c>
      <c r="T1047" s="1265"/>
      <c r="U1047" s="1292" t="s">
        <v>405</v>
      </c>
      <c r="V1047" s="1293"/>
    </row>
    <row r="1048" spans="1:23" ht="15.75" customHeight="1">
      <c r="A1048" s="1651">
        <v>45416</v>
      </c>
      <c r="B1048" s="817" t="s">
        <v>256</v>
      </c>
      <c r="C1048" s="764">
        <v>40</v>
      </c>
      <c r="D1048" s="839">
        <v>84</v>
      </c>
      <c r="E1048" s="764">
        <v>50</v>
      </c>
      <c r="F1048" s="838">
        <v>35</v>
      </c>
      <c r="G1048" s="514">
        <v>522</v>
      </c>
      <c r="H1048" s="970"/>
      <c r="I1048" s="514" t="s">
        <v>82</v>
      </c>
      <c r="J1048" s="838">
        <v>0</v>
      </c>
      <c r="K1048" s="839">
        <v>0</v>
      </c>
      <c r="L1048" s="868" t="s">
        <v>484</v>
      </c>
      <c r="M1048" s="468" t="s">
        <v>1157</v>
      </c>
      <c r="N1048" s="514">
        <v>68363</v>
      </c>
      <c r="O1048" s="756">
        <v>155</v>
      </c>
      <c r="P1048" s="768">
        <v>99</v>
      </c>
      <c r="Q1048" s="537">
        <f>O1048*(100-P1048)/100</f>
        <v>1.55</v>
      </c>
      <c r="R1048" s="470">
        <f>Q1048*0.75</f>
        <v>1.1625000000000001</v>
      </c>
      <c r="S1048" s="1264">
        <f>N1048/Q1048</f>
        <v>44105.161290322576</v>
      </c>
      <c r="T1048" s="1265"/>
      <c r="U1048" s="1292" t="s">
        <v>1317</v>
      </c>
      <c r="V1048" s="1293"/>
      <c r="W1048" s="959">
        <v>17</v>
      </c>
    </row>
    <row r="1049" spans="1:23" ht="15.75" customHeight="1">
      <c r="A1049" s="1652"/>
      <c r="B1049" s="817">
        <v>6</v>
      </c>
      <c r="C1049" s="764" t="s">
        <v>82</v>
      </c>
      <c r="D1049" s="764">
        <v>117</v>
      </c>
      <c r="E1049" s="764">
        <v>120</v>
      </c>
      <c r="F1049" s="838" t="s">
        <v>82</v>
      </c>
      <c r="G1049" s="514">
        <v>508</v>
      </c>
      <c r="H1049" s="514" t="s">
        <v>82</v>
      </c>
      <c r="I1049" s="514" t="s">
        <v>82</v>
      </c>
      <c r="J1049" s="838" t="s">
        <v>406</v>
      </c>
      <c r="K1049" s="764" t="s">
        <v>96</v>
      </c>
      <c r="L1049" s="837" t="s">
        <v>82</v>
      </c>
      <c r="M1049" s="468" t="s">
        <v>82</v>
      </c>
      <c r="N1049" s="514" t="s">
        <v>82</v>
      </c>
      <c r="O1049" s="756" t="s">
        <v>82</v>
      </c>
      <c r="P1049" s="801" t="s">
        <v>82</v>
      </c>
      <c r="Q1049" s="537">
        <v>0</v>
      </c>
      <c r="R1049" s="470">
        <v>0</v>
      </c>
      <c r="S1049" s="1264">
        <v>0</v>
      </c>
      <c r="T1049" s="1265"/>
      <c r="U1049" s="1292" t="s">
        <v>401</v>
      </c>
      <c r="V1049" s="1293"/>
    </row>
    <row r="1050" spans="1:23" ht="15.75" customHeight="1">
      <c r="A1050" s="1652"/>
      <c r="B1050" s="817">
        <v>7</v>
      </c>
      <c r="C1050" s="838">
        <v>6.8</v>
      </c>
      <c r="D1050" s="468">
        <v>105</v>
      </c>
      <c r="E1050" s="838">
        <v>18</v>
      </c>
      <c r="F1050" s="838">
        <v>32</v>
      </c>
      <c r="G1050" s="514">
        <v>519</v>
      </c>
      <c r="H1050" s="514" t="s">
        <v>82</v>
      </c>
      <c r="I1050" s="514" t="s">
        <v>82</v>
      </c>
      <c r="J1050" s="764" t="s">
        <v>1016</v>
      </c>
      <c r="K1050" s="764" t="s">
        <v>443</v>
      </c>
      <c r="L1050" s="868" t="s">
        <v>484</v>
      </c>
      <c r="M1050" s="468" t="s">
        <v>1386</v>
      </c>
      <c r="N1050" s="514">
        <v>88913</v>
      </c>
      <c r="O1050" s="756">
        <v>16.489999999999998</v>
      </c>
      <c r="P1050" s="801">
        <v>10</v>
      </c>
      <c r="Q1050" s="537">
        <f>O1050*(100-P1050)/100</f>
        <v>14.840999999999999</v>
      </c>
      <c r="R1050" s="470">
        <f>Q1050*0.75</f>
        <v>11.130749999999999</v>
      </c>
      <c r="S1050" s="1264">
        <f>N1050/Q1050</f>
        <v>5991.0383397345195</v>
      </c>
      <c r="T1050" s="1265"/>
      <c r="U1050" s="1292" t="s">
        <v>405</v>
      </c>
      <c r="V1050" s="1293"/>
    </row>
    <row r="1051" spans="1:23" ht="15.75" customHeight="1">
      <c r="A1051" s="1652"/>
      <c r="B1051" s="817">
        <v>8</v>
      </c>
      <c r="C1051" s="764" t="s">
        <v>82</v>
      </c>
      <c r="D1051" s="764">
        <v>240</v>
      </c>
      <c r="E1051" s="514">
        <v>0</v>
      </c>
      <c r="F1051" s="764" t="s">
        <v>82</v>
      </c>
      <c r="G1051" s="514">
        <v>0</v>
      </c>
      <c r="H1051" s="514" t="s">
        <v>82</v>
      </c>
      <c r="I1051" s="514" t="s">
        <v>82</v>
      </c>
      <c r="J1051" s="764">
        <v>10</v>
      </c>
      <c r="K1051" s="764">
        <v>0</v>
      </c>
      <c r="L1051" s="868" t="s">
        <v>96</v>
      </c>
      <c r="M1051" s="468" t="s">
        <v>82</v>
      </c>
      <c r="N1051" s="940"/>
      <c r="O1051" s="922"/>
      <c r="P1051" s="843"/>
      <c r="Q1051" s="537">
        <f>O1051*(100-P1051)/100</f>
        <v>0</v>
      </c>
      <c r="R1051" s="470">
        <f>Q1051*0.93</f>
        <v>0</v>
      </c>
      <c r="S1051" s="1264" t="e">
        <f>N1051/Q1051</f>
        <v>#DIV/0!</v>
      </c>
      <c r="T1051" s="1265"/>
      <c r="U1051" s="1292" t="s">
        <v>472</v>
      </c>
      <c r="V1051" s="1293"/>
    </row>
    <row r="1052" spans="1:23" ht="15.75" customHeight="1">
      <c r="A1052" s="1652"/>
      <c r="B1052" s="817" t="s">
        <v>465</v>
      </c>
      <c r="C1052" s="838" t="s">
        <v>82</v>
      </c>
      <c r="D1052" s="838">
        <v>24</v>
      </c>
      <c r="E1052" s="838">
        <v>24</v>
      </c>
      <c r="F1052" s="838" t="s">
        <v>82</v>
      </c>
      <c r="G1052" s="838" t="s">
        <v>96</v>
      </c>
      <c r="H1052" s="468" t="s">
        <v>82</v>
      </c>
      <c r="I1052" s="514" t="s">
        <v>82</v>
      </c>
      <c r="J1052" s="764" t="s">
        <v>451</v>
      </c>
      <c r="K1052" s="514">
        <v>0</v>
      </c>
      <c r="L1052" s="514" t="s">
        <v>82</v>
      </c>
      <c r="M1052" s="863" t="s">
        <v>82</v>
      </c>
      <c r="N1052" s="923"/>
      <c r="O1052" s="922"/>
      <c r="P1052" s="843"/>
      <c r="Q1052" s="537">
        <f>O1052*(100-P1052)/100</f>
        <v>0</v>
      </c>
      <c r="R1052" s="470">
        <f>Q1052*0.93</f>
        <v>0</v>
      </c>
      <c r="S1052" s="1264" t="e">
        <f>N1052/Q1052</f>
        <v>#DIV/0!</v>
      </c>
      <c r="T1052" s="1265"/>
      <c r="U1052" s="1292" t="s">
        <v>473</v>
      </c>
      <c r="V1052" s="1293"/>
    </row>
    <row r="1053" spans="1:23" ht="15.75" customHeight="1">
      <c r="A1053" s="1653"/>
      <c r="B1053" s="817" t="s">
        <v>467</v>
      </c>
      <c r="C1053" s="764">
        <v>20</v>
      </c>
      <c r="D1053" s="468">
        <v>85</v>
      </c>
      <c r="E1053" s="514">
        <v>24</v>
      </c>
      <c r="F1053" s="764">
        <v>33</v>
      </c>
      <c r="G1053" s="514">
        <v>514</v>
      </c>
      <c r="H1053" s="468" t="s">
        <v>82</v>
      </c>
      <c r="I1053" s="514" t="s">
        <v>82</v>
      </c>
      <c r="J1053" s="764">
        <v>0</v>
      </c>
      <c r="K1053" s="764">
        <v>0</v>
      </c>
      <c r="L1053" s="868" t="s">
        <v>484</v>
      </c>
      <c r="M1053" s="468" t="s">
        <v>1372</v>
      </c>
      <c r="N1053" s="841">
        <v>150000</v>
      </c>
      <c r="O1053" s="787">
        <v>25.52</v>
      </c>
      <c r="P1053" s="801">
        <v>25</v>
      </c>
      <c r="Q1053" s="537">
        <f>O1053*(100-P1053)/100</f>
        <v>19.14</v>
      </c>
      <c r="R1053" s="470">
        <f>Q1053*0.7835</f>
        <v>14.99619</v>
      </c>
      <c r="S1053" s="1264">
        <f>N1053/Q1053</f>
        <v>7836.9905956112852</v>
      </c>
      <c r="T1053" s="1265"/>
      <c r="U1053" s="1292" t="s">
        <v>405</v>
      </c>
      <c r="V1053" s="1293"/>
    </row>
    <row r="1054" spans="1:23" ht="17">
      <c r="A1054" s="1651">
        <v>45417</v>
      </c>
      <c r="B1054" s="817" t="s">
        <v>256</v>
      </c>
      <c r="C1054" s="764">
        <v>40</v>
      </c>
      <c r="D1054" s="839">
        <v>84</v>
      </c>
      <c r="E1054" s="764">
        <v>50</v>
      </c>
      <c r="F1054" s="838">
        <v>35</v>
      </c>
      <c r="G1054" s="514">
        <v>522</v>
      </c>
      <c r="H1054" s="970"/>
      <c r="I1054" s="514" t="s">
        <v>82</v>
      </c>
      <c r="J1054" s="838">
        <v>0</v>
      </c>
      <c r="K1054" s="839">
        <v>0</v>
      </c>
      <c r="L1054" s="868" t="s">
        <v>484</v>
      </c>
      <c r="M1054" s="468" t="s">
        <v>1157</v>
      </c>
      <c r="N1054" s="514">
        <v>68450</v>
      </c>
      <c r="O1054" s="756">
        <v>155</v>
      </c>
      <c r="P1054" s="768">
        <v>99</v>
      </c>
      <c r="Q1054" s="537">
        <f>O1054*(100-P1054)/100</f>
        <v>1.55</v>
      </c>
      <c r="R1054" s="470">
        <f>Q1054*0.75</f>
        <v>1.1625000000000001</v>
      </c>
      <c r="S1054" s="1264">
        <f>N1054/Q1054</f>
        <v>44161.290322580644</v>
      </c>
      <c r="T1054" s="1265"/>
      <c r="U1054" s="1292" t="s">
        <v>1317</v>
      </c>
      <c r="V1054" s="1293"/>
      <c r="W1054" s="959">
        <v>17</v>
      </c>
    </row>
    <row r="1055" spans="1:23" ht="17">
      <c r="A1055" s="1652"/>
      <c r="B1055" s="817">
        <v>6</v>
      </c>
      <c r="C1055" s="764" t="s">
        <v>82</v>
      </c>
      <c r="D1055" s="764">
        <v>117</v>
      </c>
      <c r="E1055" s="764">
        <v>120</v>
      </c>
      <c r="F1055" s="838" t="s">
        <v>82</v>
      </c>
      <c r="G1055" s="514">
        <v>508</v>
      </c>
      <c r="H1055" s="514" t="s">
        <v>82</v>
      </c>
      <c r="I1055" s="514" t="s">
        <v>82</v>
      </c>
      <c r="J1055" s="838" t="s">
        <v>406</v>
      </c>
      <c r="K1055" s="764" t="s">
        <v>96</v>
      </c>
      <c r="L1055" s="837" t="s">
        <v>82</v>
      </c>
      <c r="M1055" s="468" t="s">
        <v>82</v>
      </c>
      <c r="N1055" s="514" t="s">
        <v>82</v>
      </c>
      <c r="O1055" s="756" t="s">
        <v>82</v>
      </c>
      <c r="P1055" s="801" t="s">
        <v>82</v>
      </c>
      <c r="Q1055" s="537">
        <v>0</v>
      </c>
      <c r="R1055" s="470">
        <v>0</v>
      </c>
      <c r="S1055" s="1264">
        <v>0</v>
      </c>
      <c r="T1055" s="1265"/>
      <c r="U1055" s="1292" t="s">
        <v>401</v>
      </c>
      <c r="V1055" s="1293"/>
    </row>
    <row r="1056" spans="1:23" ht="17">
      <c r="A1056" s="1652"/>
      <c r="B1056" s="817">
        <v>7</v>
      </c>
      <c r="C1056" s="838">
        <v>6.8</v>
      </c>
      <c r="D1056" s="468">
        <v>105</v>
      </c>
      <c r="E1056" s="838">
        <v>18</v>
      </c>
      <c r="F1056" s="838">
        <v>32</v>
      </c>
      <c r="G1056" s="514">
        <v>519</v>
      </c>
      <c r="H1056" s="514" t="s">
        <v>82</v>
      </c>
      <c r="I1056" s="514" t="s">
        <v>82</v>
      </c>
      <c r="J1056" s="764" t="s">
        <v>1016</v>
      </c>
      <c r="K1056" s="764" t="s">
        <v>443</v>
      </c>
      <c r="L1056" s="868" t="s">
        <v>484</v>
      </c>
      <c r="M1056" s="468" t="s">
        <v>1386</v>
      </c>
      <c r="N1056" s="514">
        <v>87996</v>
      </c>
      <c r="O1056" s="756">
        <v>16.63</v>
      </c>
      <c r="P1056" s="801">
        <v>10</v>
      </c>
      <c r="Q1056" s="537">
        <f>O1056*(100-P1056)/100</f>
        <v>14.966999999999999</v>
      </c>
      <c r="R1056" s="470">
        <f>Q1056*0.75</f>
        <v>11.225249999999999</v>
      </c>
      <c r="S1056" s="1264">
        <f>N1056/Q1056</f>
        <v>5879.3345359791547</v>
      </c>
      <c r="T1056" s="1265"/>
      <c r="U1056" s="1292" t="s">
        <v>405</v>
      </c>
      <c r="V1056" s="1293"/>
    </row>
    <row r="1057" spans="1:23" ht="17">
      <c r="A1057" s="1652"/>
      <c r="B1057" s="817">
        <v>8</v>
      </c>
      <c r="C1057" s="764" t="s">
        <v>82</v>
      </c>
      <c r="D1057" s="764">
        <v>240</v>
      </c>
      <c r="E1057" s="514">
        <v>0</v>
      </c>
      <c r="F1057" s="764" t="s">
        <v>82</v>
      </c>
      <c r="G1057" s="514">
        <v>0</v>
      </c>
      <c r="H1057" s="514" t="s">
        <v>82</v>
      </c>
      <c r="I1057" s="514" t="s">
        <v>82</v>
      </c>
      <c r="J1057" s="764">
        <v>10</v>
      </c>
      <c r="K1057" s="764">
        <v>0</v>
      </c>
      <c r="L1057" s="868" t="s">
        <v>96</v>
      </c>
      <c r="M1057" s="468" t="s">
        <v>82</v>
      </c>
      <c r="N1057" s="940"/>
      <c r="O1057" s="922"/>
      <c r="P1057" s="843"/>
      <c r="Q1057" s="537">
        <f>O1057*(100-P1057)/100</f>
        <v>0</v>
      </c>
      <c r="R1057" s="470">
        <f>Q1057*0.93</f>
        <v>0</v>
      </c>
      <c r="S1057" s="1264" t="e">
        <f>N1057/Q1057</f>
        <v>#DIV/0!</v>
      </c>
      <c r="T1057" s="1265"/>
      <c r="U1057" s="1292" t="s">
        <v>472</v>
      </c>
      <c r="V1057" s="1293"/>
    </row>
    <row r="1058" spans="1:23" ht="16">
      <c r="A1058" s="1652"/>
      <c r="B1058" s="817" t="s">
        <v>465</v>
      </c>
      <c r="C1058" s="838" t="s">
        <v>82</v>
      </c>
      <c r="D1058" s="838">
        <v>24</v>
      </c>
      <c r="E1058" s="838">
        <v>24</v>
      </c>
      <c r="F1058" s="838" t="s">
        <v>82</v>
      </c>
      <c r="G1058" s="838" t="s">
        <v>96</v>
      </c>
      <c r="H1058" s="468" t="s">
        <v>82</v>
      </c>
      <c r="I1058" s="514" t="s">
        <v>82</v>
      </c>
      <c r="J1058" s="764" t="s">
        <v>451</v>
      </c>
      <c r="K1058" s="514">
        <v>0</v>
      </c>
      <c r="L1058" s="514" t="s">
        <v>82</v>
      </c>
      <c r="M1058" s="863" t="s">
        <v>82</v>
      </c>
      <c r="N1058" s="923"/>
      <c r="O1058" s="922"/>
      <c r="P1058" s="843"/>
      <c r="Q1058" s="537">
        <f>O1058*(100-P1058)/100</f>
        <v>0</v>
      </c>
      <c r="R1058" s="470">
        <f>Q1058*0.93</f>
        <v>0</v>
      </c>
      <c r="S1058" s="1264" t="e">
        <f>N1058/Q1058</f>
        <v>#DIV/0!</v>
      </c>
      <c r="T1058" s="1265"/>
      <c r="U1058" s="1292" t="s">
        <v>473</v>
      </c>
      <c r="V1058" s="1293"/>
    </row>
    <row r="1059" spans="1:23" ht="17">
      <c r="A1059" s="1653"/>
      <c r="B1059" s="817" t="s">
        <v>467</v>
      </c>
      <c r="C1059" s="764">
        <v>20</v>
      </c>
      <c r="D1059" s="468">
        <v>85</v>
      </c>
      <c r="E1059" s="514">
        <v>24</v>
      </c>
      <c r="F1059" s="764">
        <v>33</v>
      </c>
      <c r="G1059" s="514">
        <v>514</v>
      </c>
      <c r="H1059" s="468" t="s">
        <v>82</v>
      </c>
      <c r="I1059" s="514" t="s">
        <v>82</v>
      </c>
      <c r="J1059" s="764">
        <v>0</v>
      </c>
      <c r="K1059" s="764">
        <v>0</v>
      </c>
      <c r="L1059" s="868" t="s">
        <v>484</v>
      </c>
      <c r="M1059" s="468" t="s">
        <v>1372</v>
      </c>
      <c r="N1059" s="841">
        <v>150000</v>
      </c>
      <c r="O1059" s="787">
        <v>25.52</v>
      </c>
      <c r="P1059" s="801">
        <v>25</v>
      </c>
      <c r="Q1059" s="537">
        <f>O1059*(100-P1059)/100</f>
        <v>19.14</v>
      </c>
      <c r="R1059" s="470">
        <f>Q1059*0.7835</f>
        <v>14.99619</v>
      </c>
      <c r="S1059" s="1264">
        <f>N1059/Q1059</f>
        <v>7836.9905956112852</v>
      </c>
      <c r="T1059" s="1265"/>
      <c r="U1059" s="1292" t="s">
        <v>405</v>
      </c>
      <c r="V1059" s="1293"/>
    </row>
    <row r="1060" spans="1:23" ht="17">
      <c r="A1060" s="1651">
        <v>45418</v>
      </c>
      <c r="B1060" s="817" t="s">
        <v>256</v>
      </c>
      <c r="C1060" s="764">
        <v>40</v>
      </c>
      <c r="D1060" s="839">
        <v>84</v>
      </c>
      <c r="E1060" s="764">
        <v>50</v>
      </c>
      <c r="F1060" s="838">
        <v>35</v>
      </c>
      <c r="G1060" s="514">
        <v>522</v>
      </c>
      <c r="H1060" s="970"/>
      <c r="I1060" s="514" t="s">
        <v>82</v>
      </c>
      <c r="J1060" s="838">
        <v>0</v>
      </c>
      <c r="K1060" s="839">
        <v>0</v>
      </c>
      <c r="L1060" s="868" t="s">
        <v>484</v>
      </c>
      <c r="M1060" s="468" t="s">
        <v>1157</v>
      </c>
      <c r="N1060" s="514">
        <v>68647</v>
      </c>
      <c r="O1060" s="756">
        <v>155</v>
      </c>
      <c r="P1060" s="768">
        <v>99</v>
      </c>
      <c r="Q1060" s="537">
        <f>O1060*(100-P1060)/100</f>
        <v>1.55</v>
      </c>
      <c r="R1060" s="470">
        <f>Q1060*0.75</f>
        <v>1.1625000000000001</v>
      </c>
      <c r="S1060" s="1264">
        <f>N1060/Q1060</f>
        <v>44288.38709677419</v>
      </c>
      <c r="T1060" s="1265"/>
      <c r="U1060" s="1292" t="s">
        <v>1317</v>
      </c>
      <c r="V1060" s="1293"/>
      <c r="W1060" s="959">
        <v>17</v>
      </c>
    </row>
    <row r="1061" spans="1:23" ht="17">
      <c r="A1061" s="1652"/>
      <c r="B1061" s="817">
        <v>6</v>
      </c>
      <c r="C1061" s="764" t="s">
        <v>82</v>
      </c>
      <c r="D1061" s="764">
        <v>117</v>
      </c>
      <c r="E1061" s="764">
        <v>120</v>
      </c>
      <c r="F1061" s="838" t="s">
        <v>82</v>
      </c>
      <c r="G1061" s="514">
        <v>508</v>
      </c>
      <c r="H1061" s="514" t="s">
        <v>82</v>
      </c>
      <c r="I1061" s="514" t="s">
        <v>82</v>
      </c>
      <c r="J1061" s="838" t="s">
        <v>406</v>
      </c>
      <c r="K1061" s="764" t="s">
        <v>96</v>
      </c>
      <c r="L1061" s="837" t="s">
        <v>82</v>
      </c>
      <c r="M1061" s="468" t="s">
        <v>82</v>
      </c>
      <c r="N1061" s="514" t="s">
        <v>82</v>
      </c>
      <c r="O1061" s="756" t="s">
        <v>82</v>
      </c>
      <c r="P1061" s="801" t="s">
        <v>82</v>
      </c>
      <c r="Q1061" s="537">
        <v>0</v>
      </c>
      <c r="R1061" s="470">
        <v>0</v>
      </c>
      <c r="S1061" s="1264">
        <v>0</v>
      </c>
      <c r="T1061" s="1265"/>
      <c r="U1061" s="1292" t="s">
        <v>401</v>
      </c>
      <c r="V1061" s="1293"/>
    </row>
    <row r="1062" spans="1:23" ht="17">
      <c r="A1062" s="1652"/>
      <c r="B1062" s="817">
        <v>7</v>
      </c>
      <c r="C1062" s="838">
        <v>6.8</v>
      </c>
      <c r="D1062" s="468">
        <v>105</v>
      </c>
      <c r="E1062" s="838">
        <v>18</v>
      </c>
      <c r="F1062" s="838">
        <v>32</v>
      </c>
      <c r="G1062" s="514">
        <v>519</v>
      </c>
      <c r="H1062" s="514" t="s">
        <v>82</v>
      </c>
      <c r="I1062" s="514" t="s">
        <v>82</v>
      </c>
      <c r="J1062" s="764" t="s">
        <v>1016</v>
      </c>
      <c r="K1062" s="764" t="s">
        <v>443</v>
      </c>
      <c r="L1062" s="868" t="s">
        <v>484</v>
      </c>
      <c r="M1062" s="468" t="s">
        <v>1386</v>
      </c>
      <c r="N1062" s="514">
        <v>88023</v>
      </c>
      <c r="O1062" s="756">
        <v>16.82</v>
      </c>
      <c r="P1062" s="801">
        <v>10</v>
      </c>
      <c r="Q1062" s="537">
        <f>O1062*(100-P1062)/100</f>
        <v>15.138</v>
      </c>
      <c r="R1062" s="470">
        <f>Q1062*0.75</f>
        <v>11.3535</v>
      </c>
      <c r="S1062" s="1264">
        <f>N1062/Q1062</f>
        <v>5814.7047166072134</v>
      </c>
      <c r="T1062" s="1265"/>
      <c r="U1062" s="1292" t="s">
        <v>405</v>
      </c>
      <c r="V1062" s="1293"/>
    </row>
    <row r="1063" spans="1:23" ht="17">
      <c r="A1063" s="1652"/>
      <c r="B1063" s="817">
        <v>8</v>
      </c>
      <c r="C1063" s="764" t="s">
        <v>82</v>
      </c>
      <c r="D1063" s="764">
        <v>240</v>
      </c>
      <c r="E1063" s="514">
        <v>0</v>
      </c>
      <c r="F1063" s="764" t="s">
        <v>82</v>
      </c>
      <c r="G1063" s="514">
        <v>0</v>
      </c>
      <c r="H1063" s="514" t="s">
        <v>82</v>
      </c>
      <c r="I1063" s="514" t="s">
        <v>82</v>
      </c>
      <c r="J1063" s="764">
        <v>10</v>
      </c>
      <c r="K1063" s="764">
        <v>0</v>
      </c>
      <c r="L1063" s="868" t="s">
        <v>96</v>
      </c>
      <c r="M1063" s="468" t="s">
        <v>82</v>
      </c>
      <c r="N1063" s="940"/>
      <c r="O1063" s="922"/>
      <c r="P1063" s="843"/>
      <c r="Q1063" s="537">
        <f>O1063*(100-P1063)/100</f>
        <v>0</v>
      </c>
      <c r="R1063" s="470">
        <f>Q1063*0.93</f>
        <v>0</v>
      </c>
      <c r="S1063" s="1264" t="e">
        <f>N1063/Q1063</f>
        <v>#DIV/0!</v>
      </c>
      <c r="T1063" s="1265"/>
      <c r="U1063" s="1292" t="s">
        <v>472</v>
      </c>
      <c r="V1063" s="1293"/>
    </row>
    <row r="1064" spans="1:23" ht="16">
      <c r="A1064" s="1652"/>
      <c r="B1064" s="817" t="s">
        <v>465</v>
      </c>
      <c r="C1064" s="838" t="s">
        <v>82</v>
      </c>
      <c r="D1064" s="838">
        <v>24</v>
      </c>
      <c r="E1064" s="838">
        <v>24</v>
      </c>
      <c r="F1064" s="838" t="s">
        <v>82</v>
      </c>
      <c r="G1064" s="838" t="s">
        <v>96</v>
      </c>
      <c r="H1064" s="468" t="s">
        <v>82</v>
      </c>
      <c r="I1064" s="514" t="s">
        <v>82</v>
      </c>
      <c r="J1064" s="764" t="s">
        <v>451</v>
      </c>
      <c r="K1064" s="514">
        <v>0</v>
      </c>
      <c r="L1064" s="514" t="s">
        <v>82</v>
      </c>
      <c r="M1064" s="863" t="s">
        <v>82</v>
      </c>
      <c r="N1064" s="923"/>
      <c r="O1064" s="922"/>
      <c r="P1064" s="843"/>
      <c r="Q1064" s="537">
        <f>O1064*(100-P1064)/100</f>
        <v>0</v>
      </c>
      <c r="R1064" s="470">
        <f>Q1064*0.93</f>
        <v>0</v>
      </c>
      <c r="S1064" s="1264" t="e">
        <f>N1064/Q1064</f>
        <v>#DIV/0!</v>
      </c>
      <c r="T1064" s="1265"/>
      <c r="U1064" s="1292" t="s">
        <v>473</v>
      </c>
      <c r="V1064" s="1293"/>
    </row>
    <row r="1065" spans="1:23" ht="17">
      <c r="A1065" s="1653"/>
      <c r="B1065" s="817" t="s">
        <v>467</v>
      </c>
      <c r="C1065" s="764">
        <v>20</v>
      </c>
      <c r="D1065" s="468">
        <v>85</v>
      </c>
      <c r="E1065" s="514">
        <v>24</v>
      </c>
      <c r="F1065" s="764">
        <v>33</v>
      </c>
      <c r="G1065" s="514">
        <v>514</v>
      </c>
      <c r="H1065" s="468" t="s">
        <v>82</v>
      </c>
      <c r="I1065" s="514" t="s">
        <v>82</v>
      </c>
      <c r="J1065" s="764">
        <v>0</v>
      </c>
      <c r="K1065" s="764">
        <v>0</v>
      </c>
      <c r="L1065" s="868" t="s">
        <v>484</v>
      </c>
      <c r="M1065" s="468" t="s">
        <v>1372</v>
      </c>
      <c r="N1065" s="841">
        <v>150000</v>
      </c>
      <c r="O1065" s="787">
        <v>25.52</v>
      </c>
      <c r="P1065" s="801">
        <v>25</v>
      </c>
      <c r="Q1065" s="537">
        <f>O1065*(100-P1065)/100</f>
        <v>19.14</v>
      </c>
      <c r="R1065" s="470">
        <f>Q1065*0.7835</f>
        <v>14.99619</v>
      </c>
      <c r="S1065" s="1264">
        <f>N1065/Q1065</f>
        <v>7836.9905956112852</v>
      </c>
      <c r="T1065" s="1265"/>
      <c r="U1065" s="1292" t="s">
        <v>405</v>
      </c>
      <c r="V1065" s="1293"/>
    </row>
    <row r="1066" spans="1:23" ht="17">
      <c r="A1066" s="1651">
        <v>45419</v>
      </c>
      <c r="B1066" s="817" t="s">
        <v>256</v>
      </c>
      <c r="C1066" s="764">
        <v>40</v>
      </c>
      <c r="D1066" s="839" t="s">
        <v>1381</v>
      </c>
      <c r="E1066" s="764">
        <v>50</v>
      </c>
      <c r="F1066" s="838">
        <v>35</v>
      </c>
      <c r="G1066" s="514">
        <v>516</v>
      </c>
      <c r="H1066" s="970"/>
      <c r="I1066" s="514" t="s">
        <v>82</v>
      </c>
      <c r="J1066" s="838">
        <v>0</v>
      </c>
      <c r="K1066" s="839">
        <v>0</v>
      </c>
      <c r="L1066" s="868" t="s">
        <v>484</v>
      </c>
      <c r="M1066" s="468" t="s">
        <v>1390</v>
      </c>
      <c r="N1066" s="514">
        <v>63155</v>
      </c>
      <c r="O1066" s="756">
        <v>140</v>
      </c>
      <c r="P1066" s="768">
        <v>99</v>
      </c>
      <c r="Q1066" s="537">
        <f>O1066*(100-P1066)/100</f>
        <v>1.4</v>
      </c>
      <c r="R1066" s="470">
        <f>Q1066*0.75</f>
        <v>1.0499999999999998</v>
      </c>
      <c r="S1066" s="1264">
        <f>N1066/Q1066</f>
        <v>45110.71428571429</v>
      </c>
      <c r="T1066" s="1265"/>
      <c r="U1066" s="1292" t="s">
        <v>1317</v>
      </c>
      <c r="V1066" s="1293"/>
      <c r="W1066" s="959">
        <v>17</v>
      </c>
    </row>
    <row r="1067" spans="1:23" ht="17">
      <c r="A1067" s="1652"/>
      <c r="B1067" s="817">
        <v>6</v>
      </c>
      <c r="C1067" s="764" t="s">
        <v>82</v>
      </c>
      <c r="D1067" s="764">
        <v>117</v>
      </c>
      <c r="E1067" s="764">
        <v>120</v>
      </c>
      <c r="F1067" s="838" t="s">
        <v>82</v>
      </c>
      <c r="G1067" s="514">
        <v>508</v>
      </c>
      <c r="H1067" s="514" t="s">
        <v>82</v>
      </c>
      <c r="I1067" s="514" t="s">
        <v>82</v>
      </c>
      <c r="J1067" s="838" t="s">
        <v>406</v>
      </c>
      <c r="K1067" s="764" t="s">
        <v>96</v>
      </c>
      <c r="L1067" s="837" t="s">
        <v>82</v>
      </c>
      <c r="M1067" s="468" t="s">
        <v>82</v>
      </c>
      <c r="N1067" s="514" t="s">
        <v>82</v>
      </c>
      <c r="O1067" s="756" t="s">
        <v>82</v>
      </c>
      <c r="P1067" s="801" t="s">
        <v>82</v>
      </c>
      <c r="Q1067" s="537">
        <v>0</v>
      </c>
      <c r="R1067" s="470">
        <v>0</v>
      </c>
      <c r="S1067" s="1264">
        <v>0</v>
      </c>
      <c r="T1067" s="1265"/>
      <c r="U1067" s="1292" t="s">
        <v>401</v>
      </c>
      <c r="V1067" s="1293"/>
    </row>
    <row r="1068" spans="1:23" ht="17">
      <c r="A1068" s="1652"/>
      <c r="B1068" s="817">
        <v>7</v>
      </c>
      <c r="C1068" s="838">
        <v>6.8</v>
      </c>
      <c r="D1068" s="468">
        <v>105</v>
      </c>
      <c r="E1068" s="838">
        <v>18</v>
      </c>
      <c r="F1068" s="838">
        <v>32</v>
      </c>
      <c r="G1068" s="514">
        <v>519</v>
      </c>
      <c r="H1068" s="514" t="s">
        <v>82</v>
      </c>
      <c r="I1068" s="514" t="s">
        <v>82</v>
      </c>
      <c r="J1068" s="764" t="s">
        <v>1016</v>
      </c>
      <c r="K1068" s="764" t="s">
        <v>443</v>
      </c>
      <c r="L1068" s="868" t="s">
        <v>484</v>
      </c>
      <c r="M1068" s="468" t="s">
        <v>1386</v>
      </c>
      <c r="N1068" s="514">
        <v>95688</v>
      </c>
      <c r="O1068" s="756">
        <v>16.82</v>
      </c>
      <c r="P1068" s="801">
        <v>12</v>
      </c>
      <c r="Q1068" s="537">
        <f>O1068*(100-P1068)/100</f>
        <v>14.801600000000001</v>
      </c>
      <c r="R1068" s="470">
        <f>Q1068*0.75</f>
        <v>11.1012</v>
      </c>
      <c r="S1068" s="1264">
        <f>N1068/Q1068</f>
        <v>6464.7065182142469</v>
      </c>
      <c r="T1068" s="1265"/>
      <c r="U1068" s="1292" t="s">
        <v>405</v>
      </c>
      <c r="V1068" s="1293"/>
    </row>
    <row r="1069" spans="1:23" ht="17">
      <c r="A1069" s="1652"/>
      <c r="B1069" s="817">
        <v>8</v>
      </c>
      <c r="C1069" s="764" t="s">
        <v>82</v>
      </c>
      <c r="D1069" s="764">
        <v>240</v>
      </c>
      <c r="E1069" s="514">
        <v>0</v>
      </c>
      <c r="F1069" s="764" t="s">
        <v>82</v>
      </c>
      <c r="G1069" s="514">
        <v>0</v>
      </c>
      <c r="H1069" s="514" t="s">
        <v>82</v>
      </c>
      <c r="I1069" s="514" t="s">
        <v>82</v>
      </c>
      <c r="J1069" s="764">
        <v>10</v>
      </c>
      <c r="K1069" s="764">
        <v>0</v>
      </c>
      <c r="L1069" s="868" t="s">
        <v>96</v>
      </c>
      <c r="M1069" s="468" t="s">
        <v>82</v>
      </c>
      <c r="N1069" s="940"/>
      <c r="O1069" s="922"/>
      <c r="P1069" s="843"/>
      <c r="Q1069" s="537">
        <f>O1069*(100-P1069)/100</f>
        <v>0</v>
      </c>
      <c r="R1069" s="470">
        <f>Q1069*0.93</f>
        <v>0</v>
      </c>
      <c r="S1069" s="1264" t="e">
        <f>N1069/Q1069</f>
        <v>#DIV/0!</v>
      </c>
      <c r="T1069" s="1265"/>
      <c r="U1069" s="1292" t="s">
        <v>472</v>
      </c>
      <c r="V1069" s="1293"/>
    </row>
    <row r="1070" spans="1:23" ht="16">
      <c r="A1070" s="1652"/>
      <c r="B1070" s="817" t="s">
        <v>465</v>
      </c>
      <c r="C1070" s="838" t="s">
        <v>82</v>
      </c>
      <c r="D1070" s="838">
        <v>24</v>
      </c>
      <c r="E1070" s="838">
        <v>24</v>
      </c>
      <c r="F1070" s="838" t="s">
        <v>82</v>
      </c>
      <c r="G1070" s="838" t="s">
        <v>96</v>
      </c>
      <c r="H1070" s="468" t="s">
        <v>82</v>
      </c>
      <c r="I1070" s="514" t="s">
        <v>82</v>
      </c>
      <c r="J1070" s="764" t="s">
        <v>451</v>
      </c>
      <c r="K1070" s="514">
        <v>0</v>
      </c>
      <c r="L1070" s="514" t="s">
        <v>82</v>
      </c>
      <c r="M1070" s="863" t="s">
        <v>82</v>
      </c>
      <c r="N1070" s="923"/>
      <c r="O1070" s="922"/>
      <c r="P1070" s="843"/>
      <c r="Q1070" s="537">
        <f>O1070*(100-P1070)/100</f>
        <v>0</v>
      </c>
      <c r="R1070" s="470">
        <f>Q1070*0.93</f>
        <v>0</v>
      </c>
      <c r="S1070" s="1264" t="e">
        <f>N1070/Q1070</f>
        <v>#DIV/0!</v>
      </c>
      <c r="T1070" s="1265"/>
      <c r="U1070" s="1292" t="s">
        <v>473</v>
      </c>
      <c r="V1070" s="1293"/>
    </row>
    <row r="1071" spans="1:23" ht="17">
      <c r="A1071" s="1653"/>
      <c r="B1071" s="817" t="s">
        <v>467</v>
      </c>
      <c r="C1071" s="764">
        <v>20</v>
      </c>
      <c r="D1071" s="468">
        <v>85</v>
      </c>
      <c r="E1071" s="514">
        <v>24</v>
      </c>
      <c r="F1071" s="764">
        <v>33</v>
      </c>
      <c r="G1071" s="514">
        <v>514</v>
      </c>
      <c r="H1071" s="468" t="s">
        <v>82</v>
      </c>
      <c r="I1071" s="514" t="s">
        <v>82</v>
      </c>
      <c r="J1071" s="764">
        <v>0</v>
      </c>
      <c r="K1071" s="764">
        <v>0</v>
      </c>
      <c r="L1071" s="868" t="s">
        <v>484</v>
      </c>
      <c r="M1071" s="468" t="s">
        <v>1372</v>
      </c>
      <c r="N1071" s="841">
        <v>150000</v>
      </c>
      <c r="O1071" s="787">
        <v>25.52</v>
      </c>
      <c r="P1071" s="801">
        <v>25</v>
      </c>
      <c r="Q1071" s="537">
        <f>O1071*(100-P1071)/100</f>
        <v>19.14</v>
      </c>
      <c r="R1071" s="470">
        <f>Q1071*0.7835</f>
        <v>14.99619</v>
      </c>
      <c r="S1071" s="1264">
        <f>N1071/Q1071</f>
        <v>7836.9905956112852</v>
      </c>
      <c r="T1071" s="1265"/>
      <c r="U1071" s="1292" t="s">
        <v>405</v>
      </c>
      <c r="V1071" s="1293"/>
    </row>
    <row r="1072" spans="1:23" ht="17">
      <c r="A1072" s="1651">
        <v>45420</v>
      </c>
      <c r="B1072" s="817" t="s">
        <v>256</v>
      </c>
      <c r="C1072" s="764">
        <v>40</v>
      </c>
      <c r="D1072" s="839">
        <v>84</v>
      </c>
      <c r="E1072" s="764">
        <v>50</v>
      </c>
      <c r="F1072" s="838">
        <v>35</v>
      </c>
      <c r="G1072" s="514">
        <v>516</v>
      </c>
      <c r="H1072" s="970"/>
      <c r="I1072" s="514" t="s">
        <v>82</v>
      </c>
      <c r="J1072" s="838">
        <v>0</v>
      </c>
      <c r="K1072" s="839">
        <v>0</v>
      </c>
      <c r="L1072" s="868" t="s">
        <v>484</v>
      </c>
      <c r="M1072" s="468" t="s">
        <v>1390</v>
      </c>
      <c r="N1072" s="514">
        <v>61022</v>
      </c>
      <c r="O1072" s="756">
        <v>140</v>
      </c>
      <c r="P1072" s="768">
        <v>99</v>
      </c>
      <c r="Q1072" s="537">
        <f>O1072*(100-P1072)/100</f>
        <v>1.4</v>
      </c>
      <c r="R1072" s="470">
        <f>Q1072*0.75</f>
        <v>1.0499999999999998</v>
      </c>
      <c r="S1072" s="1264">
        <f>N1072/Q1072</f>
        <v>43587.142857142862</v>
      </c>
      <c r="T1072" s="1265"/>
      <c r="U1072" s="1292" t="s">
        <v>1317</v>
      </c>
      <c r="V1072" s="1293"/>
      <c r="W1072" s="959">
        <v>17</v>
      </c>
    </row>
    <row r="1073" spans="1:23" ht="17">
      <c r="A1073" s="1652"/>
      <c r="B1073" s="817">
        <v>6</v>
      </c>
      <c r="C1073" s="764" t="s">
        <v>82</v>
      </c>
      <c r="D1073" s="764">
        <v>117</v>
      </c>
      <c r="E1073" s="764">
        <v>120</v>
      </c>
      <c r="F1073" s="838" t="s">
        <v>82</v>
      </c>
      <c r="G1073" s="514">
        <v>508</v>
      </c>
      <c r="H1073" s="514" t="s">
        <v>82</v>
      </c>
      <c r="I1073" s="514" t="s">
        <v>82</v>
      </c>
      <c r="J1073" s="838" t="s">
        <v>406</v>
      </c>
      <c r="K1073" s="764" t="s">
        <v>96</v>
      </c>
      <c r="L1073" s="837" t="s">
        <v>82</v>
      </c>
      <c r="M1073" s="468" t="s">
        <v>82</v>
      </c>
      <c r="N1073" s="514" t="s">
        <v>82</v>
      </c>
      <c r="O1073" s="756" t="s">
        <v>82</v>
      </c>
      <c r="P1073" s="801" t="s">
        <v>82</v>
      </c>
      <c r="Q1073" s="537">
        <v>0</v>
      </c>
      <c r="R1073" s="470">
        <v>0</v>
      </c>
      <c r="S1073" s="1264">
        <v>0</v>
      </c>
      <c r="T1073" s="1265"/>
      <c r="U1073" s="1292" t="s">
        <v>401</v>
      </c>
      <c r="V1073" s="1293"/>
    </row>
    <row r="1074" spans="1:23" ht="17">
      <c r="A1074" s="1652"/>
      <c r="B1074" s="817">
        <v>7</v>
      </c>
      <c r="C1074" s="838">
        <v>6.8</v>
      </c>
      <c r="D1074" s="468">
        <v>105</v>
      </c>
      <c r="E1074" s="838">
        <v>18</v>
      </c>
      <c r="F1074" s="838">
        <v>32</v>
      </c>
      <c r="G1074" s="514">
        <v>519</v>
      </c>
      <c r="H1074" s="514" t="s">
        <v>82</v>
      </c>
      <c r="I1074" s="514" t="s">
        <v>82</v>
      </c>
      <c r="J1074" s="764" t="s">
        <v>1016</v>
      </c>
      <c r="K1074" s="764" t="s">
        <v>443</v>
      </c>
      <c r="L1074" s="868" t="s">
        <v>484</v>
      </c>
      <c r="M1074" s="468" t="s">
        <v>1386</v>
      </c>
      <c r="N1074" s="514">
        <v>94555</v>
      </c>
      <c r="O1074" s="756">
        <v>16.82</v>
      </c>
      <c r="P1074" s="801">
        <v>12</v>
      </c>
      <c r="Q1074" s="537">
        <f>O1074*(100-P1074)/100</f>
        <v>14.801600000000001</v>
      </c>
      <c r="R1074" s="470">
        <f>Q1074*0.75</f>
        <v>11.1012</v>
      </c>
      <c r="S1074" s="1264">
        <f>N1074/Q1074</f>
        <v>6388.1607393795266</v>
      </c>
      <c r="T1074" s="1265"/>
      <c r="U1074" s="1292" t="s">
        <v>405</v>
      </c>
      <c r="V1074" s="1293"/>
    </row>
    <row r="1075" spans="1:23" ht="17">
      <c r="A1075" s="1652"/>
      <c r="B1075" s="817">
        <v>8</v>
      </c>
      <c r="C1075" s="764" t="s">
        <v>82</v>
      </c>
      <c r="D1075" s="764">
        <v>240</v>
      </c>
      <c r="E1075" s="514">
        <v>0</v>
      </c>
      <c r="F1075" s="764" t="s">
        <v>82</v>
      </c>
      <c r="G1075" s="514">
        <v>0</v>
      </c>
      <c r="H1075" s="514" t="s">
        <v>82</v>
      </c>
      <c r="I1075" s="514" t="s">
        <v>82</v>
      </c>
      <c r="J1075" s="764">
        <v>10</v>
      </c>
      <c r="K1075" s="764">
        <v>0</v>
      </c>
      <c r="L1075" s="868" t="s">
        <v>96</v>
      </c>
      <c r="M1075" s="468" t="s">
        <v>82</v>
      </c>
      <c r="N1075" s="940"/>
      <c r="O1075" s="922"/>
      <c r="P1075" s="843"/>
      <c r="Q1075" s="537">
        <f>O1075*(100-P1075)/100</f>
        <v>0</v>
      </c>
      <c r="R1075" s="470">
        <f>Q1075*0.93</f>
        <v>0</v>
      </c>
      <c r="S1075" s="1264" t="e">
        <f>N1075/Q1075</f>
        <v>#DIV/0!</v>
      </c>
      <c r="T1075" s="1265"/>
      <c r="U1075" s="1292" t="s">
        <v>472</v>
      </c>
      <c r="V1075" s="1293"/>
    </row>
    <row r="1076" spans="1:23" ht="16">
      <c r="A1076" s="1652"/>
      <c r="B1076" s="817" t="s">
        <v>465</v>
      </c>
      <c r="C1076" s="838" t="s">
        <v>82</v>
      </c>
      <c r="D1076" s="838">
        <v>24</v>
      </c>
      <c r="E1076" s="838">
        <v>24</v>
      </c>
      <c r="F1076" s="838" t="s">
        <v>82</v>
      </c>
      <c r="G1076" s="838" t="s">
        <v>96</v>
      </c>
      <c r="H1076" s="468" t="s">
        <v>82</v>
      </c>
      <c r="I1076" s="514" t="s">
        <v>82</v>
      </c>
      <c r="J1076" s="764" t="s">
        <v>451</v>
      </c>
      <c r="K1076" s="514">
        <v>0</v>
      </c>
      <c r="L1076" s="514" t="s">
        <v>82</v>
      </c>
      <c r="M1076" s="863" t="s">
        <v>82</v>
      </c>
      <c r="N1076" s="923"/>
      <c r="O1076" s="922"/>
      <c r="P1076" s="843"/>
      <c r="Q1076" s="537">
        <f>O1076*(100-P1076)/100</f>
        <v>0</v>
      </c>
      <c r="R1076" s="470">
        <f>Q1076*0.93</f>
        <v>0</v>
      </c>
      <c r="S1076" s="1264" t="e">
        <f>N1076/Q1076</f>
        <v>#DIV/0!</v>
      </c>
      <c r="T1076" s="1265"/>
      <c r="U1076" s="1292" t="s">
        <v>473</v>
      </c>
      <c r="V1076" s="1293"/>
    </row>
    <row r="1077" spans="1:23" ht="17">
      <c r="A1077" s="1653"/>
      <c r="B1077" s="817" t="s">
        <v>467</v>
      </c>
      <c r="C1077" s="764">
        <v>20</v>
      </c>
      <c r="D1077" s="468">
        <v>85</v>
      </c>
      <c r="E1077" s="514">
        <v>24</v>
      </c>
      <c r="F1077" s="764">
        <v>33</v>
      </c>
      <c r="G1077" s="514">
        <v>514</v>
      </c>
      <c r="H1077" s="468" t="s">
        <v>82</v>
      </c>
      <c r="I1077" s="514" t="s">
        <v>82</v>
      </c>
      <c r="J1077" s="764">
        <v>0</v>
      </c>
      <c r="K1077" s="764">
        <v>0</v>
      </c>
      <c r="L1077" s="868" t="s">
        <v>484</v>
      </c>
      <c r="M1077" s="468" t="s">
        <v>1372</v>
      </c>
      <c r="N1077" s="841">
        <v>150000</v>
      </c>
      <c r="O1077" s="787">
        <v>25.52</v>
      </c>
      <c r="P1077" s="801">
        <v>25</v>
      </c>
      <c r="Q1077" s="537">
        <f>O1077*(100-P1077)/100</f>
        <v>19.14</v>
      </c>
      <c r="R1077" s="470">
        <f>Q1077*0.7835</f>
        <v>14.99619</v>
      </c>
      <c r="S1077" s="1264">
        <f>N1077/Q1077</f>
        <v>7836.9905956112852</v>
      </c>
      <c r="T1077" s="1265"/>
      <c r="U1077" s="1292" t="s">
        <v>405</v>
      </c>
      <c r="V1077" s="1293"/>
    </row>
    <row r="1078" spans="1:23" ht="17">
      <c r="A1078" s="1651">
        <v>45421</v>
      </c>
      <c r="B1078" s="817" t="s">
        <v>256</v>
      </c>
      <c r="C1078" s="764">
        <v>40</v>
      </c>
      <c r="D1078" s="839" t="s">
        <v>1286</v>
      </c>
      <c r="E1078" s="764">
        <v>50</v>
      </c>
      <c r="F1078" s="838">
        <v>35</v>
      </c>
      <c r="G1078" s="514">
        <v>507</v>
      </c>
      <c r="H1078" s="970"/>
      <c r="I1078" s="514" t="s">
        <v>82</v>
      </c>
      <c r="J1078" s="838">
        <v>0</v>
      </c>
      <c r="K1078" s="839">
        <v>0</v>
      </c>
      <c r="L1078" s="868" t="s">
        <v>484</v>
      </c>
      <c r="M1078" s="468" t="s">
        <v>1157</v>
      </c>
      <c r="N1078" s="514">
        <v>60664</v>
      </c>
      <c r="O1078" s="756">
        <v>155</v>
      </c>
      <c r="P1078" s="768">
        <v>99</v>
      </c>
      <c r="Q1078" s="537">
        <f>O1078*(100-P1078)/100</f>
        <v>1.55</v>
      </c>
      <c r="R1078" s="470">
        <f>Q1078*0.75</f>
        <v>1.1625000000000001</v>
      </c>
      <c r="S1078" s="1264">
        <f>N1078/Q1078</f>
        <v>39138.06451612903</v>
      </c>
      <c r="T1078" s="1265"/>
      <c r="U1078" s="1292" t="s">
        <v>1317</v>
      </c>
      <c r="V1078" s="1293"/>
      <c r="W1078" s="959">
        <v>17</v>
      </c>
    </row>
    <row r="1079" spans="1:23" ht="17">
      <c r="A1079" s="1652"/>
      <c r="B1079" s="817">
        <v>6</v>
      </c>
      <c r="C1079" s="764" t="s">
        <v>82</v>
      </c>
      <c r="D1079" s="764" t="s">
        <v>1287</v>
      </c>
      <c r="E1079" s="764" t="s">
        <v>1392</v>
      </c>
      <c r="F1079" s="838" t="s">
        <v>82</v>
      </c>
      <c r="G1079" s="514">
        <v>511</v>
      </c>
      <c r="H1079" s="514" t="s">
        <v>82</v>
      </c>
      <c r="I1079" s="514" t="s">
        <v>82</v>
      </c>
      <c r="J1079" s="838" t="s">
        <v>406</v>
      </c>
      <c r="K1079" s="764" t="s">
        <v>96</v>
      </c>
      <c r="L1079" s="837" t="s">
        <v>82</v>
      </c>
      <c r="M1079" s="468" t="s">
        <v>82</v>
      </c>
      <c r="N1079" s="514" t="s">
        <v>82</v>
      </c>
      <c r="O1079" s="756" t="s">
        <v>82</v>
      </c>
      <c r="P1079" s="801" t="s">
        <v>82</v>
      </c>
      <c r="Q1079" s="537">
        <v>0</v>
      </c>
      <c r="R1079" s="470">
        <v>0</v>
      </c>
      <c r="S1079" s="1264">
        <v>0</v>
      </c>
      <c r="T1079" s="1265"/>
      <c r="U1079" s="1292" t="s">
        <v>401</v>
      </c>
      <c r="V1079" s="1293"/>
    </row>
    <row r="1080" spans="1:23" ht="17">
      <c r="A1080" s="1652"/>
      <c r="B1080" s="817">
        <v>7</v>
      </c>
      <c r="C1080" s="838">
        <v>6.8</v>
      </c>
      <c r="D1080" s="468">
        <v>106</v>
      </c>
      <c r="E1080" s="838">
        <v>18</v>
      </c>
      <c r="F1080" s="838">
        <v>32</v>
      </c>
      <c r="G1080" s="514">
        <v>506</v>
      </c>
      <c r="H1080" s="514" t="s">
        <v>82</v>
      </c>
      <c r="I1080" s="514" t="s">
        <v>82</v>
      </c>
      <c r="J1080" s="764" t="s">
        <v>443</v>
      </c>
      <c r="K1080" s="764" t="s">
        <v>443</v>
      </c>
      <c r="L1080" s="868" t="s">
        <v>484</v>
      </c>
      <c r="M1080" s="468" t="s">
        <v>1386</v>
      </c>
      <c r="N1080" s="514">
        <v>91743</v>
      </c>
      <c r="O1080" s="756">
        <v>19.5</v>
      </c>
      <c r="P1080" s="801">
        <v>12</v>
      </c>
      <c r="Q1080" s="537">
        <f>O1080*(100-P1080)/100</f>
        <v>17.16</v>
      </c>
      <c r="R1080" s="470">
        <f>Q1080*0.75</f>
        <v>12.870000000000001</v>
      </c>
      <c r="S1080" s="1264">
        <f>N1080/Q1080</f>
        <v>5346.3286713286716</v>
      </c>
      <c r="T1080" s="1265"/>
      <c r="U1080" s="1292" t="s">
        <v>405</v>
      </c>
      <c r="V1080" s="1293"/>
    </row>
    <row r="1081" spans="1:23" ht="17">
      <c r="A1081" s="1652"/>
      <c r="B1081" s="817">
        <v>8</v>
      </c>
      <c r="C1081" s="764" t="s">
        <v>82</v>
      </c>
      <c r="D1081" s="764">
        <v>240</v>
      </c>
      <c r="E1081" s="514">
        <v>0</v>
      </c>
      <c r="F1081" s="764" t="s">
        <v>82</v>
      </c>
      <c r="G1081" s="514">
        <v>0</v>
      </c>
      <c r="H1081" s="514" t="s">
        <v>82</v>
      </c>
      <c r="I1081" s="514" t="s">
        <v>82</v>
      </c>
      <c r="J1081" s="764">
        <v>10</v>
      </c>
      <c r="K1081" s="764">
        <v>0</v>
      </c>
      <c r="L1081" s="868" t="s">
        <v>96</v>
      </c>
      <c r="M1081" s="468" t="s">
        <v>82</v>
      </c>
      <c r="N1081" s="940"/>
      <c r="O1081" s="922"/>
      <c r="P1081" s="843"/>
      <c r="Q1081" s="537">
        <f>O1081*(100-P1081)/100</f>
        <v>0</v>
      </c>
      <c r="R1081" s="470">
        <f>Q1081*0.93</f>
        <v>0</v>
      </c>
      <c r="S1081" s="1264" t="e">
        <f>N1081/Q1081</f>
        <v>#DIV/0!</v>
      </c>
      <c r="T1081" s="1265"/>
      <c r="U1081" s="1292" t="s">
        <v>472</v>
      </c>
      <c r="V1081" s="1293"/>
    </row>
    <row r="1082" spans="1:23" ht="16">
      <c r="A1082" s="1652"/>
      <c r="B1082" s="817" t="s">
        <v>465</v>
      </c>
      <c r="C1082" s="838" t="s">
        <v>82</v>
      </c>
      <c r="D1082" s="838">
        <v>24</v>
      </c>
      <c r="E1082" s="838">
        <v>24</v>
      </c>
      <c r="F1082" s="838" t="s">
        <v>82</v>
      </c>
      <c r="G1082" s="838" t="s">
        <v>96</v>
      </c>
      <c r="H1082" s="468" t="s">
        <v>82</v>
      </c>
      <c r="I1082" s="514" t="s">
        <v>82</v>
      </c>
      <c r="J1082" s="764" t="s">
        <v>451</v>
      </c>
      <c r="K1082" s="514">
        <v>0</v>
      </c>
      <c r="L1082" s="514" t="s">
        <v>82</v>
      </c>
      <c r="M1082" s="863" t="s">
        <v>82</v>
      </c>
      <c r="N1082" s="923"/>
      <c r="O1082" s="922"/>
      <c r="P1082" s="843"/>
      <c r="Q1082" s="537">
        <f>O1082*(100-P1082)/100</f>
        <v>0</v>
      </c>
      <c r="R1082" s="470">
        <f>Q1082*0.93</f>
        <v>0</v>
      </c>
      <c r="S1082" s="1264" t="e">
        <f>N1082/Q1082</f>
        <v>#DIV/0!</v>
      </c>
      <c r="T1082" s="1265"/>
      <c r="U1082" s="1292" t="s">
        <v>473</v>
      </c>
      <c r="V1082" s="1293"/>
    </row>
    <row r="1083" spans="1:23" ht="17">
      <c r="A1083" s="1653"/>
      <c r="B1083" s="817" t="s">
        <v>467</v>
      </c>
      <c r="C1083" s="764">
        <v>20</v>
      </c>
      <c r="D1083" s="468">
        <v>84</v>
      </c>
      <c r="E1083" s="514">
        <v>24</v>
      </c>
      <c r="F1083" s="764">
        <v>33</v>
      </c>
      <c r="G1083" s="514">
        <v>500</v>
      </c>
      <c r="H1083" s="468" t="s">
        <v>82</v>
      </c>
      <c r="I1083" s="514" t="s">
        <v>82</v>
      </c>
      <c r="J1083" s="764">
        <v>0</v>
      </c>
      <c r="K1083" s="764">
        <v>0</v>
      </c>
      <c r="L1083" s="868" t="s">
        <v>484</v>
      </c>
      <c r="M1083" s="468" t="s">
        <v>1393</v>
      </c>
      <c r="N1083" s="841">
        <v>150000</v>
      </c>
      <c r="O1083" s="787">
        <v>25.52</v>
      </c>
      <c r="P1083" s="801">
        <v>25</v>
      </c>
      <c r="Q1083" s="537">
        <f>O1083*(100-P1083)/100</f>
        <v>19.14</v>
      </c>
      <c r="R1083" s="470">
        <f>Q1083*0.7835</f>
        <v>14.99619</v>
      </c>
      <c r="S1083" s="1264">
        <f>N1083/Q1083</f>
        <v>7836.9905956112852</v>
      </c>
      <c r="T1083" s="1265"/>
      <c r="U1083" s="1292" t="s">
        <v>405</v>
      </c>
      <c r="V1083" s="1293"/>
    </row>
    <row r="1084" spans="1:23" ht="17">
      <c r="A1084" s="1651">
        <v>45422</v>
      </c>
      <c r="B1084" s="817" t="s">
        <v>256</v>
      </c>
      <c r="C1084" s="764">
        <v>40</v>
      </c>
      <c r="D1084" s="839" t="s">
        <v>783</v>
      </c>
      <c r="E1084" s="764" t="s">
        <v>1373</v>
      </c>
      <c r="F1084" s="838">
        <v>35</v>
      </c>
      <c r="G1084" s="514">
        <v>507</v>
      </c>
      <c r="H1084" s="970"/>
      <c r="I1084" s="514" t="s">
        <v>82</v>
      </c>
      <c r="J1084" s="838">
        <v>0</v>
      </c>
      <c r="K1084" s="839">
        <v>0</v>
      </c>
      <c r="L1084" s="868" t="s">
        <v>484</v>
      </c>
      <c r="M1084" s="468" t="s">
        <v>1157</v>
      </c>
      <c r="N1084" s="514">
        <v>68344</v>
      </c>
      <c r="O1084" s="756">
        <v>155</v>
      </c>
      <c r="P1084" s="768">
        <v>99</v>
      </c>
      <c r="Q1084" s="537">
        <f>O1084*(100-P1084)/100</f>
        <v>1.55</v>
      </c>
      <c r="R1084" s="470">
        <f>Q1084*0.75</f>
        <v>1.1625000000000001</v>
      </c>
      <c r="S1084" s="1264">
        <f>N1084/Q1084</f>
        <v>44092.903225806447</v>
      </c>
      <c r="T1084" s="1265"/>
      <c r="U1084" s="1292" t="s">
        <v>1317</v>
      </c>
      <c r="V1084" s="1293"/>
      <c r="W1084" s="959">
        <v>17</v>
      </c>
    </row>
    <row r="1085" spans="1:23" ht="17">
      <c r="A1085" s="1652"/>
      <c r="B1085" s="817">
        <v>6</v>
      </c>
      <c r="C1085" s="764" t="s">
        <v>82</v>
      </c>
      <c r="D1085" s="764" t="s">
        <v>1394</v>
      </c>
      <c r="E1085" s="764" t="s">
        <v>1396</v>
      </c>
      <c r="F1085" s="838" t="s">
        <v>82</v>
      </c>
      <c r="G1085" s="514">
        <v>511</v>
      </c>
      <c r="H1085" s="514" t="s">
        <v>82</v>
      </c>
      <c r="I1085" s="514" t="s">
        <v>82</v>
      </c>
      <c r="J1085" s="838" t="s">
        <v>562</v>
      </c>
      <c r="K1085" s="764" t="s">
        <v>96</v>
      </c>
      <c r="L1085" s="837" t="s">
        <v>82</v>
      </c>
      <c r="M1085" s="468" t="s">
        <v>82</v>
      </c>
      <c r="N1085" s="514" t="s">
        <v>82</v>
      </c>
      <c r="O1085" s="756" t="s">
        <v>82</v>
      </c>
      <c r="P1085" s="801" t="s">
        <v>82</v>
      </c>
      <c r="Q1085" s="537">
        <v>0</v>
      </c>
      <c r="R1085" s="470">
        <v>0</v>
      </c>
      <c r="S1085" s="1264">
        <v>0</v>
      </c>
      <c r="T1085" s="1265"/>
      <c r="U1085" s="1292" t="s">
        <v>401</v>
      </c>
      <c r="V1085" s="1293"/>
    </row>
    <row r="1086" spans="1:23" ht="17">
      <c r="A1086" s="1652"/>
      <c r="B1086" s="817">
        <v>7</v>
      </c>
      <c r="C1086" s="838">
        <v>6.8</v>
      </c>
      <c r="D1086" s="468">
        <v>106</v>
      </c>
      <c r="E1086" s="838">
        <v>18</v>
      </c>
      <c r="F1086" s="838">
        <v>32</v>
      </c>
      <c r="G1086" s="514">
        <v>506</v>
      </c>
      <c r="H1086" s="514" t="s">
        <v>82</v>
      </c>
      <c r="I1086" s="514" t="s">
        <v>82</v>
      </c>
      <c r="J1086" s="764" t="s">
        <v>443</v>
      </c>
      <c r="K1086" s="764" t="s">
        <v>1156</v>
      </c>
      <c r="L1086" s="868" t="s">
        <v>484</v>
      </c>
      <c r="M1086" s="468" t="s">
        <v>1386</v>
      </c>
      <c r="N1086" s="514">
        <v>86072</v>
      </c>
      <c r="O1086" s="756">
        <v>18.91</v>
      </c>
      <c r="P1086" s="801">
        <v>12</v>
      </c>
      <c r="Q1086" s="537">
        <f>O1086*(100-P1086)/100</f>
        <v>16.640799999999999</v>
      </c>
      <c r="R1086" s="470">
        <f>Q1086*0.75</f>
        <v>12.480599999999999</v>
      </c>
      <c r="S1086" s="1264">
        <f>N1086/Q1086</f>
        <v>5172.3474832940728</v>
      </c>
      <c r="T1086" s="1265"/>
      <c r="U1086" s="1292" t="s">
        <v>405</v>
      </c>
      <c r="V1086" s="1293"/>
    </row>
    <row r="1087" spans="1:23" ht="17">
      <c r="A1087" s="1652"/>
      <c r="B1087" s="817">
        <v>8</v>
      </c>
      <c r="C1087" s="764" t="s">
        <v>82</v>
      </c>
      <c r="D1087" s="764" t="s">
        <v>1395</v>
      </c>
      <c r="E1087" s="514">
        <v>0</v>
      </c>
      <c r="F1087" s="764" t="s">
        <v>82</v>
      </c>
      <c r="G1087" s="514">
        <v>0</v>
      </c>
      <c r="H1087" s="514" t="s">
        <v>82</v>
      </c>
      <c r="I1087" s="514" t="s">
        <v>82</v>
      </c>
      <c r="J1087" s="764">
        <v>10</v>
      </c>
      <c r="K1087" s="764">
        <v>0</v>
      </c>
      <c r="L1087" s="868" t="s">
        <v>96</v>
      </c>
      <c r="M1087" s="468" t="s">
        <v>82</v>
      </c>
      <c r="N1087" s="940"/>
      <c r="O1087" s="922"/>
      <c r="P1087" s="843"/>
      <c r="Q1087" s="537">
        <f>O1087*(100-P1087)/100</f>
        <v>0</v>
      </c>
      <c r="R1087" s="470">
        <f>Q1087*0.93</f>
        <v>0</v>
      </c>
      <c r="S1087" s="1264" t="e">
        <f>N1087/Q1087</f>
        <v>#DIV/0!</v>
      </c>
      <c r="T1087" s="1265"/>
      <c r="U1087" s="1292" t="s">
        <v>472</v>
      </c>
      <c r="V1087" s="1293"/>
    </row>
    <row r="1088" spans="1:23" ht="16">
      <c r="A1088" s="1652"/>
      <c r="B1088" s="817" t="s">
        <v>465</v>
      </c>
      <c r="C1088" s="838" t="s">
        <v>82</v>
      </c>
      <c r="D1088" s="838">
        <v>24</v>
      </c>
      <c r="E1088" s="838">
        <v>24</v>
      </c>
      <c r="F1088" s="838" t="s">
        <v>82</v>
      </c>
      <c r="G1088" s="838" t="s">
        <v>96</v>
      </c>
      <c r="H1088" s="468" t="s">
        <v>82</v>
      </c>
      <c r="I1088" s="514" t="s">
        <v>82</v>
      </c>
      <c r="J1088" s="764" t="s">
        <v>451</v>
      </c>
      <c r="K1088" s="514">
        <v>0</v>
      </c>
      <c r="L1088" s="514" t="s">
        <v>82</v>
      </c>
      <c r="M1088" s="863" t="s">
        <v>82</v>
      </c>
      <c r="N1088" s="923"/>
      <c r="O1088" s="922"/>
      <c r="P1088" s="843"/>
      <c r="Q1088" s="537">
        <f>O1088*(100-P1088)/100</f>
        <v>0</v>
      </c>
      <c r="R1088" s="470">
        <f>Q1088*0.93</f>
        <v>0</v>
      </c>
      <c r="S1088" s="1264" t="e">
        <f>N1088/Q1088</f>
        <v>#DIV/0!</v>
      </c>
      <c r="T1088" s="1265"/>
      <c r="U1088" s="1292" t="s">
        <v>473</v>
      </c>
      <c r="V1088" s="1293"/>
    </row>
    <row r="1089" spans="1:23" ht="17">
      <c r="A1089" s="1653"/>
      <c r="B1089" s="817" t="s">
        <v>467</v>
      </c>
      <c r="C1089" s="764">
        <v>20</v>
      </c>
      <c r="D1089" s="468">
        <v>84</v>
      </c>
      <c r="E1089" s="514" t="s">
        <v>1328</v>
      </c>
      <c r="F1089" s="764" t="s">
        <v>907</v>
      </c>
      <c r="G1089" s="514">
        <v>500</v>
      </c>
      <c r="H1089" s="468" t="s">
        <v>82</v>
      </c>
      <c r="I1089" s="514" t="s">
        <v>82</v>
      </c>
      <c r="J1089" s="764">
        <v>0</v>
      </c>
      <c r="K1089" s="764">
        <v>0</v>
      </c>
      <c r="L1089" s="868" t="s">
        <v>484</v>
      </c>
      <c r="M1089" s="468" t="s">
        <v>1368</v>
      </c>
      <c r="N1089" s="841">
        <v>150000</v>
      </c>
      <c r="O1089" s="787">
        <v>25.52</v>
      </c>
      <c r="P1089" s="801">
        <v>25</v>
      </c>
      <c r="Q1089" s="537">
        <f>O1089*(100-P1089)/100</f>
        <v>19.14</v>
      </c>
      <c r="R1089" s="470">
        <f>Q1089*0.7835</f>
        <v>14.99619</v>
      </c>
      <c r="S1089" s="1264">
        <f>N1089/Q1089</f>
        <v>7836.9905956112852</v>
      </c>
      <c r="T1089" s="1265"/>
      <c r="U1089" s="1292" t="s">
        <v>405</v>
      </c>
      <c r="V1089" s="1293"/>
    </row>
    <row r="1090" spans="1:23" ht="17">
      <c r="A1090" s="1651">
        <v>45423</v>
      </c>
      <c r="B1090" s="817" t="s">
        <v>256</v>
      </c>
      <c r="C1090" s="764">
        <v>40</v>
      </c>
      <c r="D1090" s="839" t="s">
        <v>783</v>
      </c>
      <c r="E1090" s="764" t="s">
        <v>1350</v>
      </c>
      <c r="F1090" s="838">
        <v>35</v>
      </c>
      <c r="G1090" s="514">
        <v>510</v>
      </c>
      <c r="H1090" s="970"/>
      <c r="I1090" s="514" t="s">
        <v>82</v>
      </c>
      <c r="J1090" s="838">
        <v>0</v>
      </c>
      <c r="K1090" s="839">
        <v>0</v>
      </c>
      <c r="L1090" s="868" t="s">
        <v>484</v>
      </c>
      <c r="M1090" s="468" t="s">
        <v>1157</v>
      </c>
      <c r="N1090" s="514">
        <v>69104</v>
      </c>
      <c r="O1090" s="756">
        <v>155</v>
      </c>
      <c r="P1090" s="768">
        <v>99</v>
      </c>
      <c r="Q1090" s="537">
        <f>O1090*(100-P1090)/100</f>
        <v>1.55</v>
      </c>
      <c r="R1090" s="470">
        <f>Q1090*0.75</f>
        <v>1.1625000000000001</v>
      </c>
      <c r="S1090" s="1264">
        <f>N1090/Q1090</f>
        <v>44583.225806451614</v>
      </c>
      <c r="T1090" s="1265"/>
      <c r="U1090" s="1292" t="s">
        <v>1317</v>
      </c>
      <c r="V1090" s="1293"/>
      <c r="W1090" s="959">
        <v>17</v>
      </c>
    </row>
    <row r="1091" spans="1:23" ht="17">
      <c r="A1091" s="1652"/>
      <c r="B1091" s="817">
        <v>6</v>
      </c>
      <c r="C1091" s="764" t="s">
        <v>82</v>
      </c>
      <c r="D1091" s="764" t="s">
        <v>1394</v>
      </c>
      <c r="E1091" s="764" t="s">
        <v>1398</v>
      </c>
      <c r="F1091" s="838" t="s">
        <v>82</v>
      </c>
      <c r="G1091" s="514">
        <v>514</v>
      </c>
      <c r="H1091" s="514" t="s">
        <v>82</v>
      </c>
      <c r="I1091" s="514" t="s">
        <v>82</v>
      </c>
      <c r="J1091" s="838" t="s">
        <v>699</v>
      </c>
      <c r="K1091" s="764" t="s">
        <v>96</v>
      </c>
      <c r="L1091" s="837" t="s">
        <v>82</v>
      </c>
      <c r="M1091" s="468" t="s">
        <v>82</v>
      </c>
      <c r="N1091" s="514" t="s">
        <v>82</v>
      </c>
      <c r="O1091" s="756" t="s">
        <v>82</v>
      </c>
      <c r="P1091" s="801" t="s">
        <v>82</v>
      </c>
      <c r="Q1091" s="537">
        <v>0</v>
      </c>
      <c r="R1091" s="470">
        <v>0</v>
      </c>
      <c r="S1091" s="1264">
        <v>0</v>
      </c>
      <c r="T1091" s="1265"/>
      <c r="U1091" s="1292" t="s">
        <v>401</v>
      </c>
      <c r="V1091" s="1293"/>
    </row>
    <row r="1092" spans="1:23" ht="17">
      <c r="A1092" s="1652"/>
      <c r="B1092" s="817">
        <v>7</v>
      </c>
      <c r="C1092" s="838" t="s">
        <v>1397</v>
      </c>
      <c r="D1092" s="468">
        <v>106</v>
      </c>
      <c r="E1092" s="838">
        <v>18</v>
      </c>
      <c r="F1092" s="838">
        <v>32</v>
      </c>
      <c r="G1092" s="514">
        <v>511</v>
      </c>
      <c r="H1092" s="514" t="s">
        <v>82</v>
      </c>
      <c r="I1092" s="514" t="s">
        <v>82</v>
      </c>
      <c r="J1092" s="764" t="s">
        <v>443</v>
      </c>
      <c r="K1092" s="764" t="s">
        <v>1156</v>
      </c>
      <c r="L1092" s="868" t="s">
        <v>484</v>
      </c>
      <c r="M1092" s="468" t="s">
        <v>1386</v>
      </c>
      <c r="N1092" s="514">
        <v>87690</v>
      </c>
      <c r="O1092" s="756">
        <v>20.05</v>
      </c>
      <c r="P1092" s="801">
        <v>12</v>
      </c>
      <c r="Q1092" s="537">
        <f>O1092*(100-P1092)/100</f>
        <v>17.644000000000002</v>
      </c>
      <c r="R1092" s="470">
        <f>Q1092*0.75</f>
        <v>13.233000000000001</v>
      </c>
      <c r="S1092" s="1264">
        <f>N1092/Q1092</f>
        <v>4969.9614599863971</v>
      </c>
      <c r="T1092" s="1265"/>
      <c r="U1092" s="1292" t="s">
        <v>405</v>
      </c>
      <c r="V1092" s="1293"/>
    </row>
    <row r="1093" spans="1:23" ht="17">
      <c r="A1093" s="1652"/>
      <c r="B1093" s="817">
        <v>8</v>
      </c>
      <c r="C1093" s="764" t="s">
        <v>82</v>
      </c>
      <c r="D1093" s="764" t="s">
        <v>1395</v>
      </c>
      <c r="E1093" s="514">
        <v>0</v>
      </c>
      <c r="F1093" s="764" t="s">
        <v>82</v>
      </c>
      <c r="G1093" s="514">
        <v>0</v>
      </c>
      <c r="H1093" s="514" t="s">
        <v>82</v>
      </c>
      <c r="I1093" s="514" t="s">
        <v>82</v>
      </c>
      <c r="J1093" s="764">
        <v>10</v>
      </c>
      <c r="K1093" s="764">
        <v>0</v>
      </c>
      <c r="L1093" s="868" t="s">
        <v>96</v>
      </c>
      <c r="M1093" s="468" t="s">
        <v>82</v>
      </c>
      <c r="N1093" s="940"/>
      <c r="O1093" s="922"/>
      <c r="P1093" s="843"/>
      <c r="Q1093" s="537">
        <f>O1093*(100-P1093)/100</f>
        <v>0</v>
      </c>
      <c r="R1093" s="470">
        <f>Q1093*0.93</f>
        <v>0</v>
      </c>
      <c r="S1093" s="1264" t="e">
        <f>N1093/Q1093</f>
        <v>#DIV/0!</v>
      </c>
      <c r="T1093" s="1265"/>
      <c r="U1093" s="1292" t="s">
        <v>472</v>
      </c>
      <c r="V1093" s="1293"/>
    </row>
    <row r="1094" spans="1:23" ht="16">
      <c r="A1094" s="1652"/>
      <c r="B1094" s="817" t="s">
        <v>465</v>
      </c>
      <c r="C1094" s="838" t="s">
        <v>82</v>
      </c>
      <c r="D1094" s="838" t="s">
        <v>640</v>
      </c>
      <c r="E1094" s="838" t="s">
        <v>640</v>
      </c>
      <c r="F1094" s="838" t="s">
        <v>82</v>
      </c>
      <c r="G1094" s="838" t="s">
        <v>96</v>
      </c>
      <c r="H1094" s="468" t="s">
        <v>82</v>
      </c>
      <c r="I1094" s="514" t="s">
        <v>82</v>
      </c>
      <c r="J1094" s="764" t="s">
        <v>451</v>
      </c>
      <c r="K1094" s="514">
        <v>0</v>
      </c>
      <c r="L1094" s="514" t="s">
        <v>82</v>
      </c>
      <c r="M1094" s="863" t="s">
        <v>82</v>
      </c>
      <c r="N1094" s="923"/>
      <c r="O1094" s="922"/>
      <c r="P1094" s="843"/>
      <c r="Q1094" s="537">
        <f>O1094*(100-P1094)/100</f>
        <v>0</v>
      </c>
      <c r="R1094" s="470">
        <f>Q1094*0.93</f>
        <v>0</v>
      </c>
      <c r="S1094" s="1264" t="e">
        <f>N1094/Q1094</f>
        <v>#DIV/0!</v>
      </c>
      <c r="T1094" s="1265"/>
      <c r="U1094" s="1292" t="s">
        <v>473</v>
      </c>
      <c r="V1094" s="1293"/>
    </row>
    <row r="1095" spans="1:23" ht="17">
      <c r="A1095" s="1653"/>
      <c r="B1095" s="817" t="s">
        <v>467</v>
      </c>
      <c r="C1095" s="764">
        <v>20</v>
      </c>
      <c r="D1095" s="468">
        <v>84</v>
      </c>
      <c r="E1095" s="514">
        <v>25</v>
      </c>
      <c r="F1095" s="764" t="s">
        <v>459</v>
      </c>
      <c r="G1095" s="514">
        <v>499</v>
      </c>
      <c r="H1095" s="468" t="s">
        <v>82</v>
      </c>
      <c r="I1095" s="514" t="s">
        <v>82</v>
      </c>
      <c r="J1095" s="764">
        <v>0</v>
      </c>
      <c r="K1095" s="764">
        <v>0</v>
      </c>
      <c r="L1095" s="868" t="s">
        <v>484</v>
      </c>
      <c r="M1095" s="468" t="s">
        <v>1368</v>
      </c>
      <c r="N1095" s="841">
        <v>150000</v>
      </c>
      <c r="O1095" s="787">
        <v>25.52</v>
      </c>
      <c r="P1095" s="801">
        <v>25</v>
      </c>
      <c r="Q1095" s="537">
        <f>O1095*(100-P1095)/100</f>
        <v>19.14</v>
      </c>
      <c r="R1095" s="470">
        <f>Q1095*0.7835</f>
        <v>14.99619</v>
      </c>
      <c r="S1095" s="1264">
        <f>N1095/Q1095</f>
        <v>7836.9905956112852</v>
      </c>
      <c r="T1095" s="1265"/>
      <c r="U1095" s="1292" t="s">
        <v>405</v>
      </c>
      <c r="V1095" s="1293"/>
    </row>
    <row r="1096" spans="1:23" ht="17">
      <c r="A1096" s="1651">
        <v>45424</v>
      </c>
      <c r="B1096" s="817" t="s">
        <v>256</v>
      </c>
      <c r="C1096" s="764">
        <v>40</v>
      </c>
      <c r="D1096" s="839" t="s">
        <v>1399</v>
      </c>
      <c r="E1096" s="764" t="s">
        <v>1400</v>
      </c>
      <c r="F1096" s="838" t="s">
        <v>1402</v>
      </c>
      <c r="G1096" s="514">
        <v>510</v>
      </c>
      <c r="H1096" s="970"/>
      <c r="I1096" s="514" t="s">
        <v>82</v>
      </c>
      <c r="J1096" s="838">
        <v>0</v>
      </c>
      <c r="K1096" s="839">
        <v>0</v>
      </c>
      <c r="L1096" s="868" t="s">
        <v>484</v>
      </c>
      <c r="M1096" s="468" t="s">
        <v>1309</v>
      </c>
      <c r="N1096" s="514">
        <v>70722</v>
      </c>
      <c r="O1096" s="756">
        <v>155</v>
      </c>
      <c r="P1096" s="768">
        <v>99</v>
      </c>
      <c r="Q1096" s="537">
        <f>O1096*(100-P1096)/100</f>
        <v>1.55</v>
      </c>
      <c r="R1096" s="470">
        <f>Q1096*0.75</f>
        <v>1.1625000000000001</v>
      </c>
      <c r="S1096" s="1264">
        <f>N1096/Q1096</f>
        <v>45627.096774193546</v>
      </c>
      <c r="T1096" s="1265"/>
      <c r="U1096" s="1292" t="s">
        <v>1317</v>
      </c>
      <c r="V1096" s="1293"/>
      <c r="W1096" s="959">
        <v>17</v>
      </c>
    </row>
    <row r="1097" spans="1:23" ht="17">
      <c r="A1097" s="1652"/>
      <c r="B1097" s="817">
        <v>6</v>
      </c>
      <c r="C1097" s="764" t="s">
        <v>82</v>
      </c>
      <c r="D1097" s="764" t="s">
        <v>1394</v>
      </c>
      <c r="E1097" s="764" t="s">
        <v>1401</v>
      </c>
      <c r="F1097" s="838" t="s">
        <v>82</v>
      </c>
      <c r="G1097" s="514">
        <v>514</v>
      </c>
      <c r="H1097" s="514" t="s">
        <v>82</v>
      </c>
      <c r="I1097" s="514" t="s">
        <v>82</v>
      </c>
      <c r="J1097" s="838" t="s">
        <v>699</v>
      </c>
      <c r="K1097" s="764" t="s">
        <v>96</v>
      </c>
      <c r="L1097" s="837" t="s">
        <v>82</v>
      </c>
      <c r="M1097" s="468" t="s">
        <v>82</v>
      </c>
      <c r="N1097" s="514" t="s">
        <v>82</v>
      </c>
      <c r="O1097" s="756" t="s">
        <v>82</v>
      </c>
      <c r="P1097" s="801" t="s">
        <v>82</v>
      </c>
      <c r="Q1097" s="537">
        <v>0</v>
      </c>
      <c r="R1097" s="470">
        <v>0</v>
      </c>
      <c r="S1097" s="1264">
        <v>0</v>
      </c>
      <c r="T1097" s="1265"/>
      <c r="U1097" s="1292" t="s">
        <v>401</v>
      </c>
      <c r="V1097" s="1293"/>
    </row>
    <row r="1098" spans="1:23" ht="17">
      <c r="A1098" s="1652"/>
      <c r="B1098" s="817">
        <v>7</v>
      </c>
      <c r="C1098" s="838" t="s">
        <v>1397</v>
      </c>
      <c r="D1098" s="468">
        <v>106</v>
      </c>
      <c r="E1098" s="838">
        <v>18</v>
      </c>
      <c r="F1098" s="838">
        <v>32</v>
      </c>
      <c r="G1098" s="514">
        <v>511</v>
      </c>
      <c r="H1098" s="514" t="s">
        <v>82</v>
      </c>
      <c r="I1098" s="514" t="s">
        <v>82</v>
      </c>
      <c r="J1098" s="764" t="s">
        <v>443</v>
      </c>
      <c r="K1098" s="764" t="s">
        <v>1156</v>
      </c>
      <c r="L1098" s="868" t="s">
        <v>484</v>
      </c>
      <c r="M1098" s="468" t="s">
        <v>1386</v>
      </c>
      <c r="N1098" s="514">
        <v>86693</v>
      </c>
      <c r="O1098" s="756">
        <v>23.52</v>
      </c>
      <c r="P1098" s="801">
        <v>12</v>
      </c>
      <c r="Q1098" s="537">
        <f>O1098*(100-P1098)/100</f>
        <v>20.697599999999998</v>
      </c>
      <c r="R1098" s="470">
        <f>Q1098*0.75</f>
        <v>15.523199999999999</v>
      </c>
      <c r="S1098" s="1264">
        <f>N1098/Q1098</f>
        <v>4188.5532622139772</v>
      </c>
      <c r="T1098" s="1265"/>
      <c r="U1098" s="1292" t="s">
        <v>405</v>
      </c>
      <c r="V1098" s="1293"/>
    </row>
    <row r="1099" spans="1:23" ht="17">
      <c r="A1099" s="1652"/>
      <c r="B1099" s="817">
        <v>8</v>
      </c>
      <c r="C1099" s="764" t="s">
        <v>82</v>
      </c>
      <c r="D1099" s="764" t="s">
        <v>1395</v>
      </c>
      <c r="E1099" s="514">
        <v>0</v>
      </c>
      <c r="F1099" s="764" t="s">
        <v>82</v>
      </c>
      <c r="G1099" s="514">
        <v>0</v>
      </c>
      <c r="H1099" s="514" t="s">
        <v>82</v>
      </c>
      <c r="I1099" s="514" t="s">
        <v>82</v>
      </c>
      <c r="J1099" s="764">
        <v>10</v>
      </c>
      <c r="K1099" s="764">
        <v>0</v>
      </c>
      <c r="L1099" s="868" t="s">
        <v>96</v>
      </c>
      <c r="M1099" s="468" t="s">
        <v>82</v>
      </c>
      <c r="N1099" s="940"/>
      <c r="O1099" s="922"/>
      <c r="P1099" s="843"/>
      <c r="Q1099" s="537">
        <f>O1099*(100-P1099)/100</f>
        <v>0</v>
      </c>
      <c r="R1099" s="470">
        <f>Q1099*0.93</f>
        <v>0</v>
      </c>
      <c r="S1099" s="1264" t="e">
        <f>N1099/Q1099</f>
        <v>#DIV/0!</v>
      </c>
      <c r="T1099" s="1265"/>
      <c r="U1099" s="1292" t="s">
        <v>472</v>
      </c>
      <c r="V1099" s="1293"/>
    </row>
    <row r="1100" spans="1:23" ht="16">
      <c r="A1100" s="1652"/>
      <c r="B1100" s="817" t="s">
        <v>465</v>
      </c>
      <c r="C1100" s="838" t="s">
        <v>82</v>
      </c>
      <c r="D1100" s="838" t="s">
        <v>640</v>
      </c>
      <c r="E1100" s="838" t="s">
        <v>640</v>
      </c>
      <c r="F1100" s="838" t="s">
        <v>82</v>
      </c>
      <c r="G1100" s="838" t="s">
        <v>96</v>
      </c>
      <c r="H1100" s="468" t="s">
        <v>82</v>
      </c>
      <c r="I1100" s="514" t="s">
        <v>82</v>
      </c>
      <c r="J1100" s="764" t="s">
        <v>451</v>
      </c>
      <c r="K1100" s="514">
        <v>0</v>
      </c>
      <c r="L1100" s="514" t="s">
        <v>82</v>
      </c>
      <c r="M1100" s="863" t="s">
        <v>82</v>
      </c>
      <c r="N1100" s="923"/>
      <c r="O1100" s="922"/>
      <c r="P1100" s="843"/>
      <c r="Q1100" s="537">
        <f>O1100*(100-P1100)/100</f>
        <v>0</v>
      </c>
      <c r="R1100" s="470">
        <f>Q1100*0.93</f>
        <v>0</v>
      </c>
      <c r="S1100" s="1264" t="e">
        <f>N1100/Q1100</f>
        <v>#DIV/0!</v>
      </c>
      <c r="T1100" s="1265"/>
      <c r="U1100" s="1292" t="s">
        <v>473</v>
      </c>
      <c r="V1100" s="1293"/>
    </row>
    <row r="1101" spans="1:23" ht="17">
      <c r="A1101" s="1653"/>
      <c r="B1101" s="817" t="s">
        <v>467</v>
      </c>
      <c r="C1101" s="764">
        <v>20</v>
      </c>
      <c r="D1101" s="468">
        <v>84</v>
      </c>
      <c r="E1101" s="514">
        <v>25</v>
      </c>
      <c r="F1101" s="764" t="s">
        <v>459</v>
      </c>
      <c r="G1101" s="514">
        <v>499</v>
      </c>
      <c r="H1101" s="468" t="s">
        <v>82</v>
      </c>
      <c r="I1101" s="514" t="s">
        <v>82</v>
      </c>
      <c r="J1101" s="764">
        <v>0</v>
      </c>
      <c r="K1101" s="764">
        <v>0</v>
      </c>
      <c r="L1101" s="868" t="s">
        <v>484</v>
      </c>
      <c r="M1101" s="468" t="s">
        <v>1150</v>
      </c>
      <c r="N1101" s="841">
        <v>150000</v>
      </c>
      <c r="O1101" s="787">
        <v>25.52</v>
      </c>
      <c r="P1101" s="801">
        <v>25</v>
      </c>
      <c r="Q1101" s="537">
        <f>O1101*(100-P1101)/100</f>
        <v>19.14</v>
      </c>
      <c r="R1101" s="470">
        <f>Q1101*0.7835</f>
        <v>14.99619</v>
      </c>
      <c r="S1101" s="1264">
        <f>N1101/Q1101</f>
        <v>7836.9905956112852</v>
      </c>
      <c r="T1101" s="1265"/>
      <c r="U1101" s="1292" t="s">
        <v>405</v>
      </c>
      <c r="V1101" s="1293"/>
    </row>
    <row r="1102" spans="1:23" ht="17">
      <c r="A1102" s="1651">
        <v>45425</v>
      </c>
      <c r="B1102" s="817" t="s">
        <v>256</v>
      </c>
      <c r="C1102" s="764" t="s">
        <v>521</v>
      </c>
      <c r="D1102" s="839" t="s">
        <v>1405</v>
      </c>
      <c r="E1102" s="764" t="s">
        <v>1400</v>
      </c>
      <c r="F1102" s="838" t="s">
        <v>456</v>
      </c>
      <c r="G1102" s="514">
        <v>480</v>
      </c>
      <c r="H1102" s="970"/>
      <c r="I1102" s="514" t="s">
        <v>82</v>
      </c>
      <c r="J1102" s="838">
        <v>0</v>
      </c>
      <c r="K1102" s="839">
        <v>0</v>
      </c>
      <c r="L1102" s="868" t="s">
        <v>484</v>
      </c>
      <c r="M1102" s="468" t="s">
        <v>1233</v>
      </c>
      <c r="N1102" s="514">
        <v>67395</v>
      </c>
      <c r="O1102" s="756">
        <v>150</v>
      </c>
      <c r="P1102" s="768">
        <v>99</v>
      </c>
      <c r="Q1102" s="537">
        <f>O1102*(100-P1102)/100</f>
        <v>1.5</v>
      </c>
      <c r="R1102" s="470">
        <f>Q1102*0.75</f>
        <v>1.125</v>
      </c>
      <c r="S1102" s="1264">
        <f>N1102/Q1102</f>
        <v>44930</v>
      </c>
      <c r="T1102" s="1265"/>
      <c r="U1102" s="1292" t="s">
        <v>1317</v>
      </c>
      <c r="V1102" s="1293"/>
      <c r="W1102" s="959">
        <v>17</v>
      </c>
    </row>
    <row r="1103" spans="1:23" ht="17">
      <c r="A1103" s="1652"/>
      <c r="B1103" s="817">
        <v>6</v>
      </c>
      <c r="C1103" s="764" t="s">
        <v>82</v>
      </c>
      <c r="D1103" s="764" t="s">
        <v>1394</v>
      </c>
      <c r="E1103" s="764" t="s">
        <v>1401</v>
      </c>
      <c r="F1103" s="838" t="s">
        <v>82</v>
      </c>
      <c r="G1103" s="514">
        <v>511</v>
      </c>
      <c r="H1103" s="514" t="s">
        <v>82</v>
      </c>
      <c r="I1103" s="514" t="s">
        <v>82</v>
      </c>
      <c r="J1103" s="838" t="s">
        <v>699</v>
      </c>
      <c r="K1103" s="764" t="s">
        <v>96</v>
      </c>
      <c r="L1103" s="837" t="s">
        <v>82</v>
      </c>
      <c r="M1103" s="468" t="s">
        <v>82</v>
      </c>
      <c r="N1103" s="514" t="s">
        <v>82</v>
      </c>
      <c r="O1103" s="756" t="s">
        <v>82</v>
      </c>
      <c r="P1103" s="801" t="s">
        <v>82</v>
      </c>
      <c r="Q1103" s="537">
        <v>0</v>
      </c>
      <c r="R1103" s="470">
        <v>0</v>
      </c>
      <c r="S1103" s="1264">
        <v>0</v>
      </c>
      <c r="T1103" s="1265"/>
      <c r="U1103" s="1292" t="s">
        <v>401</v>
      </c>
      <c r="V1103" s="1293"/>
    </row>
    <row r="1104" spans="1:23" ht="17">
      <c r="A1104" s="1652"/>
      <c r="B1104" s="817">
        <v>7</v>
      </c>
      <c r="C1104" s="838" t="s">
        <v>1403</v>
      </c>
      <c r="D1104" s="468" t="s">
        <v>1406</v>
      </c>
      <c r="E1104" s="838">
        <v>18</v>
      </c>
      <c r="F1104" s="838">
        <v>32</v>
      </c>
      <c r="G1104" s="514">
        <v>494</v>
      </c>
      <c r="H1104" s="514" t="s">
        <v>82</v>
      </c>
      <c r="I1104" s="514" t="s">
        <v>82</v>
      </c>
      <c r="J1104" s="764" t="s">
        <v>443</v>
      </c>
      <c r="K1104" s="764" t="s">
        <v>443</v>
      </c>
      <c r="L1104" s="868" t="s">
        <v>748</v>
      </c>
      <c r="M1104" s="468" t="s">
        <v>1384</v>
      </c>
      <c r="N1104" s="514">
        <v>79218</v>
      </c>
      <c r="O1104" s="756">
        <v>21.34</v>
      </c>
      <c r="P1104" s="801">
        <v>12</v>
      </c>
      <c r="Q1104" s="537">
        <f>O1104*(100-P1104)/100</f>
        <v>18.779199999999999</v>
      </c>
      <c r="R1104" s="470">
        <f>Q1104*0.75</f>
        <v>14.084399999999999</v>
      </c>
      <c r="S1104" s="1264">
        <f>N1104/Q1104</f>
        <v>4218.3905597682542</v>
      </c>
      <c r="T1104" s="1265"/>
      <c r="U1104" s="1292" t="s">
        <v>401</v>
      </c>
      <c r="V1104" s="1293"/>
    </row>
    <row r="1105" spans="1:23" ht="17">
      <c r="A1105" s="1652"/>
      <c r="B1105" s="817">
        <v>8</v>
      </c>
      <c r="C1105" s="764" t="s">
        <v>82</v>
      </c>
      <c r="D1105" s="764" t="s">
        <v>1395</v>
      </c>
      <c r="E1105" s="514">
        <v>0</v>
      </c>
      <c r="F1105" s="764" t="s">
        <v>82</v>
      </c>
      <c r="G1105" s="514">
        <v>0</v>
      </c>
      <c r="H1105" s="514" t="s">
        <v>82</v>
      </c>
      <c r="I1105" s="514" t="s">
        <v>82</v>
      </c>
      <c r="J1105" s="764">
        <v>10</v>
      </c>
      <c r="K1105" s="764">
        <v>0</v>
      </c>
      <c r="L1105" s="868" t="s">
        <v>96</v>
      </c>
      <c r="M1105" s="468" t="s">
        <v>82</v>
      </c>
      <c r="N1105" s="940"/>
      <c r="O1105" s="922"/>
      <c r="P1105" s="843"/>
      <c r="Q1105" s="537">
        <f>O1105*(100-P1105)/100</f>
        <v>0</v>
      </c>
      <c r="R1105" s="470">
        <f>Q1105*0.93</f>
        <v>0</v>
      </c>
      <c r="S1105" s="1264" t="e">
        <f>N1105/Q1105</f>
        <v>#DIV/0!</v>
      </c>
      <c r="T1105" s="1265"/>
      <c r="U1105" s="1292" t="s">
        <v>472</v>
      </c>
      <c r="V1105" s="1293"/>
    </row>
    <row r="1106" spans="1:23" ht="16">
      <c r="A1106" s="1652"/>
      <c r="B1106" s="817" t="s">
        <v>465</v>
      </c>
      <c r="C1106" s="838" t="s">
        <v>82</v>
      </c>
      <c r="D1106" s="838" t="s">
        <v>640</v>
      </c>
      <c r="E1106" s="838" t="s">
        <v>640</v>
      </c>
      <c r="F1106" s="838" t="s">
        <v>82</v>
      </c>
      <c r="G1106" s="838" t="s">
        <v>96</v>
      </c>
      <c r="H1106" s="468" t="s">
        <v>82</v>
      </c>
      <c r="I1106" s="514" t="s">
        <v>82</v>
      </c>
      <c r="J1106" s="764" t="s">
        <v>451</v>
      </c>
      <c r="K1106" s="514">
        <v>0</v>
      </c>
      <c r="L1106" s="514" t="s">
        <v>82</v>
      </c>
      <c r="M1106" s="863" t="s">
        <v>82</v>
      </c>
      <c r="N1106" s="923"/>
      <c r="O1106" s="922"/>
      <c r="P1106" s="843"/>
      <c r="Q1106" s="537">
        <f>O1106*(100-P1106)/100</f>
        <v>0</v>
      </c>
      <c r="R1106" s="470">
        <f>Q1106*0.93</f>
        <v>0</v>
      </c>
      <c r="S1106" s="1264" t="e">
        <f>N1106/Q1106</f>
        <v>#DIV/0!</v>
      </c>
      <c r="T1106" s="1265"/>
      <c r="U1106" s="1292" t="s">
        <v>473</v>
      </c>
      <c r="V1106" s="1293"/>
    </row>
    <row r="1107" spans="1:23" ht="17">
      <c r="A1107" s="1653"/>
      <c r="B1107" s="817" t="s">
        <v>467</v>
      </c>
      <c r="C1107" s="764" t="s">
        <v>1404</v>
      </c>
      <c r="D1107" s="468" t="s">
        <v>1407</v>
      </c>
      <c r="E1107" s="514">
        <v>25</v>
      </c>
      <c r="F1107" s="764" t="s">
        <v>459</v>
      </c>
      <c r="G1107" s="514">
        <v>499</v>
      </c>
      <c r="H1107" s="468" t="s">
        <v>82</v>
      </c>
      <c r="I1107" s="514" t="s">
        <v>82</v>
      </c>
      <c r="J1107" s="764">
        <v>0</v>
      </c>
      <c r="K1107" s="764">
        <v>0</v>
      </c>
      <c r="L1107" s="868" t="s">
        <v>748</v>
      </c>
      <c r="M1107" s="468" t="s">
        <v>1368</v>
      </c>
      <c r="N1107" s="841">
        <v>137500</v>
      </c>
      <c r="O1107" s="787">
        <v>24.87</v>
      </c>
      <c r="P1107" s="801">
        <v>25</v>
      </c>
      <c r="Q1107" s="537">
        <f>O1107*(100-P1107)/100</f>
        <v>18.6525</v>
      </c>
      <c r="R1107" s="470">
        <f>Q1107*0.7835</f>
        <v>14.614233749999999</v>
      </c>
      <c r="S1107" s="1264">
        <f>N1107/Q1107</f>
        <v>7371.6659965152121</v>
      </c>
      <c r="T1107" s="1265"/>
      <c r="U1107" s="1292" t="s">
        <v>401</v>
      </c>
      <c r="V1107" s="1293"/>
    </row>
    <row r="1108" spans="1:23" ht="17">
      <c r="A1108" s="1651">
        <v>45426</v>
      </c>
      <c r="B1108" s="817" t="s">
        <v>256</v>
      </c>
      <c r="C1108" s="764" t="s">
        <v>521</v>
      </c>
      <c r="D1108" s="839" t="s">
        <v>799</v>
      </c>
      <c r="E1108" s="764" t="s">
        <v>1350</v>
      </c>
      <c r="F1108" s="838" t="s">
        <v>456</v>
      </c>
      <c r="G1108" s="514">
        <v>477</v>
      </c>
      <c r="H1108" s="970"/>
      <c r="I1108" s="514" t="s">
        <v>82</v>
      </c>
      <c r="J1108" s="838">
        <v>0</v>
      </c>
      <c r="K1108" s="839">
        <v>0</v>
      </c>
      <c r="L1108" s="868" t="s">
        <v>484</v>
      </c>
      <c r="M1108" s="468" t="s">
        <v>1309</v>
      </c>
      <c r="N1108" s="514">
        <v>70781</v>
      </c>
      <c r="O1108" s="756">
        <v>155</v>
      </c>
      <c r="P1108" s="768">
        <v>99</v>
      </c>
      <c r="Q1108" s="537">
        <f>O1108*(100-P1108)/100</f>
        <v>1.55</v>
      </c>
      <c r="R1108" s="470">
        <f>Q1108*0.75</f>
        <v>1.1625000000000001</v>
      </c>
      <c r="S1108" s="1264">
        <f>N1108/Q1108</f>
        <v>45665.161290322576</v>
      </c>
      <c r="T1108" s="1265"/>
      <c r="U1108" s="1292" t="s">
        <v>1317</v>
      </c>
      <c r="V1108" s="1293"/>
      <c r="W1108" s="959">
        <v>17</v>
      </c>
    </row>
    <row r="1109" spans="1:23" ht="17">
      <c r="A1109" s="1652"/>
      <c r="B1109" s="817">
        <v>6</v>
      </c>
      <c r="C1109" s="764" t="s">
        <v>82</v>
      </c>
      <c r="D1109" s="764" t="s">
        <v>1394</v>
      </c>
      <c r="E1109" s="764" t="s">
        <v>1396</v>
      </c>
      <c r="F1109" s="838" t="s">
        <v>82</v>
      </c>
      <c r="G1109" s="514">
        <v>512</v>
      </c>
      <c r="H1109" s="514" t="s">
        <v>82</v>
      </c>
      <c r="I1109" s="514" t="s">
        <v>82</v>
      </c>
      <c r="J1109" s="838" t="s">
        <v>562</v>
      </c>
      <c r="K1109" s="764" t="s">
        <v>565</v>
      </c>
      <c r="L1109" s="837" t="s">
        <v>82</v>
      </c>
      <c r="M1109" s="468" t="s">
        <v>82</v>
      </c>
      <c r="N1109" s="514" t="s">
        <v>82</v>
      </c>
      <c r="O1109" s="756" t="s">
        <v>82</v>
      </c>
      <c r="P1109" s="801" t="s">
        <v>82</v>
      </c>
      <c r="Q1109" s="537">
        <v>0</v>
      </c>
      <c r="R1109" s="470">
        <v>0</v>
      </c>
      <c r="S1109" s="1264">
        <v>0</v>
      </c>
      <c r="T1109" s="1265"/>
      <c r="U1109" s="1292" t="s">
        <v>401</v>
      </c>
      <c r="V1109" s="1293"/>
    </row>
    <row r="1110" spans="1:23" ht="17">
      <c r="A1110" s="1652"/>
      <c r="B1110" s="817">
        <v>7</v>
      </c>
      <c r="C1110" s="838" t="s">
        <v>1408</v>
      </c>
      <c r="D1110" s="468" t="s">
        <v>1409</v>
      </c>
      <c r="E1110" s="838">
        <v>18</v>
      </c>
      <c r="F1110" s="838">
        <v>32</v>
      </c>
      <c r="G1110" s="514">
        <v>495</v>
      </c>
      <c r="H1110" s="514" t="s">
        <v>82</v>
      </c>
      <c r="I1110" s="514" t="s">
        <v>82</v>
      </c>
      <c r="J1110" s="764" t="s">
        <v>443</v>
      </c>
      <c r="K1110" s="764" t="s">
        <v>1156</v>
      </c>
      <c r="L1110" s="868" t="s">
        <v>1412</v>
      </c>
      <c r="M1110" s="468" t="s">
        <v>1410</v>
      </c>
      <c r="N1110" s="514">
        <v>78051</v>
      </c>
      <c r="O1110" s="756">
        <v>18.600000000000001</v>
      </c>
      <c r="P1110" s="801">
        <v>12</v>
      </c>
      <c r="Q1110" s="537">
        <f>O1110*(100-P1110)/100</f>
        <v>16.368000000000002</v>
      </c>
      <c r="R1110" s="470">
        <f>Q1110*0.75</f>
        <v>12.276000000000002</v>
      </c>
      <c r="S1110" s="1264">
        <f>N1110/Q1110</f>
        <v>4768.5117302052777</v>
      </c>
      <c r="T1110" s="1265"/>
      <c r="U1110" s="1292" t="s">
        <v>405</v>
      </c>
      <c r="V1110" s="1293"/>
    </row>
    <row r="1111" spans="1:23" ht="17">
      <c r="A1111" s="1652"/>
      <c r="B1111" s="817">
        <v>8</v>
      </c>
      <c r="C1111" s="764" t="s">
        <v>82</v>
      </c>
      <c r="D1111" s="764" t="s">
        <v>1395</v>
      </c>
      <c r="E1111" s="514">
        <v>0</v>
      </c>
      <c r="F1111" s="764" t="s">
        <v>82</v>
      </c>
      <c r="G1111" s="514">
        <v>0</v>
      </c>
      <c r="H1111" s="514" t="s">
        <v>82</v>
      </c>
      <c r="I1111" s="514" t="s">
        <v>82</v>
      </c>
      <c r="J1111" s="764">
        <v>10</v>
      </c>
      <c r="K1111" s="764">
        <v>0</v>
      </c>
      <c r="L1111" s="868" t="s">
        <v>96</v>
      </c>
      <c r="M1111" s="468" t="s">
        <v>82</v>
      </c>
      <c r="N1111" s="940"/>
      <c r="O1111" s="922"/>
      <c r="P1111" s="843"/>
      <c r="Q1111" s="537">
        <f>O1111*(100-P1111)/100</f>
        <v>0</v>
      </c>
      <c r="R1111" s="470">
        <f>Q1111*0.93</f>
        <v>0</v>
      </c>
      <c r="S1111" s="1264" t="e">
        <f>N1111/Q1111</f>
        <v>#DIV/0!</v>
      </c>
      <c r="T1111" s="1265"/>
      <c r="U1111" s="1292" t="s">
        <v>472</v>
      </c>
      <c r="V1111" s="1293"/>
    </row>
    <row r="1112" spans="1:23" ht="16">
      <c r="A1112" s="1652"/>
      <c r="B1112" s="817" t="s">
        <v>465</v>
      </c>
      <c r="C1112" s="838" t="s">
        <v>82</v>
      </c>
      <c r="D1112" s="838" t="s">
        <v>858</v>
      </c>
      <c r="E1112" s="838" t="s">
        <v>858</v>
      </c>
      <c r="F1112" s="838" t="s">
        <v>82</v>
      </c>
      <c r="G1112" s="838" t="s">
        <v>96</v>
      </c>
      <c r="H1112" s="468" t="s">
        <v>82</v>
      </c>
      <c r="I1112" s="514" t="s">
        <v>82</v>
      </c>
      <c r="J1112" s="764" t="s">
        <v>451</v>
      </c>
      <c r="K1112" s="514">
        <v>0</v>
      </c>
      <c r="L1112" s="514" t="s">
        <v>82</v>
      </c>
      <c r="M1112" s="863" t="s">
        <v>82</v>
      </c>
      <c r="N1112" s="923"/>
      <c r="O1112" s="922"/>
      <c r="P1112" s="843"/>
      <c r="Q1112" s="537">
        <f>O1112*(100-P1112)/100</f>
        <v>0</v>
      </c>
      <c r="R1112" s="470">
        <f>Q1112*0.93</f>
        <v>0</v>
      </c>
      <c r="S1112" s="1264" t="e">
        <f>N1112/Q1112</f>
        <v>#DIV/0!</v>
      </c>
      <c r="T1112" s="1265"/>
      <c r="U1112" s="1292" t="s">
        <v>473</v>
      </c>
      <c r="V1112" s="1293"/>
    </row>
    <row r="1113" spans="1:23" ht="17">
      <c r="A1113" s="1653"/>
      <c r="B1113" s="817" t="s">
        <v>467</v>
      </c>
      <c r="C1113" s="764" t="s">
        <v>631</v>
      </c>
      <c r="D1113" s="468">
        <v>76</v>
      </c>
      <c r="E1113" s="514">
        <v>25</v>
      </c>
      <c r="F1113" s="764" t="s">
        <v>459</v>
      </c>
      <c r="G1113" s="514">
        <v>474</v>
      </c>
      <c r="H1113" s="468" t="s">
        <v>82</v>
      </c>
      <c r="I1113" s="514" t="s">
        <v>82</v>
      </c>
      <c r="J1113" s="764">
        <v>0</v>
      </c>
      <c r="K1113" s="764">
        <v>0</v>
      </c>
      <c r="L1113" s="868" t="s">
        <v>1413</v>
      </c>
      <c r="M1113" s="468" t="s">
        <v>1411</v>
      </c>
      <c r="N1113" s="841">
        <v>144271</v>
      </c>
      <c r="O1113" s="787">
        <v>24.35</v>
      </c>
      <c r="P1113" s="801">
        <v>25</v>
      </c>
      <c r="Q1113" s="537">
        <f>O1113*(100-P1113)/100</f>
        <v>18.262499999999999</v>
      </c>
      <c r="R1113" s="470">
        <f>Q1113*0.7835</f>
        <v>14.308668749999999</v>
      </c>
      <c r="S1113" s="1264">
        <f>N1113/Q1113</f>
        <v>7899.8494182067079</v>
      </c>
      <c r="T1113" s="1265"/>
      <c r="U1113" s="1292" t="s">
        <v>405</v>
      </c>
      <c r="V1113" s="1293"/>
    </row>
    <row r="1114" spans="1:23" ht="17">
      <c r="A1114" s="1651">
        <v>45427</v>
      </c>
      <c r="B1114" s="817" t="s">
        <v>256</v>
      </c>
      <c r="C1114" s="764" t="s">
        <v>521</v>
      </c>
      <c r="D1114" s="839" t="s">
        <v>799</v>
      </c>
      <c r="E1114" s="764" t="s">
        <v>999</v>
      </c>
      <c r="F1114" s="838" t="s">
        <v>456</v>
      </c>
      <c r="G1114" s="514">
        <v>470</v>
      </c>
      <c r="H1114" s="970"/>
      <c r="I1114" s="514" t="s">
        <v>82</v>
      </c>
      <c r="J1114" s="838">
        <v>0</v>
      </c>
      <c r="K1114" s="839">
        <v>0</v>
      </c>
      <c r="L1114" s="868" t="s">
        <v>484</v>
      </c>
      <c r="M1114" s="468" t="s">
        <v>1233</v>
      </c>
      <c r="N1114" s="514">
        <v>72445</v>
      </c>
      <c r="O1114" s="756">
        <v>155</v>
      </c>
      <c r="P1114" s="768">
        <v>99</v>
      </c>
      <c r="Q1114" s="537">
        <f>O1114*(100-P1114)/100</f>
        <v>1.55</v>
      </c>
      <c r="R1114" s="470">
        <f>Q1114*0.75</f>
        <v>1.1625000000000001</v>
      </c>
      <c r="S1114" s="1264">
        <f>N1114/Q1114</f>
        <v>46738.709677419356</v>
      </c>
      <c r="T1114" s="1265"/>
      <c r="U1114" s="1292" t="s">
        <v>1317</v>
      </c>
      <c r="V1114" s="1293"/>
      <c r="W1114" s="959">
        <v>17</v>
      </c>
    </row>
    <row r="1115" spans="1:23" ht="17">
      <c r="A1115" s="1652"/>
      <c r="B1115" s="817">
        <v>6</v>
      </c>
      <c r="C1115" s="764" t="s">
        <v>82</v>
      </c>
      <c r="D1115" s="764" t="s">
        <v>1394</v>
      </c>
      <c r="E1115" s="764" t="s">
        <v>1398</v>
      </c>
      <c r="F1115" s="838" t="s">
        <v>82</v>
      </c>
      <c r="G1115" s="514">
        <v>508</v>
      </c>
      <c r="H1115" s="514" t="s">
        <v>82</v>
      </c>
      <c r="I1115" s="514" t="s">
        <v>82</v>
      </c>
      <c r="J1115" s="838" t="s">
        <v>406</v>
      </c>
      <c r="K1115" s="764" t="s">
        <v>445</v>
      </c>
      <c r="L1115" s="837" t="s">
        <v>82</v>
      </c>
      <c r="M1115" s="468" t="s">
        <v>82</v>
      </c>
      <c r="N1115" s="514" t="s">
        <v>82</v>
      </c>
      <c r="O1115" s="756" t="s">
        <v>82</v>
      </c>
      <c r="P1115" s="801" t="s">
        <v>82</v>
      </c>
      <c r="Q1115" s="537">
        <v>0</v>
      </c>
      <c r="R1115" s="470">
        <v>0</v>
      </c>
      <c r="S1115" s="1264">
        <v>0</v>
      </c>
      <c r="T1115" s="1265"/>
      <c r="U1115" s="1292" t="s">
        <v>401</v>
      </c>
      <c r="V1115" s="1293"/>
    </row>
    <row r="1116" spans="1:23" ht="17">
      <c r="A1116" s="1652"/>
      <c r="B1116" s="817">
        <v>7</v>
      </c>
      <c r="C1116" s="838" t="s">
        <v>506</v>
      </c>
      <c r="D1116" s="468" t="s">
        <v>1416</v>
      </c>
      <c r="E1116" s="838">
        <v>18</v>
      </c>
      <c r="F1116" s="838">
        <v>32</v>
      </c>
      <c r="G1116" s="514">
        <v>507</v>
      </c>
      <c r="H1116" s="514" t="s">
        <v>82</v>
      </c>
      <c r="I1116" s="514" t="s">
        <v>82</v>
      </c>
      <c r="J1116" s="764" t="s">
        <v>443</v>
      </c>
      <c r="K1116" s="764" t="s">
        <v>443</v>
      </c>
      <c r="L1116" s="868" t="s">
        <v>484</v>
      </c>
      <c r="M1116" s="468" t="s">
        <v>1414</v>
      </c>
      <c r="N1116" s="514">
        <v>84939</v>
      </c>
      <c r="O1116" s="756">
        <v>22.22</v>
      </c>
      <c r="P1116" s="801">
        <v>12</v>
      </c>
      <c r="Q1116" s="537">
        <f>O1116*(100-P1116)/100</f>
        <v>19.553599999999999</v>
      </c>
      <c r="R1116" s="470">
        <f>Q1116*0.75</f>
        <v>14.665199999999999</v>
      </c>
      <c r="S1116" s="1264">
        <f>N1116/Q1116</f>
        <v>4343.9059815072414</v>
      </c>
      <c r="T1116" s="1265"/>
      <c r="U1116" s="1292" t="s">
        <v>405</v>
      </c>
      <c r="V1116" s="1293"/>
    </row>
    <row r="1117" spans="1:23" ht="17">
      <c r="A1117" s="1652"/>
      <c r="B1117" s="817">
        <v>8</v>
      </c>
      <c r="C1117" s="764" t="s">
        <v>82</v>
      </c>
      <c r="D1117" s="764" t="s">
        <v>1395</v>
      </c>
      <c r="E1117" s="514">
        <v>0</v>
      </c>
      <c r="F1117" s="764" t="s">
        <v>82</v>
      </c>
      <c r="G1117" s="514">
        <v>0</v>
      </c>
      <c r="H1117" s="514" t="s">
        <v>82</v>
      </c>
      <c r="I1117" s="514" t="s">
        <v>82</v>
      </c>
      <c r="J1117" s="764">
        <v>10</v>
      </c>
      <c r="K1117" s="764">
        <v>0</v>
      </c>
      <c r="L1117" s="868" t="s">
        <v>96</v>
      </c>
      <c r="M1117" s="468" t="s">
        <v>82</v>
      </c>
      <c r="N1117" s="940"/>
      <c r="O1117" s="922"/>
      <c r="P1117" s="843"/>
      <c r="Q1117" s="537">
        <f>O1117*(100-P1117)/100</f>
        <v>0</v>
      </c>
      <c r="R1117" s="470">
        <f>Q1117*0.93</f>
        <v>0</v>
      </c>
      <c r="S1117" s="1264" t="e">
        <f>N1117/Q1117</f>
        <v>#DIV/0!</v>
      </c>
      <c r="T1117" s="1265"/>
      <c r="U1117" s="1292" t="s">
        <v>472</v>
      </c>
      <c r="V1117" s="1293"/>
    </row>
    <row r="1118" spans="1:23" ht="16">
      <c r="A1118" s="1652"/>
      <c r="B1118" s="817" t="s">
        <v>465</v>
      </c>
      <c r="C1118" s="838" t="s">
        <v>82</v>
      </c>
      <c r="D1118" s="838" t="s">
        <v>858</v>
      </c>
      <c r="E1118" s="838" t="s">
        <v>858</v>
      </c>
      <c r="F1118" s="838" t="s">
        <v>82</v>
      </c>
      <c r="G1118" s="838" t="s">
        <v>96</v>
      </c>
      <c r="H1118" s="468" t="s">
        <v>82</v>
      </c>
      <c r="I1118" s="514" t="s">
        <v>82</v>
      </c>
      <c r="J1118" s="764" t="s">
        <v>451</v>
      </c>
      <c r="K1118" s="514">
        <v>0</v>
      </c>
      <c r="L1118" s="514" t="s">
        <v>82</v>
      </c>
      <c r="M1118" s="863" t="s">
        <v>82</v>
      </c>
      <c r="N1118" s="923"/>
      <c r="O1118" s="922"/>
      <c r="P1118" s="843"/>
      <c r="Q1118" s="537">
        <f>O1118*(100-P1118)/100</f>
        <v>0</v>
      </c>
      <c r="R1118" s="470">
        <f>Q1118*0.93</f>
        <v>0</v>
      </c>
      <c r="S1118" s="1264" t="e">
        <f>N1118/Q1118</f>
        <v>#DIV/0!</v>
      </c>
      <c r="T1118" s="1265"/>
      <c r="U1118" s="1292" t="s">
        <v>473</v>
      </c>
      <c r="V1118" s="1293"/>
    </row>
    <row r="1119" spans="1:23" ht="17">
      <c r="A1119" s="1653"/>
      <c r="B1119" s="817" t="s">
        <v>467</v>
      </c>
      <c r="C1119" s="764" t="s">
        <v>748</v>
      </c>
      <c r="D1119" s="468" t="s">
        <v>1417</v>
      </c>
      <c r="E1119" s="514">
        <v>25</v>
      </c>
      <c r="F1119" s="764" t="s">
        <v>459</v>
      </c>
      <c r="G1119" s="514">
        <v>471</v>
      </c>
      <c r="H1119" s="468" t="s">
        <v>82</v>
      </c>
      <c r="I1119" s="514" t="s">
        <v>82</v>
      </c>
      <c r="J1119" s="764">
        <v>0</v>
      </c>
      <c r="K1119" s="764">
        <v>0</v>
      </c>
      <c r="L1119" s="868" t="s">
        <v>484</v>
      </c>
      <c r="M1119" s="468" t="s">
        <v>1415</v>
      </c>
      <c r="N1119" s="841">
        <v>153000</v>
      </c>
      <c r="O1119" s="787">
        <v>26.94</v>
      </c>
      <c r="P1119" s="801">
        <v>25</v>
      </c>
      <c r="Q1119" s="537">
        <f>O1119*(100-P1119)/100</f>
        <v>20.204999999999998</v>
      </c>
      <c r="R1119" s="470">
        <f>Q1119*0.7835</f>
        <v>15.830617499999999</v>
      </c>
      <c r="S1119" s="1264">
        <f>N1119/Q1119</f>
        <v>7572.3830734966596</v>
      </c>
      <c r="T1119" s="1265"/>
      <c r="U1119" s="1292" t="s">
        <v>405</v>
      </c>
      <c r="V1119" s="1293"/>
    </row>
    <row r="1120" spans="1:23" ht="17">
      <c r="A1120" s="1651">
        <v>45428</v>
      </c>
      <c r="B1120" s="817" t="s">
        <v>256</v>
      </c>
      <c r="C1120" s="764" t="s">
        <v>521</v>
      </c>
      <c r="D1120" s="839" t="s">
        <v>799</v>
      </c>
      <c r="E1120" s="764" t="s">
        <v>999</v>
      </c>
      <c r="F1120" s="838" t="s">
        <v>456</v>
      </c>
      <c r="G1120" s="514">
        <v>474</v>
      </c>
      <c r="H1120" s="970"/>
      <c r="I1120" s="514" t="s">
        <v>82</v>
      </c>
      <c r="J1120" s="838">
        <v>0</v>
      </c>
      <c r="K1120" s="839">
        <v>0</v>
      </c>
      <c r="L1120" s="868" t="s">
        <v>484</v>
      </c>
      <c r="M1120" s="468" t="s">
        <v>1233</v>
      </c>
      <c r="N1120" s="514">
        <v>72198</v>
      </c>
      <c r="O1120" s="756">
        <v>155</v>
      </c>
      <c r="P1120" s="768">
        <v>99</v>
      </c>
      <c r="Q1120" s="537">
        <f>O1120*(100-P1120)/100</f>
        <v>1.55</v>
      </c>
      <c r="R1120" s="470">
        <f>Q1120*0.75</f>
        <v>1.1625000000000001</v>
      </c>
      <c r="S1120" s="1264">
        <f>N1120/Q1120</f>
        <v>46579.354838709674</v>
      </c>
      <c r="T1120" s="1265"/>
      <c r="U1120" s="1292" t="s">
        <v>1317</v>
      </c>
      <c r="V1120" s="1293"/>
      <c r="W1120" s="959">
        <v>17</v>
      </c>
    </row>
    <row r="1121" spans="1:23" ht="17">
      <c r="A1121" s="1652"/>
      <c r="B1121" s="817">
        <v>6</v>
      </c>
      <c r="C1121" s="764" t="s">
        <v>82</v>
      </c>
      <c r="D1121" s="764" t="s">
        <v>1394</v>
      </c>
      <c r="E1121" s="764" t="s">
        <v>1398</v>
      </c>
      <c r="F1121" s="838" t="s">
        <v>82</v>
      </c>
      <c r="G1121" s="514">
        <v>509</v>
      </c>
      <c r="H1121" s="514" t="s">
        <v>82</v>
      </c>
      <c r="I1121" s="514" t="s">
        <v>82</v>
      </c>
      <c r="J1121" s="838" t="s">
        <v>406</v>
      </c>
      <c r="K1121" s="764" t="s">
        <v>445</v>
      </c>
      <c r="L1121" s="837" t="s">
        <v>82</v>
      </c>
      <c r="M1121" s="468" t="s">
        <v>82</v>
      </c>
      <c r="N1121" s="514" t="s">
        <v>82</v>
      </c>
      <c r="O1121" s="756" t="s">
        <v>82</v>
      </c>
      <c r="P1121" s="801" t="s">
        <v>82</v>
      </c>
      <c r="Q1121" s="537">
        <v>0</v>
      </c>
      <c r="R1121" s="470">
        <v>0</v>
      </c>
      <c r="S1121" s="1264">
        <v>0</v>
      </c>
      <c r="T1121" s="1265"/>
      <c r="U1121" s="1292" t="s">
        <v>401</v>
      </c>
      <c r="V1121" s="1293"/>
    </row>
    <row r="1122" spans="1:23" ht="17">
      <c r="A1122" s="1652"/>
      <c r="B1122" s="817">
        <v>7</v>
      </c>
      <c r="C1122" s="838" t="s">
        <v>1419</v>
      </c>
      <c r="D1122" s="468">
        <v>104</v>
      </c>
      <c r="E1122" s="838">
        <v>18</v>
      </c>
      <c r="F1122" s="838">
        <v>32</v>
      </c>
      <c r="G1122" s="514">
        <v>522</v>
      </c>
      <c r="H1122" s="514" t="s">
        <v>82</v>
      </c>
      <c r="I1122" s="514" t="s">
        <v>82</v>
      </c>
      <c r="J1122" s="764" t="s">
        <v>443</v>
      </c>
      <c r="K1122" s="764" t="s">
        <v>443</v>
      </c>
      <c r="L1122" s="868" t="s">
        <v>484</v>
      </c>
      <c r="M1122" s="468" t="s">
        <v>1384</v>
      </c>
      <c r="N1122" s="514">
        <v>95943</v>
      </c>
      <c r="O1122" s="756">
        <v>24.47</v>
      </c>
      <c r="P1122" s="801">
        <v>12</v>
      </c>
      <c r="Q1122" s="537">
        <f>O1122*(100-P1122)/100</f>
        <v>21.533599999999996</v>
      </c>
      <c r="R1122" s="470">
        <f>Q1122*0.75</f>
        <v>16.150199999999998</v>
      </c>
      <c r="S1122" s="1264">
        <f>N1122/Q1122</f>
        <v>4455.502099045214</v>
      </c>
      <c r="T1122" s="1265"/>
      <c r="U1122" s="1292" t="s">
        <v>405</v>
      </c>
      <c r="V1122" s="1293"/>
    </row>
    <row r="1123" spans="1:23" ht="17">
      <c r="A1123" s="1652"/>
      <c r="B1123" s="817">
        <v>8</v>
      </c>
      <c r="C1123" s="764" t="s">
        <v>82</v>
      </c>
      <c r="D1123" s="764" t="s">
        <v>1325</v>
      </c>
      <c r="E1123" s="514">
        <v>0</v>
      </c>
      <c r="F1123" s="764" t="s">
        <v>82</v>
      </c>
      <c r="G1123" s="514">
        <v>0</v>
      </c>
      <c r="H1123" s="514" t="s">
        <v>82</v>
      </c>
      <c r="I1123" s="514" t="s">
        <v>82</v>
      </c>
      <c r="J1123" s="764">
        <v>10</v>
      </c>
      <c r="K1123" s="764">
        <v>0</v>
      </c>
      <c r="L1123" s="868" t="s">
        <v>96</v>
      </c>
      <c r="M1123" s="468" t="s">
        <v>82</v>
      </c>
      <c r="N1123" s="940"/>
      <c r="O1123" s="922"/>
      <c r="P1123" s="843"/>
      <c r="Q1123" s="537">
        <f>O1123*(100-P1123)/100</f>
        <v>0</v>
      </c>
      <c r="R1123" s="470">
        <f>Q1123*0.93</f>
        <v>0</v>
      </c>
      <c r="S1123" s="1264" t="e">
        <f>N1123/Q1123</f>
        <v>#DIV/0!</v>
      </c>
      <c r="T1123" s="1265"/>
      <c r="U1123" s="1292" t="s">
        <v>472</v>
      </c>
      <c r="V1123" s="1293"/>
    </row>
    <row r="1124" spans="1:23" ht="16">
      <c r="A1124" s="1652"/>
      <c r="B1124" s="817" t="s">
        <v>465</v>
      </c>
      <c r="C1124" s="838" t="s">
        <v>82</v>
      </c>
      <c r="D1124" s="838" t="s">
        <v>858</v>
      </c>
      <c r="E1124" s="838" t="s">
        <v>858</v>
      </c>
      <c r="F1124" s="838" t="s">
        <v>82</v>
      </c>
      <c r="G1124" s="838" t="s">
        <v>96</v>
      </c>
      <c r="H1124" s="468" t="s">
        <v>82</v>
      </c>
      <c r="I1124" s="514" t="s">
        <v>82</v>
      </c>
      <c r="J1124" s="764" t="s">
        <v>451</v>
      </c>
      <c r="K1124" s="514">
        <v>0</v>
      </c>
      <c r="L1124" s="514" t="s">
        <v>82</v>
      </c>
      <c r="M1124" s="863" t="s">
        <v>82</v>
      </c>
      <c r="N1124" s="923"/>
      <c r="O1124" s="922"/>
      <c r="P1124" s="843"/>
      <c r="Q1124" s="537">
        <f>O1124*(100-P1124)/100</f>
        <v>0</v>
      </c>
      <c r="R1124" s="470">
        <f>Q1124*0.93</f>
        <v>0</v>
      </c>
      <c r="S1124" s="1264" t="e">
        <f>N1124/Q1124</f>
        <v>#DIV/0!</v>
      </c>
      <c r="T1124" s="1265"/>
      <c r="U1124" s="1292" t="s">
        <v>473</v>
      </c>
      <c r="V1124" s="1293"/>
    </row>
    <row r="1125" spans="1:23" ht="17">
      <c r="A1125" s="1653"/>
      <c r="B1125" s="817" t="s">
        <v>467</v>
      </c>
      <c r="C1125" s="764" t="s">
        <v>748</v>
      </c>
      <c r="D1125" s="468">
        <v>80</v>
      </c>
      <c r="E1125" s="514">
        <v>25</v>
      </c>
      <c r="F1125" s="764" t="s">
        <v>459</v>
      </c>
      <c r="G1125" s="514">
        <v>475</v>
      </c>
      <c r="H1125" s="468" t="s">
        <v>82</v>
      </c>
      <c r="I1125" s="514" t="s">
        <v>82</v>
      </c>
      <c r="J1125" s="764">
        <v>0</v>
      </c>
      <c r="K1125" s="764">
        <v>0</v>
      </c>
      <c r="L1125" s="868" t="s">
        <v>484</v>
      </c>
      <c r="M1125" s="468" t="s">
        <v>1418</v>
      </c>
      <c r="N1125" s="841">
        <v>160000</v>
      </c>
      <c r="O1125" s="787">
        <v>26.94</v>
      </c>
      <c r="P1125" s="801">
        <v>25</v>
      </c>
      <c r="Q1125" s="537">
        <f>O1125*(100-P1125)/100</f>
        <v>20.204999999999998</v>
      </c>
      <c r="R1125" s="470">
        <f>Q1125*0.7835</f>
        <v>15.830617499999999</v>
      </c>
      <c r="S1125" s="1264">
        <f>N1125/Q1125</f>
        <v>7918.8319722840888</v>
      </c>
      <c r="T1125" s="1265"/>
      <c r="U1125" s="1292" t="s">
        <v>405</v>
      </c>
      <c r="V1125" s="1293"/>
    </row>
    <row r="1126" spans="1:23" ht="17">
      <c r="A1126" s="1651">
        <v>45429</v>
      </c>
      <c r="B1126" s="817" t="s">
        <v>256</v>
      </c>
      <c r="C1126" s="764" t="s">
        <v>456</v>
      </c>
      <c r="D1126" s="839" t="s">
        <v>1399</v>
      </c>
      <c r="E1126" s="764" t="s">
        <v>999</v>
      </c>
      <c r="F1126" s="838" t="s">
        <v>456</v>
      </c>
      <c r="G1126" s="514">
        <v>473</v>
      </c>
      <c r="H1126" s="970"/>
      <c r="I1126" s="514" t="s">
        <v>82</v>
      </c>
      <c r="J1126" s="838">
        <v>0</v>
      </c>
      <c r="K1126" s="839">
        <v>0</v>
      </c>
      <c r="L1126" s="868" t="s">
        <v>484</v>
      </c>
      <c r="M1126" s="468" t="s">
        <v>1157</v>
      </c>
      <c r="N1126" s="514">
        <v>69618</v>
      </c>
      <c r="O1126" s="756">
        <v>150</v>
      </c>
      <c r="P1126" s="768">
        <v>99</v>
      </c>
      <c r="Q1126" s="537">
        <f>O1126*(100-P1126)/100</f>
        <v>1.5</v>
      </c>
      <c r="R1126" s="470">
        <f>Q1126*0.75</f>
        <v>1.125</v>
      </c>
      <c r="S1126" s="1264">
        <f>N1126/Q1126</f>
        <v>46412</v>
      </c>
      <c r="T1126" s="1265"/>
      <c r="U1126" s="1292" t="s">
        <v>1317</v>
      </c>
      <c r="V1126" s="1293"/>
      <c r="W1126" s="959">
        <v>17</v>
      </c>
    </row>
    <row r="1127" spans="1:23" ht="17">
      <c r="A1127" s="1652"/>
      <c r="B1127" s="817">
        <v>6</v>
      </c>
      <c r="C1127" s="764" t="s">
        <v>82</v>
      </c>
      <c r="D1127" s="764" t="s">
        <v>1394</v>
      </c>
      <c r="E1127" s="764" t="s">
        <v>1398</v>
      </c>
      <c r="F1127" s="838" t="s">
        <v>82</v>
      </c>
      <c r="G1127" s="514">
        <v>511</v>
      </c>
      <c r="H1127" s="514" t="s">
        <v>82</v>
      </c>
      <c r="I1127" s="514" t="s">
        <v>82</v>
      </c>
      <c r="J1127" s="838" t="s">
        <v>699</v>
      </c>
      <c r="K1127" s="764" t="s">
        <v>445</v>
      </c>
      <c r="L1127" s="837" t="s">
        <v>82</v>
      </c>
      <c r="M1127" s="468" t="s">
        <v>82</v>
      </c>
      <c r="N1127" s="514" t="s">
        <v>82</v>
      </c>
      <c r="O1127" s="756" t="s">
        <v>82</v>
      </c>
      <c r="P1127" s="801" t="s">
        <v>82</v>
      </c>
      <c r="Q1127" s="537">
        <v>0</v>
      </c>
      <c r="R1127" s="470">
        <v>0</v>
      </c>
      <c r="S1127" s="1264">
        <v>0</v>
      </c>
      <c r="T1127" s="1265"/>
      <c r="U1127" s="1292" t="s">
        <v>401</v>
      </c>
      <c r="V1127" s="1293"/>
    </row>
    <row r="1128" spans="1:23" ht="17">
      <c r="A1128" s="1652"/>
      <c r="B1128" s="817">
        <v>7</v>
      </c>
      <c r="C1128" s="838" t="s">
        <v>1421</v>
      </c>
      <c r="D1128" s="468">
        <v>104</v>
      </c>
      <c r="E1128" s="838">
        <v>18</v>
      </c>
      <c r="F1128" s="838">
        <v>32</v>
      </c>
      <c r="G1128" s="514">
        <v>529</v>
      </c>
      <c r="H1128" s="514" t="s">
        <v>82</v>
      </c>
      <c r="I1128" s="514" t="s">
        <v>82</v>
      </c>
      <c r="J1128" s="764" t="s">
        <v>443</v>
      </c>
      <c r="K1128" s="764" t="s">
        <v>443</v>
      </c>
      <c r="L1128" s="868" t="s">
        <v>484</v>
      </c>
      <c r="M1128" s="468" t="s">
        <v>1383</v>
      </c>
      <c r="N1128" s="514">
        <v>98644</v>
      </c>
      <c r="O1128" s="756">
        <v>24.48</v>
      </c>
      <c r="P1128" s="801">
        <v>12</v>
      </c>
      <c r="Q1128" s="537">
        <f>O1128*(100-P1128)/100</f>
        <v>21.542400000000001</v>
      </c>
      <c r="R1128" s="470">
        <f>Q1128*0.75</f>
        <v>16.1568</v>
      </c>
      <c r="S1128" s="1264">
        <f>N1128/Q1128</f>
        <v>4579.0626856803328</v>
      </c>
      <c r="T1128" s="1265"/>
      <c r="U1128" s="1292" t="s">
        <v>405</v>
      </c>
      <c r="V1128" s="1293"/>
    </row>
    <row r="1129" spans="1:23" ht="17">
      <c r="A1129" s="1652"/>
      <c r="B1129" s="817">
        <v>8</v>
      </c>
      <c r="C1129" s="764" t="s">
        <v>82</v>
      </c>
      <c r="D1129" s="764" t="s">
        <v>1325</v>
      </c>
      <c r="E1129" s="514">
        <v>0</v>
      </c>
      <c r="F1129" s="764" t="s">
        <v>82</v>
      </c>
      <c r="G1129" s="514">
        <v>0</v>
      </c>
      <c r="H1129" s="514" t="s">
        <v>82</v>
      </c>
      <c r="I1129" s="514" t="s">
        <v>82</v>
      </c>
      <c r="J1129" s="764">
        <v>10</v>
      </c>
      <c r="K1129" s="764">
        <v>0</v>
      </c>
      <c r="L1129" s="868" t="s">
        <v>96</v>
      </c>
      <c r="M1129" s="468" t="s">
        <v>82</v>
      </c>
      <c r="N1129" s="940"/>
      <c r="O1129" s="922"/>
      <c r="P1129" s="843"/>
      <c r="Q1129" s="537">
        <f>O1129*(100-P1129)/100</f>
        <v>0</v>
      </c>
      <c r="R1129" s="470">
        <f>Q1129*0.93</f>
        <v>0</v>
      </c>
      <c r="S1129" s="1264" t="e">
        <f>N1129/Q1129</f>
        <v>#DIV/0!</v>
      </c>
      <c r="T1129" s="1265"/>
      <c r="U1129" s="1292" t="s">
        <v>472</v>
      </c>
      <c r="V1129" s="1293"/>
    </row>
    <row r="1130" spans="1:23" ht="16">
      <c r="A1130" s="1652"/>
      <c r="B1130" s="817" t="s">
        <v>465</v>
      </c>
      <c r="C1130" s="838" t="s">
        <v>82</v>
      </c>
      <c r="D1130" s="838" t="s">
        <v>858</v>
      </c>
      <c r="E1130" s="838" t="s">
        <v>858</v>
      </c>
      <c r="F1130" s="838" t="s">
        <v>82</v>
      </c>
      <c r="G1130" s="838" t="s">
        <v>96</v>
      </c>
      <c r="H1130" s="468" t="s">
        <v>82</v>
      </c>
      <c r="I1130" s="514" t="s">
        <v>82</v>
      </c>
      <c r="J1130" s="764" t="s">
        <v>451</v>
      </c>
      <c r="K1130" s="514">
        <v>0</v>
      </c>
      <c r="L1130" s="514" t="s">
        <v>82</v>
      </c>
      <c r="M1130" s="863" t="s">
        <v>82</v>
      </c>
      <c r="N1130" s="923"/>
      <c r="O1130" s="922"/>
      <c r="P1130" s="843"/>
      <c r="Q1130" s="537">
        <f>O1130*(100-P1130)/100</f>
        <v>0</v>
      </c>
      <c r="R1130" s="470">
        <f>Q1130*0.93</f>
        <v>0</v>
      </c>
      <c r="S1130" s="1264" t="e">
        <f>N1130/Q1130</f>
        <v>#DIV/0!</v>
      </c>
      <c r="T1130" s="1265"/>
      <c r="U1130" s="1292" t="s">
        <v>473</v>
      </c>
      <c r="V1130" s="1293"/>
    </row>
    <row r="1131" spans="1:23" ht="17">
      <c r="A1131" s="1653"/>
      <c r="B1131" s="817" t="s">
        <v>467</v>
      </c>
      <c r="C1131" s="764" t="s">
        <v>452</v>
      </c>
      <c r="D1131" s="468" t="s">
        <v>1183</v>
      </c>
      <c r="E1131" s="514">
        <v>25</v>
      </c>
      <c r="F1131" s="764" t="s">
        <v>459</v>
      </c>
      <c r="G1131" s="514">
        <v>473</v>
      </c>
      <c r="H1131" s="468" t="s">
        <v>82</v>
      </c>
      <c r="I1131" s="514" t="s">
        <v>82</v>
      </c>
      <c r="J1131" s="764">
        <v>0</v>
      </c>
      <c r="K1131" s="764">
        <v>0</v>
      </c>
      <c r="L1131" s="868" t="s">
        <v>484</v>
      </c>
      <c r="M1131" s="468" t="s">
        <v>1420</v>
      </c>
      <c r="N1131" s="841">
        <v>161875</v>
      </c>
      <c r="O1131" s="787">
        <v>26.28</v>
      </c>
      <c r="P1131" s="801">
        <v>25</v>
      </c>
      <c r="Q1131" s="537">
        <f>O1131*(100-P1131)/100</f>
        <v>19.71</v>
      </c>
      <c r="R1131" s="470">
        <f>Q1131*0.7835</f>
        <v>15.442785000000001</v>
      </c>
      <c r="S1131" s="1264">
        <f>N1131/Q1131</f>
        <v>8212.8361237950267</v>
      </c>
      <c r="T1131" s="1265"/>
      <c r="U1131" s="1292" t="s">
        <v>405</v>
      </c>
      <c r="V1131" s="1293"/>
    </row>
    <row r="1132" spans="1:23" ht="17">
      <c r="A1132" s="1651">
        <v>45430</v>
      </c>
      <c r="B1132" s="817" t="s">
        <v>256</v>
      </c>
      <c r="C1132" s="764" t="s">
        <v>838</v>
      </c>
      <c r="D1132" s="839" t="s">
        <v>783</v>
      </c>
      <c r="E1132" s="764" t="s">
        <v>999</v>
      </c>
      <c r="F1132" s="838" t="s">
        <v>456</v>
      </c>
      <c r="G1132" s="514">
        <v>477</v>
      </c>
      <c r="H1132" s="970"/>
      <c r="I1132" s="514" t="s">
        <v>82</v>
      </c>
      <c r="J1132" s="838">
        <v>0</v>
      </c>
      <c r="K1132" s="839">
        <v>0</v>
      </c>
      <c r="L1132" s="868" t="s">
        <v>484</v>
      </c>
      <c r="M1132" s="468" t="s">
        <v>1157</v>
      </c>
      <c r="N1132" s="514">
        <v>64893</v>
      </c>
      <c r="O1132" s="756">
        <v>150</v>
      </c>
      <c r="P1132" s="768">
        <v>99</v>
      </c>
      <c r="Q1132" s="537">
        <f>O1132*(100-P1132)/100</f>
        <v>1.5</v>
      </c>
      <c r="R1132" s="470">
        <f>Q1132*0.75</f>
        <v>1.125</v>
      </c>
      <c r="S1132" s="1264">
        <f>N1132/Q1132</f>
        <v>43262</v>
      </c>
      <c r="T1132" s="1265"/>
      <c r="U1132" s="1292" t="s">
        <v>1317</v>
      </c>
      <c r="V1132" s="1293"/>
      <c r="W1132" s="959">
        <v>17</v>
      </c>
    </row>
    <row r="1133" spans="1:23" ht="17">
      <c r="A1133" s="1652"/>
      <c r="B1133" s="817">
        <v>6</v>
      </c>
      <c r="C1133" s="764" t="s">
        <v>82</v>
      </c>
      <c r="D1133" s="764" t="s">
        <v>1394</v>
      </c>
      <c r="E1133" s="764" t="s">
        <v>1398</v>
      </c>
      <c r="F1133" s="838" t="s">
        <v>82</v>
      </c>
      <c r="G1133" s="514">
        <v>514</v>
      </c>
      <c r="H1133" s="514" t="s">
        <v>82</v>
      </c>
      <c r="I1133" s="514" t="s">
        <v>82</v>
      </c>
      <c r="J1133" s="838" t="s">
        <v>699</v>
      </c>
      <c r="K1133" s="764" t="s">
        <v>445</v>
      </c>
      <c r="L1133" s="837" t="s">
        <v>82</v>
      </c>
      <c r="M1133" s="468" t="s">
        <v>82</v>
      </c>
      <c r="N1133" s="514" t="s">
        <v>82</v>
      </c>
      <c r="O1133" s="756" t="s">
        <v>82</v>
      </c>
      <c r="P1133" s="801" t="s">
        <v>82</v>
      </c>
      <c r="Q1133" s="537">
        <v>0</v>
      </c>
      <c r="R1133" s="470">
        <v>0</v>
      </c>
      <c r="S1133" s="1264">
        <v>0</v>
      </c>
      <c r="T1133" s="1265"/>
      <c r="U1133" s="1292" t="s">
        <v>401</v>
      </c>
      <c r="V1133" s="1293"/>
    </row>
    <row r="1134" spans="1:23" ht="17">
      <c r="A1134" s="1652"/>
      <c r="B1134" s="817">
        <v>7</v>
      </c>
      <c r="C1134" s="838" t="s">
        <v>1421</v>
      </c>
      <c r="D1134" s="468">
        <v>104</v>
      </c>
      <c r="E1134" s="838">
        <v>18</v>
      </c>
      <c r="F1134" s="838">
        <v>32</v>
      </c>
      <c r="G1134" s="514">
        <v>533</v>
      </c>
      <c r="H1134" s="514" t="s">
        <v>82</v>
      </c>
      <c r="I1134" s="514" t="s">
        <v>82</v>
      </c>
      <c r="J1134" s="764" t="s">
        <v>443</v>
      </c>
      <c r="K1134" s="764" t="s">
        <v>443</v>
      </c>
      <c r="L1134" s="868" t="s">
        <v>484</v>
      </c>
      <c r="M1134" s="468" t="s">
        <v>1422</v>
      </c>
      <c r="N1134" s="514">
        <v>97980</v>
      </c>
      <c r="O1134" s="756">
        <v>23.4</v>
      </c>
      <c r="P1134" s="801">
        <v>12</v>
      </c>
      <c r="Q1134" s="537">
        <f>O1134*(100-P1134)/100</f>
        <v>20.591999999999999</v>
      </c>
      <c r="R1134" s="470">
        <f>Q1134*0.75</f>
        <v>15.443999999999999</v>
      </c>
      <c r="S1134" s="1264">
        <f>N1134/Q1134</f>
        <v>4758.1585081585081</v>
      </c>
      <c r="T1134" s="1265"/>
      <c r="U1134" s="1292" t="s">
        <v>405</v>
      </c>
      <c r="V1134" s="1293"/>
    </row>
    <row r="1135" spans="1:23" ht="17">
      <c r="A1135" s="1652"/>
      <c r="B1135" s="817">
        <v>8</v>
      </c>
      <c r="C1135" s="764" t="s">
        <v>82</v>
      </c>
      <c r="D1135" s="764" t="s">
        <v>1325</v>
      </c>
      <c r="E1135" s="514">
        <v>0</v>
      </c>
      <c r="F1135" s="764" t="s">
        <v>82</v>
      </c>
      <c r="G1135" s="514">
        <v>0</v>
      </c>
      <c r="H1135" s="514" t="s">
        <v>82</v>
      </c>
      <c r="I1135" s="514" t="s">
        <v>82</v>
      </c>
      <c r="J1135" s="764">
        <v>10</v>
      </c>
      <c r="K1135" s="764">
        <v>0</v>
      </c>
      <c r="L1135" s="868" t="s">
        <v>96</v>
      </c>
      <c r="M1135" s="468" t="s">
        <v>82</v>
      </c>
      <c r="N1135" s="940"/>
      <c r="O1135" s="922"/>
      <c r="P1135" s="843"/>
      <c r="Q1135" s="537">
        <f>O1135*(100-P1135)/100</f>
        <v>0</v>
      </c>
      <c r="R1135" s="470">
        <f>Q1135*0.93</f>
        <v>0</v>
      </c>
      <c r="S1135" s="1264" t="e">
        <f>N1135/Q1135</f>
        <v>#DIV/0!</v>
      </c>
      <c r="T1135" s="1265"/>
      <c r="U1135" s="1292" t="s">
        <v>472</v>
      </c>
      <c r="V1135" s="1293"/>
    </row>
    <row r="1136" spans="1:23" ht="16">
      <c r="A1136" s="1652"/>
      <c r="B1136" s="817" t="s">
        <v>465</v>
      </c>
      <c r="C1136" s="838" t="s">
        <v>82</v>
      </c>
      <c r="D1136" s="838" t="s">
        <v>858</v>
      </c>
      <c r="E1136" s="838" t="s">
        <v>858</v>
      </c>
      <c r="F1136" s="838" t="s">
        <v>82</v>
      </c>
      <c r="G1136" s="838" t="s">
        <v>96</v>
      </c>
      <c r="H1136" s="468" t="s">
        <v>82</v>
      </c>
      <c r="I1136" s="514" t="s">
        <v>82</v>
      </c>
      <c r="J1136" s="764" t="s">
        <v>451</v>
      </c>
      <c r="K1136" s="514">
        <v>0</v>
      </c>
      <c r="L1136" s="514" t="s">
        <v>82</v>
      </c>
      <c r="M1136" s="863" t="s">
        <v>82</v>
      </c>
      <c r="N1136" s="923"/>
      <c r="O1136" s="922"/>
      <c r="P1136" s="843"/>
      <c r="Q1136" s="537">
        <f>O1136*(100-P1136)/100</f>
        <v>0</v>
      </c>
      <c r="R1136" s="470">
        <f>Q1136*0.93</f>
        <v>0</v>
      </c>
      <c r="S1136" s="1264" t="e">
        <f>N1136/Q1136</f>
        <v>#DIV/0!</v>
      </c>
      <c r="T1136" s="1265"/>
      <c r="U1136" s="1292" t="s">
        <v>473</v>
      </c>
      <c r="V1136" s="1293"/>
    </row>
    <row r="1137" spans="1:23" ht="17">
      <c r="A1137" s="1653"/>
      <c r="B1137" s="817" t="s">
        <v>467</v>
      </c>
      <c r="C1137" s="764" t="s">
        <v>452</v>
      </c>
      <c r="D1137" s="468">
        <v>78</v>
      </c>
      <c r="E1137" s="514">
        <v>25</v>
      </c>
      <c r="F1137" s="764" t="s">
        <v>459</v>
      </c>
      <c r="G1137" s="514">
        <v>477</v>
      </c>
      <c r="H1137" s="468" t="s">
        <v>82</v>
      </c>
      <c r="I1137" s="514" t="s">
        <v>82</v>
      </c>
      <c r="J1137" s="764">
        <v>0</v>
      </c>
      <c r="K1137" s="764">
        <v>0</v>
      </c>
      <c r="L1137" s="868" t="s">
        <v>484</v>
      </c>
      <c r="M1137" s="468" t="s">
        <v>1420</v>
      </c>
      <c r="N1137" s="841">
        <v>164062</v>
      </c>
      <c r="O1137" s="787">
        <v>26.1</v>
      </c>
      <c r="P1137" s="801">
        <v>25</v>
      </c>
      <c r="Q1137" s="537">
        <f>O1137*(100-P1137)/100</f>
        <v>19.574999999999999</v>
      </c>
      <c r="R1137" s="470">
        <f>Q1137*0.7835</f>
        <v>15.337012499999998</v>
      </c>
      <c r="S1137" s="1264">
        <f>N1137/Q1137</f>
        <v>8381.2005108556841</v>
      </c>
      <c r="T1137" s="1265"/>
      <c r="U1137" s="1292" t="s">
        <v>405</v>
      </c>
      <c r="V1137" s="1293"/>
    </row>
    <row r="1138" spans="1:23" ht="17">
      <c r="A1138" s="1651">
        <v>45431</v>
      </c>
      <c r="B1138" s="817" t="s">
        <v>256</v>
      </c>
      <c r="C1138" s="764" t="s">
        <v>838</v>
      </c>
      <c r="D1138" s="839" t="s">
        <v>1381</v>
      </c>
      <c r="E1138" s="764" t="s">
        <v>1357</v>
      </c>
      <c r="F1138" s="838" t="s">
        <v>456</v>
      </c>
      <c r="G1138" s="514">
        <v>477</v>
      </c>
      <c r="H1138" s="970"/>
      <c r="I1138" s="514" t="s">
        <v>82</v>
      </c>
      <c r="J1138" s="838">
        <v>0</v>
      </c>
      <c r="K1138" s="839">
        <v>0</v>
      </c>
      <c r="L1138" s="868" t="s">
        <v>484</v>
      </c>
      <c r="M1138" s="468" t="s">
        <v>1157</v>
      </c>
      <c r="N1138" s="514">
        <v>64899</v>
      </c>
      <c r="O1138" s="756">
        <v>150</v>
      </c>
      <c r="P1138" s="768">
        <v>99</v>
      </c>
      <c r="Q1138" s="537">
        <f>O1138*(100-P1138)/100</f>
        <v>1.5</v>
      </c>
      <c r="R1138" s="470">
        <f>Q1138*0.75</f>
        <v>1.125</v>
      </c>
      <c r="S1138" s="1264">
        <f>N1138/Q1138</f>
        <v>43266</v>
      </c>
      <c r="T1138" s="1265"/>
      <c r="U1138" s="1292" t="s">
        <v>1317</v>
      </c>
      <c r="V1138" s="1293"/>
      <c r="W1138" s="959">
        <v>17</v>
      </c>
    </row>
    <row r="1139" spans="1:23" ht="17">
      <c r="A1139" s="1652"/>
      <c r="B1139" s="817">
        <v>6</v>
      </c>
      <c r="C1139" s="764" t="s">
        <v>82</v>
      </c>
      <c r="D1139" s="764" t="s">
        <v>1370</v>
      </c>
      <c r="E1139" s="764" t="s">
        <v>1398</v>
      </c>
      <c r="F1139" s="838" t="s">
        <v>82</v>
      </c>
      <c r="G1139" s="514">
        <v>514</v>
      </c>
      <c r="H1139" s="514" t="s">
        <v>82</v>
      </c>
      <c r="I1139" s="514" t="s">
        <v>82</v>
      </c>
      <c r="J1139" s="838" t="s">
        <v>699</v>
      </c>
      <c r="K1139" s="764" t="s">
        <v>96</v>
      </c>
      <c r="L1139" s="837" t="s">
        <v>82</v>
      </c>
      <c r="M1139" s="468" t="s">
        <v>82</v>
      </c>
      <c r="N1139" s="514" t="s">
        <v>82</v>
      </c>
      <c r="O1139" s="756" t="s">
        <v>82</v>
      </c>
      <c r="P1139" s="801" t="s">
        <v>82</v>
      </c>
      <c r="Q1139" s="537">
        <v>0</v>
      </c>
      <c r="R1139" s="470">
        <v>0</v>
      </c>
      <c r="S1139" s="1264">
        <v>0</v>
      </c>
      <c r="T1139" s="1265"/>
      <c r="U1139" s="1292" t="s">
        <v>401</v>
      </c>
      <c r="V1139" s="1293"/>
    </row>
    <row r="1140" spans="1:23" ht="17">
      <c r="A1140" s="1652"/>
      <c r="B1140" s="817">
        <v>7</v>
      </c>
      <c r="C1140" s="838" t="s">
        <v>1423</v>
      </c>
      <c r="D1140" s="468" t="s">
        <v>711</v>
      </c>
      <c r="E1140" s="838">
        <v>18</v>
      </c>
      <c r="F1140" s="838">
        <v>32</v>
      </c>
      <c r="G1140" s="514">
        <v>533</v>
      </c>
      <c r="H1140" s="514" t="s">
        <v>82</v>
      </c>
      <c r="I1140" s="514" t="s">
        <v>82</v>
      </c>
      <c r="J1140" s="764" t="s">
        <v>443</v>
      </c>
      <c r="K1140" s="764" t="s">
        <v>1156</v>
      </c>
      <c r="L1140" s="868" t="s">
        <v>484</v>
      </c>
      <c r="M1140" s="468" t="s">
        <v>1384</v>
      </c>
      <c r="N1140" s="514">
        <v>89950</v>
      </c>
      <c r="O1140" s="756">
        <v>21.65</v>
      </c>
      <c r="P1140" s="801">
        <v>12</v>
      </c>
      <c r="Q1140" s="537">
        <f>O1140*(100-P1140)/100</f>
        <v>19.052</v>
      </c>
      <c r="R1140" s="470">
        <f>Q1140*0.75</f>
        <v>14.289</v>
      </c>
      <c r="S1140" s="1264">
        <f>N1140/Q1140</f>
        <v>4721.2891035061939</v>
      </c>
      <c r="T1140" s="1265"/>
      <c r="U1140" s="1292" t="s">
        <v>405</v>
      </c>
      <c r="V1140" s="1293"/>
    </row>
    <row r="1141" spans="1:23" ht="17">
      <c r="A1141" s="1652"/>
      <c r="B1141" s="817">
        <v>8</v>
      </c>
      <c r="C1141" s="764" t="s">
        <v>82</v>
      </c>
      <c r="D1141" s="764" t="s">
        <v>1325</v>
      </c>
      <c r="E1141" s="514">
        <v>0</v>
      </c>
      <c r="F1141" s="764" t="s">
        <v>82</v>
      </c>
      <c r="G1141" s="514">
        <v>0</v>
      </c>
      <c r="H1141" s="514" t="s">
        <v>82</v>
      </c>
      <c r="I1141" s="514" t="s">
        <v>82</v>
      </c>
      <c r="J1141" s="764">
        <v>10</v>
      </c>
      <c r="K1141" s="764">
        <v>0</v>
      </c>
      <c r="L1141" s="868" t="s">
        <v>96</v>
      </c>
      <c r="M1141" s="468" t="s">
        <v>82</v>
      </c>
      <c r="N1141" s="940"/>
      <c r="O1141" s="922"/>
      <c r="P1141" s="843"/>
      <c r="Q1141" s="537">
        <f>O1141*(100-P1141)/100</f>
        <v>0</v>
      </c>
      <c r="R1141" s="470">
        <f>Q1141*0.93</f>
        <v>0</v>
      </c>
      <c r="S1141" s="1264" t="e">
        <f>N1141/Q1141</f>
        <v>#DIV/0!</v>
      </c>
      <c r="T1141" s="1265"/>
      <c r="U1141" s="1292" t="s">
        <v>472</v>
      </c>
      <c r="V1141" s="1293"/>
    </row>
    <row r="1142" spans="1:23" ht="16">
      <c r="A1142" s="1652"/>
      <c r="B1142" s="817" t="s">
        <v>465</v>
      </c>
      <c r="C1142" s="838" t="s">
        <v>82</v>
      </c>
      <c r="D1142" s="838" t="s">
        <v>858</v>
      </c>
      <c r="E1142" s="838" t="s">
        <v>858</v>
      </c>
      <c r="F1142" s="838" t="s">
        <v>82</v>
      </c>
      <c r="G1142" s="838" t="s">
        <v>96</v>
      </c>
      <c r="H1142" s="468" t="s">
        <v>82</v>
      </c>
      <c r="I1142" s="514" t="s">
        <v>82</v>
      </c>
      <c r="J1142" s="764" t="s">
        <v>451</v>
      </c>
      <c r="K1142" s="514">
        <v>0</v>
      </c>
      <c r="L1142" s="514" t="s">
        <v>82</v>
      </c>
      <c r="M1142" s="863" t="s">
        <v>82</v>
      </c>
      <c r="N1142" s="923"/>
      <c r="O1142" s="922"/>
      <c r="P1142" s="843"/>
      <c r="Q1142" s="537">
        <f>O1142*(100-P1142)/100</f>
        <v>0</v>
      </c>
      <c r="R1142" s="470">
        <f>Q1142*0.93</f>
        <v>0</v>
      </c>
      <c r="S1142" s="1264" t="e">
        <f>N1142/Q1142</f>
        <v>#DIV/0!</v>
      </c>
      <c r="T1142" s="1265"/>
      <c r="U1142" s="1292" t="s">
        <v>473</v>
      </c>
      <c r="V1142" s="1293"/>
    </row>
    <row r="1143" spans="1:23" ht="17">
      <c r="A1143" s="1653"/>
      <c r="B1143" s="817" t="s">
        <v>467</v>
      </c>
      <c r="C1143" s="764" t="s">
        <v>631</v>
      </c>
      <c r="D1143" s="468" t="s">
        <v>788</v>
      </c>
      <c r="E1143" s="514" t="s">
        <v>669</v>
      </c>
      <c r="F1143" s="764" t="s">
        <v>459</v>
      </c>
      <c r="G1143" s="514">
        <v>477</v>
      </c>
      <c r="H1143" s="468" t="s">
        <v>82</v>
      </c>
      <c r="I1143" s="514" t="s">
        <v>82</v>
      </c>
      <c r="J1143" s="764">
        <v>0</v>
      </c>
      <c r="K1143" s="764">
        <v>0</v>
      </c>
      <c r="L1143" s="868" t="s">
        <v>484</v>
      </c>
      <c r="M1143" s="468" t="s">
        <v>1424</v>
      </c>
      <c r="N1143" s="841">
        <v>150000</v>
      </c>
      <c r="O1143" s="787">
        <v>23.85</v>
      </c>
      <c r="P1143" s="801">
        <v>25</v>
      </c>
      <c r="Q1143" s="537">
        <f>O1143*(100-P1143)/100</f>
        <v>17.887499999999999</v>
      </c>
      <c r="R1143" s="470">
        <f>Q1143*0.7835</f>
        <v>14.014856249999999</v>
      </c>
      <c r="S1143" s="1264">
        <f>N1143/Q1143</f>
        <v>8385.744234800839</v>
      </c>
      <c r="T1143" s="1265"/>
      <c r="U1143" s="1292" t="s">
        <v>405</v>
      </c>
      <c r="V1143" s="1293"/>
    </row>
    <row r="1144" spans="1:23" ht="17">
      <c r="A1144" s="1651">
        <v>45432</v>
      </c>
      <c r="B1144" s="817" t="s">
        <v>256</v>
      </c>
      <c r="C1144" s="764" t="s">
        <v>838</v>
      </c>
      <c r="D1144" s="839" t="s">
        <v>1286</v>
      </c>
      <c r="E1144" s="764" t="s">
        <v>1357</v>
      </c>
      <c r="F1144" s="838" t="s">
        <v>456</v>
      </c>
      <c r="G1144" s="514">
        <v>473</v>
      </c>
      <c r="H1144" s="970"/>
      <c r="I1144" s="514" t="s">
        <v>82</v>
      </c>
      <c r="J1144" s="838" t="s">
        <v>445</v>
      </c>
      <c r="K1144" s="839">
        <v>0</v>
      </c>
      <c r="L1144" s="868" t="s">
        <v>484</v>
      </c>
      <c r="M1144" s="468" t="s">
        <v>1309</v>
      </c>
      <c r="N1144" s="514">
        <v>66113</v>
      </c>
      <c r="O1144" s="756">
        <v>150</v>
      </c>
      <c r="P1144" s="768">
        <v>99</v>
      </c>
      <c r="Q1144" s="537">
        <f>O1144*(100-P1144)/100</f>
        <v>1.5</v>
      </c>
      <c r="R1144" s="470">
        <f>Q1144*0.75</f>
        <v>1.125</v>
      </c>
      <c r="S1144" s="1264">
        <f>N1144/Q1144</f>
        <v>44075.333333333336</v>
      </c>
      <c r="T1144" s="1265"/>
      <c r="U1144" s="1292" t="s">
        <v>1317</v>
      </c>
      <c r="V1144" s="1293"/>
      <c r="W1144" s="959">
        <v>17</v>
      </c>
    </row>
    <row r="1145" spans="1:23" ht="17">
      <c r="A1145" s="1652"/>
      <c r="B1145" s="817">
        <v>6</v>
      </c>
      <c r="C1145" s="764" t="s">
        <v>82</v>
      </c>
      <c r="D1145" s="764" t="s">
        <v>1370</v>
      </c>
      <c r="E1145" s="764" t="s">
        <v>1398</v>
      </c>
      <c r="F1145" s="838" t="s">
        <v>82</v>
      </c>
      <c r="G1145" s="514">
        <v>512</v>
      </c>
      <c r="H1145" s="514" t="s">
        <v>82</v>
      </c>
      <c r="I1145" s="514" t="s">
        <v>82</v>
      </c>
      <c r="J1145" s="838" t="s">
        <v>699</v>
      </c>
      <c r="K1145" s="764" t="s">
        <v>96</v>
      </c>
      <c r="L1145" s="837" t="s">
        <v>82</v>
      </c>
      <c r="M1145" s="468" t="s">
        <v>82</v>
      </c>
      <c r="N1145" s="514" t="s">
        <v>82</v>
      </c>
      <c r="O1145" s="756" t="s">
        <v>82</v>
      </c>
      <c r="P1145" s="801" t="s">
        <v>82</v>
      </c>
      <c r="Q1145" s="537">
        <v>0</v>
      </c>
      <c r="R1145" s="470">
        <v>0</v>
      </c>
      <c r="S1145" s="1264">
        <v>0</v>
      </c>
      <c r="T1145" s="1265"/>
      <c r="U1145" s="1292" t="s">
        <v>401</v>
      </c>
      <c r="V1145" s="1293"/>
    </row>
    <row r="1146" spans="1:23" ht="17">
      <c r="A1146" s="1652"/>
      <c r="B1146" s="817">
        <v>7</v>
      </c>
      <c r="C1146" s="838" t="s">
        <v>1425</v>
      </c>
      <c r="D1146" s="468">
        <v>106</v>
      </c>
      <c r="E1146" s="838">
        <v>18</v>
      </c>
      <c r="F1146" s="838">
        <v>32</v>
      </c>
      <c r="G1146" s="514">
        <v>522</v>
      </c>
      <c r="H1146" s="514" t="s">
        <v>82</v>
      </c>
      <c r="I1146" s="514" t="s">
        <v>82</v>
      </c>
      <c r="J1146" s="764" t="s">
        <v>443</v>
      </c>
      <c r="K1146" s="764" t="s">
        <v>443</v>
      </c>
      <c r="L1146" s="868" t="s">
        <v>484</v>
      </c>
      <c r="M1146" s="468" t="s">
        <v>1428</v>
      </c>
      <c r="N1146" s="514">
        <v>91899</v>
      </c>
      <c r="O1146" s="756">
        <v>20.149999999999999</v>
      </c>
      <c r="P1146" s="801">
        <v>12</v>
      </c>
      <c r="Q1146" s="537">
        <f>O1146*(100-P1146)/100</f>
        <v>17.731999999999999</v>
      </c>
      <c r="R1146" s="470">
        <f>Q1146*0.75</f>
        <v>13.298999999999999</v>
      </c>
      <c r="S1146" s="1264">
        <f>N1146/Q1146</f>
        <v>5182.6641100834649</v>
      </c>
      <c r="T1146" s="1265"/>
      <c r="U1146" s="1292" t="s">
        <v>405</v>
      </c>
      <c r="V1146" s="1293"/>
    </row>
    <row r="1147" spans="1:23" ht="17">
      <c r="A1147" s="1652"/>
      <c r="B1147" s="817">
        <v>8</v>
      </c>
      <c r="C1147" s="764" t="s">
        <v>82</v>
      </c>
      <c r="D1147" s="764" t="s">
        <v>1325</v>
      </c>
      <c r="E1147" s="514">
        <v>0</v>
      </c>
      <c r="F1147" s="764" t="s">
        <v>82</v>
      </c>
      <c r="G1147" s="514">
        <v>0</v>
      </c>
      <c r="H1147" s="514" t="s">
        <v>82</v>
      </c>
      <c r="I1147" s="514" t="s">
        <v>82</v>
      </c>
      <c r="J1147" s="764">
        <v>10</v>
      </c>
      <c r="K1147" s="764">
        <v>0</v>
      </c>
      <c r="L1147" s="868" t="s">
        <v>96</v>
      </c>
      <c r="M1147" s="468" t="s">
        <v>82</v>
      </c>
      <c r="N1147" s="940"/>
      <c r="O1147" s="922"/>
      <c r="P1147" s="843"/>
      <c r="Q1147" s="537">
        <f>O1147*(100-P1147)/100</f>
        <v>0</v>
      </c>
      <c r="R1147" s="470">
        <f>Q1147*0.93</f>
        <v>0</v>
      </c>
      <c r="S1147" s="1264" t="e">
        <f>N1147/Q1147</f>
        <v>#DIV/0!</v>
      </c>
      <c r="T1147" s="1265"/>
      <c r="U1147" s="1292" t="s">
        <v>472</v>
      </c>
      <c r="V1147" s="1293"/>
    </row>
    <row r="1148" spans="1:23" ht="16">
      <c r="A1148" s="1652"/>
      <c r="B1148" s="817" t="s">
        <v>465</v>
      </c>
      <c r="C1148" s="838" t="s">
        <v>82</v>
      </c>
      <c r="D1148" s="838" t="s">
        <v>1426</v>
      </c>
      <c r="E1148" s="838" t="s">
        <v>1426</v>
      </c>
      <c r="F1148" s="838" t="s">
        <v>82</v>
      </c>
      <c r="G1148" s="838" t="s">
        <v>96</v>
      </c>
      <c r="H1148" s="468" t="s">
        <v>82</v>
      </c>
      <c r="I1148" s="514" t="s">
        <v>82</v>
      </c>
      <c r="J1148" s="764" t="s">
        <v>451</v>
      </c>
      <c r="K1148" s="514">
        <v>0</v>
      </c>
      <c r="L1148" s="514" t="s">
        <v>82</v>
      </c>
      <c r="M1148" s="863" t="s">
        <v>82</v>
      </c>
      <c r="N1148" s="923"/>
      <c r="O1148" s="922"/>
      <c r="P1148" s="843"/>
      <c r="Q1148" s="537">
        <f>O1148*(100-P1148)/100</f>
        <v>0</v>
      </c>
      <c r="R1148" s="470">
        <f>Q1148*0.93</f>
        <v>0</v>
      </c>
      <c r="S1148" s="1264" t="e">
        <f>N1148/Q1148</f>
        <v>#DIV/0!</v>
      </c>
      <c r="T1148" s="1265"/>
      <c r="U1148" s="1292" t="s">
        <v>473</v>
      </c>
      <c r="V1148" s="1293"/>
    </row>
    <row r="1149" spans="1:23" ht="17">
      <c r="A1149" s="1653"/>
      <c r="B1149" s="817" t="s">
        <v>467</v>
      </c>
      <c r="C1149" s="764" t="s">
        <v>631</v>
      </c>
      <c r="D1149" s="468" t="s">
        <v>1427</v>
      </c>
      <c r="E1149" s="514">
        <v>25</v>
      </c>
      <c r="F1149" s="764" t="s">
        <v>459</v>
      </c>
      <c r="G1149" s="514">
        <v>474</v>
      </c>
      <c r="H1149" s="468" t="s">
        <v>82</v>
      </c>
      <c r="I1149" s="514" t="s">
        <v>82</v>
      </c>
      <c r="J1149" s="764">
        <v>0</v>
      </c>
      <c r="K1149" s="764">
        <v>0</v>
      </c>
      <c r="L1149" s="868" t="s">
        <v>484</v>
      </c>
      <c r="M1149" s="468" t="s">
        <v>1424</v>
      </c>
      <c r="N1149" s="841">
        <v>150000</v>
      </c>
      <c r="O1149" s="787">
        <v>20.3</v>
      </c>
      <c r="P1149" s="801">
        <v>25</v>
      </c>
      <c r="Q1149" s="537">
        <f>O1149*(100-P1149)/100</f>
        <v>15.225</v>
      </c>
      <c r="R1149" s="470">
        <f>Q1149*0.7835</f>
        <v>11.928787499999999</v>
      </c>
      <c r="S1149" s="1264">
        <f>N1149/Q1149</f>
        <v>9852.2167487684728</v>
      </c>
      <c r="T1149" s="1265"/>
      <c r="U1149" s="1292" t="s">
        <v>405</v>
      </c>
      <c r="V1149" s="1293"/>
    </row>
    <row r="1150" spans="1:23" ht="17">
      <c r="A1150" s="1651">
        <v>45433</v>
      </c>
      <c r="B1150" s="817" t="s">
        <v>256</v>
      </c>
      <c r="C1150" s="764" t="s">
        <v>838</v>
      </c>
      <c r="D1150" s="839" t="s">
        <v>1286</v>
      </c>
      <c r="E1150" s="764" t="s">
        <v>1357</v>
      </c>
      <c r="F1150" s="838" t="s">
        <v>456</v>
      </c>
      <c r="G1150" s="514">
        <v>474</v>
      </c>
      <c r="H1150" s="970"/>
      <c r="I1150" s="514" t="s">
        <v>82</v>
      </c>
      <c r="J1150" s="838" t="s">
        <v>445</v>
      </c>
      <c r="K1150" s="839">
        <v>0</v>
      </c>
      <c r="L1150" s="868" t="s">
        <v>484</v>
      </c>
      <c r="M1150" s="468" t="s">
        <v>1157</v>
      </c>
      <c r="N1150" s="514">
        <v>64377</v>
      </c>
      <c r="O1150" s="756">
        <v>150</v>
      </c>
      <c r="P1150" s="768">
        <v>99</v>
      </c>
      <c r="Q1150" s="537">
        <f>O1150*(100-P1150)/100</f>
        <v>1.5</v>
      </c>
      <c r="R1150" s="470">
        <f>Q1150*0.75</f>
        <v>1.125</v>
      </c>
      <c r="S1150" s="1264">
        <f>N1150/Q1150</f>
        <v>42918</v>
      </c>
      <c r="T1150" s="1265"/>
      <c r="U1150" s="1292" t="s">
        <v>1317</v>
      </c>
      <c r="V1150" s="1293"/>
      <c r="W1150" s="959">
        <v>17</v>
      </c>
    </row>
    <row r="1151" spans="1:23" ht="17">
      <c r="A1151" s="1652"/>
      <c r="B1151" s="817">
        <v>6</v>
      </c>
      <c r="C1151" s="764" t="s">
        <v>82</v>
      </c>
      <c r="D1151" s="764" t="s">
        <v>1370</v>
      </c>
      <c r="E1151" s="764" t="s">
        <v>1398</v>
      </c>
      <c r="F1151" s="838" t="s">
        <v>82</v>
      </c>
      <c r="G1151" s="514">
        <v>511</v>
      </c>
      <c r="H1151" s="514" t="s">
        <v>82</v>
      </c>
      <c r="I1151" s="514" t="s">
        <v>82</v>
      </c>
      <c r="J1151" s="838" t="s">
        <v>699</v>
      </c>
      <c r="K1151" s="764" t="s">
        <v>96</v>
      </c>
      <c r="L1151" s="837" t="s">
        <v>82</v>
      </c>
      <c r="M1151" s="468" t="s">
        <v>82</v>
      </c>
      <c r="N1151" s="514" t="s">
        <v>82</v>
      </c>
      <c r="O1151" s="756" t="s">
        <v>82</v>
      </c>
      <c r="P1151" s="801" t="s">
        <v>82</v>
      </c>
      <c r="Q1151" s="537">
        <v>0</v>
      </c>
      <c r="R1151" s="470">
        <v>0</v>
      </c>
      <c r="S1151" s="1264">
        <v>0</v>
      </c>
      <c r="T1151" s="1265"/>
      <c r="U1151" s="1292" t="s">
        <v>401</v>
      </c>
      <c r="V1151" s="1293"/>
    </row>
    <row r="1152" spans="1:23" ht="17">
      <c r="A1152" s="1652"/>
      <c r="B1152" s="817">
        <v>7</v>
      </c>
      <c r="C1152" s="838" t="s">
        <v>1430</v>
      </c>
      <c r="D1152" s="468">
        <v>106</v>
      </c>
      <c r="E1152" s="838">
        <v>18</v>
      </c>
      <c r="F1152" s="838">
        <v>32</v>
      </c>
      <c r="G1152" s="514">
        <v>522</v>
      </c>
      <c r="H1152" s="514" t="s">
        <v>82</v>
      </c>
      <c r="I1152" s="514" t="s">
        <v>82</v>
      </c>
      <c r="J1152" s="764" t="s">
        <v>443</v>
      </c>
      <c r="K1152" s="764" t="s">
        <v>443</v>
      </c>
      <c r="L1152" s="868" t="s">
        <v>484</v>
      </c>
      <c r="M1152" s="468" t="s">
        <v>1428</v>
      </c>
      <c r="N1152" s="514">
        <v>85236</v>
      </c>
      <c r="O1152" s="756">
        <v>24.08</v>
      </c>
      <c r="P1152" s="801">
        <v>12</v>
      </c>
      <c r="Q1152" s="537">
        <f t="shared" ref="Q1152:Q1215" si="29">O1152*(100-P1152)/100</f>
        <v>21.1904</v>
      </c>
      <c r="R1152" s="470">
        <f>Q1152*0.75</f>
        <v>15.892800000000001</v>
      </c>
      <c r="S1152" s="1264">
        <f t="shared" ref="S1152:S1215" si="30">N1152/Q1152</f>
        <v>4022.3874962247055</v>
      </c>
      <c r="T1152" s="1265"/>
      <c r="U1152" s="1292" t="s">
        <v>405</v>
      </c>
      <c r="V1152" s="1293"/>
    </row>
    <row r="1153" spans="1:23" ht="17">
      <c r="A1153" s="1652"/>
      <c r="B1153" s="817">
        <v>8</v>
      </c>
      <c r="C1153" s="764" t="s">
        <v>82</v>
      </c>
      <c r="D1153" s="764" t="s">
        <v>1325</v>
      </c>
      <c r="E1153" s="514">
        <v>0</v>
      </c>
      <c r="F1153" s="764" t="s">
        <v>82</v>
      </c>
      <c r="G1153" s="514">
        <v>0</v>
      </c>
      <c r="H1153" s="514" t="s">
        <v>82</v>
      </c>
      <c r="I1153" s="514" t="s">
        <v>82</v>
      </c>
      <c r="J1153" s="764">
        <v>10</v>
      </c>
      <c r="K1153" s="764">
        <v>0</v>
      </c>
      <c r="L1153" s="868" t="s">
        <v>96</v>
      </c>
      <c r="M1153" s="468" t="s">
        <v>82</v>
      </c>
      <c r="N1153" s="940"/>
      <c r="O1153" s="922"/>
      <c r="P1153" s="843"/>
      <c r="Q1153" s="537">
        <f t="shared" si="29"/>
        <v>0</v>
      </c>
      <c r="R1153" s="470">
        <f>Q1153*0.93</f>
        <v>0</v>
      </c>
      <c r="S1153" s="1264" t="e">
        <f t="shared" si="30"/>
        <v>#DIV/0!</v>
      </c>
      <c r="T1153" s="1265"/>
      <c r="U1153" s="1292" t="s">
        <v>472</v>
      </c>
      <c r="V1153" s="1293"/>
    </row>
    <row r="1154" spans="1:23" ht="16">
      <c r="A1154" s="1652"/>
      <c r="B1154" s="817" t="s">
        <v>465</v>
      </c>
      <c r="C1154" s="838" t="s">
        <v>82</v>
      </c>
      <c r="D1154" s="838" t="s">
        <v>1426</v>
      </c>
      <c r="E1154" s="838" t="s">
        <v>1426</v>
      </c>
      <c r="F1154" s="838" t="s">
        <v>82</v>
      </c>
      <c r="G1154" s="838" t="s">
        <v>96</v>
      </c>
      <c r="H1154" s="468" t="s">
        <v>82</v>
      </c>
      <c r="I1154" s="514" t="s">
        <v>82</v>
      </c>
      <c r="J1154" s="764" t="s">
        <v>451</v>
      </c>
      <c r="K1154" s="514">
        <v>0</v>
      </c>
      <c r="L1154" s="514" t="s">
        <v>82</v>
      </c>
      <c r="M1154" s="863" t="s">
        <v>82</v>
      </c>
      <c r="N1154" s="923"/>
      <c r="O1154" s="922"/>
      <c r="P1154" s="843"/>
      <c r="Q1154" s="537">
        <f t="shared" si="29"/>
        <v>0</v>
      </c>
      <c r="R1154" s="470">
        <f>Q1154*0.93</f>
        <v>0</v>
      </c>
      <c r="S1154" s="1264" t="e">
        <f t="shared" si="30"/>
        <v>#DIV/0!</v>
      </c>
      <c r="T1154" s="1265"/>
      <c r="U1154" s="1292" t="s">
        <v>473</v>
      </c>
      <c r="V1154" s="1293"/>
    </row>
    <row r="1155" spans="1:23" ht="17">
      <c r="A1155" s="1653"/>
      <c r="B1155" s="817" t="s">
        <v>467</v>
      </c>
      <c r="C1155" s="764" t="s">
        <v>631</v>
      </c>
      <c r="D1155" s="468">
        <v>80</v>
      </c>
      <c r="E1155" s="514">
        <v>25</v>
      </c>
      <c r="F1155" s="764" t="s">
        <v>459</v>
      </c>
      <c r="G1155" s="514">
        <v>474</v>
      </c>
      <c r="H1155" s="468" t="s">
        <v>82</v>
      </c>
      <c r="I1155" s="514" t="s">
        <v>82</v>
      </c>
      <c r="J1155" s="764">
        <v>0</v>
      </c>
      <c r="K1155" s="764">
        <v>0</v>
      </c>
      <c r="L1155" s="868" t="s">
        <v>484</v>
      </c>
      <c r="M1155" s="468" t="s">
        <v>1424</v>
      </c>
      <c r="N1155" s="841">
        <v>150000</v>
      </c>
      <c r="O1155" s="787">
        <v>22.6</v>
      </c>
      <c r="P1155" s="801">
        <v>25</v>
      </c>
      <c r="Q1155" s="537">
        <f t="shared" si="29"/>
        <v>16.95</v>
      </c>
      <c r="R1155" s="470">
        <f>Q1155*0.7835</f>
        <v>13.280324999999999</v>
      </c>
      <c r="S1155" s="1264">
        <f t="shared" si="30"/>
        <v>8849.5575221238942</v>
      </c>
      <c r="T1155" s="1265"/>
      <c r="U1155" s="1292" t="s">
        <v>405</v>
      </c>
      <c r="V1155" s="1293"/>
    </row>
    <row r="1156" spans="1:23" ht="17">
      <c r="A1156" s="1651">
        <v>45434</v>
      </c>
      <c r="B1156" s="817" t="s">
        <v>256</v>
      </c>
      <c r="C1156" s="764" t="s">
        <v>1431</v>
      </c>
      <c r="D1156" s="839" t="s">
        <v>1307</v>
      </c>
      <c r="E1156" s="764" t="s">
        <v>1357</v>
      </c>
      <c r="F1156" s="838" t="s">
        <v>456</v>
      </c>
      <c r="G1156" s="514">
        <v>502</v>
      </c>
      <c r="H1156" s="970"/>
      <c r="I1156" s="514" t="s">
        <v>82</v>
      </c>
      <c r="J1156" s="838" t="s">
        <v>445</v>
      </c>
      <c r="K1156" s="839">
        <v>0</v>
      </c>
      <c r="L1156" s="868" t="s">
        <v>484</v>
      </c>
      <c r="M1156" s="468" t="s">
        <v>1440</v>
      </c>
      <c r="N1156" s="514">
        <v>72106</v>
      </c>
      <c r="O1156" s="756">
        <v>175</v>
      </c>
      <c r="P1156" s="768">
        <v>99</v>
      </c>
      <c r="Q1156" s="537">
        <f t="shared" si="29"/>
        <v>1.75</v>
      </c>
      <c r="R1156" s="470">
        <f>Q1156*0.75</f>
        <v>1.3125</v>
      </c>
      <c r="S1156" s="1264">
        <f t="shared" si="30"/>
        <v>41203.428571428572</v>
      </c>
      <c r="T1156" s="1265"/>
      <c r="U1156" s="1292" t="s">
        <v>1317</v>
      </c>
      <c r="V1156" s="1293"/>
      <c r="W1156" s="959">
        <v>17</v>
      </c>
    </row>
    <row r="1157" spans="1:23" ht="17">
      <c r="A1157" s="1652"/>
      <c r="B1157" s="817">
        <v>6</v>
      </c>
      <c r="C1157" s="764" t="s">
        <v>1432</v>
      </c>
      <c r="D1157" s="764" t="s">
        <v>1434</v>
      </c>
      <c r="E1157" s="764" t="s">
        <v>1437</v>
      </c>
      <c r="F1157" s="838" t="s">
        <v>907</v>
      </c>
      <c r="G1157" s="514">
        <v>509</v>
      </c>
      <c r="H1157" s="514" t="s">
        <v>82</v>
      </c>
      <c r="I1157" s="514" t="s">
        <v>82</v>
      </c>
      <c r="J1157" s="838" t="s">
        <v>1438</v>
      </c>
      <c r="K1157" s="764" t="s">
        <v>96</v>
      </c>
      <c r="L1157" s="837" t="s">
        <v>1439</v>
      </c>
      <c r="M1157" s="468" t="s">
        <v>1441</v>
      </c>
      <c r="N1157" s="514">
        <v>89166</v>
      </c>
      <c r="O1157" s="756">
        <v>9.77</v>
      </c>
      <c r="P1157" s="801">
        <v>26</v>
      </c>
      <c r="Q1157" s="537">
        <f t="shared" si="29"/>
        <v>7.2298</v>
      </c>
      <c r="R1157" s="470">
        <f>Q1157*0.75</f>
        <v>5.4223499999999998</v>
      </c>
      <c r="S1157" s="1264">
        <f t="shared" si="30"/>
        <v>12333.121248167308</v>
      </c>
      <c r="T1157" s="1265"/>
      <c r="U1157" s="1292" t="s">
        <v>401</v>
      </c>
      <c r="V1157" s="1293"/>
    </row>
    <row r="1158" spans="1:23" ht="17">
      <c r="A1158" s="1652"/>
      <c r="B1158" s="817">
        <v>7</v>
      </c>
      <c r="C1158" s="838" t="s">
        <v>1433</v>
      </c>
      <c r="D1158" s="468" t="s">
        <v>1435</v>
      </c>
      <c r="E1158" s="838" t="s">
        <v>561</v>
      </c>
      <c r="F1158" s="838" t="s">
        <v>907</v>
      </c>
      <c r="G1158" s="514">
        <v>522</v>
      </c>
      <c r="H1158" s="514" t="s">
        <v>82</v>
      </c>
      <c r="I1158" s="514" t="s">
        <v>82</v>
      </c>
      <c r="J1158" s="764" t="s">
        <v>1148</v>
      </c>
      <c r="K1158" s="764" t="s">
        <v>1156</v>
      </c>
      <c r="L1158" s="868" t="s">
        <v>484</v>
      </c>
      <c r="M1158" s="468" t="s">
        <v>1303</v>
      </c>
      <c r="N1158" s="514">
        <v>108200</v>
      </c>
      <c r="O1158" s="756">
        <v>37.700000000000003</v>
      </c>
      <c r="P1158" s="801">
        <v>12</v>
      </c>
      <c r="Q1158" s="537">
        <f t="shared" si="29"/>
        <v>33.176000000000002</v>
      </c>
      <c r="R1158" s="470">
        <f>Q1158*0.75</f>
        <v>24.882000000000001</v>
      </c>
      <c r="S1158" s="1264">
        <f t="shared" si="30"/>
        <v>3261.3937786351576</v>
      </c>
      <c r="T1158" s="1265"/>
      <c r="U1158" s="1292" t="s">
        <v>405</v>
      </c>
      <c r="V1158" s="1293"/>
    </row>
    <row r="1159" spans="1:23" ht="17">
      <c r="A1159" s="1652"/>
      <c r="B1159" s="817">
        <v>8</v>
      </c>
      <c r="C1159" s="764" t="s">
        <v>82</v>
      </c>
      <c r="D1159" s="764" t="s">
        <v>1325</v>
      </c>
      <c r="E1159" s="514">
        <v>0</v>
      </c>
      <c r="F1159" s="764" t="s">
        <v>82</v>
      </c>
      <c r="G1159" s="514">
        <v>0</v>
      </c>
      <c r="H1159" s="514" t="s">
        <v>82</v>
      </c>
      <c r="I1159" s="514" t="s">
        <v>82</v>
      </c>
      <c r="J1159" s="764">
        <v>10</v>
      </c>
      <c r="K1159" s="764">
        <v>0</v>
      </c>
      <c r="L1159" s="868" t="s">
        <v>96</v>
      </c>
      <c r="M1159" s="468" t="s">
        <v>82</v>
      </c>
      <c r="N1159" s="940"/>
      <c r="O1159" s="922"/>
      <c r="P1159" s="843"/>
      <c r="Q1159" s="537">
        <f t="shared" si="29"/>
        <v>0</v>
      </c>
      <c r="R1159" s="470">
        <f>Q1159*0.93</f>
        <v>0</v>
      </c>
      <c r="S1159" s="1264" t="e">
        <f t="shared" si="30"/>
        <v>#DIV/0!</v>
      </c>
      <c r="T1159" s="1265"/>
      <c r="U1159" s="1292" t="s">
        <v>472</v>
      </c>
      <c r="V1159" s="1293"/>
    </row>
    <row r="1160" spans="1:23" ht="16">
      <c r="A1160" s="1652"/>
      <c r="B1160" s="817" t="s">
        <v>465</v>
      </c>
      <c r="C1160" s="838" t="s">
        <v>82</v>
      </c>
      <c r="D1160" s="838" t="s">
        <v>1426</v>
      </c>
      <c r="E1160" s="838" t="s">
        <v>1426</v>
      </c>
      <c r="F1160" s="838" t="s">
        <v>82</v>
      </c>
      <c r="G1160" s="838" t="s">
        <v>96</v>
      </c>
      <c r="H1160" s="468" t="s">
        <v>82</v>
      </c>
      <c r="I1160" s="514" t="s">
        <v>82</v>
      </c>
      <c r="J1160" s="764" t="s">
        <v>451</v>
      </c>
      <c r="K1160" s="514">
        <v>0</v>
      </c>
      <c r="L1160" s="514" t="s">
        <v>82</v>
      </c>
      <c r="M1160" s="863" t="s">
        <v>82</v>
      </c>
      <c r="N1160" s="923"/>
      <c r="O1160" s="922"/>
      <c r="P1160" s="843"/>
      <c r="Q1160" s="537">
        <f t="shared" si="29"/>
        <v>0</v>
      </c>
      <c r="R1160" s="470">
        <f>Q1160*0.93</f>
        <v>0</v>
      </c>
      <c r="S1160" s="1264" t="e">
        <f t="shared" si="30"/>
        <v>#DIV/0!</v>
      </c>
      <c r="T1160" s="1265"/>
      <c r="U1160" s="1292" t="s">
        <v>473</v>
      </c>
      <c r="V1160" s="1293"/>
    </row>
    <row r="1161" spans="1:23" ht="17">
      <c r="A1161" s="1653"/>
      <c r="B1161" s="817" t="s">
        <v>467</v>
      </c>
      <c r="C1161" s="764" t="s">
        <v>813</v>
      </c>
      <c r="D1161" s="468" t="s">
        <v>1436</v>
      </c>
      <c r="E1161" s="514" t="s">
        <v>669</v>
      </c>
      <c r="F1161" s="764" t="s">
        <v>907</v>
      </c>
      <c r="G1161" s="514">
        <v>506</v>
      </c>
      <c r="H1161" s="468" t="s">
        <v>82</v>
      </c>
      <c r="I1161" s="514" t="s">
        <v>82</v>
      </c>
      <c r="J1161" s="764">
        <v>0</v>
      </c>
      <c r="K1161" s="764">
        <v>0</v>
      </c>
      <c r="L1161" s="868" t="s">
        <v>484</v>
      </c>
      <c r="M1161" s="468" t="s">
        <v>845</v>
      </c>
      <c r="N1161" s="841">
        <v>105050</v>
      </c>
      <c r="O1161" s="787">
        <v>29.47</v>
      </c>
      <c r="P1161" s="801">
        <v>25</v>
      </c>
      <c r="Q1161" s="537">
        <f t="shared" si="29"/>
        <v>22.102499999999999</v>
      </c>
      <c r="R1161" s="470">
        <f>Q1161*0.7835</f>
        <v>17.317308749999999</v>
      </c>
      <c r="S1161" s="1264">
        <f t="shared" si="30"/>
        <v>4752.8560117633751</v>
      </c>
      <c r="T1161" s="1265"/>
      <c r="U1161" s="1292" t="s">
        <v>405</v>
      </c>
      <c r="V1161" s="1293"/>
    </row>
    <row r="1162" spans="1:23" ht="17">
      <c r="A1162" s="1651">
        <v>45435</v>
      </c>
      <c r="B1162" s="817" t="s">
        <v>256</v>
      </c>
      <c r="C1162" s="764" t="s">
        <v>456</v>
      </c>
      <c r="D1162" s="839" t="s">
        <v>1162</v>
      </c>
      <c r="E1162" s="764" t="s">
        <v>1445</v>
      </c>
      <c r="F1162" s="838" t="s">
        <v>456</v>
      </c>
      <c r="G1162" s="514">
        <v>495</v>
      </c>
      <c r="H1162" s="970"/>
      <c r="I1162" s="514" t="s">
        <v>82</v>
      </c>
      <c r="J1162" s="838" t="s">
        <v>445</v>
      </c>
      <c r="K1162" s="839">
        <v>0</v>
      </c>
      <c r="L1162" s="868" t="s">
        <v>484</v>
      </c>
      <c r="M1162" s="468" t="s">
        <v>1205</v>
      </c>
      <c r="N1162" s="514">
        <v>81151</v>
      </c>
      <c r="O1162" s="756">
        <v>175</v>
      </c>
      <c r="P1162" s="768">
        <v>99</v>
      </c>
      <c r="Q1162" s="537">
        <f t="shared" si="29"/>
        <v>1.75</v>
      </c>
      <c r="R1162" s="470">
        <f>Q1162*0.75</f>
        <v>1.3125</v>
      </c>
      <c r="S1162" s="1264">
        <f t="shared" si="30"/>
        <v>46372</v>
      </c>
      <c r="T1162" s="1265"/>
      <c r="U1162" s="1292" t="s">
        <v>1317</v>
      </c>
      <c r="V1162" s="1293"/>
      <c r="W1162" s="959">
        <v>17</v>
      </c>
    </row>
    <row r="1163" spans="1:23" ht="17">
      <c r="A1163" s="1652"/>
      <c r="B1163" s="817">
        <v>6</v>
      </c>
      <c r="C1163" s="764" t="s">
        <v>1442</v>
      </c>
      <c r="D1163" s="764" t="s">
        <v>1444</v>
      </c>
      <c r="E1163" s="764" t="s">
        <v>1349</v>
      </c>
      <c r="F1163" s="838" t="s">
        <v>459</v>
      </c>
      <c r="G1163" s="514">
        <v>516</v>
      </c>
      <c r="H1163" s="514" t="s">
        <v>82</v>
      </c>
      <c r="I1163" s="514" t="s">
        <v>82</v>
      </c>
      <c r="J1163" s="838" t="s">
        <v>562</v>
      </c>
      <c r="K1163" s="764" t="s">
        <v>96</v>
      </c>
      <c r="L1163" s="837" t="s">
        <v>484</v>
      </c>
      <c r="M1163" s="468" t="s">
        <v>1446</v>
      </c>
      <c r="N1163" s="514">
        <v>155180</v>
      </c>
      <c r="O1163" s="756">
        <v>19.96</v>
      </c>
      <c r="P1163" s="801">
        <v>26</v>
      </c>
      <c r="Q1163" s="537">
        <f t="shared" si="29"/>
        <v>14.7704</v>
      </c>
      <c r="R1163" s="470">
        <f>Q1163*0.75</f>
        <v>11.0778</v>
      </c>
      <c r="S1163" s="1264">
        <f t="shared" si="30"/>
        <v>10506.147429995124</v>
      </c>
      <c r="T1163" s="1265"/>
      <c r="U1163" s="1292" t="s">
        <v>401</v>
      </c>
      <c r="V1163" s="1293"/>
    </row>
    <row r="1164" spans="1:23" ht="17">
      <c r="A1164" s="1652"/>
      <c r="B1164" s="817">
        <v>7</v>
      </c>
      <c r="C1164" s="838" t="s">
        <v>1443</v>
      </c>
      <c r="D1164" s="468" t="s">
        <v>1427</v>
      </c>
      <c r="E1164" s="838" t="s">
        <v>781</v>
      </c>
      <c r="F1164" s="838" t="s">
        <v>459</v>
      </c>
      <c r="G1164" s="514">
        <v>485</v>
      </c>
      <c r="H1164" s="514" t="s">
        <v>82</v>
      </c>
      <c r="I1164" s="514" t="s">
        <v>82</v>
      </c>
      <c r="J1164" s="764" t="s">
        <v>1156</v>
      </c>
      <c r="K1164" s="764" t="s">
        <v>1156</v>
      </c>
      <c r="L1164" s="868" t="s">
        <v>484</v>
      </c>
      <c r="M1164" s="468" t="s">
        <v>1447</v>
      </c>
      <c r="N1164" s="514">
        <v>200000</v>
      </c>
      <c r="O1164" s="756">
        <v>40</v>
      </c>
      <c r="P1164" s="801">
        <v>12</v>
      </c>
      <c r="Q1164" s="537">
        <f t="shared" si="29"/>
        <v>35.200000000000003</v>
      </c>
      <c r="R1164" s="470">
        <f>Q1164*0.75</f>
        <v>26.400000000000002</v>
      </c>
      <c r="S1164" s="1264">
        <f t="shared" si="30"/>
        <v>5681.8181818181811</v>
      </c>
      <c r="T1164" s="1265"/>
      <c r="U1164" s="1292" t="s">
        <v>405</v>
      </c>
      <c r="V1164" s="1293"/>
    </row>
    <row r="1165" spans="1:23" ht="17">
      <c r="A1165" s="1652"/>
      <c r="B1165" s="817">
        <v>8</v>
      </c>
      <c r="C1165" s="764" t="s">
        <v>82</v>
      </c>
      <c r="D1165" s="764" t="s">
        <v>1325</v>
      </c>
      <c r="E1165" s="514">
        <v>0</v>
      </c>
      <c r="F1165" s="764" t="s">
        <v>82</v>
      </c>
      <c r="G1165" s="514">
        <v>0</v>
      </c>
      <c r="H1165" s="514" t="s">
        <v>82</v>
      </c>
      <c r="I1165" s="514" t="s">
        <v>82</v>
      </c>
      <c r="J1165" s="764">
        <v>10</v>
      </c>
      <c r="K1165" s="764">
        <v>0</v>
      </c>
      <c r="L1165" s="868" t="s">
        <v>96</v>
      </c>
      <c r="M1165" s="468" t="s">
        <v>82</v>
      </c>
      <c r="N1165" s="940"/>
      <c r="O1165" s="922"/>
      <c r="P1165" s="843"/>
      <c r="Q1165" s="537">
        <f t="shared" si="29"/>
        <v>0</v>
      </c>
      <c r="R1165" s="470">
        <f>Q1165*0.93</f>
        <v>0</v>
      </c>
      <c r="S1165" s="1264" t="e">
        <f t="shared" si="30"/>
        <v>#DIV/0!</v>
      </c>
      <c r="T1165" s="1265"/>
      <c r="U1165" s="1292" t="s">
        <v>472</v>
      </c>
      <c r="V1165" s="1293"/>
    </row>
    <row r="1166" spans="1:23" ht="16">
      <c r="A1166" s="1652"/>
      <c r="B1166" s="817" t="s">
        <v>465</v>
      </c>
      <c r="C1166" s="838" t="s">
        <v>82</v>
      </c>
      <c r="D1166" s="838" t="s">
        <v>1426</v>
      </c>
      <c r="E1166" s="838" t="s">
        <v>1426</v>
      </c>
      <c r="F1166" s="838" t="s">
        <v>82</v>
      </c>
      <c r="G1166" s="838" t="s">
        <v>96</v>
      </c>
      <c r="H1166" s="468" t="s">
        <v>82</v>
      </c>
      <c r="I1166" s="514" t="s">
        <v>82</v>
      </c>
      <c r="J1166" s="764" t="s">
        <v>451</v>
      </c>
      <c r="K1166" s="514">
        <v>0</v>
      </c>
      <c r="L1166" s="514" t="s">
        <v>82</v>
      </c>
      <c r="M1166" s="863" t="s">
        <v>82</v>
      </c>
      <c r="N1166" s="923"/>
      <c r="O1166" s="922"/>
      <c r="P1166" s="843"/>
      <c r="Q1166" s="537">
        <f t="shared" si="29"/>
        <v>0</v>
      </c>
      <c r="R1166" s="470">
        <f>Q1166*0.93</f>
        <v>0</v>
      </c>
      <c r="S1166" s="1264" t="e">
        <f t="shared" si="30"/>
        <v>#DIV/0!</v>
      </c>
      <c r="T1166" s="1265"/>
      <c r="U1166" s="1292" t="s">
        <v>473</v>
      </c>
      <c r="V1166" s="1293"/>
    </row>
    <row r="1167" spans="1:23" ht="17">
      <c r="A1167" s="1653"/>
      <c r="B1167" s="817" t="s">
        <v>467</v>
      </c>
      <c r="C1167" s="764" t="s">
        <v>701</v>
      </c>
      <c r="D1167" s="468">
        <v>91</v>
      </c>
      <c r="E1167" s="514" t="s">
        <v>1328</v>
      </c>
      <c r="F1167" s="764" t="s">
        <v>458</v>
      </c>
      <c r="G1167" s="514">
        <v>483</v>
      </c>
      <c r="H1167" s="468" t="s">
        <v>82</v>
      </c>
      <c r="I1167" s="514" t="s">
        <v>82</v>
      </c>
      <c r="J1167" s="764">
        <v>0</v>
      </c>
      <c r="K1167" s="764">
        <v>0</v>
      </c>
      <c r="L1167" s="868" t="s">
        <v>484</v>
      </c>
      <c r="M1167" s="468" t="s">
        <v>1448</v>
      </c>
      <c r="N1167" s="841">
        <v>100000</v>
      </c>
      <c r="O1167" s="787">
        <v>30</v>
      </c>
      <c r="P1167" s="801">
        <v>25</v>
      </c>
      <c r="Q1167" s="537">
        <f t="shared" si="29"/>
        <v>22.5</v>
      </c>
      <c r="R1167" s="470">
        <f>Q1167*0.7835</f>
        <v>17.62875</v>
      </c>
      <c r="S1167" s="1264">
        <f t="shared" si="30"/>
        <v>4444.4444444444443</v>
      </c>
      <c r="T1167" s="1265"/>
      <c r="U1167" s="1292" t="s">
        <v>405</v>
      </c>
      <c r="V1167" s="1293"/>
    </row>
    <row r="1168" spans="1:23" ht="17">
      <c r="A1168" s="1651">
        <v>45436</v>
      </c>
      <c r="B1168" s="817" t="s">
        <v>256</v>
      </c>
      <c r="C1168" s="764" t="s">
        <v>456</v>
      </c>
      <c r="D1168" s="839" t="s">
        <v>1263</v>
      </c>
      <c r="E1168" s="764" t="s">
        <v>1453</v>
      </c>
      <c r="F1168" s="838" t="s">
        <v>456</v>
      </c>
      <c r="G1168" s="514">
        <v>502</v>
      </c>
      <c r="H1168" s="970"/>
      <c r="I1168" s="514" t="s">
        <v>82</v>
      </c>
      <c r="J1168" s="838" t="s">
        <v>1016</v>
      </c>
      <c r="K1168" s="839">
        <v>0</v>
      </c>
      <c r="L1168" s="868" t="s">
        <v>484</v>
      </c>
      <c r="M1168" s="468" t="s">
        <v>1202</v>
      </c>
      <c r="N1168" s="514">
        <v>83567</v>
      </c>
      <c r="O1168" s="756">
        <v>175</v>
      </c>
      <c r="P1168" s="768">
        <v>99</v>
      </c>
      <c r="Q1168" s="537">
        <f t="shared" si="29"/>
        <v>1.75</v>
      </c>
      <c r="R1168" s="470">
        <f>Q1168*0.75</f>
        <v>1.3125</v>
      </c>
      <c r="S1168" s="1264">
        <f t="shared" si="30"/>
        <v>47752.571428571428</v>
      </c>
      <c r="T1168" s="1265"/>
      <c r="U1168" s="1292" t="s">
        <v>1317</v>
      </c>
      <c r="V1168" s="1293"/>
      <c r="W1168" s="959">
        <v>17</v>
      </c>
    </row>
    <row r="1169" spans="1:23" ht="17">
      <c r="A1169" s="1652"/>
      <c r="B1169" s="817">
        <v>6</v>
      </c>
      <c r="C1169" s="764" t="s">
        <v>1449</v>
      </c>
      <c r="D1169" s="764" t="s">
        <v>1451</v>
      </c>
      <c r="E1169" s="764" t="s">
        <v>1349</v>
      </c>
      <c r="F1169" s="838" t="s">
        <v>459</v>
      </c>
      <c r="G1169" s="514">
        <v>521</v>
      </c>
      <c r="H1169" s="514" t="s">
        <v>82</v>
      </c>
      <c r="I1169" s="514" t="s">
        <v>82</v>
      </c>
      <c r="J1169" s="838" t="s">
        <v>406</v>
      </c>
      <c r="K1169" s="764" t="s">
        <v>96</v>
      </c>
      <c r="L1169" s="837" t="s">
        <v>484</v>
      </c>
      <c r="M1169" s="468" t="s">
        <v>1454</v>
      </c>
      <c r="N1169" s="514">
        <v>163496</v>
      </c>
      <c r="O1169" s="756">
        <v>18.66</v>
      </c>
      <c r="P1169" s="801">
        <v>26</v>
      </c>
      <c r="Q1169" s="537">
        <f t="shared" si="29"/>
        <v>13.808399999999999</v>
      </c>
      <c r="R1169" s="470">
        <f>Q1169*0.75</f>
        <v>10.356299999999999</v>
      </c>
      <c r="S1169" s="1264">
        <f t="shared" si="30"/>
        <v>11840.329075055764</v>
      </c>
      <c r="T1169" s="1265"/>
      <c r="U1169" s="1292" t="s">
        <v>401</v>
      </c>
      <c r="V1169" s="1293"/>
    </row>
    <row r="1170" spans="1:23" ht="17">
      <c r="A1170" s="1652"/>
      <c r="B1170" s="817">
        <v>7</v>
      </c>
      <c r="C1170" s="838" t="s">
        <v>1450</v>
      </c>
      <c r="D1170" s="468" t="s">
        <v>1452</v>
      </c>
      <c r="E1170" s="838" t="s">
        <v>781</v>
      </c>
      <c r="F1170" s="838" t="s">
        <v>459</v>
      </c>
      <c r="G1170" s="514">
        <v>520</v>
      </c>
      <c r="H1170" s="514" t="s">
        <v>82</v>
      </c>
      <c r="I1170" s="514" t="s">
        <v>82</v>
      </c>
      <c r="J1170" s="764" t="s">
        <v>1016</v>
      </c>
      <c r="K1170" s="764" t="s">
        <v>443</v>
      </c>
      <c r="L1170" s="868" t="s">
        <v>484</v>
      </c>
      <c r="M1170" s="468" t="s">
        <v>1447</v>
      </c>
      <c r="N1170" s="514">
        <v>200000</v>
      </c>
      <c r="O1170" s="756">
        <v>39</v>
      </c>
      <c r="P1170" s="801">
        <v>12</v>
      </c>
      <c r="Q1170" s="537">
        <f t="shared" si="29"/>
        <v>34.32</v>
      </c>
      <c r="R1170" s="470">
        <f>Q1170*0.75</f>
        <v>25.740000000000002</v>
      </c>
      <c r="S1170" s="1264">
        <f t="shared" si="30"/>
        <v>5827.5058275058273</v>
      </c>
      <c r="T1170" s="1265"/>
      <c r="U1170" s="1292" t="s">
        <v>405</v>
      </c>
      <c r="V1170" s="1293"/>
    </row>
    <row r="1171" spans="1:23" ht="17">
      <c r="A1171" s="1652"/>
      <c r="B1171" s="817">
        <v>8</v>
      </c>
      <c r="C1171" s="764" t="s">
        <v>82</v>
      </c>
      <c r="D1171" s="764" t="s">
        <v>1325</v>
      </c>
      <c r="E1171" s="514">
        <v>0</v>
      </c>
      <c r="F1171" s="764" t="s">
        <v>82</v>
      </c>
      <c r="G1171" s="514">
        <v>0</v>
      </c>
      <c r="H1171" s="514" t="s">
        <v>82</v>
      </c>
      <c r="I1171" s="514" t="s">
        <v>82</v>
      </c>
      <c r="J1171" s="764">
        <v>10</v>
      </c>
      <c r="K1171" s="764">
        <v>0</v>
      </c>
      <c r="L1171" s="868" t="s">
        <v>96</v>
      </c>
      <c r="M1171" s="468" t="s">
        <v>82</v>
      </c>
      <c r="N1171" s="940"/>
      <c r="O1171" s="922"/>
      <c r="P1171" s="843"/>
      <c r="Q1171" s="537">
        <f t="shared" si="29"/>
        <v>0</v>
      </c>
      <c r="R1171" s="470">
        <f>Q1171*0.93</f>
        <v>0</v>
      </c>
      <c r="S1171" s="1264" t="e">
        <f t="shared" si="30"/>
        <v>#DIV/0!</v>
      </c>
      <c r="T1171" s="1265"/>
      <c r="U1171" s="1292" t="s">
        <v>472</v>
      </c>
      <c r="V1171" s="1293"/>
    </row>
    <row r="1172" spans="1:23" ht="16">
      <c r="A1172" s="1652"/>
      <c r="B1172" s="817" t="s">
        <v>465</v>
      </c>
      <c r="C1172" s="838" t="s">
        <v>82</v>
      </c>
      <c r="D1172" s="838" t="s">
        <v>1426</v>
      </c>
      <c r="E1172" s="838" t="s">
        <v>1426</v>
      </c>
      <c r="F1172" s="838" t="s">
        <v>82</v>
      </c>
      <c r="G1172" s="838" t="s">
        <v>96</v>
      </c>
      <c r="H1172" s="468" t="s">
        <v>82</v>
      </c>
      <c r="I1172" s="514" t="s">
        <v>82</v>
      </c>
      <c r="J1172" s="764" t="s">
        <v>451</v>
      </c>
      <c r="K1172" s="514">
        <v>0</v>
      </c>
      <c r="L1172" s="514" t="s">
        <v>82</v>
      </c>
      <c r="M1172" s="863" t="s">
        <v>82</v>
      </c>
      <c r="N1172" s="923"/>
      <c r="O1172" s="922"/>
      <c r="P1172" s="843"/>
      <c r="Q1172" s="537">
        <f t="shared" si="29"/>
        <v>0</v>
      </c>
      <c r="R1172" s="470">
        <f>Q1172*0.93</f>
        <v>0</v>
      </c>
      <c r="S1172" s="1264" t="e">
        <f t="shared" si="30"/>
        <v>#DIV/0!</v>
      </c>
      <c r="T1172" s="1265"/>
      <c r="U1172" s="1292" t="s">
        <v>473</v>
      </c>
      <c r="V1172" s="1293"/>
    </row>
    <row r="1173" spans="1:23" ht="17">
      <c r="A1173" s="1653"/>
      <c r="B1173" s="817" t="s">
        <v>467</v>
      </c>
      <c r="C1173" s="764" t="s">
        <v>701</v>
      </c>
      <c r="D1173" s="468">
        <v>91</v>
      </c>
      <c r="E1173" s="514">
        <v>25</v>
      </c>
      <c r="F1173" s="764" t="s">
        <v>458</v>
      </c>
      <c r="G1173" s="514">
        <v>507</v>
      </c>
      <c r="H1173" s="468" t="s">
        <v>82</v>
      </c>
      <c r="I1173" s="514" t="s">
        <v>82</v>
      </c>
      <c r="J1173" s="764">
        <v>0</v>
      </c>
      <c r="K1173" s="764">
        <v>0</v>
      </c>
      <c r="L1173" s="868" t="s">
        <v>484</v>
      </c>
      <c r="M1173" s="468" t="s">
        <v>1455</v>
      </c>
      <c r="N1173" s="841">
        <v>100000</v>
      </c>
      <c r="O1173" s="787">
        <v>28</v>
      </c>
      <c r="P1173" s="801">
        <v>25</v>
      </c>
      <c r="Q1173" s="537">
        <f t="shared" si="29"/>
        <v>21</v>
      </c>
      <c r="R1173" s="470">
        <f>Q1173*0.7835</f>
        <v>16.453499999999998</v>
      </c>
      <c r="S1173" s="1264">
        <f t="shared" si="30"/>
        <v>4761.9047619047615</v>
      </c>
      <c r="T1173" s="1265"/>
      <c r="U1173" s="1292" t="s">
        <v>405</v>
      </c>
      <c r="V1173" s="1293"/>
    </row>
    <row r="1174" spans="1:23" ht="17">
      <c r="A1174" s="1651">
        <v>45437</v>
      </c>
      <c r="B1174" s="817" t="s">
        <v>256</v>
      </c>
      <c r="C1174" s="764" t="s">
        <v>1361</v>
      </c>
      <c r="D1174" s="839" t="s">
        <v>1263</v>
      </c>
      <c r="E1174" s="764" t="s">
        <v>1350</v>
      </c>
      <c r="F1174" s="838" t="s">
        <v>456</v>
      </c>
      <c r="G1174" s="514">
        <v>502</v>
      </c>
      <c r="H1174" s="970"/>
      <c r="I1174" s="514" t="s">
        <v>82</v>
      </c>
      <c r="J1174" s="838" t="s">
        <v>1016</v>
      </c>
      <c r="K1174" s="839">
        <v>0</v>
      </c>
      <c r="L1174" s="868" t="s">
        <v>484</v>
      </c>
      <c r="M1174" s="468" t="s">
        <v>1458</v>
      </c>
      <c r="N1174" s="514">
        <v>61884</v>
      </c>
      <c r="O1174" s="756">
        <v>130</v>
      </c>
      <c r="P1174" s="768">
        <v>99</v>
      </c>
      <c r="Q1174" s="537">
        <f t="shared" si="29"/>
        <v>1.3</v>
      </c>
      <c r="R1174" s="470">
        <f>Q1174*0.75</f>
        <v>0.97500000000000009</v>
      </c>
      <c r="S1174" s="1264">
        <f t="shared" si="30"/>
        <v>47603.076923076922</v>
      </c>
      <c r="T1174" s="1265"/>
      <c r="U1174" s="1292" t="s">
        <v>1317</v>
      </c>
      <c r="V1174" s="1293"/>
      <c r="W1174" s="959">
        <v>17</v>
      </c>
    </row>
    <row r="1175" spans="1:23" ht="17">
      <c r="A1175" s="1652"/>
      <c r="B1175" s="817">
        <v>6</v>
      </c>
      <c r="C1175" s="764" t="s">
        <v>82</v>
      </c>
      <c r="D1175" s="764" t="s">
        <v>1456</v>
      </c>
      <c r="E1175" s="764" t="s">
        <v>1457</v>
      </c>
      <c r="F1175" s="838" t="s">
        <v>82</v>
      </c>
      <c r="G1175" s="514">
        <v>502</v>
      </c>
      <c r="H1175" s="514" t="s">
        <v>82</v>
      </c>
      <c r="I1175" s="514" t="s">
        <v>82</v>
      </c>
      <c r="J1175" s="838" t="s">
        <v>406</v>
      </c>
      <c r="K1175" s="764" t="s">
        <v>96</v>
      </c>
      <c r="L1175" s="837" t="s">
        <v>1460</v>
      </c>
      <c r="M1175" s="468" t="s">
        <v>82</v>
      </c>
      <c r="N1175" s="514">
        <v>60203</v>
      </c>
      <c r="O1175" s="756">
        <v>14</v>
      </c>
      <c r="P1175" s="801">
        <v>26</v>
      </c>
      <c r="Q1175" s="537">
        <f t="shared" si="29"/>
        <v>10.36</v>
      </c>
      <c r="R1175" s="470">
        <f>Q1175*0.75</f>
        <v>7.77</v>
      </c>
      <c r="S1175" s="1264">
        <f t="shared" si="30"/>
        <v>5811.1003861003865</v>
      </c>
      <c r="T1175" s="1265"/>
      <c r="U1175" s="1292" t="s">
        <v>401</v>
      </c>
      <c r="V1175" s="1293"/>
    </row>
    <row r="1176" spans="1:23" ht="17">
      <c r="A1176" s="1652"/>
      <c r="B1176" s="817">
        <v>7</v>
      </c>
      <c r="C1176" s="838" t="s">
        <v>1450</v>
      </c>
      <c r="D1176" s="468" t="s">
        <v>1452</v>
      </c>
      <c r="E1176" s="838" t="s">
        <v>781</v>
      </c>
      <c r="F1176" s="838" t="s">
        <v>459</v>
      </c>
      <c r="G1176" s="514">
        <v>524</v>
      </c>
      <c r="H1176" s="514" t="s">
        <v>82</v>
      </c>
      <c r="I1176" s="514" t="s">
        <v>82</v>
      </c>
      <c r="J1176" s="764" t="s">
        <v>1016</v>
      </c>
      <c r="K1176" s="764" t="s">
        <v>443</v>
      </c>
      <c r="L1176" s="868" t="s">
        <v>484</v>
      </c>
      <c r="M1176" s="468" t="s">
        <v>1459</v>
      </c>
      <c r="N1176" s="514">
        <v>200000</v>
      </c>
      <c r="O1176" s="756">
        <v>23.39</v>
      </c>
      <c r="P1176" s="801">
        <v>12</v>
      </c>
      <c r="Q1176" s="537">
        <f t="shared" si="29"/>
        <v>20.583200000000001</v>
      </c>
      <c r="R1176" s="470">
        <f>Q1176*0.75</f>
        <v>15.4374</v>
      </c>
      <c r="S1176" s="1264">
        <f t="shared" si="30"/>
        <v>9716.6621322243373</v>
      </c>
      <c r="T1176" s="1265"/>
      <c r="U1176" s="1292" t="s">
        <v>405</v>
      </c>
      <c r="V1176" s="1293"/>
    </row>
    <row r="1177" spans="1:23" ht="17">
      <c r="A1177" s="1652"/>
      <c r="B1177" s="817">
        <v>8</v>
      </c>
      <c r="C1177" s="764" t="s">
        <v>82</v>
      </c>
      <c r="D1177" s="764" t="s">
        <v>1325</v>
      </c>
      <c r="E1177" s="514">
        <v>0</v>
      </c>
      <c r="F1177" s="764" t="s">
        <v>82</v>
      </c>
      <c r="G1177" s="514">
        <v>0</v>
      </c>
      <c r="H1177" s="514" t="s">
        <v>82</v>
      </c>
      <c r="I1177" s="514" t="s">
        <v>82</v>
      </c>
      <c r="J1177" s="764">
        <v>10</v>
      </c>
      <c r="K1177" s="764">
        <v>0</v>
      </c>
      <c r="L1177" s="868" t="s">
        <v>96</v>
      </c>
      <c r="M1177" s="468" t="s">
        <v>82</v>
      </c>
      <c r="N1177" s="940"/>
      <c r="O1177" s="922"/>
      <c r="P1177" s="843"/>
      <c r="Q1177" s="537">
        <f t="shared" si="29"/>
        <v>0</v>
      </c>
      <c r="R1177" s="470">
        <f>Q1177*0.93</f>
        <v>0</v>
      </c>
      <c r="S1177" s="1264" t="e">
        <f t="shared" si="30"/>
        <v>#DIV/0!</v>
      </c>
      <c r="T1177" s="1265"/>
      <c r="U1177" s="1292" t="s">
        <v>472</v>
      </c>
      <c r="V1177" s="1293"/>
    </row>
    <row r="1178" spans="1:23" ht="16">
      <c r="A1178" s="1652"/>
      <c r="B1178" s="817" t="s">
        <v>465</v>
      </c>
      <c r="C1178" s="838" t="s">
        <v>82</v>
      </c>
      <c r="D1178" s="838" t="s">
        <v>1426</v>
      </c>
      <c r="E1178" s="838" t="s">
        <v>1426</v>
      </c>
      <c r="F1178" s="838" t="s">
        <v>82</v>
      </c>
      <c r="G1178" s="838" t="s">
        <v>96</v>
      </c>
      <c r="H1178" s="468" t="s">
        <v>82</v>
      </c>
      <c r="I1178" s="514" t="s">
        <v>82</v>
      </c>
      <c r="J1178" s="764" t="s">
        <v>451</v>
      </c>
      <c r="K1178" s="514">
        <v>0</v>
      </c>
      <c r="L1178" s="514" t="s">
        <v>82</v>
      </c>
      <c r="M1178" s="863" t="s">
        <v>82</v>
      </c>
      <c r="N1178" s="923"/>
      <c r="O1178" s="922"/>
      <c r="P1178" s="843"/>
      <c r="Q1178" s="537">
        <f t="shared" si="29"/>
        <v>0</v>
      </c>
      <c r="R1178" s="470">
        <f>Q1178*0.93</f>
        <v>0</v>
      </c>
      <c r="S1178" s="1264" t="e">
        <f t="shared" si="30"/>
        <v>#DIV/0!</v>
      </c>
      <c r="T1178" s="1265"/>
      <c r="U1178" s="1292" t="s">
        <v>473</v>
      </c>
      <c r="V1178" s="1293"/>
    </row>
    <row r="1179" spans="1:23" ht="17">
      <c r="A1179" s="1653"/>
      <c r="B1179" s="817" t="s">
        <v>467</v>
      </c>
      <c r="C1179" s="764" t="s">
        <v>813</v>
      </c>
      <c r="D1179" s="468" t="s">
        <v>1363</v>
      </c>
      <c r="E1179" s="514" t="s">
        <v>1328</v>
      </c>
      <c r="F1179" s="764" t="s">
        <v>458</v>
      </c>
      <c r="G1179" s="514">
        <v>502</v>
      </c>
      <c r="H1179" s="468" t="s">
        <v>82</v>
      </c>
      <c r="I1179" s="514" t="s">
        <v>82</v>
      </c>
      <c r="J1179" s="764">
        <v>0</v>
      </c>
      <c r="K1179" s="764">
        <v>0</v>
      </c>
      <c r="L1179" s="868" t="s">
        <v>484</v>
      </c>
      <c r="M1179" s="468" t="s">
        <v>1179</v>
      </c>
      <c r="N1179" s="841">
        <v>133335</v>
      </c>
      <c r="O1179" s="787">
        <v>20</v>
      </c>
      <c r="P1179" s="801">
        <v>25</v>
      </c>
      <c r="Q1179" s="537">
        <f t="shared" si="29"/>
        <v>15</v>
      </c>
      <c r="R1179" s="470">
        <f>Q1179*0.7835</f>
        <v>11.7525</v>
      </c>
      <c r="S1179" s="1264">
        <f t="shared" si="30"/>
        <v>8889</v>
      </c>
      <c r="T1179" s="1265"/>
      <c r="U1179" s="1292" t="s">
        <v>405</v>
      </c>
      <c r="V1179" s="1293"/>
    </row>
    <row r="1180" spans="1:23" ht="17">
      <c r="A1180" s="1651">
        <v>45438</v>
      </c>
      <c r="B1180" s="817" t="s">
        <v>256</v>
      </c>
      <c r="C1180" s="764" t="s">
        <v>631</v>
      </c>
      <c r="D1180" s="839" t="s">
        <v>1343</v>
      </c>
      <c r="E1180" s="764" t="s">
        <v>1357</v>
      </c>
      <c r="F1180" s="838" t="s">
        <v>456</v>
      </c>
      <c r="G1180" s="514">
        <v>509</v>
      </c>
      <c r="H1180" s="970"/>
      <c r="I1180" s="514" t="s">
        <v>82</v>
      </c>
      <c r="J1180" s="838" t="s">
        <v>1016</v>
      </c>
      <c r="K1180" s="839">
        <v>0</v>
      </c>
      <c r="L1180" s="868" t="s">
        <v>484</v>
      </c>
      <c r="M1180" s="468" t="s">
        <v>1458</v>
      </c>
      <c r="N1180" s="514">
        <v>53546</v>
      </c>
      <c r="O1180" s="756">
        <v>150</v>
      </c>
      <c r="P1180" s="768">
        <v>99</v>
      </c>
      <c r="Q1180" s="537">
        <f t="shared" si="29"/>
        <v>1.5</v>
      </c>
      <c r="R1180" s="470">
        <f>Q1180*0.75</f>
        <v>1.125</v>
      </c>
      <c r="S1180" s="1264">
        <f t="shared" si="30"/>
        <v>35697.333333333336</v>
      </c>
      <c r="T1180" s="1265"/>
      <c r="U1180" s="1292" t="s">
        <v>1317</v>
      </c>
      <c r="V1180" s="1293"/>
      <c r="W1180" s="959">
        <v>17</v>
      </c>
    </row>
    <row r="1181" spans="1:23" ht="17">
      <c r="A1181" s="1652"/>
      <c r="B1181" s="817">
        <v>6</v>
      </c>
      <c r="C1181" s="764" t="s">
        <v>82</v>
      </c>
      <c r="D1181" s="764" t="s">
        <v>1394</v>
      </c>
      <c r="E1181" s="764" t="s">
        <v>1398</v>
      </c>
      <c r="F1181" s="838" t="s">
        <v>82</v>
      </c>
      <c r="G1181" s="514">
        <v>495</v>
      </c>
      <c r="H1181" s="514" t="s">
        <v>82</v>
      </c>
      <c r="I1181" s="514" t="s">
        <v>82</v>
      </c>
      <c r="J1181" s="838" t="s">
        <v>406</v>
      </c>
      <c r="K1181" s="764" t="s">
        <v>96</v>
      </c>
      <c r="L1181" s="837" t="s">
        <v>96</v>
      </c>
      <c r="M1181" s="468" t="s">
        <v>82</v>
      </c>
      <c r="N1181" s="514" t="s">
        <v>82</v>
      </c>
      <c r="O1181" s="756" t="s">
        <v>82</v>
      </c>
      <c r="P1181" s="801">
        <v>26</v>
      </c>
      <c r="Q1181" s="537" t="e">
        <f t="shared" si="29"/>
        <v>#VALUE!</v>
      </c>
      <c r="R1181" s="470" t="e">
        <f>Q1181*0.75</f>
        <v>#VALUE!</v>
      </c>
      <c r="S1181" s="1264" t="e">
        <f t="shared" si="30"/>
        <v>#VALUE!</v>
      </c>
      <c r="T1181" s="1265"/>
      <c r="U1181" s="1292" t="s">
        <v>401</v>
      </c>
      <c r="V1181" s="1293"/>
    </row>
    <row r="1182" spans="1:23" ht="17">
      <c r="A1182" s="1652"/>
      <c r="B1182" s="817">
        <v>7</v>
      </c>
      <c r="C1182" s="838" t="s">
        <v>1461</v>
      </c>
      <c r="D1182" s="468">
        <v>78</v>
      </c>
      <c r="E1182" s="838" t="s">
        <v>781</v>
      </c>
      <c r="F1182" s="838" t="s">
        <v>459</v>
      </c>
      <c r="G1182" s="514">
        <v>523</v>
      </c>
      <c r="H1182" s="514" t="s">
        <v>82</v>
      </c>
      <c r="I1182" s="514" t="s">
        <v>82</v>
      </c>
      <c r="J1182" s="764" t="s">
        <v>1016</v>
      </c>
      <c r="K1182" s="764" t="s">
        <v>443</v>
      </c>
      <c r="L1182" s="868" t="s">
        <v>484</v>
      </c>
      <c r="M1182" s="468" t="s">
        <v>1237</v>
      </c>
      <c r="N1182" s="514">
        <v>196662</v>
      </c>
      <c r="O1182" s="756">
        <v>23.39</v>
      </c>
      <c r="P1182" s="801">
        <v>12</v>
      </c>
      <c r="Q1182" s="537">
        <f t="shared" si="29"/>
        <v>20.583200000000001</v>
      </c>
      <c r="R1182" s="470">
        <f>Q1182*0.75</f>
        <v>15.4374</v>
      </c>
      <c r="S1182" s="1264">
        <f t="shared" si="30"/>
        <v>9554.4910412375139</v>
      </c>
      <c r="T1182" s="1265"/>
      <c r="U1182" s="1292" t="s">
        <v>405</v>
      </c>
      <c r="V1182" s="1293"/>
    </row>
    <row r="1183" spans="1:23" ht="17">
      <c r="A1183" s="1652"/>
      <c r="B1183" s="817">
        <v>8</v>
      </c>
      <c r="C1183" s="764" t="s">
        <v>82</v>
      </c>
      <c r="D1183" s="764" t="s">
        <v>1325</v>
      </c>
      <c r="E1183" s="514">
        <v>0</v>
      </c>
      <c r="F1183" s="764" t="s">
        <v>82</v>
      </c>
      <c r="G1183" s="514">
        <v>0</v>
      </c>
      <c r="H1183" s="514" t="s">
        <v>82</v>
      </c>
      <c r="I1183" s="514" t="s">
        <v>82</v>
      </c>
      <c r="J1183" s="764">
        <v>10</v>
      </c>
      <c r="K1183" s="764">
        <v>0</v>
      </c>
      <c r="L1183" s="868" t="s">
        <v>96</v>
      </c>
      <c r="M1183" s="468" t="s">
        <v>82</v>
      </c>
      <c r="N1183" s="940"/>
      <c r="O1183" s="922"/>
      <c r="P1183" s="843"/>
      <c r="Q1183" s="537">
        <f t="shared" si="29"/>
        <v>0</v>
      </c>
      <c r="R1183" s="470">
        <f>Q1183*0.93</f>
        <v>0</v>
      </c>
      <c r="S1183" s="1264" t="e">
        <f t="shared" si="30"/>
        <v>#DIV/0!</v>
      </c>
      <c r="T1183" s="1265"/>
      <c r="U1183" s="1292" t="s">
        <v>472</v>
      </c>
      <c r="V1183" s="1293"/>
    </row>
    <row r="1184" spans="1:23" ht="16">
      <c r="A1184" s="1652"/>
      <c r="B1184" s="817" t="s">
        <v>465</v>
      </c>
      <c r="C1184" s="838" t="s">
        <v>82</v>
      </c>
      <c r="D1184" s="838" t="s">
        <v>1426</v>
      </c>
      <c r="E1184" s="838" t="s">
        <v>1426</v>
      </c>
      <c r="F1184" s="838" t="s">
        <v>82</v>
      </c>
      <c r="G1184" s="838" t="s">
        <v>96</v>
      </c>
      <c r="H1184" s="468" t="s">
        <v>82</v>
      </c>
      <c r="I1184" s="514" t="s">
        <v>82</v>
      </c>
      <c r="J1184" s="764" t="s">
        <v>451</v>
      </c>
      <c r="K1184" s="514">
        <v>0</v>
      </c>
      <c r="L1184" s="514" t="s">
        <v>82</v>
      </c>
      <c r="M1184" s="863" t="s">
        <v>82</v>
      </c>
      <c r="N1184" s="923"/>
      <c r="O1184" s="922"/>
      <c r="P1184" s="843"/>
      <c r="Q1184" s="537">
        <f t="shared" si="29"/>
        <v>0</v>
      </c>
      <c r="R1184" s="470">
        <f>Q1184*0.93</f>
        <v>0</v>
      </c>
      <c r="S1184" s="1264" t="e">
        <f t="shared" si="30"/>
        <v>#DIV/0!</v>
      </c>
      <c r="T1184" s="1265"/>
      <c r="U1184" s="1292" t="s">
        <v>473</v>
      </c>
      <c r="V1184" s="1293"/>
    </row>
    <row r="1185" spans="1:23" ht="17">
      <c r="A1185" s="1653"/>
      <c r="B1185" s="817" t="s">
        <v>467</v>
      </c>
      <c r="C1185" s="764" t="s">
        <v>631</v>
      </c>
      <c r="D1185" s="468">
        <v>86</v>
      </c>
      <c r="E1185" s="514">
        <v>24</v>
      </c>
      <c r="F1185" s="764" t="s">
        <v>458</v>
      </c>
      <c r="G1185" s="514">
        <v>497</v>
      </c>
      <c r="H1185" s="468" t="s">
        <v>82</v>
      </c>
      <c r="I1185" s="514" t="s">
        <v>82</v>
      </c>
      <c r="J1185" s="764">
        <v>0</v>
      </c>
      <c r="K1185" s="764">
        <v>0</v>
      </c>
      <c r="L1185" s="868" t="s">
        <v>484</v>
      </c>
      <c r="M1185" s="468" t="s">
        <v>1265</v>
      </c>
      <c r="N1185" s="841">
        <v>150000</v>
      </c>
      <c r="O1185" s="787">
        <v>20.350000000000001</v>
      </c>
      <c r="P1185" s="801">
        <v>25</v>
      </c>
      <c r="Q1185" s="537">
        <f t="shared" si="29"/>
        <v>15.262499999999999</v>
      </c>
      <c r="R1185" s="470">
        <f>Q1185*0.7835</f>
        <v>11.958168749999999</v>
      </c>
      <c r="S1185" s="1264">
        <f t="shared" si="30"/>
        <v>9828.0098280098282</v>
      </c>
      <c r="T1185" s="1265"/>
      <c r="U1185" s="1292" t="s">
        <v>405</v>
      </c>
      <c r="V1185" s="1293"/>
    </row>
    <row r="1186" spans="1:23" ht="17">
      <c r="A1186" s="1651">
        <v>45439</v>
      </c>
      <c r="B1186" s="817" t="s">
        <v>256</v>
      </c>
      <c r="C1186" s="764" t="s">
        <v>930</v>
      </c>
      <c r="D1186" s="839" t="s">
        <v>1464</v>
      </c>
      <c r="E1186" s="764" t="s">
        <v>1445</v>
      </c>
      <c r="F1186" s="838" t="s">
        <v>456</v>
      </c>
      <c r="G1186" s="514">
        <v>518</v>
      </c>
      <c r="H1186" s="970"/>
      <c r="I1186" s="514" t="s">
        <v>82</v>
      </c>
      <c r="J1186" s="838" t="s">
        <v>1468</v>
      </c>
      <c r="K1186" s="839">
        <v>0</v>
      </c>
      <c r="L1186" s="868" t="s">
        <v>484</v>
      </c>
      <c r="M1186" s="468" t="s">
        <v>1215</v>
      </c>
      <c r="N1186" s="514">
        <v>83337</v>
      </c>
      <c r="O1186" s="756">
        <v>175</v>
      </c>
      <c r="P1186" s="768">
        <v>99</v>
      </c>
      <c r="Q1186" s="537">
        <f t="shared" si="29"/>
        <v>1.75</v>
      </c>
      <c r="R1186" s="470">
        <f>Q1186*0.75</f>
        <v>1.3125</v>
      </c>
      <c r="S1186" s="1264">
        <f t="shared" si="30"/>
        <v>47621.142857142855</v>
      </c>
      <c r="T1186" s="1265"/>
      <c r="U1186" s="1292" t="s">
        <v>1317</v>
      </c>
      <c r="V1186" s="1293"/>
      <c r="W1186" s="959">
        <v>17</v>
      </c>
    </row>
    <row r="1187" spans="1:23" ht="17">
      <c r="A1187" s="1652"/>
      <c r="B1187" s="817">
        <v>6</v>
      </c>
      <c r="C1187" s="764" t="s">
        <v>1462</v>
      </c>
      <c r="D1187" s="764" t="s">
        <v>1465</v>
      </c>
      <c r="E1187" s="764" t="s">
        <v>1467</v>
      </c>
      <c r="F1187" s="838" t="s">
        <v>459</v>
      </c>
      <c r="G1187" s="514">
        <v>494</v>
      </c>
      <c r="H1187" s="514" t="s">
        <v>82</v>
      </c>
      <c r="I1187" s="514" t="s">
        <v>82</v>
      </c>
      <c r="J1187" s="838" t="s">
        <v>406</v>
      </c>
      <c r="K1187" s="764" t="s">
        <v>96</v>
      </c>
      <c r="L1187" s="837" t="s">
        <v>750</v>
      </c>
      <c r="M1187" s="468" t="s">
        <v>1469</v>
      </c>
      <c r="N1187" s="514">
        <v>138390</v>
      </c>
      <c r="O1187" s="756">
        <v>31.07</v>
      </c>
      <c r="P1187" s="801">
        <v>26</v>
      </c>
      <c r="Q1187" s="537">
        <f t="shared" si="29"/>
        <v>22.991799999999998</v>
      </c>
      <c r="R1187" s="470">
        <f>Q1187*0.75</f>
        <v>17.243849999999998</v>
      </c>
      <c r="S1187" s="1264">
        <f t="shared" si="30"/>
        <v>6019.1024626171074</v>
      </c>
      <c r="T1187" s="1265"/>
      <c r="U1187" s="1292" t="s">
        <v>405</v>
      </c>
      <c r="V1187" s="1293"/>
    </row>
    <row r="1188" spans="1:23" ht="17">
      <c r="A1188" s="1652"/>
      <c r="B1188" s="817">
        <v>7</v>
      </c>
      <c r="C1188" s="838" t="s">
        <v>1463</v>
      </c>
      <c r="D1188" s="468" t="s">
        <v>1466</v>
      </c>
      <c r="E1188" s="838" t="s">
        <v>781</v>
      </c>
      <c r="F1188" s="838" t="s">
        <v>1015</v>
      </c>
      <c r="G1188" s="514">
        <v>526</v>
      </c>
      <c r="H1188" s="514" t="s">
        <v>82</v>
      </c>
      <c r="I1188" s="514" t="s">
        <v>82</v>
      </c>
      <c r="J1188" s="764" t="s">
        <v>1016</v>
      </c>
      <c r="K1188" s="764" t="s">
        <v>443</v>
      </c>
      <c r="L1188" s="868" t="s">
        <v>484</v>
      </c>
      <c r="M1188" s="468" t="s">
        <v>1241</v>
      </c>
      <c r="N1188" s="514">
        <v>202700</v>
      </c>
      <c r="O1188" s="756">
        <v>34</v>
      </c>
      <c r="P1188" s="801">
        <v>12</v>
      </c>
      <c r="Q1188" s="537">
        <f t="shared" si="29"/>
        <v>29.92</v>
      </c>
      <c r="R1188" s="470">
        <f>Q1188*0.75</f>
        <v>22.44</v>
      </c>
      <c r="S1188" s="1264">
        <f t="shared" si="30"/>
        <v>6774.7326203208549</v>
      </c>
      <c r="T1188" s="1265"/>
      <c r="U1188" s="1292" t="s">
        <v>405</v>
      </c>
      <c r="V1188" s="1293"/>
    </row>
    <row r="1189" spans="1:23" ht="17">
      <c r="A1189" s="1652"/>
      <c r="B1189" s="817">
        <v>8</v>
      </c>
      <c r="C1189" s="764" t="s">
        <v>82</v>
      </c>
      <c r="D1189" s="764" t="s">
        <v>1325</v>
      </c>
      <c r="E1189" s="514">
        <v>0</v>
      </c>
      <c r="F1189" s="764" t="s">
        <v>82</v>
      </c>
      <c r="G1189" s="514">
        <v>0</v>
      </c>
      <c r="H1189" s="514" t="s">
        <v>82</v>
      </c>
      <c r="I1189" s="514" t="s">
        <v>82</v>
      </c>
      <c r="J1189" s="764">
        <v>10</v>
      </c>
      <c r="K1189" s="764">
        <v>0</v>
      </c>
      <c r="L1189" s="868" t="s">
        <v>96</v>
      </c>
      <c r="M1189" s="468" t="s">
        <v>82</v>
      </c>
      <c r="N1189" s="940"/>
      <c r="O1189" s="922"/>
      <c r="P1189" s="843"/>
      <c r="Q1189" s="537">
        <f t="shared" si="29"/>
        <v>0</v>
      </c>
      <c r="R1189" s="470">
        <f>Q1189*0.93</f>
        <v>0</v>
      </c>
      <c r="S1189" s="1264" t="e">
        <f t="shared" si="30"/>
        <v>#DIV/0!</v>
      </c>
      <c r="T1189" s="1265"/>
      <c r="U1189" s="1292" t="s">
        <v>472</v>
      </c>
      <c r="V1189" s="1293"/>
    </row>
    <row r="1190" spans="1:23" ht="16">
      <c r="A1190" s="1652"/>
      <c r="B1190" s="817" t="s">
        <v>465</v>
      </c>
      <c r="C1190" s="838" t="s">
        <v>82</v>
      </c>
      <c r="D1190" s="838" t="s">
        <v>1426</v>
      </c>
      <c r="E1190" s="838" t="s">
        <v>1426</v>
      </c>
      <c r="F1190" s="838" t="s">
        <v>82</v>
      </c>
      <c r="G1190" s="838" t="s">
        <v>96</v>
      </c>
      <c r="H1190" s="468" t="s">
        <v>82</v>
      </c>
      <c r="I1190" s="514" t="s">
        <v>82</v>
      </c>
      <c r="J1190" s="764" t="s">
        <v>451</v>
      </c>
      <c r="K1190" s="514">
        <v>0</v>
      </c>
      <c r="L1190" s="514" t="s">
        <v>82</v>
      </c>
      <c r="M1190" s="863" t="s">
        <v>82</v>
      </c>
      <c r="N1190" s="923"/>
      <c r="O1190" s="922"/>
      <c r="P1190" s="843"/>
      <c r="Q1190" s="537">
        <f t="shared" si="29"/>
        <v>0</v>
      </c>
      <c r="R1190" s="470">
        <f>Q1190*0.93</f>
        <v>0</v>
      </c>
      <c r="S1190" s="1264" t="e">
        <f t="shared" si="30"/>
        <v>#DIV/0!</v>
      </c>
      <c r="T1190" s="1265"/>
      <c r="U1190" s="1292" t="s">
        <v>473</v>
      </c>
      <c r="V1190" s="1293"/>
    </row>
    <row r="1191" spans="1:23" ht="17">
      <c r="A1191" s="1653"/>
      <c r="B1191" s="817" t="s">
        <v>467</v>
      </c>
      <c r="C1191" s="764" t="s">
        <v>813</v>
      </c>
      <c r="D1191" s="468" t="s">
        <v>1363</v>
      </c>
      <c r="E1191" s="514" t="s">
        <v>453</v>
      </c>
      <c r="F1191" s="764" t="s">
        <v>458</v>
      </c>
      <c r="G1191" s="514">
        <v>495</v>
      </c>
      <c r="H1191" s="468" t="s">
        <v>82</v>
      </c>
      <c r="I1191" s="514" t="s">
        <v>82</v>
      </c>
      <c r="J1191" s="764">
        <v>0</v>
      </c>
      <c r="K1191" s="764">
        <v>0</v>
      </c>
      <c r="L1191" s="868" t="s">
        <v>484</v>
      </c>
      <c r="M1191" s="468" t="s">
        <v>1470</v>
      </c>
      <c r="N1191" s="841">
        <v>109375</v>
      </c>
      <c r="O1191" s="787">
        <v>27</v>
      </c>
      <c r="P1191" s="801">
        <v>25</v>
      </c>
      <c r="Q1191" s="537">
        <f t="shared" si="29"/>
        <v>20.25</v>
      </c>
      <c r="R1191" s="470">
        <f>Q1191*0.7835</f>
        <v>15.865874999999999</v>
      </c>
      <c r="S1191" s="1264">
        <f t="shared" si="30"/>
        <v>5401.2345679012342</v>
      </c>
      <c r="T1191" s="1265"/>
      <c r="U1191" s="1292" t="s">
        <v>405</v>
      </c>
      <c r="V1191" s="1293"/>
    </row>
    <row r="1192" spans="1:23" ht="17">
      <c r="A1192" s="1651">
        <v>45440</v>
      </c>
      <c r="B1192" s="817" t="s">
        <v>256</v>
      </c>
      <c r="C1192" s="764" t="s">
        <v>818</v>
      </c>
      <c r="D1192" s="839" t="s">
        <v>1473</v>
      </c>
      <c r="E1192" s="764" t="s">
        <v>1475</v>
      </c>
      <c r="F1192" s="838" t="s">
        <v>456</v>
      </c>
      <c r="G1192" s="514">
        <v>491</v>
      </c>
      <c r="H1192" s="970"/>
      <c r="I1192" s="514" t="s">
        <v>82</v>
      </c>
      <c r="J1192" s="838" t="s">
        <v>1016</v>
      </c>
      <c r="K1192" s="839">
        <v>0</v>
      </c>
      <c r="L1192" s="868" t="s">
        <v>484</v>
      </c>
      <c r="M1192" s="468" t="s">
        <v>1215</v>
      </c>
      <c r="N1192" s="514">
        <v>92579</v>
      </c>
      <c r="O1192" s="756">
        <v>180</v>
      </c>
      <c r="P1192" s="768">
        <v>99</v>
      </c>
      <c r="Q1192" s="537">
        <f t="shared" si="29"/>
        <v>1.8</v>
      </c>
      <c r="R1192" s="470">
        <f>Q1192*0.75</f>
        <v>1.35</v>
      </c>
      <c r="S1192" s="1264">
        <f t="shared" si="30"/>
        <v>51432.777777777774</v>
      </c>
      <c r="T1192" s="1265"/>
      <c r="U1192" s="1292" t="s">
        <v>1317</v>
      </c>
      <c r="V1192" s="1293"/>
      <c r="W1192" s="959">
        <v>17</v>
      </c>
    </row>
    <row r="1193" spans="1:23" ht="17">
      <c r="A1193" s="1652"/>
      <c r="B1193" s="817">
        <v>6</v>
      </c>
      <c r="C1193" s="764" t="s">
        <v>1471</v>
      </c>
      <c r="D1193" s="764" t="s">
        <v>1474</v>
      </c>
      <c r="E1193" s="764" t="s">
        <v>810</v>
      </c>
      <c r="F1193" s="838" t="s">
        <v>459</v>
      </c>
      <c r="G1193" s="514">
        <v>491</v>
      </c>
      <c r="H1193" s="514" t="s">
        <v>82</v>
      </c>
      <c r="I1193" s="514" t="s">
        <v>82</v>
      </c>
      <c r="J1193" s="838" t="s">
        <v>680</v>
      </c>
      <c r="K1193" s="764" t="s">
        <v>96</v>
      </c>
      <c r="L1193" s="837" t="s">
        <v>484</v>
      </c>
      <c r="M1193" s="468" t="s">
        <v>1476</v>
      </c>
      <c r="N1193" s="514">
        <v>162279</v>
      </c>
      <c r="O1193" s="756">
        <v>30.77</v>
      </c>
      <c r="P1193" s="801">
        <v>26</v>
      </c>
      <c r="Q1193" s="537">
        <f t="shared" si="29"/>
        <v>22.7698</v>
      </c>
      <c r="R1193" s="470">
        <f>Q1193*0.75</f>
        <v>17.077349999999999</v>
      </c>
      <c r="S1193" s="1264">
        <f t="shared" si="30"/>
        <v>7126.9400697414994</v>
      </c>
      <c r="T1193" s="1265"/>
      <c r="U1193" s="1292" t="s">
        <v>401</v>
      </c>
      <c r="V1193" s="1293"/>
    </row>
    <row r="1194" spans="1:23" ht="17">
      <c r="A1194" s="1652"/>
      <c r="B1194" s="817">
        <v>7</v>
      </c>
      <c r="C1194" s="838" t="s">
        <v>1472</v>
      </c>
      <c r="D1194" s="468">
        <v>75</v>
      </c>
      <c r="E1194" s="838" t="s">
        <v>781</v>
      </c>
      <c r="F1194" s="838" t="s">
        <v>459</v>
      </c>
      <c r="G1194" s="514">
        <v>523</v>
      </c>
      <c r="H1194" s="514" t="s">
        <v>82</v>
      </c>
      <c r="I1194" s="514" t="s">
        <v>82</v>
      </c>
      <c r="J1194" s="764" t="s">
        <v>1016</v>
      </c>
      <c r="K1194" s="764" t="s">
        <v>443</v>
      </c>
      <c r="L1194" s="868" t="s">
        <v>484</v>
      </c>
      <c r="M1194" s="468" t="s">
        <v>1241</v>
      </c>
      <c r="N1194" s="514">
        <v>210000</v>
      </c>
      <c r="O1194" s="756">
        <v>34</v>
      </c>
      <c r="P1194" s="801">
        <v>12</v>
      </c>
      <c r="Q1194" s="537">
        <f t="shared" si="29"/>
        <v>29.92</v>
      </c>
      <c r="R1194" s="470">
        <f>Q1194*0.75</f>
        <v>22.44</v>
      </c>
      <c r="S1194" s="1264">
        <f t="shared" si="30"/>
        <v>7018.7165775401063</v>
      </c>
      <c r="T1194" s="1265"/>
      <c r="U1194" s="1292" t="s">
        <v>405</v>
      </c>
      <c r="V1194" s="1293"/>
    </row>
    <row r="1195" spans="1:23" ht="17">
      <c r="A1195" s="1652"/>
      <c r="B1195" s="817">
        <v>8</v>
      </c>
      <c r="C1195" s="764" t="s">
        <v>82</v>
      </c>
      <c r="D1195" s="764" t="s">
        <v>1325</v>
      </c>
      <c r="E1195" s="514">
        <v>0</v>
      </c>
      <c r="F1195" s="764" t="s">
        <v>82</v>
      </c>
      <c r="G1195" s="514">
        <v>0</v>
      </c>
      <c r="H1195" s="514" t="s">
        <v>82</v>
      </c>
      <c r="I1195" s="514" t="s">
        <v>82</v>
      </c>
      <c r="J1195" s="764">
        <v>10</v>
      </c>
      <c r="K1195" s="764">
        <v>0</v>
      </c>
      <c r="L1195" s="868" t="s">
        <v>96</v>
      </c>
      <c r="M1195" s="468" t="s">
        <v>82</v>
      </c>
      <c r="N1195" s="940"/>
      <c r="O1195" s="922"/>
      <c r="P1195" s="843"/>
      <c r="Q1195" s="537">
        <f t="shared" si="29"/>
        <v>0</v>
      </c>
      <c r="R1195" s="470">
        <f>Q1195*0.93</f>
        <v>0</v>
      </c>
      <c r="S1195" s="1264" t="e">
        <f t="shared" si="30"/>
        <v>#DIV/0!</v>
      </c>
      <c r="T1195" s="1265"/>
      <c r="U1195" s="1292" t="s">
        <v>472</v>
      </c>
      <c r="V1195" s="1293"/>
    </row>
    <row r="1196" spans="1:23" ht="16">
      <c r="A1196" s="1652"/>
      <c r="B1196" s="817" t="s">
        <v>465</v>
      </c>
      <c r="C1196" s="838" t="s">
        <v>82</v>
      </c>
      <c r="D1196" s="838" t="s">
        <v>1426</v>
      </c>
      <c r="E1196" s="838" t="s">
        <v>1426</v>
      </c>
      <c r="F1196" s="838" t="s">
        <v>82</v>
      </c>
      <c r="G1196" s="838" t="s">
        <v>96</v>
      </c>
      <c r="H1196" s="468" t="s">
        <v>82</v>
      </c>
      <c r="I1196" s="514" t="s">
        <v>82</v>
      </c>
      <c r="J1196" s="764" t="s">
        <v>451</v>
      </c>
      <c r="K1196" s="514">
        <v>0</v>
      </c>
      <c r="L1196" s="514" t="s">
        <v>82</v>
      </c>
      <c r="M1196" s="863" t="s">
        <v>82</v>
      </c>
      <c r="N1196" s="923"/>
      <c r="O1196" s="922"/>
      <c r="P1196" s="843"/>
      <c r="Q1196" s="537">
        <f t="shared" si="29"/>
        <v>0</v>
      </c>
      <c r="R1196" s="470">
        <f>Q1196*0.93</f>
        <v>0</v>
      </c>
      <c r="S1196" s="1264" t="e">
        <f t="shared" si="30"/>
        <v>#DIV/0!</v>
      </c>
      <c r="T1196" s="1265"/>
      <c r="U1196" s="1292" t="s">
        <v>473</v>
      </c>
      <c r="V1196" s="1293"/>
    </row>
    <row r="1197" spans="1:23" ht="17">
      <c r="A1197" s="1653"/>
      <c r="B1197" s="817" t="s">
        <v>467</v>
      </c>
      <c r="C1197" s="764" t="s">
        <v>701</v>
      </c>
      <c r="D1197" s="468">
        <v>90</v>
      </c>
      <c r="E1197" s="514">
        <v>25</v>
      </c>
      <c r="F1197" s="764" t="s">
        <v>458</v>
      </c>
      <c r="G1197" s="514">
        <v>491</v>
      </c>
      <c r="H1197" s="468" t="s">
        <v>82</v>
      </c>
      <c r="I1197" s="514" t="s">
        <v>82</v>
      </c>
      <c r="J1197" s="764">
        <v>0</v>
      </c>
      <c r="K1197" s="764">
        <v>0</v>
      </c>
      <c r="L1197" s="868" t="s">
        <v>484</v>
      </c>
      <c r="M1197" s="468" t="s">
        <v>1477</v>
      </c>
      <c r="N1197" s="841">
        <v>100000</v>
      </c>
      <c r="O1197" s="787">
        <v>27</v>
      </c>
      <c r="P1197" s="801">
        <v>25</v>
      </c>
      <c r="Q1197" s="537">
        <f t="shared" si="29"/>
        <v>20.25</v>
      </c>
      <c r="R1197" s="470">
        <f>Q1197*0.7835</f>
        <v>15.865874999999999</v>
      </c>
      <c r="S1197" s="1264">
        <f t="shared" si="30"/>
        <v>4938.2716049382716</v>
      </c>
      <c r="T1197" s="1265"/>
      <c r="U1197" s="1292" t="s">
        <v>405</v>
      </c>
      <c r="V1197" s="1293"/>
    </row>
    <row r="1198" spans="1:23" ht="17">
      <c r="A1198" s="1651">
        <v>45441</v>
      </c>
      <c r="B1198" s="817" t="s">
        <v>256</v>
      </c>
      <c r="C1198" s="764" t="s">
        <v>818</v>
      </c>
      <c r="D1198" s="839" t="s">
        <v>1473</v>
      </c>
      <c r="E1198" s="764" t="s">
        <v>1475</v>
      </c>
      <c r="F1198" s="838" t="s">
        <v>456</v>
      </c>
      <c r="G1198" s="514">
        <v>491</v>
      </c>
      <c r="H1198" s="970"/>
      <c r="I1198" s="514" t="s">
        <v>82</v>
      </c>
      <c r="J1198" s="838" t="s">
        <v>1016</v>
      </c>
      <c r="K1198" s="839">
        <v>0</v>
      </c>
      <c r="L1198" s="868" t="s">
        <v>484</v>
      </c>
      <c r="M1198" s="468" t="s">
        <v>1215</v>
      </c>
      <c r="N1198" s="514">
        <v>92579</v>
      </c>
      <c r="O1198" s="756">
        <v>180</v>
      </c>
      <c r="P1198" s="768">
        <v>99</v>
      </c>
      <c r="Q1198" s="537">
        <f t="shared" si="29"/>
        <v>1.8</v>
      </c>
      <c r="R1198" s="470">
        <f>Q1198*0.75</f>
        <v>1.35</v>
      </c>
      <c r="S1198" s="1264">
        <f t="shared" si="30"/>
        <v>51432.777777777774</v>
      </c>
      <c r="T1198" s="1265"/>
      <c r="U1198" s="1292" t="s">
        <v>1317</v>
      </c>
      <c r="V1198" s="1293"/>
      <c r="W1198" s="959">
        <v>17</v>
      </c>
    </row>
    <row r="1199" spans="1:23" ht="17">
      <c r="A1199" s="1652"/>
      <c r="B1199" s="817">
        <v>6</v>
      </c>
      <c r="C1199" s="764" t="s">
        <v>1471</v>
      </c>
      <c r="D1199" s="764" t="s">
        <v>1474</v>
      </c>
      <c r="E1199" s="764" t="s">
        <v>810</v>
      </c>
      <c r="F1199" s="838" t="s">
        <v>459</v>
      </c>
      <c r="G1199" s="514">
        <v>491</v>
      </c>
      <c r="H1199" s="514" t="s">
        <v>82</v>
      </c>
      <c r="I1199" s="514" t="s">
        <v>82</v>
      </c>
      <c r="J1199" s="838" t="s">
        <v>680</v>
      </c>
      <c r="K1199" s="764" t="s">
        <v>96</v>
      </c>
      <c r="L1199" s="837" t="s">
        <v>484</v>
      </c>
      <c r="M1199" s="468" t="s">
        <v>1476</v>
      </c>
      <c r="N1199" s="514">
        <v>162729</v>
      </c>
      <c r="O1199" s="756">
        <v>30</v>
      </c>
      <c r="P1199" s="801">
        <v>26</v>
      </c>
      <c r="Q1199" s="537">
        <f t="shared" si="29"/>
        <v>22.2</v>
      </c>
      <c r="R1199" s="470">
        <f>Q1199*0.75</f>
        <v>16.649999999999999</v>
      </c>
      <c r="S1199" s="1264">
        <f t="shared" si="30"/>
        <v>7330.135135135135</v>
      </c>
      <c r="T1199" s="1265"/>
      <c r="U1199" s="1292" t="s">
        <v>405</v>
      </c>
      <c r="V1199" s="1293"/>
    </row>
    <row r="1200" spans="1:23" ht="17">
      <c r="A1200" s="1652"/>
      <c r="B1200" s="817">
        <v>7</v>
      </c>
      <c r="C1200" s="838" t="s">
        <v>1472</v>
      </c>
      <c r="D1200" s="468">
        <v>75</v>
      </c>
      <c r="E1200" s="838" t="s">
        <v>781</v>
      </c>
      <c r="F1200" s="838" t="s">
        <v>459</v>
      </c>
      <c r="G1200" s="514">
        <v>523</v>
      </c>
      <c r="H1200" s="514" t="s">
        <v>82</v>
      </c>
      <c r="I1200" s="514" t="s">
        <v>82</v>
      </c>
      <c r="J1200" s="764" t="s">
        <v>1016</v>
      </c>
      <c r="K1200" s="764" t="s">
        <v>443</v>
      </c>
      <c r="L1200" s="868" t="s">
        <v>484</v>
      </c>
      <c r="M1200" s="468" t="s">
        <v>1241</v>
      </c>
      <c r="N1200" s="514">
        <v>210000</v>
      </c>
      <c r="O1200" s="756">
        <v>33.69</v>
      </c>
      <c r="P1200" s="801">
        <v>12</v>
      </c>
      <c r="Q1200" s="537">
        <f t="shared" si="29"/>
        <v>29.647199999999998</v>
      </c>
      <c r="R1200" s="470">
        <f>Q1200*0.75</f>
        <v>22.235399999999998</v>
      </c>
      <c r="S1200" s="1264">
        <f t="shared" si="30"/>
        <v>7083.2996033352229</v>
      </c>
      <c r="T1200" s="1265"/>
      <c r="U1200" s="1292" t="s">
        <v>405</v>
      </c>
      <c r="V1200" s="1293"/>
    </row>
    <row r="1201" spans="1:23" ht="17">
      <c r="A1201" s="1652"/>
      <c r="B1201" s="817">
        <v>8</v>
      </c>
      <c r="C1201" s="764" t="s">
        <v>82</v>
      </c>
      <c r="D1201" s="764" t="s">
        <v>1325</v>
      </c>
      <c r="E1201" s="514">
        <v>0</v>
      </c>
      <c r="F1201" s="764" t="s">
        <v>82</v>
      </c>
      <c r="G1201" s="514">
        <v>0</v>
      </c>
      <c r="H1201" s="514" t="s">
        <v>82</v>
      </c>
      <c r="I1201" s="514" t="s">
        <v>82</v>
      </c>
      <c r="J1201" s="764">
        <v>10</v>
      </c>
      <c r="K1201" s="764">
        <v>0</v>
      </c>
      <c r="L1201" s="868" t="s">
        <v>96</v>
      </c>
      <c r="M1201" s="468" t="s">
        <v>82</v>
      </c>
      <c r="N1201" s="940"/>
      <c r="O1201" s="922"/>
      <c r="P1201" s="843"/>
      <c r="Q1201" s="537">
        <f t="shared" si="29"/>
        <v>0</v>
      </c>
      <c r="R1201" s="470">
        <f>Q1201*0.93</f>
        <v>0</v>
      </c>
      <c r="S1201" s="1264" t="e">
        <f t="shared" si="30"/>
        <v>#DIV/0!</v>
      </c>
      <c r="T1201" s="1265"/>
      <c r="U1201" s="1292" t="s">
        <v>472</v>
      </c>
      <c r="V1201" s="1293"/>
    </row>
    <row r="1202" spans="1:23" ht="16">
      <c r="A1202" s="1652"/>
      <c r="B1202" s="817" t="s">
        <v>465</v>
      </c>
      <c r="C1202" s="838" t="s">
        <v>82</v>
      </c>
      <c r="D1202" s="838" t="s">
        <v>1426</v>
      </c>
      <c r="E1202" s="838" t="s">
        <v>1426</v>
      </c>
      <c r="F1202" s="838" t="s">
        <v>82</v>
      </c>
      <c r="G1202" s="838" t="s">
        <v>96</v>
      </c>
      <c r="H1202" s="468" t="s">
        <v>82</v>
      </c>
      <c r="I1202" s="514" t="s">
        <v>82</v>
      </c>
      <c r="J1202" s="764" t="s">
        <v>451</v>
      </c>
      <c r="K1202" s="514">
        <v>0</v>
      </c>
      <c r="L1202" s="514" t="s">
        <v>82</v>
      </c>
      <c r="M1202" s="863" t="s">
        <v>82</v>
      </c>
      <c r="N1202" s="923"/>
      <c r="O1202" s="922"/>
      <c r="P1202" s="843"/>
      <c r="Q1202" s="537">
        <f t="shared" si="29"/>
        <v>0</v>
      </c>
      <c r="R1202" s="470">
        <f>Q1202*0.93</f>
        <v>0</v>
      </c>
      <c r="S1202" s="1264" t="e">
        <f t="shared" si="30"/>
        <v>#DIV/0!</v>
      </c>
      <c r="T1202" s="1265"/>
      <c r="U1202" s="1292" t="s">
        <v>473</v>
      </c>
      <c r="V1202" s="1293"/>
    </row>
    <row r="1203" spans="1:23" ht="17">
      <c r="A1203" s="1653"/>
      <c r="B1203" s="817" t="s">
        <v>467</v>
      </c>
      <c r="C1203" s="764" t="s">
        <v>701</v>
      </c>
      <c r="D1203" s="468">
        <v>90</v>
      </c>
      <c r="E1203" s="514">
        <v>25</v>
      </c>
      <c r="F1203" s="764" t="s">
        <v>458</v>
      </c>
      <c r="G1203" s="514">
        <v>491</v>
      </c>
      <c r="H1203" s="468" t="s">
        <v>82</v>
      </c>
      <c r="I1203" s="514" t="s">
        <v>82</v>
      </c>
      <c r="J1203" s="764">
        <v>0</v>
      </c>
      <c r="K1203" s="764">
        <v>0</v>
      </c>
      <c r="L1203" s="868" t="s">
        <v>484</v>
      </c>
      <c r="M1203" s="468" t="s">
        <v>1477</v>
      </c>
      <c r="N1203" s="841">
        <v>100000</v>
      </c>
      <c r="O1203" s="787">
        <v>27</v>
      </c>
      <c r="P1203" s="801">
        <v>25</v>
      </c>
      <c r="Q1203" s="537">
        <f t="shared" si="29"/>
        <v>20.25</v>
      </c>
      <c r="R1203" s="470">
        <f>Q1203*0.7835</f>
        <v>15.865874999999999</v>
      </c>
      <c r="S1203" s="1264">
        <f t="shared" si="30"/>
        <v>4938.2716049382716</v>
      </c>
      <c r="T1203" s="1265"/>
      <c r="U1203" s="1292" t="s">
        <v>405</v>
      </c>
      <c r="V1203" s="1293"/>
    </row>
    <row r="1204" spans="1:23" ht="17">
      <c r="A1204" s="1651">
        <v>45442</v>
      </c>
      <c r="B1204" s="817" t="s">
        <v>256</v>
      </c>
      <c r="C1204" s="764" t="s">
        <v>1481</v>
      </c>
      <c r="D1204" s="839" t="s">
        <v>1482</v>
      </c>
      <c r="E1204" s="764" t="s">
        <v>1475</v>
      </c>
      <c r="F1204" s="838" t="s">
        <v>456</v>
      </c>
      <c r="G1204" s="514">
        <v>506</v>
      </c>
      <c r="H1204" s="970"/>
      <c r="I1204" s="514" t="s">
        <v>82</v>
      </c>
      <c r="J1204" s="838" t="s">
        <v>1016</v>
      </c>
      <c r="K1204" s="839">
        <v>0</v>
      </c>
      <c r="L1204" s="928" t="s">
        <v>1090</v>
      </c>
      <c r="M1204" s="468" t="s">
        <v>1483</v>
      </c>
      <c r="N1204" s="514">
        <v>80960.914285714287</v>
      </c>
      <c r="O1204" s="756">
        <v>180</v>
      </c>
      <c r="P1204" s="768">
        <v>99</v>
      </c>
      <c r="Q1204" s="537">
        <f t="shared" si="29"/>
        <v>1.8</v>
      </c>
      <c r="R1204" s="470">
        <f>Q1204*0.75</f>
        <v>1.35</v>
      </c>
      <c r="S1204" s="1264">
        <f t="shared" si="30"/>
        <v>44978.285714285717</v>
      </c>
      <c r="T1204" s="1265"/>
      <c r="U1204" s="1292" t="s">
        <v>1479</v>
      </c>
      <c r="V1204" s="1293"/>
      <c r="W1204" s="959">
        <v>29</v>
      </c>
    </row>
    <row r="1205" spans="1:23" ht="17">
      <c r="A1205" s="1652"/>
      <c r="B1205" s="817">
        <v>6</v>
      </c>
      <c r="C1205" s="764" t="s">
        <v>1471</v>
      </c>
      <c r="D1205" s="764" t="s">
        <v>1474</v>
      </c>
      <c r="E1205" s="764" t="s">
        <v>810</v>
      </c>
      <c r="F1205" s="838" t="s">
        <v>459</v>
      </c>
      <c r="G1205" s="514">
        <v>491</v>
      </c>
      <c r="H1205" s="514" t="s">
        <v>82</v>
      </c>
      <c r="I1205" s="514" t="s">
        <v>82</v>
      </c>
      <c r="J1205" s="838" t="s">
        <v>680</v>
      </c>
      <c r="K1205" s="764" t="s">
        <v>96</v>
      </c>
      <c r="L1205" s="837" t="s">
        <v>484</v>
      </c>
      <c r="M1205" s="468" t="s">
        <v>1476</v>
      </c>
      <c r="N1205" s="514">
        <v>162729</v>
      </c>
      <c r="O1205" s="756">
        <v>39.700000000000003</v>
      </c>
      <c r="P1205" s="801">
        <v>26</v>
      </c>
      <c r="Q1205" s="537">
        <f t="shared" si="29"/>
        <v>29.378</v>
      </c>
      <c r="R1205" s="470">
        <f>Q1205*0.75</f>
        <v>22.0335</v>
      </c>
      <c r="S1205" s="1264">
        <f t="shared" si="30"/>
        <v>5539.1449383892705</v>
      </c>
      <c r="T1205" s="1265"/>
      <c r="U1205" s="1292" t="s">
        <v>405</v>
      </c>
      <c r="V1205" s="1293"/>
    </row>
    <row r="1206" spans="1:23" ht="17">
      <c r="A1206" s="1652"/>
      <c r="B1206" s="817">
        <v>7</v>
      </c>
      <c r="C1206" s="838" t="s">
        <v>1472</v>
      </c>
      <c r="D1206" s="468">
        <v>75</v>
      </c>
      <c r="E1206" s="838" t="s">
        <v>781</v>
      </c>
      <c r="F1206" s="838" t="s">
        <v>459</v>
      </c>
      <c r="G1206" s="514">
        <v>523</v>
      </c>
      <c r="H1206" s="514" t="s">
        <v>82</v>
      </c>
      <c r="I1206" s="514" t="s">
        <v>82</v>
      </c>
      <c r="J1206" s="764" t="s">
        <v>1016</v>
      </c>
      <c r="K1206" s="764" t="s">
        <v>443</v>
      </c>
      <c r="L1206" s="868" t="s">
        <v>484</v>
      </c>
      <c r="M1206" s="468" t="s">
        <v>1241</v>
      </c>
      <c r="N1206" s="514">
        <v>210000</v>
      </c>
      <c r="O1206" s="756">
        <f>2.8*12</f>
        <v>33.599999999999994</v>
      </c>
      <c r="P1206" s="801">
        <v>12</v>
      </c>
      <c r="Q1206" s="537">
        <f t="shared" si="29"/>
        <v>29.567999999999994</v>
      </c>
      <c r="R1206" s="470">
        <f>Q1206*0.75</f>
        <v>22.175999999999995</v>
      </c>
      <c r="S1206" s="1264">
        <f t="shared" si="30"/>
        <v>7102.2727272727288</v>
      </c>
      <c r="T1206" s="1265"/>
      <c r="U1206" s="1292" t="s">
        <v>1480</v>
      </c>
      <c r="V1206" s="1293"/>
    </row>
    <row r="1207" spans="1:23" ht="17">
      <c r="A1207" s="1652"/>
      <c r="B1207" s="817">
        <v>8</v>
      </c>
      <c r="C1207" s="764" t="s">
        <v>82</v>
      </c>
      <c r="D1207" s="764" t="s">
        <v>1325</v>
      </c>
      <c r="E1207" s="514">
        <v>0</v>
      </c>
      <c r="F1207" s="764" t="s">
        <v>82</v>
      </c>
      <c r="G1207" s="514">
        <v>0</v>
      </c>
      <c r="H1207" s="514" t="s">
        <v>82</v>
      </c>
      <c r="I1207" s="514" t="s">
        <v>82</v>
      </c>
      <c r="J1207" s="764">
        <v>10</v>
      </c>
      <c r="K1207" s="764">
        <v>0</v>
      </c>
      <c r="L1207" s="868" t="s">
        <v>96</v>
      </c>
      <c r="M1207" s="468" t="s">
        <v>82</v>
      </c>
      <c r="N1207" s="940"/>
      <c r="O1207" s="922"/>
      <c r="P1207" s="843"/>
      <c r="Q1207" s="537">
        <f t="shared" si="29"/>
        <v>0</v>
      </c>
      <c r="R1207" s="470">
        <f>Q1207*0.93</f>
        <v>0</v>
      </c>
      <c r="S1207" s="1264" t="e">
        <f t="shared" si="30"/>
        <v>#DIV/0!</v>
      </c>
      <c r="T1207" s="1265"/>
      <c r="U1207" s="1292" t="s">
        <v>472</v>
      </c>
      <c r="V1207" s="1293"/>
    </row>
    <row r="1208" spans="1:23" ht="16">
      <c r="A1208" s="1652"/>
      <c r="B1208" s="817" t="s">
        <v>465</v>
      </c>
      <c r="C1208" s="838" t="s">
        <v>82</v>
      </c>
      <c r="D1208" s="838" t="s">
        <v>1426</v>
      </c>
      <c r="E1208" s="838" t="s">
        <v>1426</v>
      </c>
      <c r="F1208" s="838" t="s">
        <v>82</v>
      </c>
      <c r="G1208" s="838" t="s">
        <v>96</v>
      </c>
      <c r="H1208" s="468" t="s">
        <v>82</v>
      </c>
      <c r="I1208" s="514" t="s">
        <v>82</v>
      </c>
      <c r="J1208" s="764" t="s">
        <v>451</v>
      </c>
      <c r="K1208" s="514">
        <v>0</v>
      </c>
      <c r="L1208" s="514" t="s">
        <v>82</v>
      </c>
      <c r="M1208" s="863" t="s">
        <v>82</v>
      </c>
      <c r="N1208" s="923"/>
      <c r="O1208" s="922"/>
      <c r="P1208" s="843"/>
      <c r="Q1208" s="537">
        <f t="shared" si="29"/>
        <v>0</v>
      </c>
      <c r="R1208" s="470">
        <f>Q1208*0.93</f>
        <v>0</v>
      </c>
      <c r="S1208" s="1264" t="e">
        <f t="shared" si="30"/>
        <v>#DIV/0!</v>
      </c>
      <c r="T1208" s="1265"/>
      <c r="U1208" s="1292" t="s">
        <v>473</v>
      </c>
      <c r="V1208" s="1293"/>
    </row>
    <row r="1209" spans="1:23" ht="17">
      <c r="A1209" s="1653"/>
      <c r="B1209" s="817" t="s">
        <v>467</v>
      </c>
      <c r="C1209" s="764" t="s">
        <v>701</v>
      </c>
      <c r="D1209" s="468">
        <v>90</v>
      </c>
      <c r="E1209" s="514">
        <v>25</v>
      </c>
      <c r="F1209" s="764" t="s">
        <v>458</v>
      </c>
      <c r="G1209" s="514">
        <v>491</v>
      </c>
      <c r="H1209" s="468" t="s">
        <v>82</v>
      </c>
      <c r="I1209" s="514" t="s">
        <v>82</v>
      </c>
      <c r="J1209" s="764">
        <v>0</v>
      </c>
      <c r="K1209" s="764">
        <v>0</v>
      </c>
      <c r="L1209" s="868" t="s">
        <v>484</v>
      </c>
      <c r="M1209" s="468" t="s">
        <v>1477</v>
      </c>
      <c r="N1209" s="841">
        <v>100000</v>
      </c>
      <c r="O1209" s="787">
        <v>20</v>
      </c>
      <c r="P1209" s="1080">
        <v>54</v>
      </c>
      <c r="Q1209" s="537">
        <f t="shared" si="29"/>
        <v>9.1999999999999993</v>
      </c>
      <c r="R1209" s="470">
        <f>Q1209*0.7835</f>
        <v>7.2081999999999988</v>
      </c>
      <c r="S1209" s="1264">
        <f t="shared" si="30"/>
        <v>10869.565217391306</v>
      </c>
      <c r="T1209" s="1265"/>
      <c r="U1209" s="1292" t="s">
        <v>1478</v>
      </c>
      <c r="V1209" s="1293"/>
      <c r="W1209" s="959">
        <v>5.8</v>
      </c>
    </row>
    <row r="1210" spans="1:23" ht="17">
      <c r="A1210" s="1651">
        <v>45443</v>
      </c>
      <c r="B1210" s="817" t="s">
        <v>256</v>
      </c>
      <c r="C1210" s="764" t="s">
        <v>818</v>
      </c>
      <c r="D1210" s="839" t="s">
        <v>1359</v>
      </c>
      <c r="E1210" s="764" t="s">
        <v>1475</v>
      </c>
      <c r="F1210" s="838" t="s">
        <v>459</v>
      </c>
      <c r="G1210" s="514">
        <v>506</v>
      </c>
      <c r="H1210" s="970"/>
      <c r="I1210" s="514" t="s">
        <v>82</v>
      </c>
      <c r="J1210" s="838" t="s">
        <v>1016</v>
      </c>
      <c r="K1210" s="839">
        <v>0</v>
      </c>
      <c r="L1210" s="868" t="s">
        <v>484</v>
      </c>
      <c r="M1210" s="468" t="s">
        <v>1483</v>
      </c>
      <c r="N1210" s="514">
        <v>32100</v>
      </c>
      <c r="O1210" s="756">
        <v>140</v>
      </c>
      <c r="P1210" s="768">
        <v>99</v>
      </c>
      <c r="Q1210" s="537">
        <f t="shared" si="29"/>
        <v>1.4</v>
      </c>
      <c r="R1210" s="470">
        <f>Q1210*0.75</f>
        <v>1.0499999999999998</v>
      </c>
      <c r="S1210" s="1264">
        <f t="shared" si="30"/>
        <v>22928.571428571431</v>
      </c>
      <c r="T1210" s="1265"/>
      <c r="U1210" s="1292" t="s">
        <v>1479</v>
      </c>
      <c r="V1210" s="1293"/>
    </row>
    <row r="1211" spans="1:23" ht="17">
      <c r="A1211" s="1652"/>
      <c r="B1211" s="817">
        <v>6</v>
      </c>
      <c r="C1211" s="764" t="s">
        <v>1485</v>
      </c>
      <c r="D1211" s="764" t="s">
        <v>1486</v>
      </c>
      <c r="E1211" s="764" t="s">
        <v>810</v>
      </c>
      <c r="F1211" s="838" t="s">
        <v>456</v>
      </c>
      <c r="G1211" s="514">
        <v>510</v>
      </c>
      <c r="H1211" s="514" t="s">
        <v>82</v>
      </c>
      <c r="I1211" s="514" t="s">
        <v>82</v>
      </c>
      <c r="J1211" s="838" t="s">
        <v>680</v>
      </c>
      <c r="K1211" s="764" t="s">
        <v>96</v>
      </c>
      <c r="L1211" s="928" t="s">
        <v>514</v>
      </c>
      <c r="M1211" s="468" t="s">
        <v>1484</v>
      </c>
      <c r="N1211" s="514">
        <v>87549.842599200027</v>
      </c>
      <c r="O1211" s="756">
        <v>27.19</v>
      </c>
      <c r="P1211" s="801">
        <v>26</v>
      </c>
      <c r="Q1211" s="537">
        <f t="shared" si="29"/>
        <v>20.120600000000003</v>
      </c>
      <c r="R1211" s="470">
        <f>Q1211*0.75</f>
        <v>15.090450000000002</v>
      </c>
      <c r="S1211" s="1264">
        <f t="shared" si="30"/>
        <v>4351.2540679303802</v>
      </c>
      <c r="T1211" s="1265"/>
      <c r="U1211" s="1292" t="s">
        <v>617</v>
      </c>
      <c r="V1211" s="1293"/>
      <c r="W1211" s="959">
        <v>16</v>
      </c>
    </row>
    <row r="1212" spans="1:23" ht="17">
      <c r="A1212" s="1652"/>
      <c r="B1212" s="817">
        <v>7</v>
      </c>
      <c r="C1212" s="838" t="s">
        <v>1472</v>
      </c>
      <c r="D1212" s="468">
        <v>75</v>
      </c>
      <c r="E1212" s="838" t="s">
        <v>781</v>
      </c>
      <c r="F1212" s="838" t="s">
        <v>459</v>
      </c>
      <c r="G1212" s="514">
        <v>523</v>
      </c>
      <c r="H1212" s="514" t="s">
        <v>82</v>
      </c>
      <c r="I1212" s="514" t="s">
        <v>82</v>
      </c>
      <c r="J1212" s="764" t="s">
        <v>1016</v>
      </c>
      <c r="K1212" s="764" t="s">
        <v>443</v>
      </c>
      <c r="L1212" s="868" t="s">
        <v>484</v>
      </c>
      <c r="M1212" s="468" t="s">
        <v>1241</v>
      </c>
      <c r="N1212" s="514">
        <v>210000</v>
      </c>
      <c r="O1212" s="756">
        <f>2.8*12</f>
        <v>33.599999999999994</v>
      </c>
      <c r="P1212" s="801">
        <v>12</v>
      </c>
      <c r="Q1212" s="537">
        <f t="shared" si="29"/>
        <v>29.567999999999994</v>
      </c>
      <c r="R1212" s="470">
        <f>Q1212*0.75</f>
        <v>22.175999999999995</v>
      </c>
      <c r="S1212" s="1264">
        <f t="shared" si="30"/>
        <v>7102.2727272727288</v>
      </c>
      <c r="T1212" s="1265"/>
      <c r="U1212" s="1292" t="s">
        <v>405</v>
      </c>
      <c r="V1212" s="1293"/>
    </row>
    <row r="1213" spans="1:23" ht="17">
      <c r="A1213" s="1652"/>
      <c r="B1213" s="817">
        <v>8</v>
      </c>
      <c r="C1213" s="764" t="s">
        <v>82</v>
      </c>
      <c r="D1213" s="764" t="s">
        <v>1325</v>
      </c>
      <c r="E1213" s="514">
        <v>0</v>
      </c>
      <c r="F1213" s="764" t="s">
        <v>82</v>
      </c>
      <c r="G1213" s="514">
        <v>0</v>
      </c>
      <c r="H1213" s="514" t="s">
        <v>82</v>
      </c>
      <c r="I1213" s="514" t="s">
        <v>82</v>
      </c>
      <c r="J1213" s="764">
        <v>10</v>
      </c>
      <c r="K1213" s="764">
        <v>0</v>
      </c>
      <c r="L1213" s="868" t="s">
        <v>96</v>
      </c>
      <c r="M1213" s="468" t="s">
        <v>82</v>
      </c>
      <c r="N1213" s="940"/>
      <c r="O1213" s="922"/>
      <c r="P1213" s="843"/>
      <c r="Q1213" s="537">
        <f t="shared" si="29"/>
        <v>0</v>
      </c>
      <c r="R1213" s="470">
        <f>Q1213*0.93</f>
        <v>0</v>
      </c>
      <c r="S1213" s="1264" t="e">
        <f t="shared" si="30"/>
        <v>#DIV/0!</v>
      </c>
      <c r="T1213" s="1265"/>
      <c r="U1213" s="1292" t="s">
        <v>472</v>
      </c>
      <c r="V1213" s="1293"/>
    </row>
    <row r="1214" spans="1:23" ht="16">
      <c r="A1214" s="1652"/>
      <c r="B1214" s="817" t="s">
        <v>465</v>
      </c>
      <c r="C1214" s="838" t="s">
        <v>82</v>
      </c>
      <c r="D1214" s="838" t="s">
        <v>1426</v>
      </c>
      <c r="E1214" s="838" t="s">
        <v>1426</v>
      </c>
      <c r="F1214" s="838" t="s">
        <v>82</v>
      </c>
      <c r="G1214" s="838" t="s">
        <v>96</v>
      </c>
      <c r="H1214" s="468" t="s">
        <v>82</v>
      </c>
      <c r="I1214" s="514" t="s">
        <v>82</v>
      </c>
      <c r="J1214" s="764" t="s">
        <v>451</v>
      </c>
      <c r="K1214" s="514">
        <v>0</v>
      </c>
      <c r="L1214" s="514" t="s">
        <v>82</v>
      </c>
      <c r="M1214" s="863" t="s">
        <v>82</v>
      </c>
      <c r="N1214" s="923"/>
      <c r="O1214" s="922"/>
      <c r="P1214" s="843"/>
      <c r="Q1214" s="537">
        <f t="shared" si="29"/>
        <v>0</v>
      </c>
      <c r="R1214" s="470">
        <f>Q1214*0.93</f>
        <v>0</v>
      </c>
      <c r="S1214" s="1264" t="e">
        <f t="shared" si="30"/>
        <v>#DIV/0!</v>
      </c>
      <c r="T1214" s="1265"/>
      <c r="U1214" s="1292" t="s">
        <v>473</v>
      </c>
      <c r="V1214" s="1293"/>
    </row>
    <row r="1215" spans="1:23" ht="17">
      <c r="A1215" s="1653"/>
      <c r="B1215" s="817" t="s">
        <v>467</v>
      </c>
      <c r="C1215" s="764" t="s">
        <v>701</v>
      </c>
      <c r="D1215" s="468">
        <v>87</v>
      </c>
      <c r="E1215" s="514">
        <v>25</v>
      </c>
      <c r="F1215" s="764" t="s">
        <v>458</v>
      </c>
      <c r="G1215" s="514">
        <v>491</v>
      </c>
      <c r="H1215" s="468" t="s">
        <v>82</v>
      </c>
      <c r="I1215" s="514" t="s">
        <v>82</v>
      </c>
      <c r="J1215" s="764">
        <v>0</v>
      </c>
      <c r="K1215" s="764">
        <v>0</v>
      </c>
      <c r="L1215" s="868" t="s">
        <v>484</v>
      </c>
      <c r="M1215" s="468" t="s">
        <v>1477</v>
      </c>
      <c r="N1215" s="841">
        <v>100000</v>
      </c>
      <c r="O1215" s="787">
        <v>20</v>
      </c>
      <c r="P1215" s="1080">
        <v>54</v>
      </c>
      <c r="Q1215" s="537">
        <f t="shared" si="29"/>
        <v>9.1999999999999993</v>
      </c>
      <c r="R1215" s="470">
        <f>Q1215*0.7835</f>
        <v>7.2081999999999988</v>
      </c>
      <c r="S1215" s="1264">
        <f t="shared" si="30"/>
        <v>10869.565217391306</v>
      </c>
      <c r="T1215" s="1265"/>
      <c r="U1215" s="1292" t="s">
        <v>405</v>
      </c>
      <c r="V1215" s="1293"/>
    </row>
    <row r="1216" spans="1:23" ht="15.75" customHeight="1">
      <c r="A1216" s="1651">
        <v>45444</v>
      </c>
      <c r="B1216" s="817" t="s">
        <v>256</v>
      </c>
      <c r="C1216" s="764" t="s">
        <v>838</v>
      </c>
      <c r="D1216" s="839" t="s">
        <v>1230</v>
      </c>
      <c r="E1216" s="764" t="s">
        <v>892</v>
      </c>
      <c r="F1216" s="838" t="s">
        <v>456</v>
      </c>
      <c r="G1216" s="514">
        <v>506</v>
      </c>
      <c r="H1216" s="970"/>
      <c r="I1216" s="514" t="s">
        <v>82</v>
      </c>
      <c r="J1216" s="838" t="s">
        <v>1016</v>
      </c>
      <c r="K1216" s="839">
        <v>0</v>
      </c>
      <c r="L1216" s="868" t="s">
        <v>484</v>
      </c>
      <c r="M1216" s="468" t="s">
        <v>1489</v>
      </c>
      <c r="N1216" s="514">
        <v>47000</v>
      </c>
      <c r="O1216" s="756">
        <v>160</v>
      </c>
      <c r="P1216" s="768">
        <v>99</v>
      </c>
      <c r="Q1216" s="537">
        <f t="shared" ref="Q1216:Q1279" si="31">O1216*(100-P1216)/100</f>
        <v>1.6</v>
      </c>
      <c r="R1216" s="470">
        <f>Q1216*0.75</f>
        <v>1.2000000000000002</v>
      </c>
      <c r="S1216" s="1264">
        <f t="shared" ref="S1216:S1279" si="32">N1216/Q1216</f>
        <v>29375</v>
      </c>
      <c r="T1216" s="1265"/>
      <c r="U1216" s="1292" t="s">
        <v>405</v>
      </c>
      <c r="V1216" s="1293"/>
      <c r="W1216" s="959">
        <v>15</v>
      </c>
    </row>
    <row r="1217" spans="1:23" ht="15.75" customHeight="1">
      <c r="A1217" s="1652"/>
      <c r="B1217" s="817">
        <v>6</v>
      </c>
      <c r="C1217" s="764" t="s">
        <v>1487</v>
      </c>
      <c r="D1217" s="764" t="s">
        <v>1146</v>
      </c>
      <c r="E1217" s="764" t="s">
        <v>810</v>
      </c>
      <c r="F1217" s="838" t="s">
        <v>459</v>
      </c>
      <c r="G1217" s="514">
        <v>510</v>
      </c>
      <c r="H1217" s="514" t="s">
        <v>82</v>
      </c>
      <c r="I1217" s="514" t="s">
        <v>82</v>
      </c>
      <c r="J1217" s="838" t="s">
        <v>680</v>
      </c>
      <c r="K1217" s="764" t="s">
        <v>96</v>
      </c>
      <c r="L1217" s="868" t="s">
        <v>484</v>
      </c>
      <c r="M1217" s="468" t="s">
        <v>976</v>
      </c>
      <c r="N1217" s="514">
        <v>160000</v>
      </c>
      <c r="O1217" s="756">
        <v>37.340000000000003</v>
      </c>
      <c r="P1217" s="801">
        <v>26</v>
      </c>
      <c r="Q1217" s="537">
        <f t="shared" si="31"/>
        <v>27.631600000000002</v>
      </c>
      <c r="R1217" s="470">
        <f>Q1217*0.75</f>
        <v>20.723700000000001</v>
      </c>
      <c r="S1217" s="1264">
        <f t="shared" si="32"/>
        <v>5790.4717786881683</v>
      </c>
      <c r="T1217" s="1265"/>
      <c r="U1217" s="1292" t="s">
        <v>405</v>
      </c>
      <c r="V1217" s="1293"/>
    </row>
    <row r="1218" spans="1:23" ht="15.75" customHeight="1">
      <c r="A1218" s="1652"/>
      <c r="B1218" s="817">
        <v>7</v>
      </c>
      <c r="C1218" s="838" t="s">
        <v>1488</v>
      </c>
      <c r="D1218" s="468">
        <v>88</v>
      </c>
      <c r="E1218" s="838" t="s">
        <v>781</v>
      </c>
      <c r="F1218" s="838" t="s">
        <v>459</v>
      </c>
      <c r="G1218" s="514">
        <v>523</v>
      </c>
      <c r="H1218" s="514" t="s">
        <v>82</v>
      </c>
      <c r="I1218" s="514" t="s">
        <v>82</v>
      </c>
      <c r="J1218" s="764" t="s">
        <v>1016</v>
      </c>
      <c r="K1218" s="764" t="s">
        <v>443</v>
      </c>
      <c r="L1218" s="868" t="s">
        <v>484</v>
      </c>
      <c r="M1218" s="468" t="s">
        <v>1374</v>
      </c>
      <c r="N1218" s="514">
        <v>210000</v>
      </c>
      <c r="O1218" s="756">
        <f>2.8*12</f>
        <v>33.599999999999994</v>
      </c>
      <c r="P1218" s="801">
        <v>12</v>
      </c>
      <c r="Q1218" s="537">
        <f t="shared" si="31"/>
        <v>29.567999999999994</v>
      </c>
      <c r="R1218" s="470">
        <f>Q1218*0.75</f>
        <v>22.175999999999995</v>
      </c>
      <c r="S1218" s="1264">
        <f t="shared" si="32"/>
        <v>7102.2727272727288</v>
      </c>
      <c r="T1218" s="1265"/>
      <c r="U1218" s="1292" t="s">
        <v>405</v>
      </c>
      <c r="V1218" s="1293"/>
    </row>
    <row r="1219" spans="1:23" ht="15.75" customHeight="1">
      <c r="A1219" s="1652"/>
      <c r="B1219" s="817">
        <v>8</v>
      </c>
      <c r="C1219" s="764" t="s">
        <v>82</v>
      </c>
      <c r="D1219" s="764" t="s">
        <v>1325</v>
      </c>
      <c r="E1219" s="514">
        <v>0</v>
      </c>
      <c r="F1219" s="764" t="s">
        <v>82</v>
      </c>
      <c r="G1219" s="514">
        <v>0</v>
      </c>
      <c r="H1219" s="514" t="s">
        <v>82</v>
      </c>
      <c r="I1219" s="514" t="s">
        <v>82</v>
      </c>
      <c r="J1219" s="764">
        <v>10</v>
      </c>
      <c r="K1219" s="764">
        <v>0</v>
      </c>
      <c r="L1219" s="868" t="s">
        <v>96</v>
      </c>
      <c r="M1219" s="468" t="s">
        <v>82</v>
      </c>
      <c r="N1219" s="940"/>
      <c r="O1219" s="922"/>
      <c r="P1219" s="843"/>
      <c r="Q1219" s="537">
        <f t="shared" si="31"/>
        <v>0</v>
      </c>
      <c r="R1219" s="470">
        <f>Q1219*0.93</f>
        <v>0</v>
      </c>
      <c r="S1219" s="1264" t="e">
        <f t="shared" si="32"/>
        <v>#DIV/0!</v>
      </c>
      <c r="T1219" s="1265"/>
      <c r="U1219" s="1292" t="s">
        <v>472</v>
      </c>
      <c r="V1219" s="1293"/>
    </row>
    <row r="1220" spans="1:23" ht="15.75" customHeight="1">
      <c r="A1220" s="1652"/>
      <c r="B1220" s="817" t="s">
        <v>465</v>
      </c>
      <c r="C1220" s="838" t="s">
        <v>82</v>
      </c>
      <c r="D1220" s="838" t="s">
        <v>1426</v>
      </c>
      <c r="E1220" s="838" t="s">
        <v>1426</v>
      </c>
      <c r="F1220" s="838" t="s">
        <v>82</v>
      </c>
      <c r="G1220" s="838" t="s">
        <v>96</v>
      </c>
      <c r="H1220" s="468" t="s">
        <v>82</v>
      </c>
      <c r="I1220" s="514" t="s">
        <v>82</v>
      </c>
      <c r="J1220" s="764" t="s">
        <v>451</v>
      </c>
      <c r="K1220" s="514">
        <v>0</v>
      </c>
      <c r="L1220" s="514" t="s">
        <v>82</v>
      </c>
      <c r="M1220" s="863" t="s">
        <v>82</v>
      </c>
      <c r="N1220" s="923"/>
      <c r="O1220" s="922"/>
      <c r="P1220" s="843"/>
      <c r="Q1220" s="537">
        <f t="shared" si="31"/>
        <v>0</v>
      </c>
      <c r="R1220" s="470">
        <f>Q1220*0.93</f>
        <v>0</v>
      </c>
      <c r="S1220" s="1264" t="e">
        <f t="shared" si="32"/>
        <v>#DIV/0!</v>
      </c>
      <c r="T1220" s="1265"/>
      <c r="U1220" s="1292" t="s">
        <v>473</v>
      </c>
      <c r="V1220" s="1293"/>
    </row>
    <row r="1221" spans="1:23" ht="15.75" customHeight="1">
      <c r="A1221" s="1653"/>
      <c r="B1221" s="817" t="s">
        <v>467</v>
      </c>
      <c r="C1221" s="764" t="s">
        <v>701</v>
      </c>
      <c r="D1221" s="468">
        <v>87</v>
      </c>
      <c r="E1221" s="514">
        <v>25</v>
      </c>
      <c r="F1221" s="764" t="s">
        <v>458</v>
      </c>
      <c r="G1221" s="514">
        <v>491</v>
      </c>
      <c r="H1221" s="468" t="s">
        <v>82</v>
      </c>
      <c r="I1221" s="514" t="s">
        <v>82</v>
      </c>
      <c r="J1221" s="764">
        <v>0</v>
      </c>
      <c r="K1221" s="764">
        <v>0</v>
      </c>
      <c r="L1221" s="868" t="s">
        <v>484</v>
      </c>
      <c r="M1221" s="468" t="s">
        <v>1185</v>
      </c>
      <c r="N1221" s="841">
        <v>100000</v>
      </c>
      <c r="O1221" s="787">
        <v>20</v>
      </c>
      <c r="P1221" s="1080">
        <v>54</v>
      </c>
      <c r="Q1221" s="537">
        <f t="shared" si="31"/>
        <v>9.1999999999999993</v>
      </c>
      <c r="R1221" s="470">
        <f>Q1221*0.7835</f>
        <v>7.2081999999999988</v>
      </c>
      <c r="S1221" s="1264">
        <f t="shared" si="32"/>
        <v>10869.565217391306</v>
      </c>
      <c r="T1221" s="1265"/>
      <c r="U1221" s="1292" t="s">
        <v>405</v>
      </c>
      <c r="V1221" s="1293"/>
    </row>
    <row r="1222" spans="1:23" ht="17">
      <c r="A1222" s="1651">
        <v>45445</v>
      </c>
      <c r="B1222" s="817" t="s">
        <v>256</v>
      </c>
      <c r="C1222" s="764">
        <v>45</v>
      </c>
      <c r="D1222" s="839">
        <v>75</v>
      </c>
      <c r="E1222" s="764">
        <v>55</v>
      </c>
      <c r="F1222" s="838">
        <v>35</v>
      </c>
      <c r="G1222" s="514">
        <v>499</v>
      </c>
      <c r="H1222" s="970"/>
      <c r="I1222" s="514" t="s">
        <v>82</v>
      </c>
      <c r="J1222" s="838" t="s">
        <v>1016</v>
      </c>
      <c r="K1222" s="839">
        <v>0</v>
      </c>
      <c r="L1222" s="868" t="s">
        <v>484</v>
      </c>
      <c r="M1222" s="468" t="s">
        <v>1491</v>
      </c>
      <c r="N1222" s="514">
        <v>84382</v>
      </c>
      <c r="O1222" s="756">
        <v>175</v>
      </c>
      <c r="P1222" s="768">
        <v>99</v>
      </c>
      <c r="Q1222" s="537">
        <f t="shared" si="31"/>
        <v>1.75</v>
      </c>
      <c r="R1222" s="470">
        <f>Q1222*0.75</f>
        <v>1.3125</v>
      </c>
      <c r="S1222" s="1264">
        <f t="shared" si="32"/>
        <v>48218.285714285717</v>
      </c>
      <c r="T1222" s="1265"/>
      <c r="U1222" s="1292" t="s">
        <v>1490</v>
      </c>
      <c r="V1222" s="1293"/>
      <c r="W1222" s="959">
        <v>15</v>
      </c>
    </row>
    <row r="1223" spans="1:23" ht="17">
      <c r="A1223" s="1652"/>
      <c r="B1223" s="817">
        <v>6</v>
      </c>
      <c r="C1223" s="764">
        <v>10.6</v>
      </c>
      <c r="D1223" s="764">
        <v>79</v>
      </c>
      <c r="E1223" s="764">
        <v>88</v>
      </c>
      <c r="F1223" s="838">
        <v>33</v>
      </c>
      <c r="G1223" s="514">
        <v>510</v>
      </c>
      <c r="H1223" s="514" t="s">
        <v>82</v>
      </c>
      <c r="I1223" s="514" t="s">
        <v>82</v>
      </c>
      <c r="J1223" s="838" t="s">
        <v>680</v>
      </c>
      <c r="K1223" s="764" t="s">
        <v>96</v>
      </c>
      <c r="L1223" s="868" t="s">
        <v>484</v>
      </c>
      <c r="M1223" s="468" t="s">
        <v>1492</v>
      </c>
      <c r="N1223" s="514">
        <v>125000</v>
      </c>
      <c r="O1223" s="756">
        <v>32</v>
      </c>
      <c r="P1223" s="801">
        <v>26</v>
      </c>
      <c r="Q1223" s="537">
        <f t="shared" si="31"/>
        <v>23.68</v>
      </c>
      <c r="R1223" s="470">
        <f>Q1223*0.75</f>
        <v>17.759999999999998</v>
      </c>
      <c r="S1223" s="1264">
        <f t="shared" si="32"/>
        <v>5278.7162162162167</v>
      </c>
      <c r="T1223" s="1265"/>
      <c r="U1223" s="1292" t="s">
        <v>405</v>
      </c>
      <c r="V1223" s="1293"/>
    </row>
    <row r="1224" spans="1:23" ht="17">
      <c r="A1224" s="1652"/>
      <c r="B1224" s="817">
        <v>7</v>
      </c>
      <c r="C1224" s="838">
        <v>45.1</v>
      </c>
      <c r="D1224" s="468">
        <v>84</v>
      </c>
      <c r="E1224" s="838">
        <v>18</v>
      </c>
      <c r="F1224" s="838">
        <v>33</v>
      </c>
      <c r="G1224" s="514">
        <v>523</v>
      </c>
      <c r="H1224" s="514" t="s">
        <v>82</v>
      </c>
      <c r="I1224" s="514" t="s">
        <v>82</v>
      </c>
      <c r="J1224" s="764" t="s">
        <v>1016</v>
      </c>
      <c r="K1224" s="764" t="s">
        <v>443</v>
      </c>
      <c r="L1224" s="868" t="s">
        <v>484</v>
      </c>
      <c r="M1224" s="468" t="s">
        <v>1143</v>
      </c>
      <c r="N1224" s="514">
        <v>225000</v>
      </c>
      <c r="O1224" s="756">
        <v>34.51</v>
      </c>
      <c r="P1224" s="801">
        <v>12.5</v>
      </c>
      <c r="Q1224" s="537">
        <f t="shared" si="31"/>
        <v>30.196249999999999</v>
      </c>
      <c r="R1224" s="470">
        <f>Q1224*0.75</f>
        <v>22.647187500000001</v>
      </c>
      <c r="S1224" s="1264">
        <f t="shared" si="32"/>
        <v>7451.2563646148119</v>
      </c>
      <c r="T1224" s="1265"/>
      <c r="U1224" s="1292" t="s">
        <v>405</v>
      </c>
      <c r="V1224" s="1293"/>
    </row>
    <row r="1225" spans="1:23" ht="17">
      <c r="A1225" s="1652"/>
      <c r="B1225" s="817">
        <v>8</v>
      </c>
      <c r="C1225" s="764" t="s">
        <v>82</v>
      </c>
      <c r="D1225" s="764">
        <v>240</v>
      </c>
      <c r="E1225" s="514">
        <v>0</v>
      </c>
      <c r="F1225" s="764" t="s">
        <v>82</v>
      </c>
      <c r="G1225" s="514">
        <v>0</v>
      </c>
      <c r="H1225" s="514" t="s">
        <v>82</v>
      </c>
      <c r="I1225" s="514" t="s">
        <v>82</v>
      </c>
      <c r="J1225" s="764">
        <v>10</v>
      </c>
      <c r="K1225" s="764">
        <v>0</v>
      </c>
      <c r="L1225" s="868" t="s">
        <v>96</v>
      </c>
      <c r="M1225" s="468" t="s">
        <v>82</v>
      </c>
      <c r="N1225" s="940"/>
      <c r="O1225" s="922"/>
      <c r="P1225" s="843"/>
      <c r="Q1225" s="537">
        <f t="shared" si="31"/>
        <v>0</v>
      </c>
      <c r="R1225" s="470">
        <f>Q1225*0.93</f>
        <v>0</v>
      </c>
      <c r="S1225" s="1264" t="e">
        <f t="shared" si="32"/>
        <v>#DIV/0!</v>
      </c>
      <c r="T1225" s="1265"/>
      <c r="U1225" s="1292" t="s">
        <v>472</v>
      </c>
      <c r="V1225" s="1293"/>
    </row>
    <row r="1226" spans="1:23" ht="16">
      <c r="A1226" s="1652"/>
      <c r="B1226" s="817" t="s">
        <v>465</v>
      </c>
      <c r="C1226" s="838" t="s">
        <v>82</v>
      </c>
      <c r="D1226" s="838">
        <v>27.5</v>
      </c>
      <c r="E1226" s="838">
        <v>27.5</v>
      </c>
      <c r="F1226" s="838" t="s">
        <v>82</v>
      </c>
      <c r="G1226" s="838" t="s">
        <v>96</v>
      </c>
      <c r="H1226" s="468" t="s">
        <v>82</v>
      </c>
      <c r="I1226" s="514" t="s">
        <v>82</v>
      </c>
      <c r="J1226" s="764" t="s">
        <v>451</v>
      </c>
      <c r="K1226" s="514">
        <v>0</v>
      </c>
      <c r="L1226" s="514" t="s">
        <v>82</v>
      </c>
      <c r="M1226" s="863" t="s">
        <v>82</v>
      </c>
      <c r="N1226" s="923"/>
      <c r="O1226" s="922"/>
      <c r="P1226" s="843"/>
      <c r="Q1226" s="537">
        <f t="shared" si="31"/>
        <v>0</v>
      </c>
      <c r="R1226" s="470">
        <f>Q1226*0.93</f>
        <v>0</v>
      </c>
      <c r="S1226" s="1264" t="e">
        <f t="shared" si="32"/>
        <v>#DIV/0!</v>
      </c>
      <c r="T1226" s="1265"/>
      <c r="U1226" s="1292" t="s">
        <v>473</v>
      </c>
      <c r="V1226" s="1293"/>
    </row>
    <row r="1227" spans="1:23" ht="17">
      <c r="A1227" s="1653"/>
      <c r="B1227" s="817" t="s">
        <v>467</v>
      </c>
      <c r="C1227" s="764">
        <v>18</v>
      </c>
      <c r="D1227" s="468">
        <v>80</v>
      </c>
      <c r="E1227" s="514">
        <v>25</v>
      </c>
      <c r="F1227" s="764">
        <v>32</v>
      </c>
      <c r="G1227" s="514">
        <v>491</v>
      </c>
      <c r="H1227" s="468" t="s">
        <v>82</v>
      </c>
      <c r="I1227" s="514" t="s">
        <v>82</v>
      </c>
      <c r="J1227" s="764">
        <v>0</v>
      </c>
      <c r="K1227" s="764">
        <v>0</v>
      </c>
      <c r="L1227" s="868" t="s">
        <v>484</v>
      </c>
      <c r="M1227" s="468" t="s">
        <v>1441</v>
      </c>
      <c r="N1227" s="841">
        <v>127000</v>
      </c>
      <c r="O1227" s="787">
        <v>23</v>
      </c>
      <c r="P1227" s="1080">
        <v>50</v>
      </c>
      <c r="Q1227" s="537">
        <f t="shared" si="31"/>
        <v>11.5</v>
      </c>
      <c r="R1227" s="470">
        <f>Q1227*0.7835</f>
        <v>9.0102499999999992</v>
      </c>
      <c r="S1227" s="1264">
        <f t="shared" si="32"/>
        <v>11043.478260869566</v>
      </c>
      <c r="T1227" s="1265"/>
      <c r="U1227" s="1292" t="s">
        <v>405</v>
      </c>
      <c r="V1227" s="1293"/>
    </row>
    <row r="1228" spans="1:23" ht="17">
      <c r="A1228" s="1651">
        <v>45446</v>
      </c>
      <c r="B1228" s="817" t="s">
        <v>256</v>
      </c>
      <c r="C1228" s="764">
        <v>45</v>
      </c>
      <c r="D1228" s="839">
        <v>75</v>
      </c>
      <c r="E1228" s="764">
        <v>55</v>
      </c>
      <c r="F1228" s="838">
        <v>35</v>
      </c>
      <c r="G1228" s="514">
        <v>499</v>
      </c>
      <c r="H1228" s="970"/>
      <c r="I1228" s="514" t="s">
        <v>82</v>
      </c>
      <c r="J1228" s="838" t="s">
        <v>1016</v>
      </c>
      <c r="K1228" s="839">
        <v>0</v>
      </c>
      <c r="L1228" s="868" t="s">
        <v>484</v>
      </c>
      <c r="M1228" s="468" t="s">
        <v>1491</v>
      </c>
      <c r="N1228" s="514">
        <v>95211</v>
      </c>
      <c r="O1228" s="756">
        <v>175</v>
      </c>
      <c r="P1228" s="768">
        <v>99</v>
      </c>
      <c r="Q1228" s="537">
        <f t="shared" si="31"/>
        <v>1.75</v>
      </c>
      <c r="R1228" s="470">
        <f>Q1228*0.75</f>
        <v>1.3125</v>
      </c>
      <c r="S1228" s="1264">
        <f t="shared" si="32"/>
        <v>54406.285714285717</v>
      </c>
      <c r="T1228" s="1265"/>
      <c r="U1228" s="1292" t="s">
        <v>1490</v>
      </c>
      <c r="V1228" s="1293"/>
      <c r="W1228" s="1654" t="s">
        <v>1495</v>
      </c>
    </row>
    <row r="1229" spans="1:23" ht="17">
      <c r="A1229" s="1652"/>
      <c r="B1229" s="817">
        <v>6</v>
      </c>
      <c r="C1229" s="764" t="s">
        <v>1493</v>
      </c>
      <c r="D1229" s="764" t="s">
        <v>1004</v>
      </c>
      <c r="E1229" s="764">
        <v>88</v>
      </c>
      <c r="F1229" s="838">
        <v>33</v>
      </c>
      <c r="G1229" s="514">
        <v>475</v>
      </c>
      <c r="H1229" s="514" t="s">
        <v>82</v>
      </c>
      <c r="I1229" s="514" t="s">
        <v>82</v>
      </c>
      <c r="J1229" s="838" t="s">
        <v>680</v>
      </c>
      <c r="K1229" s="764" t="s">
        <v>96</v>
      </c>
      <c r="L1229" s="868" t="s">
        <v>484</v>
      </c>
      <c r="M1229" s="468" t="s">
        <v>1494</v>
      </c>
      <c r="N1229" s="514">
        <v>131872</v>
      </c>
      <c r="O1229" s="756">
        <v>31</v>
      </c>
      <c r="P1229" s="801">
        <v>20</v>
      </c>
      <c r="Q1229" s="537">
        <f t="shared" si="31"/>
        <v>24.8</v>
      </c>
      <c r="R1229" s="470">
        <f>Q1229*0.75</f>
        <v>18.600000000000001</v>
      </c>
      <c r="S1229" s="1264">
        <f t="shared" si="32"/>
        <v>5317.4193548387093</v>
      </c>
      <c r="T1229" s="1265"/>
      <c r="U1229" s="1292" t="s">
        <v>405</v>
      </c>
      <c r="V1229" s="1293"/>
      <c r="W1229" s="1654"/>
    </row>
    <row r="1230" spans="1:23" ht="17">
      <c r="A1230" s="1652"/>
      <c r="B1230" s="817">
        <v>7</v>
      </c>
      <c r="C1230" s="838" t="s">
        <v>1252</v>
      </c>
      <c r="D1230" s="468">
        <v>82</v>
      </c>
      <c r="E1230" s="838">
        <v>18</v>
      </c>
      <c r="F1230" s="838">
        <v>33</v>
      </c>
      <c r="G1230" s="514">
        <v>523</v>
      </c>
      <c r="H1230" s="514" t="s">
        <v>82</v>
      </c>
      <c r="I1230" s="514" t="s">
        <v>82</v>
      </c>
      <c r="J1230" s="764" t="s">
        <v>1016</v>
      </c>
      <c r="K1230" s="764" t="s">
        <v>443</v>
      </c>
      <c r="L1230" s="868" t="s">
        <v>484</v>
      </c>
      <c r="M1230" s="468" t="s">
        <v>1143</v>
      </c>
      <c r="N1230" s="514">
        <v>227000</v>
      </c>
      <c r="O1230" s="756">
        <v>34.130000000000003</v>
      </c>
      <c r="P1230" s="801">
        <v>15</v>
      </c>
      <c r="Q1230" s="537">
        <f t="shared" si="31"/>
        <v>29.0105</v>
      </c>
      <c r="R1230" s="470">
        <f>Q1230*0.75</f>
        <v>21.757874999999999</v>
      </c>
      <c r="S1230" s="1264">
        <f t="shared" si="32"/>
        <v>7824.7531066338051</v>
      </c>
      <c r="T1230" s="1265"/>
      <c r="U1230" s="1292" t="s">
        <v>405</v>
      </c>
      <c r="V1230" s="1293"/>
      <c r="W1230" s="1654"/>
    </row>
    <row r="1231" spans="1:23" ht="17">
      <c r="A1231" s="1652"/>
      <c r="B1231" s="817">
        <v>8</v>
      </c>
      <c r="C1231" s="764" t="s">
        <v>82</v>
      </c>
      <c r="D1231" s="764">
        <v>240</v>
      </c>
      <c r="E1231" s="514">
        <v>0</v>
      </c>
      <c r="F1231" s="764" t="s">
        <v>82</v>
      </c>
      <c r="G1231" s="514">
        <v>0</v>
      </c>
      <c r="H1231" s="514" t="s">
        <v>82</v>
      </c>
      <c r="I1231" s="514" t="s">
        <v>82</v>
      </c>
      <c r="J1231" s="764">
        <v>10</v>
      </c>
      <c r="K1231" s="764">
        <v>0</v>
      </c>
      <c r="L1231" s="868" t="s">
        <v>96</v>
      </c>
      <c r="M1231" s="468" t="s">
        <v>82</v>
      </c>
      <c r="N1231" s="940"/>
      <c r="O1231" s="922"/>
      <c r="P1231" s="871"/>
      <c r="Q1231" s="537">
        <f t="shared" si="31"/>
        <v>0</v>
      </c>
      <c r="R1231" s="470">
        <f>Q1231*0.93</f>
        <v>0</v>
      </c>
      <c r="S1231" s="1264" t="e">
        <f t="shared" si="32"/>
        <v>#DIV/0!</v>
      </c>
      <c r="T1231" s="1265"/>
      <c r="U1231" s="1292" t="s">
        <v>472</v>
      </c>
      <c r="V1231" s="1293"/>
      <c r="W1231" s="1654"/>
    </row>
    <row r="1232" spans="1:23" ht="16">
      <c r="A1232" s="1652"/>
      <c r="B1232" s="817" t="s">
        <v>465</v>
      </c>
      <c r="C1232" s="838" t="s">
        <v>82</v>
      </c>
      <c r="D1232" s="838">
        <v>27.5</v>
      </c>
      <c r="E1232" s="838">
        <v>27.5</v>
      </c>
      <c r="F1232" s="838" t="s">
        <v>82</v>
      </c>
      <c r="G1232" s="838" t="s">
        <v>96</v>
      </c>
      <c r="H1232" s="468" t="s">
        <v>82</v>
      </c>
      <c r="I1232" s="514" t="s">
        <v>82</v>
      </c>
      <c r="J1232" s="764" t="s">
        <v>451</v>
      </c>
      <c r="K1232" s="514">
        <v>0</v>
      </c>
      <c r="L1232" s="514" t="s">
        <v>82</v>
      </c>
      <c r="M1232" s="863" t="s">
        <v>82</v>
      </c>
      <c r="N1232" s="923"/>
      <c r="O1232" s="922"/>
      <c r="P1232" s="871"/>
      <c r="Q1232" s="537">
        <f t="shared" si="31"/>
        <v>0</v>
      </c>
      <c r="R1232" s="470">
        <f>Q1232*0.93</f>
        <v>0</v>
      </c>
      <c r="S1232" s="1264" t="e">
        <f t="shared" si="32"/>
        <v>#DIV/0!</v>
      </c>
      <c r="T1232" s="1265"/>
      <c r="U1232" s="1292" t="s">
        <v>473</v>
      </c>
      <c r="V1232" s="1293"/>
      <c r="W1232" s="1654"/>
    </row>
    <row r="1233" spans="1:23" ht="17">
      <c r="A1233" s="1653"/>
      <c r="B1233" s="817" t="s">
        <v>467</v>
      </c>
      <c r="C1233" s="764" t="s">
        <v>452</v>
      </c>
      <c r="D1233" s="468">
        <v>74.5</v>
      </c>
      <c r="E1233" s="514">
        <v>25</v>
      </c>
      <c r="F1233" s="764">
        <v>32</v>
      </c>
      <c r="G1233" s="514">
        <v>481</v>
      </c>
      <c r="H1233" s="468" t="s">
        <v>82</v>
      </c>
      <c r="I1233" s="514" t="s">
        <v>82</v>
      </c>
      <c r="J1233" s="764">
        <v>0</v>
      </c>
      <c r="K1233" s="764">
        <v>0</v>
      </c>
      <c r="L1233" s="868" t="s">
        <v>484</v>
      </c>
      <c r="M1233" s="468" t="s">
        <v>559</v>
      </c>
      <c r="N1233" s="841">
        <v>130000</v>
      </c>
      <c r="O1233" s="787">
        <v>23</v>
      </c>
      <c r="P1233" s="801">
        <v>53</v>
      </c>
      <c r="Q1233" s="537">
        <f t="shared" si="31"/>
        <v>10.81</v>
      </c>
      <c r="R1233" s="470">
        <f>Q1233*0.7835</f>
        <v>8.4696350000000002</v>
      </c>
      <c r="S1233" s="1264">
        <f t="shared" si="32"/>
        <v>12025.901942645698</v>
      </c>
      <c r="T1233" s="1265"/>
      <c r="U1233" s="1292" t="s">
        <v>405</v>
      </c>
      <c r="V1233" s="1293"/>
      <c r="W1233" s="1654"/>
    </row>
    <row r="1234" spans="1:23" ht="17">
      <c r="A1234" s="1651">
        <v>45447</v>
      </c>
      <c r="B1234" s="817" t="s">
        <v>256</v>
      </c>
      <c r="C1234" s="764">
        <v>45</v>
      </c>
      <c r="D1234" s="839">
        <v>75</v>
      </c>
      <c r="E1234" s="764">
        <v>55</v>
      </c>
      <c r="F1234" s="838">
        <v>35</v>
      </c>
      <c r="G1234" s="514">
        <v>499</v>
      </c>
      <c r="H1234" s="970"/>
      <c r="I1234" s="514" t="s">
        <v>82</v>
      </c>
      <c r="J1234" s="838" t="s">
        <v>1016</v>
      </c>
      <c r="K1234" s="839">
        <v>0</v>
      </c>
      <c r="L1234" s="868" t="s">
        <v>484</v>
      </c>
      <c r="M1234" s="468" t="s">
        <v>1491</v>
      </c>
      <c r="N1234" s="514">
        <v>90000</v>
      </c>
      <c r="O1234" s="756">
        <v>175</v>
      </c>
      <c r="P1234" s="768">
        <v>99</v>
      </c>
      <c r="Q1234" s="537">
        <f t="shared" si="31"/>
        <v>1.75</v>
      </c>
      <c r="R1234" s="470">
        <f>Q1234*0.75</f>
        <v>1.3125</v>
      </c>
      <c r="S1234" s="1264">
        <f t="shared" si="32"/>
        <v>51428.571428571428</v>
      </c>
      <c r="T1234" s="1265"/>
      <c r="U1234" s="1292" t="s">
        <v>1490</v>
      </c>
      <c r="V1234" s="1293"/>
      <c r="W1234" s="1654" t="s">
        <v>1496</v>
      </c>
    </row>
    <row r="1235" spans="1:23" ht="17">
      <c r="A1235" s="1652"/>
      <c r="B1235" s="817">
        <v>6</v>
      </c>
      <c r="C1235" s="764">
        <v>10.67</v>
      </c>
      <c r="D1235" s="764">
        <v>73</v>
      </c>
      <c r="E1235" s="764">
        <v>88</v>
      </c>
      <c r="F1235" s="838">
        <v>33</v>
      </c>
      <c r="G1235" s="514">
        <v>475</v>
      </c>
      <c r="H1235" s="514" t="s">
        <v>82</v>
      </c>
      <c r="I1235" s="514" t="s">
        <v>82</v>
      </c>
      <c r="J1235" s="838" t="s">
        <v>680</v>
      </c>
      <c r="K1235" s="764" t="s">
        <v>96</v>
      </c>
      <c r="L1235" s="868" t="s">
        <v>484</v>
      </c>
      <c r="M1235" s="468" t="s">
        <v>1494</v>
      </c>
      <c r="N1235" s="514">
        <v>141408</v>
      </c>
      <c r="O1235" s="756">
        <v>32.409999999999997</v>
      </c>
      <c r="P1235" s="801">
        <v>20</v>
      </c>
      <c r="Q1235" s="537">
        <f t="shared" si="31"/>
        <v>25.927999999999997</v>
      </c>
      <c r="R1235" s="470">
        <f>Q1235*0.75</f>
        <v>19.445999999999998</v>
      </c>
      <c r="S1235" s="1264">
        <f t="shared" si="32"/>
        <v>5453.8722616476398</v>
      </c>
      <c r="T1235" s="1265"/>
      <c r="U1235" s="1292" t="s">
        <v>405</v>
      </c>
      <c r="V1235" s="1293"/>
      <c r="W1235" s="1654"/>
    </row>
    <row r="1236" spans="1:23" ht="17">
      <c r="A1236" s="1652"/>
      <c r="B1236" s="817">
        <v>7</v>
      </c>
      <c r="C1236" s="838">
        <v>46.5</v>
      </c>
      <c r="D1236" s="468">
        <v>82</v>
      </c>
      <c r="E1236" s="838">
        <v>18</v>
      </c>
      <c r="F1236" s="838">
        <v>33</v>
      </c>
      <c r="G1236" s="514">
        <v>523</v>
      </c>
      <c r="H1236" s="514" t="s">
        <v>82</v>
      </c>
      <c r="I1236" s="514" t="s">
        <v>82</v>
      </c>
      <c r="J1236" s="764" t="s">
        <v>1016</v>
      </c>
      <c r="K1236" s="764" t="s">
        <v>443</v>
      </c>
      <c r="L1236" s="868" t="s">
        <v>484</v>
      </c>
      <c r="M1236" s="468" t="s">
        <v>1143</v>
      </c>
      <c r="N1236" s="514">
        <v>225000</v>
      </c>
      <c r="O1236" s="756">
        <v>34.130000000000003</v>
      </c>
      <c r="P1236" s="801">
        <v>15</v>
      </c>
      <c r="Q1236" s="537">
        <f t="shared" si="31"/>
        <v>29.0105</v>
      </c>
      <c r="R1236" s="470">
        <f>Q1236*0.75</f>
        <v>21.757874999999999</v>
      </c>
      <c r="S1236" s="1264">
        <f t="shared" si="32"/>
        <v>7755.8125506282204</v>
      </c>
      <c r="T1236" s="1265"/>
      <c r="U1236" s="1292" t="s">
        <v>405</v>
      </c>
      <c r="V1236" s="1293"/>
      <c r="W1236" s="1654"/>
    </row>
    <row r="1237" spans="1:23" ht="17">
      <c r="A1237" s="1652"/>
      <c r="B1237" s="817">
        <v>8</v>
      </c>
      <c r="C1237" s="764" t="s">
        <v>82</v>
      </c>
      <c r="D1237" s="764">
        <v>240</v>
      </c>
      <c r="E1237" s="514">
        <v>0</v>
      </c>
      <c r="F1237" s="764" t="s">
        <v>82</v>
      </c>
      <c r="G1237" s="514">
        <v>0</v>
      </c>
      <c r="H1237" s="514" t="s">
        <v>82</v>
      </c>
      <c r="I1237" s="514" t="s">
        <v>82</v>
      </c>
      <c r="J1237" s="764">
        <v>10</v>
      </c>
      <c r="K1237" s="764">
        <v>0</v>
      </c>
      <c r="L1237" s="868" t="s">
        <v>96</v>
      </c>
      <c r="M1237" s="468" t="s">
        <v>82</v>
      </c>
      <c r="N1237" s="940"/>
      <c r="O1237" s="922"/>
      <c r="P1237" s="871"/>
      <c r="Q1237" s="537">
        <f t="shared" si="31"/>
        <v>0</v>
      </c>
      <c r="R1237" s="470">
        <f>Q1237*0.93</f>
        <v>0</v>
      </c>
      <c r="S1237" s="1264" t="e">
        <f t="shared" si="32"/>
        <v>#DIV/0!</v>
      </c>
      <c r="T1237" s="1265"/>
      <c r="U1237" s="1292" t="s">
        <v>472</v>
      </c>
      <c r="V1237" s="1293"/>
      <c r="W1237" s="1654"/>
    </row>
    <row r="1238" spans="1:23" ht="16">
      <c r="A1238" s="1652"/>
      <c r="B1238" s="817" t="s">
        <v>465</v>
      </c>
      <c r="C1238" s="838" t="s">
        <v>82</v>
      </c>
      <c r="D1238" s="838">
        <v>27.5</v>
      </c>
      <c r="E1238" s="838">
        <v>27.5</v>
      </c>
      <c r="F1238" s="838" t="s">
        <v>82</v>
      </c>
      <c r="G1238" s="838" t="s">
        <v>96</v>
      </c>
      <c r="H1238" s="468" t="s">
        <v>82</v>
      </c>
      <c r="I1238" s="514" t="s">
        <v>82</v>
      </c>
      <c r="J1238" s="764" t="s">
        <v>451</v>
      </c>
      <c r="K1238" s="514">
        <v>0</v>
      </c>
      <c r="L1238" s="514" t="s">
        <v>82</v>
      </c>
      <c r="M1238" s="863" t="s">
        <v>82</v>
      </c>
      <c r="N1238" s="923"/>
      <c r="O1238" s="922"/>
      <c r="P1238" s="871"/>
      <c r="Q1238" s="537">
        <f t="shared" si="31"/>
        <v>0</v>
      </c>
      <c r="R1238" s="470">
        <f>Q1238*0.93</f>
        <v>0</v>
      </c>
      <c r="S1238" s="1264" t="e">
        <f t="shared" si="32"/>
        <v>#DIV/0!</v>
      </c>
      <c r="T1238" s="1265"/>
      <c r="U1238" s="1292" t="s">
        <v>473</v>
      </c>
      <c r="V1238" s="1293"/>
      <c r="W1238" s="1654"/>
    </row>
    <row r="1239" spans="1:23" ht="17">
      <c r="A1239" s="1653"/>
      <c r="B1239" s="817" t="s">
        <v>467</v>
      </c>
      <c r="C1239" s="764">
        <v>21</v>
      </c>
      <c r="D1239" s="468">
        <v>74</v>
      </c>
      <c r="E1239" s="514">
        <v>25</v>
      </c>
      <c r="F1239" s="764">
        <v>32</v>
      </c>
      <c r="G1239" s="514">
        <v>481</v>
      </c>
      <c r="H1239" s="468" t="s">
        <v>82</v>
      </c>
      <c r="I1239" s="514" t="s">
        <v>82</v>
      </c>
      <c r="J1239" s="764">
        <v>0</v>
      </c>
      <c r="K1239" s="764">
        <v>0</v>
      </c>
      <c r="L1239" s="868" t="s">
        <v>484</v>
      </c>
      <c r="M1239" s="468" t="s">
        <v>559</v>
      </c>
      <c r="N1239" s="841">
        <v>145000</v>
      </c>
      <c r="O1239" s="787">
        <v>25</v>
      </c>
      <c r="P1239" s="801">
        <v>53</v>
      </c>
      <c r="Q1239" s="537">
        <f t="shared" si="31"/>
        <v>11.75</v>
      </c>
      <c r="R1239" s="470">
        <f>Q1239*0.7835</f>
        <v>9.2061250000000001</v>
      </c>
      <c r="S1239" s="1264">
        <f t="shared" si="32"/>
        <v>12340.425531914894</v>
      </c>
      <c r="T1239" s="1265"/>
      <c r="U1239" s="1292" t="s">
        <v>405</v>
      </c>
      <c r="V1239" s="1293"/>
      <c r="W1239" s="1654"/>
    </row>
    <row r="1240" spans="1:23" ht="17">
      <c r="A1240" s="1651">
        <v>45448</v>
      </c>
      <c r="B1240" s="817" t="s">
        <v>256</v>
      </c>
      <c r="C1240" s="764">
        <v>45</v>
      </c>
      <c r="D1240" s="839">
        <v>75</v>
      </c>
      <c r="E1240" s="764">
        <v>55</v>
      </c>
      <c r="F1240" s="838">
        <v>35</v>
      </c>
      <c r="G1240" s="514">
        <v>499</v>
      </c>
      <c r="H1240" s="970"/>
      <c r="I1240" s="514" t="s">
        <v>82</v>
      </c>
      <c r="J1240" s="838" t="s">
        <v>1016</v>
      </c>
      <c r="K1240" s="839">
        <v>0</v>
      </c>
      <c r="L1240" s="868" t="s">
        <v>484</v>
      </c>
      <c r="M1240" s="468" t="s">
        <v>1491</v>
      </c>
      <c r="N1240" s="514">
        <v>95000</v>
      </c>
      <c r="O1240" s="756">
        <v>175</v>
      </c>
      <c r="P1240" s="768">
        <v>99</v>
      </c>
      <c r="Q1240" s="537">
        <f t="shared" si="31"/>
        <v>1.75</v>
      </c>
      <c r="R1240" s="470">
        <f>Q1240*0.75</f>
        <v>1.3125</v>
      </c>
      <c r="S1240" s="1264">
        <f t="shared" si="32"/>
        <v>54285.714285714283</v>
      </c>
      <c r="T1240" s="1265"/>
      <c r="U1240" s="1292" t="s">
        <v>1498</v>
      </c>
      <c r="V1240" s="1293"/>
    </row>
    <row r="1241" spans="1:23" ht="17">
      <c r="A1241" s="1652"/>
      <c r="B1241" s="817">
        <v>6</v>
      </c>
      <c r="C1241" s="764">
        <v>10.67</v>
      </c>
      <c r="D1241" s="764">
        <v>73</v>
      </c>
      <c r="E1241" s="764">
        <v>88</v>
      </c>
      <c r="F1241" s="838">
        <v>33</v>
      </c>
      <c r="G1241" s="514">
        <v>475</v>
      </c>
      <c r="H1241" s="514" t="s">
        <v>82</v>
      </c>
      <c r="I1241" s="514" t="s">
        <v>82</v>
      </c>
      <c r="J1241" s="838" t="s">
        <v>680</v>
      </c>
      <c r="K1241" s="764" t="s">
        <v>96</v>
      </c>
      <c r="L1241" s="868" t="s">
        <v>484</v>
      </c>
      <c r="M1241" s="468" t="s">
        <v>1494</v>
      </c>
      <c r="N1241" s="514">
        <v>159229</v>
      </c>
      <c r="O1241" s="756">
        <v>32.520000000000003</v>
      </c>
      <c r="P1241" s="1082">
        <v>30</v>
      </c>
      <c r="Q1241" s="537">
        <f t="shared" si="31"/>
        <v>22.763999999999999</v>
      </c>
      <c r="R1241" s="470">
        <f>Q1241*0.75</f>
        <v>17.073</v>
      </c>
      <c r="S1241" s="1264">
        <f t="shared" si="32"/>
        <v>6994.7724477244774</v>
      </c>
      <c r="T1241" s="1265"/>
      <c r="U1241" s="1292" t="s">
        <v>1497</v>
      </c>
      <c r="V1241" s="1293"/>
    </row>
    <row r="1242" spans="1:23" ht="17">
      <c r="A1242" s="1652"/>
      <c r="B1242" s="817">
        <v>7</v>
      </c>
      <c r="C1242" s="838">
        <v>46.5</v>
      </c>
      <c r="D1242" s="468">
        <v>82</v>
      </c>
      <c r="E1242" s="838">
        <v>18</v>
      </c>
      <c r="F1242" s="838">
        <v>33</v>
      </c>
      <c r="G1242" s="514">
        <v>523</v>
      </c>
      <c r="H1242" s="514" t="s">
        <v>82</v>
      </c>
      <c r="I1242" s="514" t="s">
        <v>82</v>
      </c>
      <c r="J1242" s="764" t="s">
        <v>1016</v>
      </c>
      <c r="K1242" s="764" t="s">
        <v>443</v>
      </c>
      <c r="L1242" s="868" t="s">
        <v>484</v>
      </c>
      <c r="M1242" s="468" t="s">
        <v>1143</v>
      </c>
      <c r="N1242" s="514">
        <v>231432</v>
      </c>
      <c r="O1242" s="756">
        <v>34.130000000000003</v>
      </c>
      <c r="P1242" s="801">
        <v>15</v>
      </c>
      <c r="Q1242" s="537">
        <f t="shared" si="31"/>
        <v>29.0105</v>
      </c>
      <c r="R1242" s="470">
        <f>Q1242*0.75</f>
        <v>21.757874999999999</v>
      </c>
      <c r="S1242" s="1264">
        <f t="shared" si="32"/>
        <v>7977.5253787421798</v>
      </c>
      <c r="T1242" s="1265"/>
      <c r="U1242" s="1292" t="s">
        <v>1497</v>
      </c>
      <c r="V1242" s="1293"/>
    </row>
    <row r="1243" spans="1:23" ht="17">
      <c r="A1243" s="1652"/>
      <c r="B1243" s="817">
        <v>8</v>
      </c>
      <c r="C1243" s="764" t="s">
        <v>82</v>
      </c>
      <c r="D1243" s="764">
        <v>240</v>
      </c>
      <c r="E1243" s="514">
        <v>0</v>
      </c>
      <c r="F1243" s="764" t="s">
        <v>82</v>
      </c>
      <c r="G1243" s="514">
        <v>0</v>
      </c>
      <c r="H1243" s="514" t="s">
        <v>82</v>
      </c>
      <c r="I1243" s="514" t="s">
        <v>82</v>
      </c>
      <c r="J1243" s="764">
        <v>10</v>
      </c>
      <c r="K1243" s="764">
        <v>0</v>
      </c>
      <c r="L1243" s="868" t="s">
        <v>96</v>
      </c>
      <c r="M1243" s="468" t="s">
        <v>82</v>
      </c>
      <c r="N1243" s="940"/>
      <c r="O1243" s="922"/>
      <c r="P1243" s="871"/>
      <c r="Q1243" s="537">
        <f t="shared" si="31"/>
        <v>0</v>
      </c>
      <c r="R1243" s="470">
        <f>Q1243*0.93</f>
        <v>0</v>
      </c>
      <c r="S1243" s="1264" t="e">
        <f t="shared" si="32"/>
        <v>#DIV/0!</v>
      </c>
      <c r="T1243" s="1265"/>
      <c r="U1243" s="1292" t="s">
        <v>472</v>
      </c>
      <c r="V1243" s="1293"/>
    </row>
    <row r="1244" spans="1:23" ht="16">
      <c r="A1244" s="1652"/>
      <c r="B1244" s="817" t="s">
        <v>465</v>
      </c>
      <c r="C1244" s="838" t="s">
        <v>82</v>
      </c>
      <c r="D1244" s="838">
        <v>27.5</v>
      </c>
      <c r="E1244" s="838">
        <v>27.5</v>
      </c>
      <c r="F1244" s="838" t="s">
        <v>82</v>
      </c>
      <c r="G1244" s="838" t="s">
        <v>96</v>
      </c>
      <c r="H1244" s="468" t="s">
        <v>82</v>
      </c>
      <c r="I1244" s="514" t="s">
        <v>82</v>
      </c>
      <c r="J1244" s="764" t="s">
        <v>451</v>
      </c>
      <c r="K1244" s="514">
        <v>0</v>
      </c>
      <c r="L1244" s="514" t="s">
        <v>82</v>
      </c>
      <c r="M1244" s="863" t="s">
        <v>82</v>
      </c>
      <c r="N1244" s="923"/>
      <c r="O1244" s="922"/>
      <c r="P1244" s="871"/>
      <c r="Q1244" s="537">
        <f t="shared" si="31"/>
        <v>0</v>
      </c>
      <c r="R1244" s="470">
        <f>Q1244*0.93</f>
        <v>0</v>
      </c>
      <c r="S1244" s="1264" t="e">
        <f t="shared" si="32"/>
        <v>#DIV/0!</v>
      </c>
      <c r="T1244" s="1265"/>
      <c r="U1244" s="1292" t="s">
        <v>473</v>
      </c>
      <c r="V1244" s="1293"/>
    </row>
    <row r="1245" spans="1:23" ht="17">
      <c r="A1245" s="1653"/>
      <c r="B1245" s="817" t="s">
        <v>467</v>
      </c>
      <c r="C1245" s="764">
        <v>21</v>
      </c>
      <c r="D1245" s="468">
        <v>74</v>
      </c>
      <c r="E1245" s="514">
        <v>25</v>
      </c>
      <c r="F1245" s="764">
        <v>32</v>
      </c>
      <c r="G1245" s="514">
        <v>481</v>
      </c>
      <c r="H1245" s="468" t="s">
        <v>82</v>
      </c>
      <c r="I1245" s="514" t="s">
        <v>82</v>
      </c>
      <c r="J1245" s="764">
        <v>0</v>
      </c>
      <c r="K1245" s="764">
        <v>0</v>
      </c>
      <c r="L1245" s="868" t="s">
        <v>484</v>
      </c>
      <c r="M1245" s="468" t="s">
        <v>559</v>
      </c>
      <c r="N1245" s="841">
        <v>145000</v>
      </c>
      <c r="O1245" s="787">
        <v>25</v>
      </c>
      <c r="P1245" s="801">
        <v>45</v>
      </c>
      <c r="Q1245" s="537">
        <f t="shared" si="31"/>
        <v>13.75</v>
      </c>
      <c r="R1245" s="470">
        <f>Q1245*0.7835</f>
        <v>10.773125</v>
      </c>
      <c r="S1245" s="1264">
        <f t="shared" si="32"/>
        <v>10545.454545454546</v>
      </c>
      <c r="T1245" s="1265"/>
      <c r="U1245" s="1292" t="s">
        <v>1497</v>
      </c>
      <c r="V1245" s="1293"/>
    </row>
    <row r="1246" spans="1:23" ht="17">
      <c r="A1246" s="1651">
        <v>45449</v>
      </c>
      <c r="B1246" s="817" t="s">
        <v>256</v>
      </c>
      <c r="C1246" s="764" t="s">
        <v>1252</v>
      </c>
      <c r="D1246" s="839" t="s">
        <v>1004</v>
      </c>
      <c r="E1246" s="764">
        <v>55</v>
      </c>
      <c r="F1246" s="838">
        <v>35</v>
      </c>
      <c r="G1246" s="514">
        <v>499</v>
      </c>
      <c r="H1246" s="970"/>
      <c r="I1246" s="514" t="s">
        <v>82</v>
      </c>
      <c r="J1246" s="838">
        <v>3</v>
      </c>
      <c r="K1246" s="839">
        <v>0</v>
      </c>
      <c r="L1246" s="868" t="s">
        <v>484</v>
      </c>
      <c r="M1246" s="468" t="s">
        <v>1500</v>
      </c>
      <c r="N1246" s="514">
        <v>97000</v>
      </c>
      <c r="O1246" s="756">
        <v>175</v>
      </c>
      <c r="P1246" s="768">
        <v>99</v>
      </c>
      <c r="Q1246" s="537">
        <f t="shared" si="31"/>
        <v>1.75</v>
      </c>
      <c r="R1246" s="470">
        <f>Q1246*0.75</f>
        <v>1.3125</v>
      </c>
      <c r="S1246" s="1264">
        <f t="shared" si="32"/>
        <v>55428.571428571428</v>
      </c>
      <c r="T1246" s="1265"/>
      <c r="U1246" s="1292" t="s">
        <v>1490</v>
      </c>
      <c r="V1246" s="1293"/>
    </row>
    <row r="1247" spans="1:23" ht="17">
      <c r="A1247" s="1652"/>
      <c r="B1247" s="817">
        <v>6</v>
      </c>
      <c r="C1247" s="764">
        <v>10.67</v>
      </c>
      <c r="D1247" s="764">
        <v>70</v>
      </c>
      <c r="E1247" s="764">
        <v>88</v>
      </c>
      <c r="F1247" s="838">
        <v>33</v>
      </c>
      <c r="G1247" s="514">
        <v>475</v>
      </c>
      <c r="H1247" s="514" t="s">
        <v>82</v>
      </c>
      <c r="I1247" s="514" t="s">
        <v>82</v>
      </c>
      <c r="J1247" s="838">
        <v>7</v>
      </c>
      <c r="K1247" s="764">
        <v>0</v>
      </c>
      <c r="L1247" s="868" t="s">
        <v>484</v>
      </c>
      <c r="M1247" s="468" t="s">
        <v>1499</v>
      </c>
      <c r="N1247" s="514">
        <v>161242</v>
      </c>
      <c r="O1247" s="756">
        <v>32.520000000000003</v>
      </c>
      <c r="P1247" s="1082">
        <v>30</v>
      </c>
      <c r="Q1247" s="537">
        <f t="shared" si="31"/>
        <v>22.763999999999999</v>
      </c>
      <c r="R1247" s="470">
        <f>Q1247*0.75</f>
        <v>17.073</v>
      </c>
      <c r="S1247" s="1264">
        <f t="shared" si="32"/>
        <v>7083.2015463011776</v>
      </c>
      <c r="T1247" s="1265"/>
      <c r="U1247" s="1292" t="s">
        <v>405</v>
      </c>
      <c r="V1247" s="1293"/>
    </row>
    <row r="1248" spans="1:23" ht="17">
      <c r="A1248" s="1652"/>
      <c r="B1248" s="817">
        <v>7</v>
      </c>
      <c r="C1248" s="838">
        <v>46.5</v>
      </c>
      <c r="D1248" s="468">
        <v>82</v>
      </c>
      <c r="E1248" s="838">
        <v>18</v>
      </c>
      <c r="F1248" s="838">
        <v>33</v>
      </c>
      <c r="G1248" s="514">
        <v>523</v>
      </c>
      <c r="H1248" s="514" t="s">
        <v>82</v>
      </c>
      <c r="I1248" s="514" t="s">
        <v>82</v>
      </c>
      <c r="J1248" s="764">
        <v>3</v>
      </c>
      <c r="K1248" s="764">
        <v>2</v>
      </c>
      <c r="L1248" s="868" t="s">
        <v>484</v>
      </c>
      <c r="M1248" s="468" t="s">
        <v>1143</v>
      </c>
      <c r="N1248" s="514">
        <v>230005</v>
      </c>
      <c r="O1248" s="756">
        <v>35.090000000000003</v>
      </c>
      <c r="P1248" s="801">
        <v>15</v>
      </c>
      <c r="Q1248" s="537">
        <f t="shared" si="31"/>
        <v>29.826499999999999</v>
      </c>
      <c r="R1248" s="470">
        <f>Q1248*0.75</f>
        <v>22.369875</v>
      </c>
      <c r="S1248" s="1264">
        <f t="shared" si="32"/>
        <v>7711.4311099190318</v>
      </c>
      <c r="T1248" s="1265"/>
      <c r="U1248" s="1292" t="s">
        <v>405</v>
      </c>
      <c r="V1248" s="1293"/>
    </row>
    <row r="1249" spans="1:22" ht="17">
      <c r="A1249" s="1652"/>
      <c r="B1249" s="817">
        <v>8</v>
      </c>
      <c r="C1249" s="764" t="s">
        <v>82</v>
      </c>
      <c r="D1249" s="764">
        <v>240</v>
      </c>
      <c r="E1249" s="514">
        <v>0</v>
      </c>
      <c r="F1249" s="764" t="s">
        <v>82</v>
      </c>
      <c r="G1249" s="514">
        <v>0</v>
      </c>
      <c r="H1249" s="514" t="s">
        <v>82</v>
      </c>
      <c r="I1249" s="514" t="s">
        <v>82</v>
      </c>
      <c r="J1249" s="764">
        <v>10</v>
      </c>
      <c r="K1249" s="764">
        <v>0</v>
      </c>
      <c r="L1249" s="868" t="s">
        <v>96</v>
      </c>
      <c r="M1249" s="468" t="s">
        <v>82</v>
      </c>
      <c r="N1249" s="940"/>
      <c r="O1249" s="922"/>
      <c r="P1249" s="871"/>
      <c r="Q1249" s="537">
        <f t="shared" si="31"/>
        <v>0</v>
      </c>
      <c r="R1249" s="470">
        <f>Q1249*0.93</f>
        <v>0</v>
      </c>
      <c r="S1249" s="1264" t="e">
        <f t="shared" si="32"/>
        <v>#DIV/0!</v>
      </c>
      <c r="T1249" s="1265"/>
      <c r="U1249" s="1292" t="s">
        <v>472</v>
      </c>
      <c r="V1249" s="1293"/>
    </row>
    <row r="1250" spans="1:22" ht="16">
      <c r="A1250" s="1652"/>
      <c r="B1250" s="817" t="s">
        <v>465</v>
      </c>
      <c r="C1250" s="838" t="s">
        <v>82</v>
      </c>
      <c r="D1250" s="838">
        <v>27.5</v>
      </c>
      <c r="E1250" s="838">
        <v>27.5</v>
      </c>
      <c r="F1250" s="838" t="s">
        <v>82</v>
      </c>
      <c r="G1250" s="838" t="s">
        <v>96</v>
      </c>
      <c r="H1250" s="468" t="s">
        <v>82</v>
      </c>
      <c r="I1250" s="514" t="s">
        <v>82</v>
      </c>
      <c r="J1250" s="764">
        <v>4</v>
      </c>
      <c r="K1250" s="514">
        <v>0</v>
      </c>
      <c r="L1250" s="514" t="s">
        <v>82</v>
      </c>
      <c r="M1250" s="863" t="s">
        <v>82</v>
      </c>
      <c r="N1250" s="923"/>
      <c r="O1250" s="922"/>
      <c r="P1250" s="871"/>
      <c r="Q1250" s="537">
        <f t="shared" si="31"/>
        <v>0</v>
      </c>
      <c r="R1250" s="470">
        <f>Q1250*0.93</f>
        <v>0</v>
      </c>
      <c r="S1250" s="1264" t="e">
        <f t="shared" si="32"/>
        <v>#DIV/0!</v>
      </c>
      <c r="T1250" s="1265"/>
      <c r="U1250" s="1292" t="s">
        <v>473</v>
      </c>
      <c r="V1250" s="1293"/>
    </row>
    <row r="1251" spans="1:22" ht="17">
      <c r="A1251" s="1653"/>
      <c r="B1251" s="817" t="s">
        <v>467</v>
      </c>
      <c r="C1251" s="764">
        <v>18</v>
      </c>
      <c r="D1251" s="468">
        <v>82</v>
      </c>
      <c r="E1251" s="514">
        <v>25</v>
      </c>
      <c r="F1251" s="764">
        <v>32</v>
      </c>
      <c r="G1251" s="514">
        <v>463</v>
      </c>
      <c r="H1251" s="468" t="s">
        <v>82</v>
      </c>
      <c r="I1251" s="514" t="s">
        <v>82</v>
      </c>
      <c r="J1251" s="764">
        <v>0</v>
      </c>
      <c r="K1251" s="764">
        <v>0</v>
      </c>
      <c r="L1251" s="868" t="s">
        <v>484</v>
      </c>
      <c r="M1251" s="468" t="s">
        <v>1144</v>
      </c>
      <c r="N1251" s="841">
        <v>120000</v>
      </c>
      <c r="O1251" s="787">
        <v>25.67</v>
      </c>
      <c r="P1251" s="801">
        <v>45</v>
      </c>
      <c r="Q1251" s="537">
        <f t="shared" si="31"/>
        <v>14.118500000000001</v>
      </c>
      <c r="R1251" s="470">
        <f>Q1251*0.7835</f>
        <v>11.061844750000001</v>
      </c>
      <c r="S1251" s="1264">
        <f t="shared" si="32"/>
        <v>8499.4864893579343</v>
      </c>
      <c r="T1251" s="1265"/>
      <c r="U1251" s="1292" t="s">
        <v>405</v>
      </c>
      <c r="V1251" s="1293"/>
    </row>
    <row r="1252" spans="1:22" ht="17">
      <c r="A1252" s="1651">
        <v>45450</v>
      </c>
      <c r="B1252" s="817" t="s">
        <v>256</v>
      </c>
      <c r="C1252" s="764" t="s">
        <v>1252</v>
      </c>
      <c r="D1252" s="839" t="s">
        <v>1004</v>
      </c>
      <c r="E1252" s="764">
        <v>55</v>
      </c>
      <c r="F1252" s="838">
        <v>35</v>
      </c>
      <c r="G1252" s="514">
        <v>499</v>
      </c>
      <c r="H1252" s="970"/>
      <c r="I1252" s="514" t="s">
        <v>82</v>
      </c>
      <c r="J1252" s="838">
        <v>3</v>
      </c>
      <c r="K1252" s="839">
        <v>0</v>
      </c>
      <c r="L1252" s="868" t="s">
        <v>484</v>
      </c>
      <c r="M1252" s="468" t="s">
        <v>1500</v>
      </c>
      <c r="N1252" s="514">
        <v>97000</v>
      </c>
      <c r="O1252" s="756">
        <v>175</v>
      </c>
      <c r="P1252" s="768">
        <v>99</v>
      </c>
      <c r="Q1252" s="537">
        <f t="shared" si="31"/>
        <v>1.75</v>
      </c>
      <c r="R1252" s="470">
        <f>Q1252*0.75</f>
        <v>1.3125</v>
      </c>
      <c r="S1252" s="1264">
        <f t="shared" si="32"/>
        <v>55428.571428571428</v>
      </c>
      <c r="T1252" s="1265"/>
      <c r="U1252" s="1292" t="s">
        <v>1490</v>
      </c>
      <c r="V1252" s="1293"/>
    </row>
    <row r="1253" spans="1:22" ht="17">
      <c r="A1253" s="1652"/>
      <c r="B1253" s="817">
        <v>6</v>
      </c>
      <c r="C1253" s="764">
        <v>10.67</v>
      </c>
      <c r="D1253" s="764">
        <v>70</v>
      </c>
      <c r="E1253" s="764">
        <v>88</v>
      </c>
      <c r="F1253" s="838">
        <v>33</v>
      </c>
      <c r="G1253" s="514">
        <v>475</v>
      </c>
      <c r="H1253" s="514" t="s">
        <v>82</v>
      </c>
      <c r="I1253" s="514" t="s">
        <v>82</v>
      </c>
      <c r="J1253" s="838">
        <v>7</v>
      </c>
      <c r="K1253" s="764">
        <v>0</v>
      </c>
      <c r="L1253" s="868" t="s">
        <v>484</v>
      </c>
      <c r="M1253" s="468" t="s">
        <v>1499</v>
      </c>
      <c r="N1253" s="514">
        <v>161242</v>
      </c>
      <c r="O1253" s="756">
        <v>32.520000000000003</v>
      </c>
      <c r="P1253" s="1082">
        <v>30</v>
      </c>
      <c r="Q1253" s="537">
        <f t="shared" si="31"/>
        <v>22.763999999999999</v>
      </c>
      <c r="R1253" s="470">
        <f>Q1253*0.75</f>
        <v>17.073</v>
      </c>
      <c r="S1253" s="1264">
        <f t="shared" si="32"/>
        <v>7083.2015463011776</v>
      </c>
      <c r="T1253" s="1265"/>
      <c r="U1253" s="1292" t="s">
        <v>405</v>
      </c>
      <c r="V1253" s="1293"/>
    </row>
    <row r="1254" spans="1:22" ht="17">
      <c r="A1254" s="1652"/>
      <c r="B1254" s="817">
        <v>7</v>
      </c>
      <c r="C1254" s="838">
        <v>46.5</v>
      </c>
      <c r="D1254" s="468">
        <v>82</v>
      </c>
      <c r="E1254" s="838">
        <v>18</v>
      </c>
      <c r="F1254" s="838">
        <v>33</v>
      </c>
      <c r="G1254" s="514">
        <v>523</v>
      </c>
      <c r="H1254" s="514" t="s">
        <v>82</v>
      </c>
      <c r="I1254" s="514" t="s">
        <v>82</v>
      </c>
      <c r="J1254" s="764">
        <v>3</v>
      </c>
      <c r="K1254" s="764">
        <v>2</v>
      </c>
      <c r="L1254" s="868" t="s">
        <v>484</v>
      </c>
      <c r="M1254" s="468" t="s">
        <v>1143</v>
      </c>
      <c r="N1254" s="514">
        <v>230005</v>
      </c>
      <c r="O1254" s="756">
        <v>35.090000000000003</v>
      </c>
      <c r="P1254" s="801">
        <v>15</v>
      </c>
      <c r="Q1254" s="537">
        <f t="shared" si="31"/>
        <v>29.826499999999999</v>
      </c>
      <c r="R1254" s="470">
        <f>Q1254*0.75</f>
        <v>22.369875</v>
      </c>
      <c r="S1254" s="1264">
        <f t="shared" si="32"/>
        <v>7711.4311099190318</v>
      </c>
      <c r="T1254" s="1265"/>
      <c r="U1254" s="1292" t="s">
        <v>405</v>
      </c>
      <c r="V1254" s="1293"/>
    </row>
    <row r="1255" spans="1:22" ht="17">
      <c r="A1255" s="1652"/>
      <c r="B1255" s="817">
        <v>8</v>
      </c>
      <c r="C1255" s="764" t="s">
        <v>82</v>
      </c>
      <c r="D1255" s="764">
        <v>240</v>
      </c>
      <c r="E1255" s="514">
        <v>0</v>
      </c>
      <c r="F1255" s="764" t="s">
        <v>82</v>
      </c>
      <c r="G1255" s="514">
        <v>0</v>
      </c>
      <c r="H1255" s="514" t="s">
        <v>82</v>
      </c>
      <c r="I1255" s="514" t="s">
        <v>82</v>
      </c>
      <c r="J1255" s="764">
        <v>10</v>
      </c>
      <c r="K1255" s="764">
        <v>0</v>
      </c>
      <c r="L1255" s="868" t="s">
        <v>96</v>
      </c>
      <c r="M1255" s="468" t="s">
        <v>82</v>
      </c>
      <c r="N1255" s="940"/>
      <c r="O1255" s="922"/>
      <c r="P1255" s="871"/>
      <c r="Q1255" s="537">
        <f t="shared" si="31"/>
        <v>0</v>
      </c>
      <c r="R1255" s="470">
        <f>Q1255*0.93</f>
        <v>0</v>
      </c>
      <c r="S1255" s="1264" t="e">
        <f t="shared" si="32"/>
        <v>#DIV/0!</v>
      </c>
      <c r="T1255" s="1265"/>
      <c r="U1255" s="1292" t="s">
        <v>472</v>
      </c>
      <c r="V1255" s="1293"/>
    </row>
    <row r="1256" spans="1:22" ht="16">
      <c r="A1256" s="1652"/>
      <c r="B1256" s="817" t="s">
        <v>465</v>
      </c>
      <c r="C1256" s="838" t="s">
        <v>82</v>
      </c>
      <c r="D1256" s="838">
        <v>27.5</v>
      </c>
      <c r="E1256" s="838">
        <v>27.5</v>
      </c>
      <c r="F1256" s="838" t="s">
        <v>82</v>
      </c>
      <c r="G1256" s="838" t="s">
        <v>96</v>
      </c>
      <c r="H1256" s="468" t="s">
        <v>82</v>
      </c>
      <c r="I1256" s="514" t="s">
        <v>82</v>
      </c>
      <c r="J1256" s="764">
        <v>4</v>
      </c>
      <c r="K1256" s="514">
        <v>0</v>
      </c>
      <c r="L1256" s="514" t="s">
        <v>82</v>
      </c>
      <c r="M1256" s="863" t="s">
        <v>82</v>
      </c>
      <c r="N1256" s="923"/>
      <c r="O1256" s="922"/>
      <c r="P1256" s="871"/>
      <c r="Q1256" s="537">
        <f t="shared" si="31"/>
        <v>0</v>
      </c>
      <c r="R1256" s="470">
        <f>Q1256*0.93</f>
        <v>0</v>
      </c>
      <c r="S1256" s="1264" t="e">
        <f t="shared" si="32"/>
        <v>#DIV/0!</v>
      </c>
      <c r="T1256" s="1265"/>
      <c r="U1256" s="1292" t="s">
        <v>473</v>
      </c>
      <c r="V1256" s="1293"/>
    </row>
    <row r="1257" spans="1:22" ht="17">
      <c r="A1257" s="1653"/>
      <c r="B1257" s="817" t="s">
        <v>467</v>
      </c>
      <c r="C1257" s="764">
        <v>18</v>
      </c>
      <c r="D1257" s="468">
        <v>82</v>
      </c>
      <c r="E1257" s="514">
        <v>25</v>
      </c>
      <c r="F1257" s="764">
        <v>32</v>
      </c>
      <c r="G1257" s="514">
        <v>463</v>
      </c>
      <c r="H1257" s="468" t="s">
        <v>82</v>
      </c>
      <c r="I1257" s="514" t="s">
        <v>82</v>
      </c>
      <c r="J1257" s="764">
        <v>0</v>
      </c>
      <c r="K1257" s="764">
        <v>0</v>
      </c>
      <c r="L1257" s="868" t="s">
        <v>484</v>
      </c>
      <c r="M1257" s="468" t="s">
        <v>1144</v>
      </c>
      <c r="N1257" s="841">
        <v>120000</v>
      </c>
      <c r="O1257" s="787">
        <v>25.67</v>
      </c>
      <c r="P1257" s="801">
        <v>45</v>
      </c>
      <c r="Q1257" s="537">
        <f t="shared" si="31"/>
        <v>14.118500000000001</v>
      </c>
      <c r="R1257" s="470">
        <f>Q1257*0.7835</f>
        <v>11.061844750000001</v>
      </c>
      <c r="S1257" s="1264">
        <f t="shared" si="32"/>
        <v>8499.4864893579343</v>
      </c>
      <c r="T1257" s="1265"/>
      <c r="U1257" s="1292" t="s">
        <v>405</v>
      </c>
      <c r="V1257" s="1293"/>
    </row>
    <row r="1258" spans="1:22" ht="17">
      <c r="A1258" s="1651">
        <v>45451</v>
      </c>
      <c r="B1258" s="817" t="s">
        <v>256</v>
      </c>
      <c r="C1258" s="764" t="s">
        <v>1252</v>
      </c>
      <c r="D1258" s="839" t="s">
        <v>1146</v>
      </c>
      <c r="E1258" s="764">
        <v>55</v>
      </c>
      <c r="F1258" s="838">
        <v>35</v>
      </c>
      <c r="G1258" s="514">
        <v>499</v>
      </c>
      <c r="H1258" s="970"/>
      <c r="I1258" s="514" t="s">
        <v>82</v>
      </c>
      <c r="J1258" s="838">
        <v>3</v>
      </c>
      <c r="K1258" s="839">
        <v>0</v>
      </c>
      <c r="L1258" s="868" t="s">
        <v>484</v>
      </c>
      <c r="M1258" s="468" t="s">
        <v>1500</v>
      </c>
      <c r="N1258" s="514">
        <v>105000</v>
      </c>
      <c r="O1258" s="756">
        <v>175</v>
      </c>
      <c r="P1258" s="768">
        <v>99</v>
      </c>
      <c r="Q1258" s="537">
        <f t="shared" si="31"/>
        <v>1.75</v>
      </c>
      <c r="R1258" s="470">
        <f>Q1258*0.75</f>
        <v>1.3125</v>
      </c>
      <c r="S1258" s="1264">
        <f t="shared" si="32"/>
        <v>60000</v>
      </c>
      <c r="T1258" s="1265"/>
      <c r="U1258" s="1292" t="s">
        <v>1501</v>
      </c>
      <c r="V1258" s="1293"/>
    </row>
    <row r="1259" spans="1:22" ht="17">
      <c r="A1259" s="1652"/>
      <c r="B1259" s="817">
        <v>6</v>
      </c>
      <c r="C1259" s="764">
        <v>10.67</v>
      </c>
      <c r="D1259" s="764">
        <v>70</v>
      </c>
      <c r="E1259" s="764">
        <v>88</v>
      </c>
      <c r="F1259" s="838">
        <v>33</v>
      </c>
      <c r="G1259" s="514">
        <v>475</v>
      </c>
      <c r="H1259" s="514" t="s">
        <v>82</v>
      </c>
      <c r="I1259" s="514" t="s">
        <v>82</v>
      </c>
      <c r="J1259" s="838">
        <v>7</v>
      </c>
      <c r="K1259" s="764">
        <v>0</v>
      </c>
      <c r="L1259" s="868" t="s">
        <v>484</v>
      </c>
      <c r="M1259" s="468" t="s">
        <v>1499</v>
      </c>
      <c r="N1259" s="514">
        <v>161302</v>
      </c>
      <c r="O1259" s="756">
        <v>32.450000000000003</v>
      </c>
      <c r="P1259" s="1082">
        <v>30</v>
      </c>
      <c r="Q1259" s="537">
        <f t="shared" si="31"/>
        <v>22.715</v>
      </c>
      <c r="R1259" s="470">
        <f>Q1259*0.75</f>
        <v>17.036249999999999</v>
      </c>
      <c r="S1259" s="1264">
        <f t="shared" si="32"/>
        <v>7101.122606207352</v>
      </c>
      <c r="T1259" s="1265"/>
      <c r="U1259" s="1292" t="s">
        <v>405</v>
      </c>
      <c r="V1259" s="1293"/>
    </row>
    <row r="1260" spans="1:22" ht="17">
      <c r="A1260" s="1652"/>
      <c r="B1260" s="817">
        <v>7</v>
      </c>
      <c r="C1260" s="838">
        <v>46.5</v>
      </c>
      <c r="D1260" s="468">
        <v>82</v>
      </c>
      <c r="E1260" s="838">
        <v>18</v>
      </c>
      <c r="F1260" s="838">
        <v>33</v>
      </c>
      <c r="G1260" s="514">
        <v>523</v>
      </c>
      <c r="H1260" s="514" t="s">
        <v>82</v>
      </c>
      <c r="I1260" s="514" t="s">
        <v>82</v>
      </c>
      <c r="J1260" s="764">
        <v>3</v>
      </c>
      <c r="K1260" s="764">
        <v>2</v>
      </c>
      <c r="L1260" s="868" t="s">
        <v>484</v>
      </c>
      <c r="M1260" s="468" t="s">
        <v>1143</v>
      </c>
      <c r="N1260" s="514">
        <v>230005</v>
      </c>
      <c r="O1260" s="756">
        <v>35.090000000000003</v>
      </c>
      <c r="P1260" s="801">
        <v>15</v>
      </c>
      <c r="Q1260" s="537">
        <f t="shared" si="31"/>
        <v>29.826499999999999</v>
      </c>
      <c r="R1260" s="470">
        <f>Q1260*0.75</f>
        <v>22.369875</v>
      </c>
      <c r="S1260" s="1264">
        <f t="shared" si="32"/>
        <v>7711.4311099190318</v>
      </c>
      <c r="T1260" s="1265"/>
      <c r="U1260" s="1292" t="s">
        <v>405</v>
      </c>
      <c r="V1260" s="1293"/>
    </row>
    <row r="1261" spans="1:22" ht="17">
      <c r="A1261" s="1652"/>
      <c r="B1261" s="817">
        <v>8</v>
      </c>
      <c r="C1261" s="764" t="s">
        <v>82</v>
      </c>
      <c r="D1261" s="764">
        <v>240</v>
      </c>
      <c r="E1261" s="514">
        <v>0</v>
      </c>
      <c r="F1261" s="764" t="s">
        <v>82</v>
      </c>
      <c r="G1261" s="514">
        <v>0</v>
      </c>
      <c r="H1261" s="514" t="s">
        <v>82</v>
      </c>
      <c r="I1261" s="514" t="s">
        <v>82</v>
      </c>
      <c r="J1261" s="764">
        <v>10</v>
      </c>
      <c r="K1261" s="764">
        <v>0</v>
      </c>
      <c r="L1261" s="868" t="s">
        <v>96</v>
      </c>
      <c r="M1261" s="468" t="s">
        <v>82</v>
      </c>
      <c r="N1261" s="940"/>
      <c r="O1261" s="922"/>
      <c r="P1261" s="871"/>
      <c r="Q1261" s="537">
        <f t="shared" si="31"/>
        <v>0</v>
      </c>
      <c r="R1261" s="470">
        <f>Q1261*0.93</f>
        <v>0</v>
      </c>
      <c r="S1261" s="1264" t="e">
        <f t="shared" si="32"/>
        <v>#DIV/0!</v>
      </c>
      <c r="T1261" s="1265"/>
      <c r="U1261" s="1292" t="s">
        <v>472</v>
      </c>
      <c r="V1261" s="1293"/>
    </row>
    <row r="1262" spans="1:22" ht="16">
      <c r="A1262" s="1652"/>
      <c r="B1262" s="817" t="s">
        <v>465</v>
      </c>
      <c r="C1262" s="838" t="s">
        <v>82</v>
      </c>
      <c r="D1262" s="838">
        <v>27.5</v>
      </c>
      <c r="E1262" s="838">
        <v>27.5</v>
      </c>
      <c r="F1262" s="838" t="s">
        <v>82</v>
      </c>
      <c r="G1262" s="838" t="s">
        <v>96</v>
      </c>
      <c r="H1262" s="468" t="s">
        <v>82</v>
      </c>
      <c r="I1262" s="514" t="s">
        <v>82</v>
      </c>
      <c r="J1262" s="764">
        <v>4</v>
      </c>
      <c r="K1262" s="514">
        <v>0</v>
      </c>
      <c r="L1262" s="514" t="s">
        <v>82</v>
      </c>
      <c r="M1262" s="863" t="s">
        <v>82</v>
      </c>
      <c r="N1262" s="923"/>
      <c r="O1262" s="922"/>
      <c r="P1262" s="871"/>
      <c r="Q1262" s="537">
        <f t="shared" si="31"/>
        <v>0</v>
      </c>
      <c r="R1262" s="470">
        <f>Q1262*0.93</f>
        <v>0</v>
      </c>
      <c r="S1262" s="1264" t="e">
        <f t="shared" si="32"/>
        <v>#DIV/0!</v>
      </c>
      <c r="T1262" s="1265"/>
      <c r="U1262" s="1292" t="s">
        <v>473</v>
      </c>
      <c r="V1262" s="1293"/>
    </row>
    <row r="1263" spans="1:22" ht="17">
      <c r="A1263" s="1653"/>
      <c r="B1263" s="817" t="s">
        <v>467</v>
      </c>
      <c r="C1263" s="764">
        <v>18</v>
      </c>
      <c r="D1263" s="468">
        <v>82</v>
      </c>
      <c r="E1263" s="514">
        <v>25</v>
      </c>
      <c r="F1263" s="764">
        <v>32</v>
      </c>
      <c r="G1263" s="514">
        <v>463</v>
      </c>
      <c r="H1263" s="468" t="s">
        <v>82</v>
      </c>
      <c r="I1263" s="514" t="s">
        <v>82</v>
      </c>
      <c r="J1263" s="764">
        <v>0</v>
      </c>
      <c r="K1263" s="764">
        <v>0</v>
      </c>
      <c r="L1263" s="868" t="s">
        <v>484</v>
      </c>
      <c r="M1263" s="468" t="s">
        <v>1144</v>
      </c>
      <c r="N1263" s="841">
        <v>119706</v>
      </c>
      <c r="O1263" s="787">
        <v>28.8</v>
      </c>
      <c r="P1263" s="801">
        <v>55</v>
      </c>
      <c r="Q1263" s="537">
        <f t="shared" si="31"/>
        <v>12.96</v>
      </c>
      <c r="R1263" s="470">
        <f>Q1263*0.7835</f>
        <v>10.154160000000001</v>
      </c>
      <c r="S1263" s="1264">
        <f t="shared" si="32"/>
        <v>9236.574074074073</v>
      </c>
      <c r="T1263" s="1265"/>
      <c r="U1263" s="1292" t="s">
        <v>1502</v>
      </c>
      <c r="V1263" s="1293"/>
    </row>
    <row r="1264" spans="1:22" ht="17">
      <c r="A1264" s="1651">
        <v>45452</v>
      </c>
      <c r="B1264" s="817" t="s">
        <v>256</v>
      </c>
      <c r="C1264" s="764" t="s">
        <v>1252</v>
      </c>
      <c r="D1264" s="839" t="s">
        <v>1146</v>
      </c>
      <c r="E1264" s="764">
        <v>55</v>
      </c>
      <c r="F1264" s="838">
        <v>35</v>
      </c>
      <c r="G1264" s="514">
        <v>499</v>
      </c>
      <c r="H1264" s="970"/>
      <c r="I1264" s="514" t="s">
        <v>82</v>
      </c>
      <c r="J1264" s="838">
        <v>3</v>
      </c>
      <c r="K1264" s="839">
        <v>0</v>
      </c>
      <c r="L1264" s="868" t="s">
        <v>484</v>
      </c>
      <c r="M1264" s="468" t="s">
        <v>1500</v>
      </c>
      <c r="N1264" s="514">
        <v>105000</v>
      </c>
      <c r="O1264" s="756">
        <v>175</v>
      </c>
      <c r="P1264" s="768">
        <v>99</v>
      </c>
      <c r="Q1264" s="537">
        <f t="shared" si="31"/>
        <v>1.75</v>
      </c>
      <c r="R1264" s="470">
        <f>Q1264*0.75</f>
        <v>1.3125</v>
      </c>
      <c r="S1264" s="1264">
        <f t="shared" si="32"/>
        <v>60000</v>
      </c>
      <c r="T1264" s="1265"/>
      <c r="U1264" s="1292" t="s">
        <v>1490</v>
      </c>
      <c r="V1264" s="1293"/>
    </row>
    <row r="1265" spans="1:22" ht="17">
      <c r="A1265" s="1652"/>
      <c r="B1265" s="817">
        <v>6</v>
      </c>
      <c r="C1265" s="764">
        <v>10.67</v>
      </c>
      <c r="D1265" s="764">
        <v>70</v>
      </c>
      <c r="E1265" s="764">
        <v>88</v>
      </c>
      <c r="F1265" s="838">
        <v>33</v>
      </c>
      <c r="G1265" s="514">
        <v>475</v>
      </c>
      <c r="H1265" s="514" t="s">
        <v>82</v>
      </c>
      <c r="I1265" s="514" t="s">
        <v>82</v>
      </c>
      <c r="J1265" s="838">
        <v>7</v>
      </c>
      <c r="K1265" s="764">
        <v>0</v>
      </c>
      <c r="L1265" s="868" t="s">
        <v>484</v>
      </c>
      <c r="M1265" s="468" t="s">
        <v>1499</v>
      </c>
      <c r="N1265" s="514">
        <v>158454</v>
      </c>
      <c r="O1265" s="756">
        <v>32.450000000000003</v>
      </c>
      <c r="P1265" s="801">
        <v>30</v>
      </c>
      <c r="Q1265" s="537">
        <f t="shared" si="31"/>
        <v>22.715</v>
      </c>
      <c r="R1265" s="470">
        <f>Q1265*0.75</f>
        <v>17.036249999999999</v>
      </c>
      <c r="S1265" s="1264">
        <f t="shared" si="32"/>
        <v>6975.74290116663</v>
      </c>
      <c r="T1265" s="1265"/>
      <c r="U1265" s="1292" t="s">
        <v>405</v>
      </c>
      <c r="V1265" s="1293"/>
    </row>
    <row r="1266" spans="1:22" ht="17">
      <c r="A1266" s="1652"/>
      <c r="B1266" s="817">
        <v>7</v>
      </c>
      <c r="C1266" s="838">
        <v>46.5</v>
      </c>
      <c r="D1266" s="468">
        <v>82</v>
      </c>
      <c r="E1266" s="838">
        <v>18</v>
      </c>
      <c r="F1266" s="838">
        <v>33</v>
      </c>
      <c r="G1266" s="514">
        <v>520</v>
      </c>
      <c r="H1266" s="514" t="s">
        <v>82</v>
      </c>
      <c r="I1266" s="514" t="s">
        <v>82</v>
      </c>
      <c r="J1266" s="764">
        <v>3</v>
      </c>
      <c r="K1266" s="764">
        <v>2</v>
      </c>
      <c r="L1266" s="868" t="s">
        <v>484</v>
      </c>
      <c r="M1266" s="468" t="s">
        <v>1143</v>
      </c>
      <c r="N1266" s="514">
        <v>230005</v>
      </c>
      <c r="O1266" s="756">
        <v>35.090000000000003</v>
      </c>
      <c r="P1266" s="801">
        <v>15</v>
      </c>
      <c r="Q1266" s="537">
        <f t="shared" si="31"/>
        <v>29.826499999999999</v>
      </c>
      <c r="R1266" s="470">
        <f>Q1266*0.75</f>
        <v>22.369875</v>
      </c>
      <c r="S1266" s="1264">
        <f t="shared" si="32"/>
        <v>7711.4311099190318</v>
      </c>
      <c r="T1266" s="1265"/>
      <c r="U1266" s="1292" t="s">
        <v>405</v>
      </c>
      <c r="V1266" s="1293"/>
    </row>
    <row r="1267" spans="1:22" ht="17">
      <c r="A1267" s="1652"/>
      <c r="B1267" s="817">
        <v>8</v>
      </c>
      <c r="C1267" s="764" t="s">
        <v>82</v>
      </c>
      <c r="D1267" s="764">
        <v>240</v>
      </c>
      <c r="E1267" s="514">
        <v>0</v>
      </c>
      <c r="F1267" s="764" t="s">
        <v>82</v>
      </c>
      <c r="G1267" s="514">
        <v>0</v>
      </c>
      <c r="H1267" s="514" t="s">
        <v>82</v>
      </c>
      <c r="I1267" s="514" t="s">
        <v>82</v>
      </c>
      <c r="J1267" s="764">
        <v>10</v>
      </c>
      <c r="K1267" s="764">
        <v>0</v>
      </c>
      <c r="L1267" s="868" t="s">
        <v>96</v>
      </c>
      <c r="M1267" s="468" t="s">
        <v>82</v>
      </c>
      <c r="N1267" s="940"/>
      <c r="O1267" s="922"/>
      <c r="P1267" s="871"/>
      <c r="Q1267" s="537">
        <f t="shared" si="31"/>
        <v>0</v>
      </c>
      <c r="R1267" s="470">
        <f>Q1267*0.93</f>
        <v>0</v>
      </c>
      <c r="S1267" s="1264" t="e">
        <f t="shared" si="32"/>
        <v>#DIV/0!</v>
      </c>
      <c r="T1267" s="1265"/>
      <c r="U1267" s="1292" t="s">
        <v>472</v>
      </c>
      <c r="V1267" s="1293"/>
    </row>
    <row r="1268" spans="1:22" ht="16">
      <c r="A1268" s="1652"/>
      <c r="B1268" s="817" t="s">
        <v>465</v>
      </c>
      <c r="C1268" s="838" t="s">
        <v>82</v>
      </c>
      <c r="D1268" s="838">
        <v>27.5</v>
      </c>
      <c r="E1268" s="838">
        <v>27.5</v>
      </c>
      <c r="F1268" s="838" t="s">
        <v>82</v>
      </c>
      <c r="G1268" s="838" t="s">
        <v>96</v>
      </c>
      <c r="H1268" s="468" t="s">
        <v>82</v>
      </c>
      <c r="I1268" s="514" t="s">
        <v>82</v>
      </c>
      <c r="J1268" s="764">
        <v>4</v>
      </c>
      <c r="K1268" s="514">
        <v>0</v>
      </c>
      <c r="L1268" s="514" t="s">
        <v>82</v>
      </c>
      <c r="M1268" s="863" t="s">
        <v>82</v>
      </c>
      <c r="N1268" s="923"/>
      <c r="O1268" s="922"/>
      <c r="P1268" s="871"/>
      <c r="Q1268" s="537">
        <f t="shared" si="31"/>
        <v>0</v>
      </c>
      <c r="R1268" s="470">
        <f>Q1268*0.93</f>
        <v>0</v>
      </c>
      <c r="S1268" s="1264" t="e">
        <f t="shared" si="32"/>
        <v>#DIV/0!</v>
      </c>
      <c r="T1268" s="1265"/>
      <c r="U1268" s="1292" t="s">
        <v>473</v>
      </c>
      <c r="V1268" s="1293"/>
    </row>
    <row r="1269" spans="1:22" ht="17">
      <c r="A1269" s="1653"/>
      <c r="B1269" s="817" t="s">
        <v>467</v>
      </c>
      <c r="C1269" s="764">
        <v>18</v>
      </c>
      <c r="D1269" s="468">
        <v>82</v>
      </c>
      <c r="E1269" s="514">
        <v>25</v>
      </c>
      <c r="F1269" s="764">
        <v>32</v>
      </c>
      <c r="G1269" s="514">
        <v>463</v>
      </c>
      <c r="H1269" s="468" t="s">
        <v>82</v>
      </c>
      <c r="I1269" s="514" t="s">
        <v>82</v>
      </c>
      <c r="J1269" s="764">
        <v>0</v>
      </c>
      <c r="K1269" s="764">
        <v>0</v>
      </c>
      <c r="L1269" s="868" t="s">
        <v>484</v>
      </c>
      <c r="M1269" s="468" t="s">
        <v>1144</v>
      </c>
      <c r="N1269" s="841">
        <v>119706</v>
      </c>
      <c r="O1269" s="787">
        <v>28.8</v>
      </c>
      <c r="P1269" s="801">
        <v>55</v>
      </c>
      <c r="Q1269" s="537">
        <f t="shared" si="31"/>
        <v>12.96</v>
      </c>
      <c r="R1269" s="470">
        <f>Q1269*0.7835</f>
        <v>10.154160000000001</v>
      </c>
      <c r="S1269" s="1264">
        <f t="shared" si="32"/>
        <v>9236.574074074073</v>
      </c>
      <c r="T1269" s="1265"/>
      <c r="U1269" s="1292" t="s">
        <v>405</v>
      </c>
      <c r="V1269" s="1293"/>
    </row>
    <row r="1270" spans="1:22" ht="17">
      <c r="A1270" s="1651">
        <v>45453</v>
      </c>
      <c r="B1270" s="817" t="s">
        <v>256</v>
      </c>
      <c r="C1270" s="764" t="s">
        <v>1252</v>
      </c>
      <c r="D1270" s="839" t="s">
        <v>1146</v>
      </c>
      <c r="E1270" s="764">
        <v>55</v>
      </c>
      <c r="F1270" s="838">
        <v>35</v>
      </c>
      <c r="G1270" s="514">
        <v>499</v>
      </c>
      <c r="H1270" s="970"/>
      <c r="I1270" s="514" t="s">
        <v>82</v>
      </c>
      <c r="J1270" s="838">
        <v>3</v>
      </c>
      <c r="K1270" s="839">
        <v>0</v>
      </c>
      <c r="L1270" s="868" t="s">
        <v>484</v>
      </c>
      <c r="M1270" s="468" t="s">
        <v>1500</v>
      </c>
      <c r="N1270" s="514">
        <v>105000</v>
      </c>
      <c r="O1270" s="756">
        <v>175</v>
      </c>
      <c r="P1270" s="768">
        <v>99</v>
      </c>
      <c r="Q1270" s="537">
        <f t="shared" si="31"/>
        <v>1.75</v>
      </c>
      <c r="R1270" s="470">
        <f>Q1270*0.75</f>
        <v>1.3125</v>
      </c>
      <c r="S1270" s="1264">
        <f t="shared" si="32"/>
        <v>60000</v>
      </c>
      <c r="T1270" s="1265"/>
      <c r="U1270" s="1292" t="s">
        <v>1490</v>
      </c>
      <c r="V1270" s="1293"/>
    </row>
    <row r="1271" spans="1:22" ht="17">
      <c r="A1271" s="1652"/>
      <c r="B1271" s="817">
        <v>6</v>
      </c>
      <c r="C1271" s="764">
        <v>10.67</v>
      </c>
      <c r="D1271" s="764">
        <v>70</v>
      </c>
      <c r="E1271" s="764">
        <v>88</v>
      </c>
      <c r="F1271" s="838">
        <v>33</v>
      </c>
      <c r="G1271" s="514">
        <v>475</v>
      </c>
      <c r="H1271" s="514" t="s">
        <v>82</v>
      </c>
      <c r="I1271" s="514" t="s">
        <v>82</v>
      </c>
      <c r="J1271" s="838">
        <v>7</v>
      </c>
      <c r="K1271" s="764">
        <v>0</v>
      </c>
      <c r="L1271" s="868" t="s">
        <v>484</v>
      </c>
      <c r="M1271" s="468" t="s">
        <v>1499</v>
      </c>
      <c r="N1271" s="514">
        <v>158118</v>
      </c>
      <c r="O1271" s="756">
        <v>32.450000000000003</v>
      </c>
      <c r="P1271" s="801">
        <v>30</v>
      </c>
      <c r="Q1271" s="537">
        <f t="shared" si="31"/>
        <v>22.715</v>
      </c>
      <c r="R1271" s="470">
        <f>Q1271*0.75</f>
        <v>17.036249999999999</v>
      </c>
      <c r="S1271" s="1264">
        <f t="shared" si="32"/>
        <v>6960.9509134932869</v>
      </c>
      <c r="T1271" s="1265"/>
      <c r="U1271" s="1292" t="s">
        <v>405</v>
      </c>
      <c r="V1271" s="1293"/>
    </row>
    <row r="1272" spans="1:22" ht="17">
      <c r="A1272" s="1652"/>
      <c r="B1272" s="817">
        <v>7</v>
      </c>
      <c r="C1272" s="838">
        <v>46.5</v>
      </c>
      <c r="D1272" s="468">
        <v>82</v>
      </c>
      <c r="E1272" s="838">
        <v>18</v>
      </c>
      <c r="F1272" s="838">
        <v>33</v>
      </c>
      <c r="G1272" s="514">
        <v>520</v>
      </c>
      <c r="H1272" s="514" t="s">
        <v>82</v>
      </c>
      <c r="I1272" s="514" t="s">
        <v>82</v>
      </c>
      <c r="J1272" s="764">
        <v>3</v>
      </c>
      <c r="K1272" s="764">
        <v>2</v>
      </c>
      <c r="L1272" s="868" t="s">
        <v>484</v>
      </c>
      <c r="M1272" s="468" t="s">
        <v>1143</v>
      </c>
      <c r="N1272" s="514">
        <v>230005</v>
      </c>
      <c r="O1272" s="756">
        <v>35.08</v>
      </c>
      <c r="P1272" s="801">
        <v>15</v>
      </c>
      <c r="Q1272" s="537">
        <f t="shared" si="31"/>
        <v>29.817999999999998</v>
      </c>
      <c r="R1272" s="470">
        <f>Q1272*0.75</f>
        <v>22.363499999999998</v>
      </c>
      <c r="S1272" s="1264">
        <f t="shared" si="32"/>
        <v>7713.6293513984847</v>
      </c>
      <c r="T1272" s="1265"/>
      <c r="U1272" s="1292" t="s">
        <v>405</v>
      </c>
      <c r="V1272" s="1293"/>
    </row>
    <row r="1273" spans="1:22" ht="17">
      <c r="A1273" s="1652"/>
      <c r="B1273" s="817">
        <v>8</v>
      </c>
      <c r="C1273" s="764" t="s">
        <v>82</v>
      </c>
      <c r="D1273" s="764">
        <v>240</v>
      </c>
      <c r="E1273" s="514">
        <v>0</v>
      </c>
      <c r="F1273" s="764" t="s">
        <v>82</v>
      </c>
      <c r="G1273" s="514">
        <v>0</v>
      </c>
      <c r="H1273" s="514" t="s">
        <v>82</v>
      </c>
      <c r="I1273" s="514" t="s">
        <v>82</v>
      </c>
      <c r="J1273" s="764">
        <v>10</v>
      </c>
      <c r="K1273" s="764">
        <v>0</v>
      </c>
      <c r="L1273" s="868" t="s">
        <v>96</v>
      </c>
      <c r="M1273" s="468" t="s">
        <v>82</v>
      </c>
      <c r="N1273" s="940"/>
      <c r="O1273" s="922"/>
      <c r="P1273" s="871"/>
      <c r="Q1273" s="537">
        <f t="shared" si="31"/>
        <v>0</v>
      </c>
      <c r="R1273" s="470">
        <f>Q1273*0.93</f>
        <v>0</v>
      </c>
      <c r="S1273" s="1264" t="e">
        <f t="shared" si="32"/>
        <v>#DIV/0!</v>
      </c>
      <c r="T1273" s="1265"/>
      <c r="U1273" s="1292" t="s">
        <v>472</v>
      </c>
      <c r="V1273" s="1293"/>
    </row>
    <row r="1274" spans="1:22" ht="16">
      <c r="A1274" s="1652"/>
      <c r="B1274" s="817" t="s">
        <v>465</v>
      </c>
      <c r="C1274" s="838" t="s">
        <v>82</v>
      </c>
      <c r="D1274" s="838">
        <v>27.5</v>
      </c>
      <c r="E1274" s="838">
        <v>27.5</v>
      </c>
      <c r="F1274" s="838" t="s">
        <v>82</v>
      </c>
      <c r="G1274" s="838" t="s">
        <v>96</v>
      </c>
      <c r="H1274" s="468" t="s">
        <v>82</v>
      </c>
      <c r="I1274" s="514" t="s">
        <v>82</v>
      </c>
      <c r="J1274" s="764">
        <v>4</v>
      </c>
      <c r="K1274" s="514">
        <v>0</v>
      </c>
      <c r="L1274" s="514" t="s">
        <v>82</v>
      </c>
      <c r="M1274" s="863" t="s">
        <v>82</v>
      </c>
      <c r="N1274" s="923"/>
      <c r="O1274" s="922"/>
      <c r="P1274" s="871"/>
      <c r="Q1274" s="537">
        <f t="shared" si="31"/>
        <v>0</v>
      </c>
      <c r="R1274" s="470">
        <f>Q1274*0.93</f>
        <v>0</v>
      </c>
      <c r="S1274" s="1264" t="e">
        <f t="shared" si="32"/>
        <v>#DIV/0!</v>
      </c>
      <c r="T1274" s="1265"/>
      <c r="U1274" s="1292" t="s">
        <v>473</v>
      </c>
      <c r="V1274" s="1293"/>
    </row>
    <row r="1275" spans="1:22" ht="17">
      <c r="A1275" s="1653"/>
      <c r="B1275" s="817" t="s">
        <v>467</v>
      </c>
      <c r="C1275" s="764">
        <v>18</v>
      </c>
      <c r="D1275" s="468">
        <v>82</v>
      </c>
      <c r="E1275" s="514">
        <v>25</v>
      </c>
      <c r="F1275" s="764">
        <v>32</v>
      </c>
      <c r="G1275" s="514">
        <v>463</v>
      </c>
      <c r="H1275" s="468" t="s">
        <v>82</v>
      </c>
      <c r="I1275" s="514" t="s">
        <v>82</v>
      </c>
      <c r="J1275" s="764">
        <v>0</v>
      </c>
      <c r="K1275" s="764">
        <v>0</v>
      </c>
      <c r="L1275" s="868" t="s">
        <v>484</v>
      </c>
      <c r="M1275" s="468" t="s">
        <v>1144</v>
      </c>
      <c r="N1275" s="841">
        <v>119706</v>
      </c>
      <c r="O1275" s="787">
        <v>28.6</v>
      </c>
      <c r="P1275" s="801">
        <v>55</v>
      </c>
      <c r="Q1275" s="537">
        <f t="shared" si="31"/>
        <v>12.87</v>
      </c>
      <c r="R1275" s="470">
        <f>Q1275*0.7835</f>
        <v>10.083644999999999</v>
      </c>
      <c r="S1275" s="1264">
        <f t="shared" si="32"/>
        <v>9301.1655011655021</v>
      </c>
      <c r="T1275" s="1265"/>
      <c r="U1275" s="1292" t="s">
        <v>405</v>
      </c>
      <c r="V1275" s="1293"/>
    </row>
    <row r="1276" spans="1:22" ht="17">
      <c r="A1276" s="1651">
        <v>45454</v>
      </c>
      <c r="B1276" s="817" t="s">
        <v>256</v>
      </c>
      <c r="C1276" s="764">
        <v>48</v>
      </c>
      <c r="D1276" s="839">
        <v>71</v>
      </c>
      <c r="E1276" s="764">
        <v>58</v>
      </c>
      <c r="F1276" s="838">
        <v>36</v>
      </c>
      <c r="G1276" s="514">
        <v>499</v>
      </c>
      <c r="H1276" s="970"/>
      <c r="I1276" s="514" t="s">
        <v>82</v>
      </c>
      <c r="J1276" s="838">
        <v>3</v>
      </c>
      <c r="K1276" s="839">
        <v>0</v>
      </c>
      <c r="L1276" s="868" t="s">
        <v>484</v>
      </c>
      <c r="M1276" s="468" t="s">
        <v>1503</v>
      </c>
      <c r="N1276" s="514">
        <v>104093</v>
      </c>
      <c r="O1276" s="756">
        <v>185</v>
      </c>
      <c r="P1276" s="768">
        <v>99</v>
      </c>
      <c r="Q1276" s="537">
        <f t="shared" si="31"/>
        <v>1.85</v>
      </c>
      <c r="R1276" s="470">
        <f>Q1276*0.75</f>
        <v>1.3875000000000002</v>
      </c>
      <c r="S1276" s="1264">
        <f t="shared" si="32"/>
        <v>56266.486486486487</v>
      </c>
      <c r="T1276" s="1265"/>
      <c r="U1276" s="1292" t="s">
        <v>1490</v>
      </c>
      <c r="V1276" s="1293"/>
    </row>
    <row r="1277" spans="1:22" ht="17">
      <c r="A1277" s="1652"/>
      <c r="B1277" s="817">
        <v>6</v>
      </c>
      <c r="C1277" s="764">
        <v>10.67</v>
      </c>
      <c r="D1277" s="764">
        <v>70</v>
      </c>
      <c r="E1277" s="764">
        <v>92</v>
      </c>
      <c r="F1277" s="838">
        <v>33</v>
      </c>
      <c r="G1277" s="514">
        <v>475</v>
      </c>
      <c r="H1277" s="514" t="s">
        <v>82</v>
      </c>
      <c r="I1277" s="514" t="s">
        <v>82</v>
      </c>
      <c r="J1277" s="838">
        <v>7</v>
      </c>
      <c r="K1277" s="764">
        <v>0</v>
      </c>
      <c r="L1277" s="868" t="s">
        <v>484</v>
      </c>
      <c r="M1277" s="468" t="s">
        <v>1504</v>
      </c>
      <c r="N1277" s="514">
        <v>158610</v>
      </c>
      <c r="O1277" s="756">
        <v>30</v>
      </c>
      <c r="P1277" s="801">
        <v>30</v>
      </c>
      <c r="Q1277" s="537">
        <f t="shared" si="31"/>
        <v>21</v>
      </c>
      <c r="R1277" s="470">
        <f>Q1277*0.75</f>
        <v>15.75</v>
      </c>
      <c r="S1277" s="1264">
        <f t="shared" si="32"/>
        <v>7552.8571428571431</v>
      </c>
      <c r="T1277" s="1265"/>
      <c r="U1277" s="1292" t="s">
        <v>405</v>
      </c>
      <c r="V1277" s="1293"/>
    </row>
    <row r="1278" spans="1:22" ht="17">
      <c r="A1278" s="1652"/>
      <c r="B1278" s="817">
        <v>7</v>
      </c>
      <c r="C1278" s="838">
        <v>46.6</v>
      </c>
      <c r="D1278" s="468">
        <v>81</v>
      </c>
      <c r="E1278" s="838">
        <v>18</v>
      </c>
      <c r="F1278" s="838">
        <v>33</v>
      </c>
      <c r="G1278" s="514">
        <v>520</v>
      </c>
      <c r="H1278" s="514" t="s">
        <v>82</v>
      </c>
      <c r="I1278" s="514" t="s">
        <v>82</v>
      </c>
      <c r="J1278" s="764">
        <v>3</v>
      </c>
      <c r="K1278" s="764">
        <v>2</v>
      </c>
      <c r="L1278" s="868" t="s">
        <v>484</v>
      </c>
      <c r="M1278" s="468" t="s">
        <v>1088</v>
      </c>
      <c r="N1278" s="514">
        <v>230005</v>
      </c>
      <c r="O1278" s="756">
        <v>34.549999999999997</v>
      </c>
      <c r="P1278" s="801">
        <v>15</v>
      </c>
      <c r="Q1278" s="537">
        <f t="shared" si="31"/>
        <v>29.367499999999996</v>
      </c>
      <c r="R1278" s="470">
        <f>Q1278*0.75</f>
        <v>22.025624999999998</v>
      </c>
      <c r="S1278" s="1264">
        <f t="shared" si="32"/>
        <v>7831.957095428621</v>
      </c>
      <c r="T1278" s="1265"/>
      <c r="U1278" s="1292" t="s">
        <v>405</v>
      </c>
      <c r="V1278" s="1293"/>
    </row>
    <row r="1279" spans="1:22" ht="17">
      <c r="A1279" s="1652"/>
      <c r="B1279" s="817">
        <v>8</v>
      </c>
      <c r="C1279" s="764" t="s">
        <v>82</v>
      </c>
      <c r="D1279" s="764">
        <v>240</v>
      </c>
      <c r="E1279" s="514">
        <v>0</v>
      </c>
      <c r="F1279" s="764" t="s">
        <v>82</v>
      </c>
      <c r="G1279" s="514">
        <v>0</v>
      </c>
      <c r="H1279" s="514" t="s">
        <v>82</v>
      </c>
      <c r="I1279" s="514" t="s">
        <v>82</v>
      </c>
      <c r="J1279" s="764">
        <v>10</v>
      </c>
      <c r="K1279" s="764">
        <v>0</v>
      </c>
      <c r="L1279" s="868" t="s">
        <v>96</v>
      </c>
      <c r="M1279" s="468" t="s">
        <v>82</v>
      </c>
      <c r="N1279" s="940"/>
      <c r="O1279" s="922"/>
      <c r="P1279" s="871"/>
      <c r="Q1279" s="537">
        <f t="shared" si="31"/>
        <v>0</v>
      </c>
      <c r="R1279" s="470">
        <f>Q1279*0.93</f>
        <v>0</v>
      </c>
      <c r="S1279" s="1264" t="e">
        <f t="shared" si="32"/>
        <v>#DIV/0!</v>
      </c>
      <c r="T1279" s="1265"/>
      <c r="U1279" s="1292" t="s">
        <v>472</v>
      </c>
      <c r="V1279" s="1293"/>
    </row>
    <row r="1280" spans="1:22" ht="16">
      <c r="A1280" s="1652"/>
      <c r="B1280" s="817" t="s">
        <v>465</v>
      </c>
      <c r="C1280" s="838" t="s">
        <v>82</v>
      </c>
      <c r="D1280" s="838">
        <v>27.5</v>
      </c>
      <c r="E1280" s="838">
        <v>27.5</v>
      </c>
      <c r="F1280" s="838" t="s">
        <v>82</v>
      </c>
      <c r="G1280" s="838" t="s">
        <v>96</v>
      </c>
      <c r="H1280" s="468" t="s">
        <v>82</v>
      </c>
      <c r="I1280" s="514" t="s">
        <v>82</v>
      </c>
      <c r="J1280" s="764">
        <v>4</v>
      </c>
      <c r="K1280" s="514">
        <v>0</v>
      </c>
      <c r="L1280" s="514" t="s">
        <v>82</v>
      </c>
      <c r="M1280" s="863" t="s">
        <v>82</v>
      </c>
      <c r="N1280" s="923"/>
      <c r="O1280" s="922"/>
      <c r="P1280" s="871"/>
      <c r="Q1280" s="537">
        <f t="shared" ref="Q1280:Q1343" si="33">O1280*(100-P1280)/100</f>
        <v>0</v>
      </c>
      <c r="R1280" s="470">
        <f>Q1280*0.93</f>
        <v>0</v>
      </c>
      <c r="S1280" s="1264" t="e">
        <f t="shared" ref="S1280:S1343" si="34">N1280/Q1280</f>
        <v>#DIV/0!</v>
      </c>
      <c r="T1280" s="1265"/>
      <c r="U1280" s="1292" t="s">
        <v>473</v>
      </c>
      <c r="V1280" s="1293"/>
    </row>
    <row r="1281" spans="1:22" ht="17">
      <c r="A1281" s="1653"/>
      <c r="B1281" s="817" t="s">
        <v>467</v>
      </c>
      <c r="C1281" s="764">
        <v>18</v>
      </c>
      <c r="D1281" s="468">
        <v>82</v>
      </c>
      <c r="E1281" s="514">
        <v>25</v>
      </c>
      <c r="F1281" s="764">
        <v>32</v>
      </c>
      <c r="G1281" s="514">
        <v>463</v>
      </c>
      <c r="H1281" s="468" t="s">
        <v>82</v>
      </c>
      <c r="I1281" s="514" t="s">
        <v>82</v>
      </c>
      <c r="J1281" s="764">
        <v>0</v>
      </c>
      <c r="K1281" s="764">
        <v>0</v>
      </c>
      <c r="L1281" s="868" t="s">
        <v>484</v>
      </c>
      <c r="M1281" s="468" t="s">
        <v>1505</v>
      </c>
      <c r="N1281" s="841">
        <v>119706</v>
      </c>
      <c r="O1281" s="787">
        <v>24.5</v>
      </c>
      <c r="P1281" s="801">
        <v>55</v>
      </c>
      <c r="Q1281" s="537">
        <f t="shared" si="33"/>
        <v>11.025</v>
      </c>
      <c r="R1281" s="470">
        <f>Q1281*0.7835</f>
        <v>8.6380874999999993</v>
      </c>
      <c r="S1281" s="1264">
        <f t="shared" si="34"/>
        <v>10857.687074829932</v>
      </c>
      <c r="T1281" s="1265"/>
      <c r="U1281" s="1292" t="s">
        <v>405</v>
      </c>
      <c r="V1281" s="1293"/>
    </row>
    <row r="1282" spans="1:22" ht="17">
      <c r="A1282" s="1651">
        <v>45455</v>
      </c>
      <c r="B1282" s="817" t="s">
        <v>256</v>
      </c>
      <c r="C1282" s="764">
        <v>48</v>
      </c>
      <c r="D1282" s="839">
        <v>71</v>
      </c>
      <c r="E1282" s="764">
        <v>58</v>
      </c>
      <c r="F1282" s="838">
        <v>36</v>
      </c>
      <c r="G1282" s="514">
        <v>499</v>
      </c>
      <c r="H1282" s="970"/>
      <c r="I1282" s="514" t="s">
        <v>82</v>
      </c>
      <c r="J1282" s="838">
        <v>3</v>
      </c>
      <c r="K1282" s="839">
        <v>0</v>
      </c>
      <c r="L1282" s="868" t="s">
        <v>484</v>
      </c>
      <c r="M1282" s="468" t="s">
        <v>1503</v>
      </c>
      <c r="N1282" s="514">
        <v>103961</v>
      </c>
      <c r="O1282" s="756">
        <v>185</v>
      </c>
      <c r="P1282" s="768">
        <v>99</v>
      </c>
      <c r="Q1282" s="537">
        <f t="shared" si="33"/>
        <v>1.85</v>
      </c>
      <c r="R1282" s="470">
        <f>Q1282*0.75</f>
        <v>1.3875000000000002</v>
      </c>
      <c r="S1282" s="1264">
        <f t="shared" si="34"/>
        <v>56195.135135135133</v>
      </c>
      <c r="T1282" s="1265"/>
      <c r="U1282" s="1292" t="s">
        <v>1490</v>
      </c>
      <c r="V1282" s="1293"/>
    </row>
    <row r="1283" spans="1:22" ht="17">
      <c r="A1283" s="1652"/>
      <c r="B1283" s="817">
        <v>6</v>
      </c>
      <c r="C1283" s="764">
        <v>10.67</v>
      </c>
      <c r="D1283" s="764">
        <v>70</v>
      </c>
      <c r="E1283" s="764">
        <v>92</v>
      </c>
      <c r="F1283" s="838">
        <v>33</v>
      </c>
      <c r="G1283" s="514">
        <v>475</v>
      </c>
      <c r="H1283" s="514" t="s">
        <v>82</v>
      </c>
      <c r="I1283" s="514" t="s">
        <v>82</v>
      </c>
      <c r="J1283" s="838">
        <v>7</v>
      </c>
      <c r="K1283" s="764">
        <v>0</v>
      </c>
      <c r="L1283" s="868" t="s">
        <v>484</v>
      </c>
      <c r="M1283" s="468" t="s">
        <v>1504</v>
      </c>
      <c r="N1283" s="514">
        <v>158331</v>
      </c>
      <c r="O1283" s="756">
        <v>32.03</v>
      </c>
      <c r="P1283" s="801">
        <v>30</v>
      </c>
      <c r="Q1283" s="537">
        <f t="shared" si="33"/>
        <v>22.420999999999999</v>
      </c>
      <c r="R1283" s="470">
        <f>Q1283*0.75</f>
        <v>16.815750000000001</v>
      </c>
      <c r="S1283" s="1264">
        <f t="shared" si="34"/>
        <v>7061.7278444315598</v>
      </c>
      <c r="T1283" s="1265"/>
      <c r="U1283" s="1292" t="s">
        <v>405</v>
      </c>
      <c r="V1283" s="1293"/>
    </row>
    <row r="1284" spans="1:22" ht="17">
      <c r="A1284" s="1652"/>
      <c r="B1284" s="817">
        <v>7</v>
      </c>
      <c r="C1284" s="838">
        <v>46.6</v>
      </c>
      <c r="D1284" s="468">
        <v>81</v>
      </c>
      <c r="E1284" s="838">
        <v>18</v>
      </c>
      <c r="F1284" s="838">
        <v>33</v>
      </c>
      <c r="G1284" s="514">
        <v>520</v>
      </c>
      <c r="H1284" s="514" t="s">
        <v>82</v>
      </c>
      <c r="I1284" s="514" t="s">
        <v>82</v>
      </c>
      <c r="J1284" s="764">
        <v>3</v>
      </c>
      <c r="K1284" s="764">
        <v>2</v>
      </c>
      <c r="L1284" s="868" t="s">
        <v>484</v>
      </c>
      <c r="M1284" s="468" t="s">
        <v>1088</v>
      </c>
      <c r="N1284" s="514">
        <v>230005</v>
      </c>
      <c r="O1284" s="756">
        <v>34.49</v>
      </c>
      <c r="P1284" s="801">
        <v>15</v>
      </c>
      <c r="Q1284" s="537">
        <f t="shared" si="33"/>
        <v>29.316500000000001</v>
      </c>
      <c r="R1284" s="470">
        <f>Q1284*0.75</f>
        <v>21.987375</v>
      </c>
      <c r="S1284" s="1264">
        <f t="shared" si="34"/>
        <v>7845.5818395783945</v>
      </c>
      <c r="T1284" s="1265"/>
      <c r="U1284" s="1292" t="s">
        <v>405</v>
      </c>
      <c r="V1284" s="1293"/>
    </row>
    <row r="1285" spans="1:22" ht="17">
      <c r="A1285" s="1652"/>
      <c r="B1285" s="817">
        <v>8</v>
      </c>
      <c r="C1285" s="764" t="s">
        <v>82</v>
      </c>
      <c r="D1285" s="764">
        <v>240</v>
      </c>
      <c r="E1285" s="514">
        <v>0</v>
      </c>
      <c r="F1285" s="764" t="s">
        <v>82</v>
      </c>
      <c r="G1285" s="514">
        <v>0</v>
      </c>
      <c r="H1285" s="514" t="s">
        <v>82</v>
      </c>
      <c r="I1285" s="514" t="s">
        <v>82</v>
      </c>
      <c r="J1285" s="764">
        <v>10</v>
      </c>
      <c r="K1285" s="764">
        <v>0</v>
      </c>
      <c r="L1285" s="868" t="s">
        <v>96</v>
      </c>
      <c r="M1285" s="468" t="s">
        <v>82</v>
      </c>
      <c r="N1285" s="940"/>
      <c r="O1285" s="922"/>
      <c r="P1285" s="871"/>
      <c r="Q1285" s="537">
        <f t="shared" si="33"/>
        <v>0</v>
      </c>
      <c r="R1285" s="470">
        <f>Q1285*0.93</f>
        <v>0</v>
      </c>
      <c r="S1285" s="1264" t="e">
        <f t="shared" si="34"/>
        <v>#DIV/0!</v>
      </c>
      <c r="T1285" s="1265"/>
      <c r="U1285" s="1292" t="s">
        <v>472</v>
      </c>
      <c r="V1285" s="1293"/>
    </row>
    <row r="1286" spans="1:22" ht="16">
      <c r="A1286" s="1652"/>
      <c r="B1286" s="817" t="s">
        <v>465</v>
      </c>
      <c r="C1286" s="838" t="s">
        <v>82</v>
      </c>
      <c r="D1286" s="838">
        <v>27.5</v>
      </c>
      <c r="E1286" s="838">
        <v>27.5</v>
      </c>
      <c r="F1286" s="838" t="s">
        <v>82</v>
      </c>
      <c r="G1286" s="838" t="s">
        <v>96</v>
      </c>
      <c r="H1286" s="468" t="s">
        <v>82</v>
      </c>
      <c r="I1286" s="514" t="s">
        <v>82</v>
      </c>
      <c r="J1286" s="764">
        <v>4</v>
      </c>
      <c r="K1286" s="514">
        <v>0</v>
      </c>
      <c r="L1286" s="514" t="s">
        <v>82</v>
      </c>
      <c r="M1286" s="863" t="s">
        <v>82</v>
      </c>
      <c r="N1286" s="923"/>
      <c r="O1286" s="922"/>
      <c r="P1286" s="871"/>
      <c r="Q1286" s="537">
        <f t="shared" si="33"/>
        <v>0</v>
      </c>
      <c r="R1286" s="470">
        <f>Q1286*0.93</f>
        <v>0</v>
      </c>
      <c r="S1286" s="1264" t="e">
        <f t="shared" si="34"/>
        <v>#DIV/0!</v>
      </c>
      <c r="T1286" s="1265"/>
      <c r="U1286" s="1292" t="s">
        <v>473</v>
      </c>
      <c r="V1286" s="1293"/>
    </row>
    <row r="1287" spans="1:22" ht="17">
      <c r="A1287" s="1653"/>
      <c r="B1287" s="817" t="s">
        <v>467</v>
      </c>
      <c r="C1287" s="764">
        <v>18</v>
      </c>
      <c r="D1287" s="468">
        <v>82</v>
      </c>
      <c r="E1287" s="514">
        <v>25</v>
      </c>
      <c r="F1287" s="764">
        <v>32</v>
      </c>
      <c r="G1287" s="514">
        <v>463</v>
      </c>
      <c r="H1287" s="468" t="s">
        <v>82</v>
      </c>
      <c r="I1287" s="514" t="s">
        <v>82</v>
      </c>
      <c r="J1287" s="764">
        <v>0</v>
      </c>
      <c r="K1287" s="764">
        <v>0</v>
      </c>
      <c r="L1287" s="868" t="s">
        <v>484</v>
      </c>
      <c r="M1287" s="468" t="s">
        <v>1505</v>
      </c>
      <c r="N1287" s="841">
        <v>119706</v>
      </c>
      <c r="O1287" s="787">
        <v>26.6</v>
      </c>
      <c r="P1287" s="801">
        <v>55</v>
      </c>
      <c r="Q1287" s="537">
        <f t="shared" si="33"/>
        <v>11.97</v>
      </c>
      <c r="R1287" s="470">
        <f>Q1287*0.7835</f>
        <v>9.3784950000000009</v>
      </c>
      <c r="S1287" s="1264">
        <f t="shared" si="34"/>
        <v>10000.501253132832</v>
      </c>
      <c r="T1287" s="1265"/>
      <c r="U1287" s="1292" t="s">
        <v>405</v>
      </c>
      <c r="V1287" s="1293"/>
    </row>
    <row r="1288" spans="1:22" ht="17">
      <c r="A1288" s="1651">
        <v>45456</v>
      </c>
      <c r="B1288" s="817" t="s">
        <v>256</v>
      </c>
      <c r="C1288" s="764" t="s">
        <v>1507</v>
      </c>
      <c r="D1288" s="839" t="s">
        <v>1508</v>
      </c>
      <c r="E1288" s="764">
        <v>58</v>
      </c>
      <c r="F1288" s="838" t="s">
        <v>1509</v>
      </c>
      <c r="G1288" s="514">
        <v>499</v>
      </c>
      <c r="H1288" s="970"/>
      <c r="I1288" s="514" t="s">
        <v>82</v>
      </c>
      <c r="J1288" s="838">
        <v>3</v>
      </c>
      <c r="K1288" s="839">
        <v>0</v>
      </c>
      <c r="L1288" s="868" t="s">
        <v>484</v>
      </c>
      <c r="M1288" s="468" t="s">
        <v>1503</v>
      </c>
      <c r="N1288" s="514">
        <v>100786</v>
      </c>
      <c r="O1288" s="756">
        <v>185</v>
      </c>
      <c r="P1288" s="768">
        <v>99</v>
      </c>
      <c r="Q1288" s="537">
        <f t="shared" si="33"/>
        <v>1.85</v>
      </c>
      <c r="R1288" s="470">
        <f>Q1288*0.75</f>
        <v>1.3875000000000002</v>
      </c>
      <c r="S1288" s="1264">
        <f t="shared" si="34"/>
        <v>54478.918918918913</v>
      </c>
      <c r="T1288" s="1265"/>
      <c r="U1288" s="1292" t="s">
        <v>1490</v>
      </c>
      <c r="V1288" s="1293"/>
    </row>
    <row r="1289" spans="1:22" ht="17">
      <c r="A1289" s="1652"/>
      <c r="B1289" s="817">
        <v>6</v>
      </c>
      <c r="C1289" s="764" t="s">
        <v>1510</v>
      </c>
      <c r="D1289" s="764" t="s">
        <v>1511</v>
      </c>
      <c r="E1289" s="764">
        <v>92</v>
      </c>
      <c r="F1289" s="838" t="s">
        <v>1512</v>
      </c>
      <c r="G1289" s="514">
        <v>475</v>
      </c>
      <c r="H1289" s="514" t="s">
        <v>82</v>
      </c>
      <c r="I1289" s="514" t="s">
        <v>82</v>
      </c>
      <c r="J1289" s="838">
        <v>7</v>
      </c>
      <c r="K1289" s="764">
        <v>0</v>
      </c>
      <c r="L1289" s="928" t="s">
        <v>1506</v>
      </c>
      <c r="M1289" s="468" t="s">
        <v>1504</v>
      </c>
      <c r="N1289" s="514">
        <v>152210</v>
      </c>
      <c r="O1289" s="756">
        <v>32.03</v>
      </c>
      <c r="P1289" s="801">
        <v>30</v>
      </c>
      <c r="Q1289" s="537">
        <f t="shared" si="33"/>
        <v>22.420999999999999</v>
      </c>
      <c r="R1289" s="470">
        <f>Q1289*0.75</f>
        <v>16.815750000000001</v>
      </c>
      <c r="S1289" s="1264">
        <f t="shared" si="34"/>
        <v>6788.7248561616343</v>
      </c>
      <c r="T1289" s="1265"/>
      <c r="U1289" s="1292" t="s">
        <v>405</v>
      </c>
      <c r="V1289" s="1293"/>
    </row>
    <row r="1290" spans="1:22" ht="17">
      <c r="A1290" s="1652"/>
      <c r="B1290" s="817">
        <v>7</v>
      </c>
      <c r="C1290" s="838">
        <v>46.6</v>
      </c>
      <c r="D1290" s="468">
        <v>81</v>
      </c>
      <c r="E1290" s="838">
        <v>18</v>
      </c>
      <c r="F1290" s="838">
        <v>33</v>
      </c>
      <c r="G1290" s="514">
        <v>520</v>
      </c>
      <c r="H1290" s="514" t="s">
        <v>82</v>
      </c>
      <c r="I1290" s="514" t="s">
        <v>82</v>
      </c>
      <c r="J1290" s="764">
        <v>3</v>
      </c>
      <c r="K1290" s="764">
        <v>2</v>
      </c>
      <c r="L1290" s="868" t="s">
        <v>484</v>
      </c>
      <c r="M1290" s="468" t="s">
        <v>1088</v>
      </c>
      <c r="N1290" s="514">
        <v>230005</v>
      </c>
      <c r="O1290" s="756">
        <v>34.33</v>
      </c>
      <c r="P1290" s="801">
        <v>15</v>
      </c>
      <c r="Q1290" s="537">
        <f t="shared" si="33"/>
        <v>29.180499999999999</v>
      </c>
      <c r="R1290" s="470">
        <f>Q1290*0.75</f>
        <v>21.885375</v>
      </c>
      <c r="S1290" s="1264">
        <f t="shared" si="34"/>
        <v>7882.1473244118506</v>
      </c>
      <c r="T1290" s="1265"/>
      <c r="U1290" s="1292" t="s">
        <v>405</v>
      </c>
      <c r="V1290" s="1293"/>
    </row>
    <row r="1291" spans="1:22" ht="17">
      <c r="A1291" s="1652"/>
      <c r="B1291" s="817">
        <v>8</v>
      </c>
      <c r="C1291" s="764" t="s">
        <v>82</v>
      </c>
      <c r="D1291" s="764">
        <v>240</v>
      </c>
      <c r="E1291" s="514">
        <v>0</v>
      </c>
      <c r="F1291" s="764" t="s">
        <v>82</v>
      </c>
      <c r="G1291" s="514">
        <v>0</v>
      </c>
      <c r="H1291" s="514" t="s">
        <v>82</v>
      </c>
      <c r="I1291" s="514" t="s">
        <v>82</v>
      </c>
      <c r="J1291" s="764">
        <v>10</v>
      </c>
      <c r="K1291" s="764">
        <v>0</v>
      </c>
      <c r="L1291" s="868" t="s">
        <v>96</v>
      </c>
      <c r="M1291" s="468" t="s">
        <v>82</v>
      </c>
      <c r="N1291" s="940"/>
      <c r="O1291" s="922"/>
      <c r="P1291" s="871"/>
      <c r="Q1291" s="537">
        <f t="shared" si="33"/>
        <v>0</v>
      </c>
      <c r="R1291" s="470">
        <f>Q1291*0.93</f>
        <v>0</v>
      </c>
      <c r="S1291" s="1264" t="e">
        <f t="shared" si="34"/>
        <v>#DIV/0!</v>
      </c>
      <c r="T1291" s="1265"/>
      <c r="U1291" s="1292" t="s">
        <v>472</v>
      </c>
      <c r="V1291" s="1293"/>
    </row>
    <row r="1292" spans="1:22" ht="16">
      <c r="A1292" s="1652"/>
      <c r="B1292" s="817" t="s">
        <v>465</v>
      </c>
      <c r="C1292" s="838" t="s">
        <v>82</v>
      </c>
      <c r="D1292" s="838">
        <v>27.5</v>
      </c>
      <c r="E1292" s="838">
        <v>27.5</v>
      </c>
      <c r="F1292" s="838" t="s">
        <v>82</v>
      </c>
      <c r="G1292" s="838" t="s">
        <v>96</v>
      </c>
      <c r="H1292" s="468" t="s">
        <v>82</v>
      </c>
      <c r="I1292" s="514" t="s">
        <v>82</v>
      </c>
      <c r="J1292" s="764">
        <v>4</v>
      </c>
      <c r="K1292" s="514">
        <v>0</v>
      </c>
      <c r="L1292" s="514" t="s">
        <v>82</v>
      </c>
      <c r="M1292" s="863" t="s">
        <v>82</v>
      </c>
      <c r="N1292" s="923"/>
      <c r="O1292" s="922"/>
      <c r="P1292" s="871"/>
      <c r="Q1292" s="537">
        <f t="shared" si="33"/>
        <v>0</v>
      </c>
      <c r="R1292" s="470">
        <f>Q1292*0.93</f>
        <v>0</v>
      </c>
      <c r="S1292" s="1264" t="e">
        <f t="shared" si="34"/>
        <v>#DIV/0!</v>
      </c>
      <c r="T1292" s="1265"/>
      <c r="U1292" s="1292" t="s">
        <v>473</v>
      </c>
      <c r="V1292" s="1293"/>
    </row>
    <row r="1293" spans="1:22" ht="17">
      <c r="A1293" s="1653"/>
      <c r="B1293" s="817" t="s">
        <v>467</v>
      </c>
      <c r="C1293" s="764">
        <v>18</v>
      </c>
      <c r="D1293" s="468">
        <v>82</v>
      </c>
      <c r="E1293" s="514">
        <v>25</v>
      </c>
      <c r="F1293" s="764">
        <v>32</v>
      </c>
      <c r="G1293" s="514">
        <v>463</v>
      </c>
      <c r="H1293" s="468" t="s">
        <v>82</v>
      </c>
      <c r="I1293" s="514" t="s">
        <v>82</v>
      </c>
      <c r="J1293" s="764">
        <v>0</v>
      </c>
      <c r="K1293" s="764">
        <v>0</v>
      </c>
      <c r="L1293" s="868" t="s">
        <v>484</v>
      </c>
      <c r="M1293" s="468" t="s">
        <v>1505</v>
      </c>
      <c r="N1293" s="841">
        <v>119706</v>
      </c>
      <c r="O1293" s="787">
        <v>26.6</v>
      </c>
      <c r="P1293" s="801">
        <v>55</v>
      </c>
      <c r="Q1293" s="537">
        <f t="shared" si="33"/>
        <v>11.97</v>
      </c>
      <c r="R1293" s="470">
        <f>Q1293*0.7835</f>
        <v>9.3784950000000009</v>
      </c>
      <c r="S1293" s="1264">
        <f t="shared" si="34"/>
        <v>10000.501253132832</v>
      </c>
      <c r="T1293" s="1265"/>
      <c r="U1293" s="1292" t="s">
        <v>405</v>
      </c>
      <c r="V1293" s="1293"/>
    </row>
    <row r="1294" spans="1:22" ht="17">
      <c r="A1294" s="1651">
        <v>45457</v>
      </c>
      <c r="B1294" s="817" t="s">
        <v>256</v>
      </c>
      <c r="C1294" s="764" t="s">
        <v>1117</v>
      </c>
      <c r="D1294" s="839" t="s">
        <v>1513</v>
      </c>
      <c r="E1294" s="764">
        <v>58</v>
      </c>
      <c r="F1294" s="838">
        <v>36</v>
      </c>
      <c r="G1294" s="514">
        <v>499</v>
      </c>
      <c r="H1294" s="970"/>
      <c r="I1294" s="514" t="s">
        <v>82</v>
      </c>
      <c r="J1294" s="838">
        <v>3</v>
      </c>
      <c r="K1294" s="839">
        <v>0</v>
      </c>
      <c r="L1294" s="868" t="s">
        <v>484</v>
      </c>
      <c r="M1294" s="468" t="s">
        <v>1503</v>
      </c>
      <c r="N1294" s="514">
        <v>103685</v>
      </c>
      <c r="O1294" s="756">
        <v>185</v>
      </c>
      <c r="P1294" s="768">
        <v>99</v>
      </c>
      <c r="Q1294" s="537">
        <f t="shared" si="33"/>
        <v>1.85</v>
      </c>
      <c r="R1294" s="470">
        <f>Q1294*0.75</f>
        <v>1.3875000000000002</v>
      </c>
      <c r="S1294" s="1264">
        <f t="shared" si="34"/>
        <v>56045.945945945947</v>
      </c>
      <c r="T1294" s="1265"/>
      <c r="U1294" s="1292" t="s">
        <v>1490</v>
      </c>
      <c r="V1294" s="1293"/>
    </row>
    <row r="1295" spans="1:22" ht="17">
      <c r="A1295" s="1652"/>
      <c r="B1295" s="817">
        <v>6</v>
      </c>
      <c r="C1295" s="764" t="s">
        <v>1514</v>
      </c>
      <c r="D1295" s="764" t="s">
        <v>1004</v>
      </c>
      <c r="E1295" s="764">
        <v>92</v>
      </c>
      <c r="F1295" s="838">
        <v>33</v>
      </c>
      <c r="G1295" s="514">
        <v>475</v>
      </c>
      <c r="H1295" s="514" t="s">
        <v>82</v>
      </c>
      <c r="I1295" s="514" t="s">
        <v>82</v>
      </c>
      <c r="J1295" s="838">
        <v>7</v>
      </c>
      <c r="K1295" s="764">
        <v>0</v>
      </c>
      <c r="L1295" s="868" t="s">
        <v>484</v>
      </c>
      <c r="M1295" s="468" t="s">
        <v>982</v>
      </c>
      <c r="N1295" s="514">
        <v>161434</v>
      </c>
      <c r="O1295" s="756">
        <v>33.24</v>
      </c>
      <c r="P1295" s="801">
        <v>30</v>
      </c>
      <c r="Q1295" s="537">
        <f t="shared" si="33"/>
        <v>23.268000000000001</v>
      </c>
      <c r="R1295" s="470">
        <f>Q1295*0.75</f>
        <v>17.451000000000001</v>
      </c>
      <c r="S1295" s="1264">
        <f t="shared" si="34"/>
        <v>6938.0264741275569</v>
      </c>
      <c r="T1295" s="1265"/>
      <c r="U1295" s="1292" t="s">
        <v>405</v>
      </c>
      <c r="V1295" s="1293"/>
    </row>
    <row r="1296" spans="1:22" ht="17">
      <c r="A1296" s="1652"/>
      <c r="B1296" s="817">
        <v>7</v>
      </c>
      <c r="C1296" s="838">
        <v>46.6</v>
      </c>
      <c r="D1296" s="468">
        <v>81</v>
      </c>
      <c r="E1296" s="838">
        <v>18</v>
      </c>
      <c r="F1296" s="838">
        <v>33</v>
      </c>
      <c r="G1296" s="514">
        <v>520</v>
      </c>
      <c r="H1296" s="514" t="s">
        <v>82</v>
      </c>
      <c r="I1296" s="514" t="s">
        <v>82</v>
      </c>
      <c r="J1296" s="764">
        <v>3</v>
      </c>
      <c r="K1296" s="764">
        <v>2</v>
      </c>
      <c r="L1296" s="868" t="s">
        <v>484</v>
      </c>
      <c r="M1296" s="468" t="s">
        <v>1088</v>
      </c>
      <c r="N1296" s="514">
        <v>230005</v>
      </c>
      <c r="O1296" s="756">
        <v>35.409999999999997</v>
      </c>
      <c r="P1296" s="801">
        <v>15</v>
      </c>
      <c r="Q1296" s="537">
        <f t="shared" si="33"/>
        <v>30.098499999999998</v>
      </c>
      <c r="R1296" s="470">
        <f>Q1296*0.75</f>
        <v>22.573874999999997</v>
      </c>
      <c r="S1296" s="1264">
        <f t="shared" si="34"/>
        <v>7641.7429440005326</v>
      </c>
      <c r="T1296" s="1265"/>
      <c r="U1296" s="1292" t="s">
        <v>405</v>
      </c>
      <c r="V1296" s="1293"/>
    </row>
    <row r="1297" spans="1:22" ht="17">
      <c r="A1297" s="1652"/>
      <c r="B1297" s="817">
        <v>8</v>
      </c>
      <c r="C1297" s="764" t="s">
        <v>82</v>
      </c>
      <c r="D1297" s="764">
        <v>240</v>
      </c>
      <c r="E1297" s="514">
        <v>0</v>
      </c>
      <c r="F1297" s="764" t="s">
        <v>82</v>
      </c>
      <c r="G1297" s="514">
        <v>0</v>
      </c>
      <c r="H1297" s="514" t="s">
        <v>82</v>
      </c>
      <c r="I1297" s="514" t="s">
        <v>82</v>
      </c>
      <c r="J1297" s="764">
        <v>10</v>
      </c>
      <c r="K1297" s="764">
        <v>0</v>
      </c>
      <c r="L1297" s="868" t="s">
        <v>96</v>
      </c>
      <c r="M1297" s="468" t="s">
        <v>82</v>
      </c>
      <c r="N1297" s="940" t="s">
        <v>212</v>
      </c>
      <c r="O1297" s="922"/>
      <c r="P1297" s="871"/>
      <c r="Q1297" s="537">
        <f t="shared" si="33"/>
        <v>0</v>
      </c>
      <c r="R1297" s="470">
        <f>Q1297*0.93</f>
        <v>0</v>
      </c>
      <c r="S1297" s="1264" t="e">
        <f t="shared" si="34"/>
        <v>#VALUE!</v>
      </c>
      <c r="T1297" s="1265"/>
      <c r="U1297" s="1292" t="s">
        <v>472</v>
      </c>
      <c r="V1297" s="1293"/>
    </row>
    <row r="1298" spans="1:22" ht="16">
      <c r="A1298" s="1652"/>
      <c r="B1298" s="817" t="s">
        <v>465</v>
      </c>
      <c r="C1298" s="838" t="s">
        <v>82</v>
      </c>
      <c r="D1298" s="838">
        <v>27.5</v>
      </c>
      <c r="E1298" s="838">
        <v>27.5</v>
      </c>
      <c r="F1298" s="838" t="s">
        <v>82</v>
      </c>
      <c r="G1298" s="838" t="s">
        <v>96</v>
      </c>
      <c r="H1298" s="468" t="s">
        <v>82</v>
      </c>
      <c r="I1298" s="514" t="s">
        <v>82</v>
      </c>
      <c r="J1298" s="764">
        <v>4</v>
      </c>
      <c r="K1298" s="514">
        <v>0</v>
      </c>
      <c r="L1298" s="514" t="s">
        <v>82</v>
      </c>
      <c r="M1298" s="863" t="s">
        <v>82</v>
      </c>
      <c r="N1298" s="923"/>
      <c r="O1298" s="922"/>
      <c r="P1298" s="871"/>
      <c r="Q1298" s="537">
        <f t="shared" si="33"/>
        <v>0</v>
      </c>
      <c r="R1298" s="470">
        <f>Q1298*0.93</f>
        <v>0</v>
      </c>
      <c r="S1298" s="1264" t="e">
        <f t="shared" si="34"/>
        <v>#DIV/0!</v>
      </c>
      <c r="T1298" s="1265"/>
      <c r="U1298" s="1292" t="s">
        <v>473</v>
      </c>
      <c r="V1298" s="1293"/>
    </row>
    <row r="1299" spans="1:22" ht="17">
      <c r="A1299" s="1653"/>
      <c r="B1299" s="817" t="s">
        <v>467</v>
      </c>
      <c r="C1299" s="764">
        <v>18</v>
      </c>
      <c r="D1299" s="468">
        <v>82</v>
      </c>
      <c r="E1299" s="514">
        <v>25</v>
      </c>
      <c r="F1299" s="764">
        <v>32</v>
      </c>
      <c r="G1299" s="514">
        <v>463</v>
      </c>
      <c r="H1299" s="468" t="s">
        <v>82</v>
      </c>
      <c r="I1299" s="514" t="s">
        <v>82</v>
      </c>
      <c r="J1299" s="764">
        <v>0</v>
      </c>
      <c r="K1299" s="764">
        <v>0</v>
      </c>
      <c r="L1299" s="868" t="s">
        <v>484</v>
      </c>
      <c r="M1299" s="468" t="s">
        <v>1505</v>
      </c>
      <c r="N1299" s="841">
        <v>119706</v>
      </c>
      <c r="O1299" s="787">
        <v>27.64</v>
      </c>
      <c r="P1299" s="801">
        <v>55</v>
      </c>
      <c r="Q1299" s="537">
        <f t="shared" si="33"/>
        <v>12.437999999999999</v>
      </c>
      <c r="R1299" s="470">
        <f>Q1299*0.7835</f>
        <v>9.7451729999999994</v>
      </c>
      <c r="S1299" s="1264">
        <f t="shared" si="34"/>
        <v>9624.2161119151006</v>
      </c>
      <c r="T1299" s="1265"/>
      <c r="U1299" s="1292" t="s">
        <v>405</v>
      </c>
      <c r="V1299" s="1293"/>
    </row>
    <row r="1300" spans="1:22" ht="17">
      <c r="A1300" s="1651">
        <v>45458</v>
      </c>
      <c r="B1300" s="817" t="s">
        <v>256</v>
      </c>
      <c r="C1300" s="764" t="s">
        <v>1117</v>
      </c>
      <c r="D1300" s="839" t="s">
        <v>1513</v>
      </c>
      <c r="E1300" s="764">
        <v>58</v>
      </c>
      <c r="F1300" s="838">
        <v>36</v>
      </c>
      <c r="G1300" s="514">
        <v>499</v>
      </c>
      <c r="H1300" s="970"/>
      <c r="I1300" s="514" t="s">
        <v>82</v>
      </c>
      <c r="J1300" s="838">
        <v>3</v>
      </c>
      <c r="K1300" s="839">
        <v>0</v>
      </c>
      <c r="L1300" s="868" t="s">
        <v>484</v>
      </c>
      <c r="M1300" s="468" t="s">
        <v>1503</v>
      </c>
      <c r="N1300" s="514">
        <v>105368</v>
      </c>
      <c r="O1300" s="756">
        <v>185</v>
      </c>
      <c r="P1300" s="768">
        <v>99</v>
      </c>
      <c r="Q1300" s="537">
        <f t="shared" si="33"/>
        <v>1.85</v>
      </c>
      <c r="R1300" s="470">
        <f>Q1300*0.75</f>
        <v>1.3875000000000002</v>
      </c>
      <c r="S1300" s="1264">
        <f t="shared" si="34"/>
        <v>56955.675675675673</v>
      </c>
      <c r="T1300" s="1265"/>
      <c r="U1300" s="1292" t="s">
        <v>1490</v>
      </c>
      <c r="V1300" s="1293"/>
    </row>
    <row r="1301" spans="1:22" ht="17">
      <c r="A1301" s="1652"/>
      <c r="B1301" s="817">
        <v>6</v>
      </c>
      <c r="C1301" s="764" t="s">
        <v>1514</v>
      </c>
      <c r="D1301" s="764" t="s">
        <v>1004</v>
      </c>
      <c r="E1301" s="764">
        <v>92</v>
      </c>
      <c r="F1301" s="838">
        <v>33</v>
      </c>
      <c r="G1301" s="514">
        <v>475</v>
      </c>
      <c r="H1301" s="514" t="s">
        <v>82</v>
      </c>
      <c r="I1301" s="514" t="s">
        <v>82</v>
      </c>
      <c r="J1301" s="838">
        <v>7</v>
      </c>
      <c r="K1301" s="764">
        <v>0</v>
      </c>
      <c r="L1301" s="868" t="s">
        <v>484</v>
      </c>
      <c r="M1301" s="468" t="s">
        <v>982</v>
      </c>
      <c r="N1301" s="514">
        <v>160776</v>
      </c>
      <c r="O1301" s="756">
        <v>32.25</v>
      </c>
      <c r="P1301" s="801">
        <v>30</v>
      </c>
      <c r="Q1301" s="537">
        <f t="shared" si="33"/>
        <v>22.574999999999999</v>
      </c>
      <c r="R1301" s="470">
        <f>Q1301*0.75</f>
        <v>16.931249999999999</v>
      </c>
      <c r="S1301" s="1264">
        <f t="shared" si="34"/>
        <v>7121.8604651162796</v>
      </c>
      <c r="T1301" s="1265"/>
      <c r="U1301" s="1292" t="s">
        <v>405</v>
      </c>
      <c r="V1301" s="1293"/>
    </row>
    <row r="1302" spans="1:22" ht="17">
      <c r="A1302" s="1652"/>
      <c r="B1302" s="817">
        <v>7</v>
      </c>
      <c r="C1302" s="838">
        <v>46.6</v>
      </c>
      <c r="D1302" s="468">
        <v>81</v>
      </c>
      <c r="E1302" s="838">
        <v>18</v>
      </c>
      <c r="F1302" s="838">
        <v>33</v>
      </c>
      <c r="G1302" s="514">
        <v>520</v>
      </c>
      <c r="H1302" s="514" t="s">
        <v>82</v>
      </c>
      <c r="I1302" s="514" t="s">
        <v>82</v>
      </c>
      <c r="J1302" s="764">
        <v>3</v>
      </c>
      <c r="K1302" s="764">
        <v>2</v>
      </c>
      <c r="L1302" s="868" t="s">
        <v>484</v>
      </c>
      <c r="M1302" s="468" t="s">
        <v>1088</v>
      </c>
      <c r="N1302" s="514">
        <v>230005</v>
      </c>
      <c r="O1302" s="756">
        <v>35.26</v>
      </c>
      <c r="P1302" s="801">
        <v>15</v>
      </c>
      <c r="Q1302" s="537">
        <f t="shared" si="33"/>
        <v>29.971</v>
      </c>
      <c r="R1302" s="470">
        <f>Q1302*0.75</f>
        <v>22.478249999999999</v>
      </c>
      <c r="S1302" s="1264">
        <f t="shared" si="34"/>
        <v>7674.2517767174932</v>
      </c>
      <c r="T1302" s="1265"/>
      <c r="U1302" s="1292" t="s">
        <v>405</v>
      </c>
      <c r="V1302" s="1293"/>
    </row>
    <row r="1303" spans="1:22" ht="17">
      <c r="A1303" s="1652"/>
      <c r="B1303" s="817">
        <v>8</v>
      </c>
      <c r="C1303" s="764" t="s">
        <v>82</v>
      </c>
      <c r="D1303" s="764">
        <v>240</v>
      </c>
      <c r="E1303" s="514">
        <v>0</v>
      </c>
      <c r="F1303" s="764" t="s">
        <v>82</v>
      </c>
      <c r="G1303" s="514">
        <v>0</v>
      </c>
      <c r="H1303" s="514" t="s">
        <v>82</v>
      </c>
      <c r="I1303" s="514" t="s">
        <v>82</v>
      </c>
      <c r="J1303" s="764">
        <v>10</v>
      </c>
      <c r="K1303" s="764">
        <v>0</v>
      </c>
      <c r="L1303" s="868" t="s">
        <v>96</v>
      </c>
      <c r="M1303" s="468" t="s">
        <v>82</v>
      </c>
      <c r="N1303" s="940" t="s">
        <v>212</v>
      </c>
      <c r="O1303" s="922"/>
      <c r="P1303" s="871"/>
      <c r="Q1303" s="537">
        <f t="shared" si="33"/>
        <v>0</v>
      </c>
      <c r="R1303" s="470">
        <f>Q1303*0.93</f>
        <v>0</v>
      </c>
      <c r="S1303" s="1264" t="e">
        <f t="shared" si="34"/>
        <v>#VALUE!</v>
      </c>
      <c r="T1303" s="1265"/>
      <c r="U1303" s="1292" t="s">
        <v>472</v>
      </c>
      <c r="V1303" s="1293"/>
    </row>
    <row r="1304" spans="1:22" ht="16">
      <c r="A1304" s="1652"/>
      <c r="B1304" s="817" t="s">
        <v>465</v>
      </c>
      <c r="C1304" s="838" t="s">
        <v>82</v>
      </c>
      <c r="D1304" s="838">
        <v>27.5</v>
      </c>
      <c r="E1304" s="838">
        <v>27.5</v>
      </c>
      <c r="F1304" s="838" t="s">
        <v>82</v>
      </c>
      <c r="G1304" s="838" t="s">
        <v>96</v>
      </c>
      <c r="H1304" s="468" t="s">
        <v>82</v>
      </c>
      <c r="I1304" s="514" t="s">
        <v>82</v>
      </c>
      <c r="J1304" s="764">
        <v>4</v>
      </c>
      <c r="K1304" s="514">
        <v>0</v>
      </c>
      <c r="L1304" s="514" t="s">
        <v>82</v>
      </c>
      <c r="M1304" s="863" t="s">
        <v>82</v>
      </c>
      <c r="N1304" s="923"/>
      <c r="O1304" s="922"/>
      <c r="P1304" s="871"/>
      <c r="Q1304" s="537">
        <f t="shared" si="33"/>
        <v>0</v>
      </c>
      <c r="R1304" s="470">
        <f>Q1304*0.93</f>
        <v>0</v>
      </c>
      <c r="S1304" s="1264" t="e">
        <f t="shared" si="34"/>
        <v>#DIV/0!</v>
      </c>
      <c r="T1304" s="1265"/>
      <c r="U1304" s="1292" t="s">
        <v>473</v>
      </c>
      <c r="V1304" s="1293"/>
    </row>
    <row r="1305" spans="1:22" ht="17">
      <c r="A1305" s="1653"/>
      <c r="B1305" s="817" t="s">
        <v>467</v>
      </c>
      <c r="C1305" s="764">
        <v>18</v>
      </c>
      <c r="D1305" s="468">
        <v>82</v>
      </c>
      <c r="E1305" s="514">
        <v>25</v>
      </c>
      <c r="F1305" s="764">
        <v>32</v>
      </c>
      <c r="G1305" s="514">
        <v>463</v>
      </c>
      <c r="H1305" s="468" t="s">
        <v>82</v>
      </c>
      <c r="I1305" s="514" t="s">
        <v>82</v>
      </c>
      <c r="J1305" s="764">
        <v>0</v>
      </c>
      <c r="K1305" s="764">
        <v>0</v>
      </c>
      <c r="L1305" s="868" t="s">
        <v>484</v>
      </c>
      <c r="M1305" s="468" t="s">
        <v>1505</v>
      </c>
      <c r="N1305" s="841">
        <v>119706</v>
      </c>
      <c r="O1305" s="787">
        <v>26.1</v>
      </c>
      <c r="P1305" s="801">
        <v>55</v>
      </c>
      <c r="Q1305" s="537">
        <f t="shared" si="33"/>
        <v>11.744999999999999</v>
      </c>
      <c r="R1305" s="470">
        <f>Q1305*0.7835</f>
        <v>9.2022074999999983</v>
      </c>
      <c r="S1305" s="1264">
        <f t="shared" si="34"/>
        <v>10192.081736909324</v>
      </c>
      <c r="T1305" s="1265"/>
      <c r="U1305" s="1292" t="s">
        <v>405</v>
      </c>
      <c r="V1305" s="1293"/>
    </row>
    <row r="1306" spans="1:22" ht="17">
      <c r="A1306" s="1651">
        <v>45459</v>
      </c>
      <c r="B1306" s="817" t="s">
        <v>256</v>
      </c>
      <c r="C1306" s="764" t="s">
        <v>1117</v>
      </c>
      <c r="D1306" s="839">
        <v>70</v>
      </c>
      <c r="E1306" s="764">
        <v>58</v>
      </c>
      <c r="F1306" s="838">
        <v>36</v>
      </c>
      <c r="G1306" s="514">
        <v>499</v>
      </c>
      <c r="H1306" s="970"/>
      <c r="I1306" s="514" t="s">
        <v>82</v>
      </c>
      <c r="J1306" s="838">
        <v>3</v>
      </c>
      <c r="K1306" s="839">
        <v>0</v>
      </c>
      <c r="L1306" s="868" t="s">
        <v>484</v>
      </c>
      <c r="M1306" s="468" t="s">
        <v>1503</v>
      </c>
      <c r="N1306" s="514">
        <v>105368</v>
      </c>
      <c r="O1306" s="756">
        <v>185</v>
      </c>
      <c r="P1306" s="768">
        <v>99</v>
      </c>
      <c r="Q1306" s="537">
        <f t="shared" si="33"/>
        <v>1.85</v>
      </c>
      <c r="R1306" s="470">
        <f>Q1306*0.75</f>
        <v>1.3875000000000002</v>
      </c>
      <c r="S1306" s="1264">
        <f t="shared" si="34"/>
        <v>56955.675675675673</v>
      </c>
      <c r="T1306" s="1265"/>
      <c r="U1306" s="1292" t="s">
        <v>1490</v>
      </c>
      <c r="V1306" s="1293"/>
    </row>
    <row r="1307" spans="1:22" ht="17">
      <c r="A1307" s="1652"/>
      <c r="B1307" s="817">
        <v>6</v>
      </c>
      <c r="C1307" s="764" t="s">
        <v>1514</v>
      </c>
      <c r="D1307" s="764">
        <v>70</v>
      </c>
      <c r="E1307" s="764">
        <v>92</v>
      </c>
      <c r="F1307" s="838">
        <v>33</v>
      </c>
      <c r="G1307" s="514">
        <v>496</v>
      </c>
      <c r="H1307" s="514" t="s">
        <v>82</v>
      </c>
      <c r="I1307" s="514" t="s">
        <v>82</v>
      </c>
      <c r="J1307" s="838">
        <v>7</v>
      </c>
      <c r="K1307" s="764">
        <v>0</v>
      </c>
      <c r="L1307" s="868" t="s">
        <v>484</v>
      </c>
      <c r="M1307" s="468" t="s">
        <v>982</v>
      </c>
      <c r="N1307" s="514">
        <v>160057</v>
      </c>
      <c r="O1307" s="756">
        <v>32.25</v>
      </c>
      <c r="P1307" s="801">
        <v>30</v>
      </c>
      <c r="Q1307" s="537">
        <f t="shared" si="33"/>
        <v>22.574999999999999</v>
      </c>
      <c r="R1307" s="470">
        <f>Q1307*0.75</f>
        <v>16.931249999999999</v>
      </c>
      <c r="S1307" s="1264">
        <f t="shared" si="34"/>
        <v>7090.0110741971212</v>
      </c>
      <c r="T1307" s="1265"/>
      <c r="U1307" s="1292" t="s">
        <v>405</v>
      </c>
      <c r="V1307" s="1293"/>
    </row>
    <row r="1308" spans="1:22" ht="17">
      <c r="A1308" s="1652"/>
      <c r="B1308" s="817">
        <v>7</v>
      </c>
      <c r="C1308" s="838">
        <v>46.6</v>
      </c>
      <c r="D1308" s="468">
        <v>81</v>
      </c>
      <c r="E1308" s="838">
        <v>18</v>
      </c>
      <c r="F1308" s="838">
        <v>33</v>
      </c>
      <c r="G1308" s="514">
        <v>521</v>
      </c>
      <c r="H1308" s="514" t="s">
        <v>82</v>
      </c>
      <c r="I1308" s="514" t="s">
        <v>82</v>
      </c>
      <c r="J1308" s="764">
        <v>3</v>
      </c>
      <c r="K1308" s="764">
        <v>2</v>
      </c>
      <c r="L1308" s="868" t="s">
        <v>484</v>
      </c>
      <c r="M1308" s="468" t="s">
        <v>1088</v>
      </c>
      <c r="N1308" s="514">
        <v>230005</v>
      </c>
      <c r="O1308" s="756">
        <v>34.93</v>
      </c>
      <c r="P1308" s="801">
        <v>15</v>
      </c>
      <c r="Q1308" s="537">
        <f t="shared" si="33"/>
        <v>29.6905</v>
      </c>
      <c r="R1308" s="470">
        <f>Q1308*0.75</f>
        <v>22.267875</v>
      </c>
      <c r="S1308" s="1264">
        <f t="shared" si="34"/>
        <v>7746.7540122261325</v>
      </c>
      <c r="T1308" s="1265"/>
      <c r="U1308" s="1292" t="s">
        <v>405</v>
      </c>
      <c r="V1308" s="1293"/>
    </row>
    <row r="1309" spans="1:22" ht="17">
      <c r="A1309" s="1652"/>
      <c r="B1309" s="817">
        <v>8</v>
      </c>
      <c r="C1309" s="764" t="s">
        <v>82</v>
      </c>
      <c r="D1309" s="764">
        <v>240</v>
      </c>
      <c r="E1309" s="514">
        <v>0</v>
      </c>
      <c r="F1309" s="764" t="s">
        <v>82</v>
      </c>
      <c r="G1309" s="514">
        <v>0</v>
      </c>
      <c r="H1309" s="514" t="s">
        <v>82</v>
      </c>
      <c r="I1309" s="514" t="s">
        <v>82</v>
      </c>
      <c r="J1309" s="764">
        <v>10</v>
      </c>
      <c r="K1309" s="764">
        <v>0</v>
      </c>
      <c r="L1309" s="868" t="s">
        <v>96</v>
      </c>
      <c r="M1309" s="468" t="s">
        <v>82</v>
      </c>
      <c r="N1309" s="940" t="s">
        <v>212</v>
      </c>
      <c r="O1309" s="922"/>
      <c r="P1309" s="871"/>
      <c r="Q1309" s="537">
        <f t="shared" si="33"/>
        <v>0</v>
      </c>
      <c r="R1309" s="470">
        <f>Q1309*0.93</f>
        <v>0</v>
      </c>
      <c r="S1309" s="1264" t="e">
        <f t="shared" si="34"/>
        <v>#VALUE!</v>
      </c>
      <c r="T1309" s="1265"/>
      <c r="U1309" s="1292" t="s">
        <v>472</v>
      </c>
      <c r="V1309" s="1293"/>
    </row>
    <row r="1310" spans="1:22" ht="16">
      <c r="A1310" s="1652"/>
      <c r="B1310" s="817" t="s">
        <v>465</v>
      </c>
      <c r="C1310" s="838" t="s">
        <v>82</v>
      </c>
      <c r="D1310" s="838">
        <v>27.5</v>
      </c>
      <c r="E1310" s="838">
        <v>27.5</v>
      </c>
      <c r="F1310" s="838" t="s">
        <v>82</v>
      </c>
      <c r="G1310" s="838" t="s">
        <v>96</v>
      </c>
      <c r="H1310" s="468" t="s">
        <v>82</v>
      </c>
      <c r="I1310" s="514" t="s">
        <v>82</v>
      </c>
      <c r="J1310" s="764">
        <v>4</v>
      </c>
      <c r="K1310" s="514">
        <v>0</v>
      </c>
      <c r="L1310" s="514" t="s">
        <v>82</v>
      </c>
      <c r="M1310" s="863" t="s">
        <v>82</v>
      </c>
      <c r="N1310" s="923"/>
      <c r="O1310" s="922"/>
      <c r="P1310" s="871"/>
      <c r="Q1310" s="537">
        <f t="shared" si="33"/>
        <v>0</v>
      </c>
      <c r="R1310" s="470">
        <f>Q1310*0.93</f>
        <v>0</v>
      </c>
      <c r="S1310" s="1264" t="e">
        <f t="shared" si="34"/>
        <v>#DIV/0!</v>
      </c>
      <c r="T1310" s="1265"/>
      <c r="U1310" s="1292" t="s">
        <v>473</v>
      </c>
      <c r="V1310" s="1293"/>
    </row>
    <row r="1311" spans="1:22" ht="17">
      <c r="A1311" s="1653"/>
      <c r="B1311" s="817" t="s">
        <v>467</v>
      </c>
      <c r="C1311" s="764">
        <v>18</v>
      </c>
      <c r="D1311" s="468">
        <v>82</v>
      </c>
      <c r="E1311" s="514">
        <v>25</v>
      </c>
      <c r="F1311" s="764">
        <v>32</v>
      </c>
      <c r="G1311" s="514">
        <v>500</v>
      </c>
      <c r="H1311" s="468" t="s">
        <v>82</v>
      </c>
      <c r="I1311" s="514" t="s">
        <v>82</v>
      </c>
      <c r="J1311" s="764">
        <v>0</v>
      </c>
      <c r="K1311" s="764">
        <v>0</v>
      </c>
      <c r="L1311" s="868" t="s">
        <v>484</v>
      </c>
      <c r="M1311" s="468" t="s">
        <v>1505</v>
      </c>
      <c r="N1311" s="841">
        <v>119706</v>
      </c>
      <c r="O1311" s="787">
        <v>26.1</v>
      </c>
      <c r="P1311" s="801">
        <v>55</v>
      </c>
      <c r="Q1311" s="537">
        <f t="shared" si="33"/>
        <v>11.744999999999999</v>
      </c>
      <c r="R1311" s="470">
        <f>Q1311*0.7835</f>
        <v>9.2022074999999983</v>
      </c>
      <c r="S1311" s="1264">
        <f t="shared" si="34"/>
        <v>10192.081736909324</v>
      </c>
      <c r="T1311" s="1265"/>
      <c r="U1311" s="1292" t="s">
        <v>405</v>
      </c>
      <c r="V1311" s="1293"/>
    </row>
    <row r="1312" spans="1:22" ht="17">
      <c r="A1312" s="1651">
        <v>45460</v>
      </c>
      <c r="B1312" s="817" t="s">
        <v>256</v>
      </c>
      <c r="C1312" s="764" t="s">
        <v>1117</v>
      </c>
      <c r="D1312" s="839">
        <v>70</v>
      </c>
      <c r="E1312" s="764">
        <v>58</v>
      </c>
      <c r="F1312" s="838">
        <v>36</v>
      </c>
      <c r="G1312" s="514">
        <v>499</v>
      </c>
      <c r="H1312" s="970"/>
      <c r="I1312" s="514" t="s">
        <v>82</v>
      </c>
      <c r="J1312" s="838">
        <v>3</v>
      </c>
      <c r="K1312" s="839">
        <v>0</v>
      </c>
      <c r="L1312" s="868" t="s">
        <v>484</v>
      </c>
      <c r="M1312" s="468" t="s">
        <v>1503</v>
      </c>
      <c r="N1312" s="514">
        <v>104236</v>
      </c>
      <c r="O1312" s="756">
        <v>185</v>
      </c>
      <c r="P1312" s="768">
        <v>99</v>
      </c>
      <c r="Q1312" s="537">
        <f t="shared" si="33"/>
        <v>1.85</v>
      </c>
      <c r="R1312" s="470">
        <f>Q1312*0.75</f>
        <v>1.3875000000000002</v>
      </c>
      <c r="S1312" s="1264">
        <f t="shared" si="34"/>
        <v>56343.78378378378</v>
      </c>
      <c r="T1312" s="1265"/>
      <c r="U1312" s="1292" t="s">
        <v>1490</v>
      </c>
      <c r="V1312" s="1293"/>
    </row>
    <row r="1313" spans="1:23" ht="17">
      <c r="A1313" s="1652"/>
      <c r="B1313" s="817">
        <v>6</v>
      </c>
      <c r="C1313" s="764" t="s">
        <v>1514</v>
      </c>
      <c r="D1313" s="764">
        <v>70</v>
      </c>
      <c r="E1313" s="764">
        <v>92</v>
      </c>
      <c r="F1313" s="838">
        <v>33</v>
      </c>
      <c r="G1313" s="514">
        <v>496</v>
      </c>
      <c r="H1313" s="514" t="s">
        <v>82</v>
      </c>
      <c r="I1313" s="514" t="s">
        <v>82</v>
      </c>
      <c r="J1313" s="838">
        <v>7</v>
      </c>
      <c r="K1313" s="764">
        <v>0</v>
      </c>
      <c r="L1313" s="868" t="s">
        <v>484</v>
      </c>
      <c r="M1313" s="468" t="s">
        <v>982</v>
      </c>
      <c r="N1313" s="514">
        <v>160273</v>
      </c>
      <c r="O1313" s="756">
        <v>32.25</v>
      </c>
      <c r="P1313" s="801">
        <v>30</v>
      </c>
      <c r="Q1313" s="537">
        <f t="shared" si="33"/>
        <v>22.574999999999999</v>
      </c>
      <c r="R1313" s="470">
        <f>Q1313*0.75</f>
        <v>16.931249999999999</v>
      </c>
      <c r="S1313" s="1264">
        <f t="shared" si="34"/>
        <v>7099.5791805094132</v>
      </c>
      <c r="T1313" s="1265"/>
      <c r="U1313" s="1292" t="s">
        <v>405</v>
      </c>
      <c r="V1313" s="1293"/>
    </row>
    <row r="1314" spans="1:23" ht="17">
      <c r="A1314" s="1652"/>
      <c r="B1314" s="817">
        <v>7</v>
      </c>
      <c r="C1314" s="838">
        <v>46.6</v>
      </c>
      <c r="D1314" s="468">
        <v>81</v>
      </c>
      <c r="E1314" s="838">
        <v>18</v>
      </c>
      <c r="F1314" s="838">
        <v>33</v>
      </c>
      <c r="G1314" s="514">
        <v>521</v>
      </c>
      <c r="H1314" s="514" t="s">
        <v>82</v>
      </c>
      <c r="I1314" s="514" t="s">
        <v>82</v>
      </c>
      <c r="J1314" s="764">
        <v>3</v>
      </c>
      <c r="K1314" s="764">
        <v>2</v>
      </c>
      <c r="L1314" s="868" t="s">
        <v>484</v>
      </c>
      <c r="M1314" s="468" t="s">
        <v>1088</v>
      </c>
      <c r="N1314" s="514">
        <v>230005</v>
      </c>
      <c r="O1314" s="756">
        <v>34.159999999999997</v>
      </c>
      <c r="P1314" s="801">
        <v>15</v>
      </c>
      <c r="Q1314" s="537">
        <f t="shared" si="33"/>
        <v>29.035999999999998</v>
      </c>
      <c r="R1314" s="470">
        <f>Q1314*0.75</f>
        <v>21.776999999999997</v>
      </c>
      <c r="S1314" s="1264">
        <f t="shared" si="34"/>
        <v>7921.3734674197558</v>
      </c>
      <c r="T1314" s="1265"/>
      <c r="U1314" s="1292" t="s">
        <v>405</v>
      </c>
      <c r="V1314" s="1293"/>
    </row>
    <row r="1315" spans="1:23" ht="17">
      <c r="A1315" s="1652"/>
      <c r="B1315" s="817">
        <v>8</v>
      </c>
      <c r="C1315" s="764" t="s">
        <v>82</v>
      </c>
      <c r="D1315" s="764">
        <v>240</v>
      </c>
      <c r="E1315" s="514">
        <v>0</v>
      </c>
      <c r="F1315" s="764" t="s">
        <v>82</v>
      </c>
      <c r="G1315" s="514">
        <v>0</v>
      </c>
      <c r="H1315" s="514" t="s">
        <v>82</v>
      </c>
      <c r="I1315" s="514" t="s">
        <v>82</v>
      </c>
      <c r="J1315" s="764">
        <v>10</v>
      </c>
      <c r="K1315" s="764">
        <v>0</v>
      </c>
      <c r="L1315" s="868" t="s">
        <v>96</v>
      </c>
      <c r="M1315" s="468" t="s">
        <v>82</v>
      </c>
      <c r="N1315" s="940" t="s">
        <v>212</v>
      </c>
      <c r="O1315" s="922"/>
      <c r="P1315" s="871"/>
      <c r="Q1315" s="537">
        <f t="shared" si="33"/>
        <v>0</v>
      </c>
      <c r="R1315" s="470">
        <f>Q1315*0.93</f>
        <v>0</v>
      </c>
      <c r="S1315" s="1264" t="e">
        <f t="shared" si="34"/>
        <v>#VALUE!</v>
      </c>
      <c r="T1315" s="1265"/>
      <c r="U1315" s="1292" t="s">
        <v>472</v>
      </c>
      <c r="V1315" s="1293"/>
    </row>
    <row r="1316" spans="1:23" ht="16">
      <c r="A1316" s="1652"/>
      <c r="B1316" s="817" t="s">
        <v>465</v>
      </c>
      <c r="C1316" s="838" t="s">
        <v>82</v>
      </c>
      <c r="D1316" s="838">
        <v>27.5</v>
      </c>
      <c r="E1316" s="838">
        <v>27.5</v>
      </c>
      <c r="F1316" s="838" t="s">
        <v>82</v>
      </c>
      <c r="G1316" s="838" t="s">
        <v>96</v>
      </c>
      <c r="H1316" s="468" t="s">
        <v>82</v>
      </c>
      <c r="I1316" s="514" t="s">
        <v>82</v>
      </c>
      <c r="J1316" s="764">
        <v>4</v>
      </c>
      <c r="K1316" s="514">
        <v>0</v>
      </c>
      <c r="L1316" s="514" t="s">
        <v>82</v>
      </c>
      <c r="M1316" s="863" t="s">
        <v>82</v>
      </c>
      <c r="N1316" s="923"/>
      <c r="O1316" s="922"/>
      <c r="P1316" s="871"/>
      <c r="Q1316" s="537">
        <f t="shared" si="33"/>
        <v>0</v>
      </c>
      <c r="R1316" s="470">
        <f>Q1316*0.93</f>
        <v>0</v>
      </c>
      <c r="S1316" s="1264" t="e">
        <f t="shared" si="34"/>
        <v>#DIV/0!</v>
      </c>
      <c r="T1316" s="1265"/>
      <c r="U1316" s="1292" t="s">
        <v>473</v>
      </c>
      <c r="V1316" s="1293"/>
    </row>
    <row r="1317" spans="1:23" ht="17">
      <c r="A1317" s="1653"/>
      <c r="B1317" s="817" t="s">
        <v>467</v>
      </c>
      <c r="C1317" s="764">
        <v>18</v>
      </c>
      <c r="D1317" s="468">
        <v>81</v>
      </c>
      <c r="E1317" s="514">
        <v>25</v>
      </c>
      <c r="F1317" s="764">
        <v>32</v>
      </c>
      <c r="G1317" s="514">
        <v>500</v>
      </c>
      <c r="H1317" s="468" t="s">
        <v>82</v>
      </c>
      <c r="I1317" s="514" t="s">
        <v>82</v>
      </c>
      <c r="J1317" s="764">
        <v>0</v>
      </c>
      <c r="K1317" s="764">
        <v>0</v>
      </c>
      <c r="L1317" s="868" t="s">
        <v>484</v>
      </c>
      <c r="M1317" s="468" t="s">
        <v>1505</v>
      </c>
      <c r="N1317" s="841">
        <v>119706</v>
      </c>
      <c r="O1317" s="787">
        <v>26.1</v>
      </c>
      <c r="P1317" s="801">
        <v>55</v>
      </c>
      <c r="Q1317" s="537">
        <f t="shared" si="33"/>
        <v>11.744999999999999</v>
      </c>
      <c r="R1317" s="470">
        <f>Q1317*0.7835</f>
        <v>9.2022074999999983</v>
      </c>
      <c r="S1317" s="1264">
        <f t="shared" si="34"/>
        <v>10192.081736909324</v>
      </c>
      <c r="T1317" s="1265"/>
      <c r="U1317" s="1292" t="s">
        <v>405</v>
      </c>
      <c r="V1317" s="1293"/>
    </row>
    <row r="1318" spans="1:23" ht="17">
      <c r="A1318" s="1651">
        <v>45461</v>
      </c>
      <c r="B1318" s="817" t="s">
        <v>256</v>
      </c>
      <c r="C1318" s="764" t="s">
        <v>1117</v>
      </c>
      <c r="D1318" s="839" t="s">
        <v>1515</v>
      </c>
      <c r="E1318" s="764">
        <v>58</v>
      </c>
      <c r="F1318" s="838" t="s">
        <v>1402</v>
      </c>
      <c r="G1318" s="514">
        <v>478</v>
      </c>
      <c r="H1318" s="970"/>
      <c r="I1318" s="514" t="s">
        <v>82</v>
      </c>
      <c r="J1318" s="838">
        <v>3</v>
      </c>
      <c r="K1318" s="839">
        <v>0</v>
      </c>
      <c r="L1318" s="868" t="s">
        <v>484</v>
      </c>
      <c r="M1318" s="468" t="s">
        <v>1503</v>
      </c>
      <c r="N1318" s="514">
        <v>105136</v>
      </c>
      <c r="O1318" s="756">
        <v>185</v>
      </c>
      <c r="P1318" s="768">
        <v>99</v>
      </c>
      <c r="Q1318" s="537">
        <f t="shared" si="33"/>
        <v>1.85</v>
      </c>
      <c r="R1318" s="470">
        <f>Q1318*0.75</f>
        <v>1.3875000000000002</v>
      </c>
      <c r="S1318" s="1264">
        <f t="shared" si="34"/>
        <v>56830.270270270266</v>
      </c>
      <c r="T1318" s="1265"/>
      <c r="U1318" s="1292" t="s">
        <v>1498</v>
      </c>
      <c r="V1318" s="1293"/>
    </row>
    <row r="1319" spans="1:23" ht="17">
      <c r="A1319" s="1652"/>
      <c r="B1319" s="817">
        <v>6</v>
      </c>
      <c r="C1319" s="764" t="s">
        <v>1493</v>
      </c>
      <c r="D1319" s="764">
        <v>70</v>
      </c>
      <c r="E1319" s="764">
        <v>92</v>
      </c>
      <c r="F1319" s="838">
        <v>33</v>
      </c>
      <c r="G1319" s="514">
        <v>478</v>
      </c>
      <c r="H1319" s="514" t="s">
        <v>82</v>
      </c>
      <c r="I1319" s="514" t="s">
        <v>82</v>
      </c>
      <c r="J1319" s="838">
        <v>7</v>
      </c>
      <c r="K1319" s="764">
        <v>0</v>
      </c>
      <c r="L1319" s="868" t="s">
        <v>484</v>
      </c>
      <c r="M1319" s="468" t="s">
        <v>982</v>
      </c>
      <c r="N1319" s="514">
        <v>141914</v>
      </c>
      <c r="O1319" s="756">
        <v>33.69</v>
      </c>
      <c r="P1319" s="801">
        <v>30</v>
      </c>
      <c r="Q1319" s="537">
        <f t="shared" si="33"/>
        <v>23.582999999999998</v>
      </c>
      <c r="R1319" s="470">
        <f>Q1319*0.75</f>
        <v>17.687249999999999</v>
      </c>
      <c r="S1319" s="1264">
        <f t="shared" si="34"/>
        <v>6017.6398252978843</v>
      </c>
      <c r="T1319" s="1265"/>
      <c r="U1319" s="1292" t="s">
        <v>405</v>
      </c>
      <c r="V1319" s="1293"/>
    </row>
    <row r="1320" spans="1:23" ht="17">
      <c r="A1320" s="1652"/>
      <c r="B1320" s="817">
        <v>7</v>
      </c>
      <c r="C1320" s="838">
        <v>46.6</v>
      </c>
      <c r="D1320" s="468">
        <v>81</v>
      </c>
      <c r="E1320" s="838">
        <v>18</v>
      </c>
      <c r="F1320" s="838">
        <v>33</v>
      </c>
      <c r="G1320" s="514">
        <v>517</v>
      </c>
      <c r="H1320" s="514" t="s">
        <v>82</v>
      </c>
      <c r="I1320" s="514" t="s">
        <v>82</v>
      </c>
      <c r="J1320" s="764">
        <v>3</v>
      </c>
      <c r="K1320" s="764">
        <v>2</v>
      </c>
      <c r="L1320" s="868" t="s">
        <v>484</v>
      </c>
      <c r="M1320" s="468" t="s">
        <v>1088</v>
      </c>
      <c r="N1320" s="514">
        <v>230005</v>
      </c>
      <c r="O1320" s="756">
        <v>34.159999999999997</v>
      </c>
      <c r="P1320" s="801">
        <v>15</v>
      </c>
      <c r="Q1320" s="537">
        <f t="shared" si="33"/>
        <v>29.035999999999998</v>
      </c>
      <c r="R1320" s="470">
        <f>Q1320*0.75</f>
        <v>21.776999999999997</v>
      </c>
      <c r="S1320" s="1264">
        <f t="shared" si="34"/>
        <v>7921.3734674197558</v>
      </c>
      <c r="T1320" s="1265"/>
      <c r="U1320" s="1292" t="s">
        <v>405</v>
      </c>
      <c r="V1320" s="1293"/>
    </row>
    <row r="1321" spans="1:23" ht="17">
      <c r="A1321" s="1652"/>
      <c r="B1321" s="817">
        <v>8</v>
      </c>
      <c r="C1321" s="764" t="s">
        <v>82</v>
      </c>
      <c r="D1321" s="764">
        <v>240</v>
      </c>
      <c r="E1321" s="514">
        <v>0</v>
      </c>
      <c r="F1321" s="764" t="s">
        <v>82</v>
      </c>
      <c r="G1321" s="514">
        <v>0</v>
      </c>
      <c r="H1321" s="514" t="s">
        <v>82</v>
      </c>
      <c r="I1321" s="514" t="s">
        <v>82</v>
      </c>
      <c r="J1321" s="764">
        <v>10</v>
      </c>
      <c r="K1321" s="764">
        <v>0</v>
      </c>
      <c r="L1321" s="868" t="s">
        <v>96</v>
      </c>
      <c r="M1321" s="468" t="s">
        <v>82</v>
      </c>
      <c r="N1321" s="940" t="s">
        <v>212</v>
      </c>
      <c r="O1321" s="922"/>
      <c r="P1321" s="871"/>
      <c r="Q1321" s="537">
        <f t="shared" si="33"/>
        <v>0</v>
      </c>
      <c r="R1321" s="470">
        <f>Q1321*0.93</f>
        <v>0</v>
      </c>
      <c r="S1321" s="1264" t="e">
        <f t="shared" si="34"/>
        <v>#VALUE!</v>
      </c>
      <c r="T1321" s="1265"/>
      <c r="U1321" s="1292" t="s">
        <v>472</v>
      </c>
      <c r="V1321" s="1293"/>
    </row>
    <row r="1322" spans="1:23" ht="16">
      <c r="A1322" s="1652"/>
      <c r="B1322" s="817" t="s">
        <v>465</v>
      </c>
      <c r="C1322" s="838" t="s">
        <v>82</v>
      </c>
      <c r="D1322" s="838">
        <v>27.5</v>
      </c>
      <c r="E1322" s="838">
        <v>27.5</v>
      </c>
      <c r="F1322" s="838" t="s">
        <v>82</v>
      </c>
      <c r="G1322" s="838" t="s">
        <v>96</v>
      </c>
      <c r="H1322" s="468" t="s">
        <v>82</v>
      </c>
      <c r="I1322" s="514" t="s">
        <v>82</v>
      </c>
      <c r="J1322" s="764">
        <v>4</v>
      </c>
      <c r="K1322" s="514">
        <v>0</v>
      </c>
      <c r="L1322" s="514" t="s">
        <v>82</v>
      </c>
      <c r="M1322" s="863" t="s">
        <v>82</v>
      </c>
      <c r="N1322" s="923"/>
      <c r="O1322" s="922"/>
      <c r="P1322" s="871"/>
      <c r="Q1322" s="537">
        <f t="shared" si="33"/>
        <v>0</v>
      </c>
      <c r="R1322" s="470">
        <f>Q1322*0.93</f>
        <v>0</v>
      </c>
      <c r="S1322" s="1264" t="e">
        <f t="shared" si="34"/>
        <v>#DIV/0!</v>
      </c>
      <c r="T1322" s="1265"/>
      <c r="U1322" s="1292" t="s">
        <v>473</v>
      </c>
      <c r="V1322" s="1293"/>
    </row>
    <row r="1323" spans="1:23" ht="17">
      <c r="A1323" s="1653"/>
      <c r="B1323" s="817" t="s">
        <v>467</v>
      </c>
      <c r="C1323" s="764">
        <v>18</v>
      </c>
      <c r="D1323" s="468">
        <v>81</v>
      </c>
      <c r="E1323" s="514">
        <v>25</v>
      </c>
      <c r="F1323" s="764">
        <v>32</v>
      </c>
      <c r="G1323" s="514">
        <v>492</v>
      </c>
      <c r="H1323" s="468" t="s">
        <v>82</v>
      </c>
      <c r="I1323" s="514" t="s">
        <v>82</v>
      </c>
      <c r="J1323" s="764">
        <v>0</v>
      </c>
      <c r="K1323" s="764">
        <v>0</v>
      </c>
      <c r="L1323" s="868" t="s">
        <v>484</v>
      </c>
      <c r="M1323" s="468" t="s">
        <v>1505</v>
      </c>
      <c r="N1323" s="841">
        <v>108360</v>
      </c>
      <c r="O1323" s="787">
        <v>26</v>
      </c>
      <c r="P1323" s="801">
        <v>56</v>
      </c>
      <c r="Q1323" s="537">
        <f t="shared" si="33"/>
        <v>11.44</v>
      </c>
      <c r="R1323" s="470">
        <f>Q1323*0.7835</f>
        <v>8.963239999999999</v>
      </c>
      <c r="S1323" s="1264">
        <f t="shared" si="34"/>
        <v>9472.0279720279723</v>
      </c>
      <c r="T1323" s="1265"/>
      <c r="U1323" s="1292" t="s">
        <v>1516</v>
      </c>
      <c r="V1323" s="1293"/>
    </row>
    <row r="1324" spans="1:23" ht="17">
      <c r="A1324" s="1651">
        <v>45462</v>
      </c>
      <c r="B1324" s="817" t="s">
        <v>256</v>
      </c>
      <c r="C1324" s="764" t="s">
        <v>1117</v>
      </c>
      <c r="D1324" s="839" t="s">
        <v>1034</v>
      </c>
      <c r="E1324" s="764">
        <v>58</v>
      </c>
      <c r="F1324" s="838" t="s">
        <v>1351</v>
      </c>
      <c r="G1324" s="514">
        <v>474</v>
      </c>
      <c r="H1324" s="970"/>
      <c r="I1324" s="514" t="s">
        <v>82</v>
      </c>
      <c r="J1324" s="838">
        <v>3</v>
      </c>
      <c r="K1324" s="839">
        <v>0</v>
      </c>
      <c r="L1324" s="868" t="s">
        <v>484</v>
      </c>
      <c r="M1324" s="468" t="s">
        <v>1500</v>
      </c>
      <c r="N1324" s="514">
        <v>104922</v>
      </c>
      <c r="O1324" s="756">
        <v>185</v>
      </c>
      <c r="P1324" s="768">
        <v>99</v>
      </c>
      <c r="Q1324" s="537">
        <f t="shared" si="33"/>
        <v>1.85</v>
      </c>
      <c r="R1324" s="470">
        <f>Q1324*0.75</f>
        <v>1.3875000000000002</v>
      </c>
      <c r="S1324" s="1264">
        <f t="shared" si="34"/>
        <v>56714.594594594593</v>
      </c>
      <c r="T1324" s="1265"/>
      <c r="U1324" s="1292" t="s">
        <v>1522</v>
      </c>
      <c r="V1324" s="1293"/>
      <c r="W1324" s="959">
        <v>14</v>
      </c>
    </row>
    <row r="1325" spans="1:23" ht="17">
      <c r="A1325" s="1652"/>
      <c r="B1325" s="817">
        <v>6</v>
      </c>
      <c r="C1325" s="764" t="s">
        <v>1517</v>
      </c>
      <c r="D1325" s="764">
        <v>70</v>
      </c>
      <c r="E1325" s="764" t="s">
        <v>1519</v>
      </c>
      <c r="F1325" s="838">
        <v>33</v>
      </c>
      <c r="G1325" s="514">
        <v>474</v>
      </c>
      <c r="H1325" s="514" t="s">
        <v>82</v>
      </c>
      <c r="I1325" s="514" t="s">
        <v>82</v>
      </c>
      <c r="J1325" s="838">
        <v>7</v>
      </c>
      <c r="K1325" s="764">
        <v>0</v>
      </c>
      <c r="L1325" s="868" t="s">
        <v>484</v>
      </c>
      <c r="M1325" s="468" t="s">
        <v>982</v>
      </c>
      <c r="N1325" s="514">
        <v>161844</v>
      </c>
      <c r="O1325" s="756">
        <v>26.4</v>
      </c>
      <c r="P1325" s="801">
        <v>30</v>
      </c>
      <c r="Q1325" s="537">
        <f t="shared" si="33"/>
        <v>18.48</v>
      </c>
      <c r="R1325" s="470">
        <f>Q1325*0.75</f>
        <v>13.86</v>
      </c>
      <c r="S1325" s="1264">
        <f t="shared" si="34"/>
        <v>8757.7922077922067</v>
      </c>
      <c r="T1325" s="1265"/>
      <c r="U1325" s="1292" t="s">
        <v>1521</v>
      </c>
      <c r="V1325" s="1293"/>
    </row>
    <row r="1326" spans="1:23" ht="17">
      <c r="A1326" s="1652"/>
      <c r="B1326" s="817">
        <v>7</v>
      </c>
      <c r="C1326" s="838" t="s">
        <v>1518</v>
      </c>
      <c r="D1326" s="468">
        <v>81</v>
      </c>
      <c r="E1326" s="838">
        <v>18</v>
      </c>
      <c r="F1326" s="838" t="s">
        <v>1351</v>
      </c>
      <c r="G1326" s="514">
        <v>518</v>
      </c>
      <c r="H1326" s="514" t="s">
        <v>82</v>
      </c>
      <c r="I1326" s="514" t="s">
        <v>82</v>
      </c>
      <c r="J1326" s="764" t="s">
        <v>1156</v>
      </c>
      <c r="K1326" s="764">
        <v>2</v>
      </c>
      <c r="L1326" s="868" t="s">
        <v>484</v>
      </c>
      <c r="M1326" s="468" t="s">
        <v>1088</v>
      </c>
      <c r="N1326" s="514">
        <v>229380</v>
      </c>
      <c r="O1326" s="756">
        <v>38.4</v>
      </c>
      <c r="P1326" s="801">
        <v>15</v>
      </c>
      <c r="Q1326" s="537">
        <f t="shared" si="33"/>
        <v>32.64</v>
      </c>
      <c r="R1326" s="470">
        <f>Q1326*0.75</f>
        <v>24.48</v>
      </c>
      <c r="S1326" s="1264">
        <f t="shared" si="34"/>
        <v>7027.5735294117649</v>
      </c>
      <c r="T1326" s="1265"/>
      <c r="U1326" s="1292" t="s">
        <v>1521</v>
      </c>
      <c r="V1326" s="1293"/>
    </row>
    <row r="1327" spans="1:23" ht="17">
      <c r="A1327" s="1652"/>
      <c r="B1327" s="817">
        <v>8</v>
      </c>
      <c r="C1327" s="764" t="s">
        <v>82</v>
      </c>
      <c r="D1327" s="764">
        <v>240</v>
      </c>
      <c r="E1327" s="514">
        <v>0</v>
      </c>
      <c r="F1327" s="764" t="s">
        <v>82</v>
      </c>
      <c r="G1327" s="514">
        <v>0</v>
      </c>
      <c r="H1327" s="514" t="s">
        <v>82</v>
      </c>
      <c r="I1327" s="514" t="s">
        <v>82</v>
      </c>
      <c r="J1327" s="764">
        <v>10</v>
      </c>
      <c r="K1327" s="764">
        <v>0</v>
      </c>
      <c r="L1327" s="868" t="s">
        <v>96</v>
      </c>
      <c r="M1327" s="468" t="s">
        <v>82</v>
      </c>
      <c r="N1327" s="940" t="s">
        <v>212</v>
      </c>
      <c r="O1327" s="922"/>
      <c r="P1327" s="871"/>
      <c r="Q1327" s="537">
        <f t="shared" si="33"/>
        <v>0</v>
      </c>
      <c r="R1327" s="470">
        <f>Q1327*0.93</f>
        <v>0</v>
      </c>
      <c r="S1327" s="1264" t="e">
        <f t="shared" si="34"/>
        <v>#VALUE!</v>
      </c>
      <c r="T1327" s="1265"/>
      <c r="U1327" s="1292" t="s">
        <v>472</v>
      </c>
      <c r="V1327" s="1293"/>
    </row>
    <row r="1328" spans="1:23" ht="16">
      <c r="A1328" s="1652"/>
      <c r="B1328" s="817" t="s">
        <v>465</v>
      </c>
      <c r="C1328" s="838" t="s">
        <v>82</v>
      </c>
      <c r="D1328" s="838">
        <v>27.5</v>
      </c>
      <c r="E1328" s="838">
        <v>27.5</v>
      </c>
      <c r="F1328" s="838" t="s">
        <v>82</v>
      </c>
      <c r="G1328" s="838" t="s">
        <v>96</v>
      </c>
      <c r="H1328" s="468" t="s">
        <v>82</v>
      </c>
      <c r="I1328" s="514" t="s">
        <v>82</v>
      </c>
      <c r="J1328" s="764" t="s">
        <v>1520</v>
      </c>
      <c r="K1328" s="514">
        <v>0</v>
      </c>
      <c r="L1328" s="514" t="s">
        <v>82</v>
      </c>
      <c r="M1328" s="863" t="s">
        <v>82</v>
      </c>
      <c r="N1328" s="923"/>
      <c r="O1328" s="922"/>
      <c r="P1328" s="871"/>
      <c r="Q1328" s="537">
        <f t="shared" si="33"/>
        <v>0</v>
      </c>
      <c r="R1328" s="470">
        <f>Q1328*0.93</f>
        <v>0</v>
      </c>
      <c r="S1328" s="1264" t="e">
        <f t="shared" si="34"/>
        <v>#DIV/0!</v>
      </c>
      <c r="T1328" s="1265"/>
      <c r="U1328" s="1292" t="s">
        <v>473</v>
      </c>
      <c r="V1328" s="1293"/>
    </row>
    <row r="1329" spans="1:23" ht="17">
      <c r="A1329" s="1653"/>
      <c r="B1329" s="817" t="s">
        <v>467</v>
      </c>
      <c r="C1329" s="764">
        <v>18</v>
      </c>
      <c r="D1329" s="468">
        <v>77</v>
      </c>
      <c r="E1329" s="514">
        <v>25</v>
      </c>
      <c r="F1329" s="764" t="s">
        <v>907</v>
      </c>
      <c r="G1329" s="514">
        <v>497</v>
      </c>
      <c r="H1329" s="468" t="s">
        <v>82</v>
      </c>
      <c r="I1329" s="514" t="s">
        <v>82</v>
      </c>
      <c r="J1329" s="764">
        <v>0</v>
      </c>
      <c r="K1329" s="764">
        <v>0</v>
      </c>
      <c r="L1329" s="868" t="s">
        <v>484</v>
      </c>
      <c r="M1329" s="468" t="s">
        <v>1159</v>
      </c>
      <c r="N1329" s="841">
        <v>102571</v>
      </c>
      <c r="O1329" s="787">
        <v>39.520000000000003</v>
      </c>
      <c r="P1329" s="801">
        <v>56</v>
      </c>
      <c r="Q1329" s="537">
        <f t="shared" si="33"/>
        <v>17.3888</v>
      </c>
      <c r="R1329" s="470">
        <f>Q1329*0.7835</f>
        <v>13.624124799999999</v>
      </c>
      <c r="S1329" s="1264">
        <f t="shared" si="34"/>
        <v>5898.6819101950678</v>
      </c>
      <c r="T1329" s="1265"/>
      <c r="U1329" s="1292" t="s">
        <v>405</v>
      </c>
      <c r="V1329" s="1293"/>
    </row>
    <row r="1330" spans="1:23" ht="15.75" customHeight="1">
      <c r="A1330" s="1651">
        <v>45463</v>
      </c>
      <c r="B1330" s="817" t="s">
        <v>256</v>
      </c>
      <c r="C1330" s="764" t="s">
        <v>1523</v>
      </c>
      <c r="D1330" s="839" t="s">
        <v>1526</v>
      </c>
      <c r="E1330" s="764">
        <v>58</v>
      </c>
      <c r="F1330" s="838" t="s">
        <v>1402</v>
      </c>
      <c r="G1330" s="514">
        <v>468</v>
      </c>
      <c r="H1330" s="970"/>
      <c r="I1330" s="514" t="s">
        <v>82</v>
      </c>
      <c r="J1330" s="838" t="s">
        <v>1527</v>
      </c>
      <c r="K1330" s="839">
        <v>0</v>
      </c>
      <c r="L1330" s="868" t="s">
        <v>484</v>
      </c>
      <c r="M1330" s="468" t="s">
        <v>1528</v>
      </c>
      <c r="N1330" s="514">
        <v>107225</v>
      </c>
      <c r="O1330" s="756">
        <v>205</v>
      </c>
      <c r="P1330" s="768">
        <v>99</v>
      </c>
      <c r="Q1330" s="537">
        <f t="shared" si="33"/>
        <v>2.0499999999999998</v>
      </c>
      <c r="R1330" s="470">
        <f>Q1330*0.75</f>
        <v>1.5374999999999999</v>
      </c>
      <c r="S1330" s="1264">
        <f t="shared" si="34"/>
        <v>52304.878048780491</v>
      </c>
      <c r="T1330" s="1265"/>
      <c r="U1330" s="1292" t="s">
        <v>1498</v>
      </c>
      <c r="V1330" s="1293"/>
      <c r="W1330" s="959">
        <v>14</v>
      </c>
    </row>
    <row r="1331" spans="1:23" ht="15.75" customHeight="1">
      <c r="A1331" s="1652"/>
      <c r="B1331" s="817">
        <v>6</v>
      </c>
      <c r="C1331" s="764" t="s">
        <v>1524</v>
      </c>
      <c r="D1331" s="764" t="s">
        <v>1020</v>
      </c>
      <c r="E1331" s="764" t="s">
        <v>1519</v>
      </c>
      <c r="F1331" s="838">
        <v>33</v>
      </c>
      <c r="G1331" s="514">
        <v>468</v>
      </c>
      <c r="H1331" s="514" t="s">
        <v>82</v>
      </c>
      <c r="I1331" s="514" t="s">
        <v>82</v>
      </c>
      <c r="J1331" s="838" t="s">
        <v>697</v>
      </c>
      <c r="K1331" s="764">
        <v>0</v>
      </c>
      <c r="L1331" s="868" t="s">
        <v>484</v>
      </c>
      <c r="M1331" s="468" t="s">
        <v>1529</v>
      </c>
      <c r="N1331" s="514">
        <v>156545</v>
      </c>
      <c r="O1331" s="756">
        <v>26.4</v>
      </c>
      <c r="P1331" s="801">
        <v>29</v>
      </c>
      <c r="Q1331" s="537">
        <f t="shared" si="33"/>
        <v>18.744</v>
      </c>
      <c r="R1331" s="470">
        <f>Q1331*0.75</f>
        <v>14.058</v>
      </c>
      <c r="S1331" s="1264">
        <f t="shared" si="34"/>
        <v>8351.7392232180973</v>
      </c>
      <c r="T1331" s="1265"/>
      <c r="U1331" s="1292" t="s">
        <v>405</v>
      </c>
      <c r="V1331" s="1293"/>
    </row>
    <row r="1332" spans="1:23" ht="15.75" customHeight="1">
      <c r="A1332" s="1652"/>
      <c r="B1332" s="817">
        <v>7</v>
      </c>
      <c r="C1332" s="838" t="s">
        <v>1525</v>
      </c>
      <c r="D1332" s="468">
        <v>81</v>
      </c>
      <c r="E1332" s="838">
        <v>18</v>
      </c>
      <c r="F1332" s="838" t="s">
        <v>459</v>
      </c>
      <c r="G1332" s="514">
        <v>515</v>
      </c>
      <c r="H1332" s="514" t="s">
        <v>82</v>
      </c>
      <c r="I1332" s="514" t="s">
        <v>82</v>
      </c>
      <c r="J1332" s="764" t="s">
        <v>443</v>
      </c>
      <c r="K1332" s="764">
        <v>2</v>
      </c>
      <c r="L1332" s="868" t="s">
        <v>484</v>
      </c>
      <c r="M1332" s="468" t="s">
        <v>1088</v>
      </c>
      <c r="N1332" s="514">
        <v>225765</v>
      </c>
      <c r="O1332" s="756">
        <v>38.4</v>
      </c>
      <c r="P1332" s="801">
        <v>16</v>
      </c>
      <c r="Q1332" s="537">
        <f t="shared" si="33"/>
        <v>32.256</v>
      </c>
      <c r="R1332" s="470">
        <f>Q1332*0.75</f>
        <v>24.192</v>
      </c>
      <c r="S1332" s="1264">
        <f t="shared" si="34"/>
        <v>6999.1629464285716</v>
      </c>
      <c r="T1332" s="1265"/>
      <c r="U1332" s="1292" t="s">
        <v>405</v>
      </c>
      <c r="V1332" s="1293"/>
    </row>
    <row r="1333" spans="1:23" ht="15.75" customHeight="1">
      <c r="A1333" s="1652"/>
      <c r="B1333" s="817">
        <v>8</v>
      </c>
      <c r="C1333" s="764" t="s">
        <v>82</v>
      </c>
      <c r="D1333" s="764">
        <v>240</v>
      </c>
      <c r="E1333" s="514">
        <v>0</v>
      </c>
      <c r="F1333" s="764" t="s">
        <v>82</v>
      </c>
      <c r="G1333" s="514">
        <v>0</v>
      </c>
      <c r="H1333" s="514" t="s">
        <v>82</v>
      </c>
      <c r="I1333" s="514" t="s">
        <v>82</v>
      </c>
      <c r="J1333" s="764">
        <v>10</v>
      </c>
      <c r="K1333" s="764">
        <v>0</v>
      </c>
      <c r="L1333" s="868" t="s">
        <v>96</v>
      </c>
      <c r="M1333" s="468" t="s">
        <v>82</v>
      </c>
      <c r="N1333" s="940" t="s">
        <v>212</v>
      </c>
      <c r="O1333" s="922"/>
      <c r="P1333" s="871"/>
      <c r="Q1333" s="537">
        <f t="shared" si="33"/>
        <v>0</v>
      </c>
      <c r="R1333" s="470">
        <f>Q1333*0.93</f>
        <v>0</v>
      </c>
      <c r="S1333" s="1264" t="e">
        <f t="shared" si="34"/>
        <v>#VALUE!</v>
      </c>
      <c r="T1333" s="1265"/>
      <c r="U1333" s="1292" t="s">
        <v>472</v>
      </c>
      <c r="V1333" s="1293"/>
    </row>
    <row r="1334" spans="1:23" ht="15.75" customHeight="1">
      <c r="A1334" s="1652"/>
      <c r="B1334" s="817" t="s">
        <v>465</v>
      </c>
      <c r="C1334" s="838" t="s">
        <v>82</v>
      </c>
      <c r="D1334" s="838" t="s">
        <v>553</v>
      </c>
      <c r="E1334" s="838" t="s">
        <v>553</v>
      </c>
      <c r="F1334" s="838" t="s">
        <v>82</v>
      </c>
      <c r="G1334" s="838" t="s">
        <v>96</v>
      </c>
      <c r="H1334" s="468" t="s">
        <v>82</v>
      </c>
      <c r="I1334" s="514" t="s">
        <v>82</v>
      </c>
      <c r="J1334" s="764" t="s">
        <v>699</v>
      </c>
      <c r="K1334" s="514">
        <v>0</v>
      </c>
      <c r="L1334" s="514" t="s">
        <v>82</v>
      </c>
      <c r="M1334" s="863" t="s">
        <v>82</v>
      </c>
      <c r="N1334" s="923"/>
      <c r="O1334" s="922"/>
      <c r="P1334" s="871"/>
      <c r="Q1334" s="537">
        <f t="shared" si="33"/>
        <v>0</v>
      </c>
      <c r="R1334" s="470">
        <f>Q1334*0.93</f>
        <v>0</v>
      </c>
      <c r="S1334" s="1264" t="e">
        <f t="shared" si="34"/>
        <v>#DIV/0!</v>
      </c>
      <c r="T1334" s="1265"/>
      <c r="U1334" s="1292" t="s">
        <v>473</v>
      </c>
      <c r="V1334" s="1293"/>
    </row>
    <row r="1335" spans="1:23" ht="15.75" customHeight="1">
      <c r="A1335" s="1653"/>
      <c r="B1335" s="817" t="s">
        <v>467</v>
      </c>
      <c r="C1335" s="764">
        <v>18</v>
      </c>
      <c r="D1335" s="468" t="s">
        <v>1452</v>
      </c>
      <c r="E1335" s="514">
        <v>25</v>
      </c>
      <c r="F1335" s="764" t="s">
        <v>458</v>
      </c>
      <c r="G1335" s="514">
        <v>484</v>
      </c>
      <c r="H1335" s="468" t="s">
        <v>82</v>
      </c>
      <c r="I1335" s="514" t="s">
        <v>82</v>
      </c>
      <c r="J1335" s="764">
        <v>0</v>
      </c>
      <c r="K1335" s="764">
        <v>0</v>
      </c>
      <c r="L1335" s="868" t="s">
        <v>484</v>
      </c>
      <c r="M1335" s="468" t="s">
        <v>582</v>
      </c>
      <c r="N1335" s="841">
        <v>115379</v>
      </c>
      <c r="O1335" s="787">
        <v>35.270000000000003</v>
      </c>
      <c r="P1335" s="801">
        <v>50</v>
      </c>
      <c r="Q1335" s="537">
        <f t="shared" si="33"/>
        <v>17.635000000000002</v>
      </c>
      <c r="R1335" s="470">
        <f>Q1335*0.7835</f>
        <v>13.8170225</v>
      </c>
      <c r="S1335" s="1264">
        <f t="shared" si="34"/>
        <v>6542.6141196484259</v>
      </c>
      <c r="T1335" s="1265"/>
      <c r="U1335" s="1292" t="s">
        <v>1530</v>
      </c>
      <c r="V1335" s="1293"/>
      <c r="W1335" s="959">
        <v>6</v>
      </c>
    </row>
    <row r="1336" spans="1:23" ht="17">
      <c r="A1336" s="1651">
        <v>45464</v>
      </c>
      <c r="B1336" s="817" t="s">
        <v>256</v>
      </c>
      <c r="C1336" s="764" t="s">
        <v>1531</v>
      </c>
      <c r="D1336" s="839" t="s">
        <v>1532</v>
      </c>
      <c r="E1336" s="764">
        <v>58</v>
      </c>
      <c r="F1336" s="838" t="s">
        <v>1351</v>
      </c>
      <c r="G1336" s="514">
        <v>463</v>
      </c>
      <c r="H1336" s="970"/>
      <c r="I1336" s="514" t="s">
        <v>82</v>
      </c>
      <c r="J1336" s="838" t="s">
        <v>1156</v>
      </c>
      <c r="K1336" s="839">
        <v>0</v>
      </c>
      <c r="L1336" s="868" t="s">
        <v>484</v>
      </c>
      <c r="M1336" s="468" t="s">
        <v>1533</v>
      </c>
      <c r="N1336" s="514">
        <v>109872</v>
      </c>
      <c r="O1336" s="756">
        <v>204</v>
      </c>
      <c r="P1336" s="768">
        <v>99</v>
      </c>
      <c r="Q1336" s="537">
        <f t="shared" si="33"/>
        <v>2.04</v>
      </c>
      <c r="R1336" s="470">
        <f>Q1336*0.75</f>
        <v>1.53</v>
      </c>
      <c r="S1336" s="1264">
        <f t="shared" si="34"/>
        <v>53858.823529411762</v>
      </c>
      <c r="T1336" s="1265"/>
      <c r="U1336" s="1292" t="s">
        <v>1498</v>
      </c>
      <c r="V1336" s="1293"/>
      <c r="W1336" s="959">
        <v>14</v>
      </c>
    </row>
    <row r="1337" spans="1:23" ht="17">
      <c r="A1337" s="1652"/>
      <c r="B1337" s="817">
        <v>6</v>
      </c>
      <c r="C1337" s="764" t="s">
        <v>1524</v>
      </c>
      <c r="D1337" s="764" t="s">
        <v>1020</v>
      </c>
      <c r="E1337" s="764" t="s">
        <v>1519</v>
      </c>
      <c r="F1337" s="838">
        <v>33</v>
      </c>
      <c r="G1337" s="514">
        <v>463</v>
      </c>
      <c r="H1337" s="514" t="s">
        <v>82</v>
      </c>
      <c r="I1337" s="514" t="s">
        <v>82</v>
      </c>
      <c r="J1337" s="838" t="s">
        <v>697</v>
      </c>
      <c r="K1337" s="764">
        <v>0</v>
      </c>
      <c r="L1337" s="868" t="s">
        <v>484</v>
      </c>
      <c r="M1337" s="468" t="s">
        <v>982</v>
      </c>
      <c r="N1337" s="514">
        <v>165576</v>
      </c>
      <c r="O1337" s="756">
        <v>23.18</v>
      </c>
      <c r="P1337" s="801">
        <v>22</v>
      </c>
      <c r="Q1337" s="537">
        <f t="shared" si="33"/>
        <v>18.080400000000001</v>
      </c>
      <c r="R1337" s="470">
        <f>Q1337*0.75</f>
        <v>13.560300000000002</v>
      </c>
      <c r="S1337" s="1264">
        <f t="shared" si="34"/>
        <v>9157.7619964160076</v>
      </c>
      <c r="T1337" s="1265"/>
      <c r="U1337" s="1292" t="s">
        <v>1516</v>
      </c>
      <c r="V1337" s="1293"/>
      <c r="W1337" s="959">
        <v>15</v>
      </c>
    </row>
    <row r="1338" spans="1:23" ht="17">
      <c r="A1338" s="1652"/>
      <c r="B1338" s="817">
        <v>7</v>
      </c>
      <c r="C1338" s="838" t="s">
        <v>1525</v>
      </c>
      <c r="D1338" s="468">
        <v>81</v>
      </c>
      <c r="E1338" s="838">
        <v>18</v>
      </c>
      <c r="F1338" s="838" t="s">
        <v>459</v>
      </c>
      <c r="G1338" s="514">
        <v>514</v>
      </c>
      <c r="H1338" s="514" t="s">
        <v>82</v>
      </c>
      <c r="I1338" s="514" t="s">
        <v>82</v>
      </c>
      <c r="J1338" s="764" t="s">
        <v>443</v>
      </c>
      <c r="K1338" s="764">
        <v>2</v>
      </c>
      <c r="L1338" s="868" t="s">
        <v>484</v>
      </c>
      <c r="M1338" s="468" t="s">
        <v>1088</v>
      </c>
      <c r="N1338" s="514">
        <v>225765</v>
      </c>
      <c r="O1338" s="756">
        <v>38.4</v>
      </c>
      <c r="P1338" s="801">
        <v>16</v>
      </c>
      <c r="Q1338" s="537">
        <f t="shared" si="33"/>
        <v>32.256</v>
      </c>
      <c r="R1338" s="470">
        <f>Q1338*0.75</f>
        <v>24.192</v>
      </c>
      <c r="S1338" s="1264">
        <f t="shared" si="34"/>
        <v>6999.1629464285716</v>
      </c>
      <c r="T1338" s="1265"/>
      <c r="U1338" s="1292" t="s">
        <v>405</v>
      </c>
      <c r="V1338" s="1293"/>
    </row>
    <row r="1339" spans="1:23" ht="17">
      <c r="A1339" s="1652"/>
      <c r="B1339" s="817">
        <v>8</v>
      </c>
      <c r="C1339" s="764" t="s">
        <v>82</v>
      </c>
      <c r="D1339" s="764">
        <v>240</v>
      </c>
      <c r="E1339" s="514">
        <v>0</v>
      </c>
      <c r="F1339" s="764" t="s">
        <v>82</v>
      </c>
      <c r="G1339" s="514">
        <v>0</v>
      </c>
      <c r="H1339" s="514" t="s">
        <v>82</v>
      </c>
      <c r="I1339" s="514" t="s">
        <v>82</v>
      </c>
      <c r="J1339" s="764">
        <v>10</v>
      </c>
      <c r="K1339" s="764">
        <v>0</v>
      </c>
      <c r="L1339" s="868" t="s">
        <v>96</v>
      </c>
      <c r="M1339" s="468" t="s">
        <v>82</v>
      </c>
      <c r="N1339" s="940" t="s">
        <v>212</v>
      </c>
      <c r="O1339" s="922"/>
      <c r="P1339" s="871"/>
      <c r="Q1339" s="537">
        <f t="shared" si="33"/>
        <v>0</v>
      </c>
      <c r="R1339" s="470">
        <f>Q1339*0.93</f>
        <v>0</v>
      </c>
      <c r="S1339" s="1264" t="e">
        <f t="shared" si="34"/>
        <v>#VALUE!</v>
      </c>
      <c r="T1339" s="1265"/>
      <c r="U1339" s="1292" t="s">
        <v>472</v>
      </c>
      <c r="V1339" s="1293"/>
    </row>
    <row r="1340" spans="1:23" ht="16">
      <c r="A1340" s="1652"/>
      <c r="B1340" s="817" t="s">
        <v>465</v>
      </c>
      <c r="C1340" s="838" t="s">
        <v>82</v>
      </c>
      <c r="D1340" s="838" t="s">
        <v>553</v>
      </c>
      <c r="E1340" s="838" t="s">
        <v>553</v>
      </c>
      <c r="F1340" s="838" t="s">
        <v>82</v>
      </c>
      <c r="G1340" s="838" t="s">
        <v>96</v>
      </c>
      <c r="H1340" s="468" t="s">
        <v>82</v>
      </c>
      <c r="I1340" s="514" t="s">
        <v>82</v>
      </c>
      <c r="J1340" s="764" t="s">
        <v>699</v>
      </c>
      <c r="K1340" s="514">
        <v>0</v>
      </c>
      <c r="L1340" s="514" t="s">
        <v>82</v>
      </c>
      <c r="M1340" s="863" t="s">
        <v>82</v>
      </c>
      <c r="N1340" s="923"/>
      <c r="O1340" s="922"/>
      <c r="P1340" s="871"/>
      <c r="Q1340" s="537">
        <f t="shared" si="33"/>
        <v>0</v>
      </c>
      <c r="R1340" s="470">
        <f>Q1340*0.93</f>
        <v>0</v>
      </c>
      <c r="S1340" s="1264" t="e">
        <f t="shared" si="34"/>
        <v>#DIV/0!</v>
      </c>
      <c r="T1340" s="1265"/>
      <c r="U1340" s="1292" t="s">
        <v>473</v>
      </c>
      <c r="V1340" s="1293"/>
    </row>
    <row r="1341" spans="1:23" ht="17">
      <c r="A1341" s="1653"/>
      <c r="B1341" s="817" t="s">
        <v>467</v>
      </c>
      <c r="C1341" s="764">
        <v>18</v>
      </c>
      <c r="D1341" s="468">
        <v>78</v>
      </c>
      <c r="E1341" s="514">
        <v>25</v>
      </c>
      <c r="F1341" s="764" t="s">
        <v>907</v>
      </c>
      <c r="G1341" s="514">
        <v>477</v>
      </c>
      <c r="H1341" s="468" t="s">
        <v>82</v>
      </c>
      <c r="I1341" s="514" t="s">
        <v>82</v>
      </c>
      <c r="J1341" s="764">
        <v>0</v>
      </c>
      <c r="K1341" s="764">
        <v>0</v>
      </c>
      <c r="L1341" s="868" t="s">
        <v>484</v>
      </c>
      <c r="M1341" s="468" t="s">
        <v>522</v>
      </c>
      <c r="N1341" s="841">
        <v>115379</v>
      </c>
      <c r="O1341" s="787">
        <v>35.270000000000003</v>
      </c>
      <c r="P1341" s="801">
        <v>50</v>
      </c>
      <c r="Q1341" s="537">
        <f t="shared" si="33"/>
        <v>17.635000000000002</v>
      </c>
      <c r="R1341" s="470">
        <f>Q1341*0.7835</f>
        <v>13.8170225</v>
      </c>
      <c r="S1341" s="1264">
        <f t="shared" si="34"/>
        <v>6542.6141196484259</v>
      </c>
      <c r="T1341" s="1265"/>
      <c r="U1341" s="1292" t="s">
        <v>405</v>
      </c>
      <c r="V1341" s="1293"/>
      <c r="W1341" s="959">
        <v>6</v>
      </c>
    </row>
    <row r="1342" spans="1:23" ht="17">
      <c r="A1342" s="1651">
        <v>45465</v>
      </c>
      <c r="B1342" s="817" t="s">
        <v>256</v>
      </c>
      <c r="C1342" s="764" t="s">
        <v>1535</v>
      </c>
      <c r="D1342" s="839" t="s">
        <v>893</v>
      </c>
      <c r="E1342" s="764">
        <v>58</v>
      </c>
      <c r="F1342" s="838" t="s">
        <v>537</v>
      </c>
      <c r="G1342" s="514">
        <v>486</v>
      </c>
      <c r="H1342" s="970"/>
      <c r="I1342" s="514" t="s">
        <v>82</v>
      </c>
      <c r="J1342" s="838" t="s">
        <v>443</v>
      </c>
      <c r="K1342" s="839">
        <v>0</v>
      </c>
      <c r="L1342" s="868" t="s">
        <v>484</v>
      </c>
      <c r="M1342" s="468" t="s">
        <v>1534</v>
      </c>
      <c r="N1342" s="514">
        <v>110725</v>
      </c>
      <c r="O1342" s="756">
        <v>216</v>
      </c>
      <c r="P1342" s="768">
        <v>99</v>
      </c>
      <c r="Q1342" s="537">
        <f t="shared" si="33"/>
        <v>2.16</v>
      </c>
      <c r="R1342" s="470">
        <f>Q1342*0.75</f>
        <v>1.62</v>
      </c>
      <c r="S1342" s="1264">
        <f t="shared" si="34"/>
        <v>51261.574074074073</v>
      </c>
      <c r="T1342" s="1265"/>
      <c r="U1342" s="1292" t="s">
        <v>1490</v>
      </c>
      <c r="V1342" s="1293"/>
    </row>
    <row r="1343" spans="1:23" ht="17">
      <c r="A1343" s="1652"/>
      <c r="B1343" s="817">
        <v>6</v>
      </c>
      <c r="C1343" s="764" t="s">
        <v>1524</v>
      </c>
      <c r="D1343" s="764" t="s">
        <v>819</v>
      </c>
      <c r="E1343" s="764" t="s">
        <v>1519</v>
      </c>
      <c r="F1343" s="838">
        <v>33</v>
      </c>
      <c r="G1343" s="514">
        <v>486</v>
      </c>
      <c r="H1343" s="514" t="s">
        <v>82</v>
      </c>
      <c r="I1343" s="514" t="s">
        <v>82</v>
      </c>
      <c r="J1343" s="838" t="s">
        <v>697</v>
      </c>
      <c r="K1343" s="764">
        <v>0</v>
      </c>
      <c r="L1343" s="868" t="s">
        <v>484</v>
      </c>
      <c r="M1343" s="468" t="s">
        <v>1529</v>
      </c>
      <c r="N1343" s="514">
        <v>158514</v>
      </c>
      <c r="O1343" s="756">
        <v>23.8</v>
      </c>
      <c r="P1343" s="801">
        <v>22</v>
      </c>
      <c r="Q1343" s="537">
        <f t="shared" si="33"/>
        <v>18.564</v>
      </c>
      <c r="R1343" s="470">
        <f>Q1343*0.75</f>
        <v>13.923</v>
      </c>
      <c r="S1343" s="1264">
        <f t="shared" si="34"/>
        <v>8538.7847446670967</v>
      </c>
      <c r="T1343" s="1265"/>
      <c r="U1343" s="1292" t="s">
        <v>405</v>
      </c>
      <c r="V1343" s="1293"/>
    </row>
    <row r="1344" spans="1:23" ht="17">
      <c r="A1344" s="1652"/>
      <c r="B1344" s="817">
        <v>7</v>
      </c>
      <c r="C1344" s="838" t="s">
        <v>1525</v>
      </c>
      <c r="D1344" s="468">
        <v>81</v>
      </c>
      <c r="E1344" s="838">
        <v>18</v>
      </c>
      <c r="F1344" s="838" t="s">
        <v>459</v>
      </c>
      <c r="G1344" s="514">
        <v>518</v>
      </c>
      <c r="H1344" s="514" t="s">
        <v>82</v>
      </c>
      <c r="I1344" s="514" t="s">
        <v>82</v>
      </c>
      <c r="J1344" s="764" t="s">
        <v>443</v>
      </c>
      <c r="K1344" s="764">
        <v>2</v>
      </c>
      <c r="L1344" s="868" t="s">
        <v>484</v>
      </c>
      <c r="M1344" s="468" t="s">
        <v>1088</v>
      </c>
      <c r="N1344" s="514">
        <v>225765</v>
      </c>
      <c r="O1344" s="756">
        <v>38.4</v>
      </c>
      <c r="P1344" s="801">
        <v>16</v>
      </c>
      <c r="Q1344" s="537">
        <f t="shared" ref="Q1344:Q1407" si="35">O1344*(100-P1344)/100</f>
        <v>32.256</v>
      </c>
      <c r="R1344" s="470">
        <f>Q1344*0.75</f>
        <v>24.192</v>
      </c>
      <c r="S1344" s="1264">
        <f t="shared" ref="S1344:S1407" si="36">N1344/Q1344</f>
        <v>6999.1629464285716</v>
      </c>
      <c r="T1344" s="1265"/>
      <c r="U1344" s="1292" t="s">
        <v>405</v>
      </c>
      <c r="V1344" s="1293"/>
    </row>
    <row r="1345" spans="1:22" ht="17">
      <c r="A1345" s="1652"/>
      <c r="B1345" s="817">
        <v>8</v>
      </c>
      <c r="C1345" s="764" t="s">
        <v>82</v>
      </c>
      <c r="D1345" s="764">
        <v>240</v>
      </c>
      <c r="E1345" s="514">
        <v>0</v>
      </c>
      <c r="F1345" s="764" t="s">
        <v>82</v>
      </c>
      <c r="G1345" s="514">
        <v>0</v>
      </c>
      <c r="H1345" s="514" t="s">
        <v>82</v>
      </c>
      <c r="I1345" s="514" t="s">
        <v>82</v>
      </c>
      <c r="J1345" s="764">
        <v>10</v>
      </c>
      <c r="K1345" s="764">
        <v>0</v>
      </c>
      <c r="L1345" s="868" t="s">
        <v>96</v>
      </c>
      <c r="M1345" s="468" t="s">
        <v>82</v>
      </c>
      <c r="N1345" s="940" t="s">
        <v>212</v>
      </c>
      <c r="O1345" s="922"/>
      <c r="P1345" s="871"/>
      <c r="Q1345" s="537">
        <f t="shared" si="35"/>
        <v>0</v>
      </c>
      <c r="R1345" s="470">
        <f>Q1345*0.93</f>
        <v>0</v>
      </c>
      <c r="S1345" s="1264" t="e">
        <f t="shared" si="36"/>
        <v>#VALUE!</v>
      </c>
      <c r="T1345" s="1265"/>
      <c r="U1345" s="1292" t="s">
        <v>472</v>
      </c>
      <c r="V1345" s="1293"/>
    </row>
    <row r="1346" spans="1:22" ht="16">
      <c r="A1346" s="1652"/>
      <c r="B1346" s="817" t="s">
        <v>465</v>
      </c>
      <c r="C1346" s="838" t="s">
        <v>82</v>
      </c>
      <c r="D1346" s="838" t="s">
        <v>553</v>
      </c>
      <c r="E1346" s="838" t="s">
        <v>553</v>
      </c>
      <c r="F1346" s="838" t="s">
        <v>82</v>
      </c>
      <c r="G1346" s="838" t="s">
        <v>96</v>
      </c>
      <c r="H1346" s="468" t="s">
        <v>82</v>
      </c>
      <c r="I1346" s="514" t="s">
        <v>82</v>
      </c>
      <c r="J1346" s="764" t="s">
        <v>699</v>
      </c>
      <c r="K1346" s="514">
        <v>0</v>
      </c>
      <c r="L1346" s="514" t="s">
        <v>82</v>
      </c>
      <c r="M1346" s="863" t="s">
        <v>82</v>
      </c>
      <c r="N1346" s="923"/>
      <c r="O1346" s="922"/>
      <c r="P1346" s="871"/>
      <c r="Q1346" s="537">
        <f t="shared" si="35"/>
        <v>0</v>
      </c>
      <c r="R1346" s="470">
        <f>Q1346*0.93</f>
        <v>0</v>
      </c>
      <c r="S1346" s="1264" t="e">
        <f t="shared" si="36"/>
        <v>#DIV/0!</v>
      </c>
      <c r="T1346" s="1265"/>
      <c r="U1346" s="1292" t="s">
        <v>473</v>
      </c>
      <c r="V1346" s="1293"/>
    </row>
    <row r="1347" spans="1:22" ht="17">
      <c r="A1347" s="1653"/>
      <c r="B1347" s="817" t="s">
        <v>467</v>
      </c>
      <c r="C1347" s="764">
        <v>18</v>
      </c>
      <c r="D1347" s="468">
        <v>78</v>
      </c>
      <c r="E1347" s="514">
        <v>25</v>
      </c>
      <c r="F1347" s="764" t="s">
        <v>907</v>
      </c>
      <c r="G1347" s="514">
        <v>512</v>
      </c>
      <c r="H1347" s="468" t="s">
        <v>82</v>
      </c>
      <c r="I1347" s="514" t="s">
        <v>82</v>
      </c>
      <c r="J1347" s="764">
        <v>0</v>
      </c>
      <c r="K1347" s="764">
        <v>0</v>
      </c>
      <c r="L1347" s="868" t="s">
        <v>484</v>
      </c>
      <c r="M1347" s="468" t="s">
        <v>658</v>
      </c>
      <c r="N1347" s="841">
        <v>115379</v>
      </c>
      <c r="O1347" s="787">
        <v>35.270000000000003</v>
      </c>
      <c r="P1347" s="801">
        <v>50</v>
      </c>
      <c r="Q1347" s="537">
        <f t="shared" si="35"/>
        <v>17.635000000000002</v>
      </c>
      <c r="R1347" s="470">
        <f>Q1347*0.7835</f>
        <v>13.8170225</v>
      </c>
      <c r="S1347" s="1264">
        <f t="shared" si="36"/>
        <v>6542.6141196484259</v>
      </c>
      <c r="T1347" s="1265"/>
      <c r="U1347" s="1292" t="s">
        <v>405</v>
      </c>
      <c r="V1347" s="1293"/>
    </row>
    <row r="1348" spans="1:22" ht="17">
      <c r="A1348" s="1651">
        <v>45466</v>
      </c>
      <c r="B1348" s="817" t="s">
        <v>256</v>
      </c>
      <c r="C1348" s="764" t="s">
        <v>1200</v>
      </c>
      <c r="D1348" s="839" t="s">
        <v>1474</v>
      </c>
      <c r="E1348" s="764">
        <v>58</v>
      </c>
      <c r="F1348" s="838" t="s">
        <v>537</v>
      </c>
      <c r="G1348" s="514">
        <v>480</v>
      </c>
      <c r="H1348" s="970"/>
      <c r="I1348" s="514" t="s">
        <v>82</v>
      </c>
      <c r="J1348" s="838" t="s">
        <v>443</v>
      </c>
      <c r="K1348" s="839">
        <v>0</v>
      </c>
      <c r="L1348" s="868" t="s">
        <v>484</v>
      </c>
      <c r="M1348" s="468" t="s">
        <v>1489</v>
      </c>
      <c r="N1348" s="514">
        <v>107176</v>
      </c>
      <c r="O1348" s="756">
        <v>214.7</v>
      </c>
      <c r="P1348" s="768">
        <v>99</v>
      </c>
      <c r="Q1348" s="537">
        <f t="shared" si="35"/>
        <v>2.1469999999999998</v>
      </c>
      <c r="R1348" s="470">
        <f>Q1348*0.75</f>
        <v>1.6102499999999997</v>
      </c>
      <c r="S1348" s="1264">
        <f t="shared" si="36"/>
        <v>49918.956683744764</v>
      </c>
      <c r="T1348" s="1265"/>
      <c r="U1348" s="1292" t="s">
        <v>1536</v>
      </c>
      <c r="V1348" s="1293"/>
    </row>
    <row r="1349" spans="1:22" ht="17">
      <c r="A1349" s="1652"/>
      <c r="B1349" s="817">
        <v>6</v>
      </c>
      <c r="C1349" s="764" t="s">
        <v>1524</v>
      </c>
      <c r="D1349" s="764" t="s">
        <v>819</v>
      </c>
      <c r="E1349" s="764" t="s">
        <v>1519</v>
      </c>
      <c r="F1349" s="838">
        <v>33</v>
      </c>
      <c r="G1349" s="514">
        <v>481</v>
      </c>
      <c r="H1349" s="514" t="s">
        <v>82</v>
      </c>
      <c r="I1349" s="514" t="s">
        <v>82</v>
      </c>
      <c r="J1349" s="838" t="s">
        <v>697</v>
      </c>
      <c r="K1349" s="764">
        <v>0</v>
      </c>
      <c r="L1349" s="868" t="s">
        <v>484</v>
      </c>
      <c r="M1349" s="468" t="s">
        <v>982</v>
      </c>
      <c r="N1349" s="514">
        <v>156635</v>
      </c>
      <c r="O1349" s="756">
        <v>32.159999999999997</v>
      </c>
      <c r="P1349" s="801">
        <v>22</v>
      </c>
      <c r="Q1349" s="537">
        <f t="shared" si="35"/>
        <v>25.084799999999994</v>
      </c>
      <c r="R1349" s="470">
        <f>Q1349*0.75</f>
        <v>18.813599999999994</v>
      </c>
      <c r="S1349" s="1264">
        <f t="shared" si="36"/>
        <v>6244.219607092743</v>
      </c>
      <c r="T1349" s="1265"/>
      <c r="U1349" s="1292" t="s">
        <v>405</v>
      </c>
      <c r="V1349" s="1293"/>
    </row>
    <row r="1350" spans="1:22" ht="17">
      <c r="A1350" s="1652"/>
      <c r="B1350" s="817">
        <v>7</v>
      </c>
      <c r="C1350" s="838" t="s">
        <v>1525</v>
      </c>
      <c r="D1350" s="468">
        <v>81</v>
      </c>
      <c r="E1350" s="838">
        <v>18</v>
      </c>
      <c r="F1350" s="838" t="s">
        <v>459</v>
      </c>
      <c r="G1350" s="514">
        <v>518</v>
      </c>
      <c r="H1350" s="514" t="s">
        <v>82</v>
      </c>
      <c r="I1350" s="514" t="s">
        <v>82</v>
      </c>
      <c r="J1350" s="764" t="s">
        <v>443</v>
      </c>
      <c r="K1350" s="764">
        <v>2</v>
      </c>
      <c r="L1350" s="868" t="s">
        <v>484</v>
      </c>
      <c r="M1350" s="468" t="s">
        <v>1088</v>
      </c>
      <c r="N1350" s="514">
        <v>225765</v>
      </c>
      <c r="O1350" s="756">
        <v>38</v>
      </c>
      <c r="P1350" s="801">
        <v>16</v>
      </c>
      <c r="Q1350" s="537">
        <f t="shared" si="35"/>
        <v>31.92</v>
      </c>
      <c r="R1350" s="470">
        <f>Q1350*0.75</f>
        <v>23.94</v>
      </c>
      <c r="S1350" s="1264">
        <f t="shared" si="36"/>
        <v>7072.8383458646613</v>
      </c>
      <c r="T1350" s="1265"/>
      <c r="U1350" s="1292" t="s">
        <v>405</v>
      </c>
      <c r="V1350" s="1293"/>
    </row>
    <row r="1351" spans="1:22" ht="17">
      <c r="A1351" s="1652"/>
      <c r="B1351" s="817">
        <v>8</v>
      </c>
      <c r="C1351" s="764" t="s">
        <v>82</v>
      </c>
      <c r="D1351" s="764">
        <v>240</v>
      </c>
      <c r="E1351" s="514">
        <v>0</v>
      </c>
      <c r="F1351" s="764" t="s">
        <v>82</v>
      </c>
      <c r="G1351" s="514">
        <v>0</v>
      </c>
      <c r="H1351" s="514" t="s">
        <v>82</v>
      </c>
      <c r="I1351" s="514" t="s">
        <v>82</v>
      </c>
      <c r="J1351" s="764">
        <v>10</v>
      </c>
      <c r="K1351" s="764">
        <v>0</v>
      </c>
      <c r="L1351" s="868" t="s">
        <v>96</v>
      </c>
      <c r="M1351" s="468" t="s">
        <v>82</v>
      </c>
      <c r="N1351" s="940" t="s">
        <v>212</v>
      </c>
      <c r="O1351" s="922"/>
      <c r="P1351" s="871"/>
      <c r="Q1351" s="537">
        <f t="shared" si="35"/>
        <v>0</v>
      </c>
      <c r="R1351" s="470">
        <f>Q1351*0.93</f>
        <v>0</v>
      </c>
      <c r="S1351" s="1264" t="e">
        <f t="shared" si="36"/>
        <v>#VALUE!</v>
      </c>
      <c r="T1351" s="1265"/>
      <c r="U1351" s="1292" t="s">
        <v>472</v>
      </c>
      <c r="V1351" s="1293"/>
    </row>
    <row r="1352" spans="1:22" ht="16">
      <c r="A1352" s="1652"/>
      <c r="B1352" s="817" t="s">
        <v>465</v>
      </c>
      <c r="C1352" s="838" t="s">
        <v>82</v>
      </c>
      <c r="D1352" s="838" t="s">
        <v>553</v>
      </c>
      <c r="E1352" s="838" t="s">
        <v>553</v>
      </c>
      <c r="F1352" s="838" t="s">
        <v>82</v>
      </c>
      <c r="G1352" s="838" t="s">
        <v>96</v>
      </c>
      <c r="H1352" s="468" t="s">
        <v>82</v>
      </c>
      <c r="I1352" s="514" t="s">
        <v>82</v>
      </c>
      <c r="J1352" s="764" t="s">
        <v>699</v>
      </c>
      <c r="K1352" s="514">
        <v>0</v>
      </c>
      <c r="L1352" s="514" t="s">
        <v>82</v>
      </c>
      <c r="M1352" s="863" t="s">
        <v>82</v>
      </c>
      <c r="N1352" s="923"/>
      <c r="O1352" s="922"/>
      <c r="P1352" s="871"/>
      <c r="Q1352" s="537">
        <f t="shared" si="35"/>
        <v>0</v>
      </c>
      <c r="R1352" s="470">
        <f>Q1352*0.93</f>
        <v>0</v>
      </c>
      <c r="S1352" s="1264" t="e">
        <f t="shared" si="36"/>
        <v>#DIV/0!</v>
      </c>
      <c r="T1352" s="1265"/>
      <c r="U1352" s="1292" t="s">
        <v>473</v>
      </c>
      <c r="V1352" s="1293"/>
    </row>
    <row r="1353" spans="1:22" ht="17">
      <c r="A1353" s="1653"/>
      <c r="B1353" s="817" t="s">
        <v>467</v>
      </c>
      <c r="C1353" s="764">
        <v>18</v>
      </c>
      <c r="D1353" s="468">
        <v>79</v>
      </c>
      <c r="E1353" s="514">
        <v>25</v>
      </c>
      <c r="F1353" s="764" t="s">
        <v>907</v>
      </c>
      <c r="G1353" s="514">
        <v>493</v>
      </c>
      <c r="H1353" s="468" t="s">
        <v>82</v>
      </c>
      <c r="I1353" s="514" t="s">
        <v>82</v>
      </c>
      <c r="J1353" s="764">
        <v>0</v>
      </c>
      <c r="K1353" s="764">
        <v>0</v>
      </c>
      <c r="L1353" s="868" t="s">
        <v>484</v>
      </c>
      <c r="M1353" s="468" t="s">
        <v>522</v>
      </c>
      <c r="N1353" s="841">
        <v>117187</v>
      </c>
      <c r="O1353" s="787">
        <v>22.62</v>
      </c>
      <c r="P1353" s="801">
        <v>50</v>
      </c>
      <c r="Q1353" s="537">
        <f t="shared" si="35"/>
        <v>11.31</v>
      </c>
      <c r="R1353" s="470">
        <f>Q1353*0.7835</f>
        <v>8.8613850000000003</v>
      </c>
      <c r="S1353" s="1264">
        <f t="shared" si="36"/>
        <v>10361.361626878868</v>
      </c>
      <c r="T1353" s="1265"/>
      <c r="U1353" s="1292" t="s">
        <v>1537</v>
      </c>
      <c r="V1353" s="1293"/>
    </row>
    <row r="1354" spans="1:22" ht="17">
      <c r="A1354" s="1651">
        <v>45467</v>
      </c>
      <c r="B1354" s="817" t="s">
        <v>256</v>
      </c>
      <c r="C1354" s="764" t="s">
        <v>1200</v>
      </c>
      <c r="D1354" s="839" t="s">
        <v>1474</v>
      </c>
      <c r="E1354" s="764">
        <v>58</v>
      </c>
      <c r="F1354" s="838" t="s">
        <v>797</v>
      </c>
      <c r="G1354" s="514">
        <v>481</v>
      </c>
      <c r="H1354" s="970"/>
      <c r="I1354" s="514" t="s">
        <v>82</v>
      </c>
      <c r="J1354" s="838" t="s">
        <v>443</v>
      </c>
      <c r="K1354" s="839">
        <v>0</v>
      </c>
      <c r="L1354" s="868" t="s">
        <v>484</v>
      </c>
      <c r="M1354" s="468" t="s">
        <v>1489</v>
      </c>
      <c r="N1354" s="514">
        <v>107176</v>
      </c>
      <c r="O1354" s="756">
        <v>214.7</v>
      </c>
      <c r="P1354" s="768">
        <v>99</v>
      </c>
      <c r="Q1354" s="537">
        <f t="shared" si="35"/>
        <v>2.1469999999999998</v>
      </c>
      <c r="R1354" s="470">
        <f>Q1354*0.75</f>
        <v>1.6102499999999997</v>
      </c>
      <c r="S1354" s="1264">
        <f t="shared" si="36"/>
        <v>49918.956683744764</v>
      </c>
      <c r="T1354" s="1265"/>
      <c r="U1354" s="1292" t="s">
        <v>405</v>
      </c>
      <c r="V1354" s="1293"/>
    </row>
    <row r="1355" spans="1:22" ht="17">
      <c r="A1355" s="1652"/>
      <c r="B1355" s="817">
        <v>6</v>
      </c>
      <c r="C1355" s="764" t="s">
        <v>1517</v>
      </c>
      <c r="D1355" s="764" t="s">
        <v>1020</v>
      </c>
      <c r="E1355" s="764" t="s">
        <v>1519</v>
      </c>
      <c r="F1355" s="838">
        <v>33</v>
      </c>
      <c r="G1355" s="514">
        <v>481</v>
      </c>
      <c r="H1355" s="514" t="s">
        <v>82</v>
      </c>
      <c r="I1355" s="514" t="s">
        <v>82</v>
      </c>
      <c r="J1355" s="838" t="s">
        <v>693</v>
      </c>
      <c r="K1355" s="764">
        <v>0</v>
      </c>
      <c r="L1355" s="868" t="s">
        <v>484</v>
      </c>
      <c r="M1355" s="468" t="s">
        <v>1539</v>
      </c>
      <c r="N1355" s="514">
        <v>154653</v>
      </c>
      <c r="O1355" s="756">
        <v>31.45</v>
      </c>
      <c r="P1355" s="801">
        <v>22</v>
      </c>
      <c r="Q1355" s="537">
        <f t="shared" si="35"/>
        <v>24.530999999999999</v>
      </c>
      <c r="R1355" s="470">
        <f>Q1355*0.75</f>
        <v>18.398249999999997</v>
      </c>
      <c r="S1355" s="1264">
        <f t="shared" si="36"/>
        <v>6304.3903632138927</v>
      </c>
      <c r="T1355" s="1265"/>
      <c r="U1355" s="1292" t="s">
        <v>405</v>
      </c>
      <c r="V1355" s="1293"/>
    </row>
    <row r="1356" spans="1:22" ht="17">
      <c r="A1356" s="1652"/>
      <c r="B1356" s="817">
        <v>7</v>
      </c>
      <c r="C1356" s="838" t="s">
        <v>1538</v>
      </c>
      <c r="D1356" s="468">
        <v>81</v>
      </c>
      <c r="E1356" s="838">
        <v>18</v>
      </c>
      <c r="F1356" s="838" t="s">
        <v>459</v>
      </c>
      <c r="G1356" s="514">
        <v>522</v>
      </c>
      <c r="H1356" s="514" t="s">
        <v>82</v>
      </c>
      <c r="I1356" s="514" t="s">
        <v>82</v>
      </c>
      <c r="J1356" s="764" t="s">
        <v>443</v>
      </c>
      <c r="K1356" s="764">
        <v>2</v>
      </c>
      <c r="L1356" s="868" t="s">
        <v>484</v>
      </c>
      <c r="M1356" s="468" t="s">
        <v>1088</v>
      </c>
      <c r="N1356" s="514">
        <v>225765</v>
      </c>
      <c r="O1356" s="756">
        <v>38</v>
      </c>
      <c r="P1356" s="801">
        <v>16</v>
      </c>
      <c r="Q1356" s="537">
        <f t="shared" si="35"/>
        <v>31.92</v>
      </c>
      <c r="R1356" s="470">
        <f>Q1356*0.75</f>
        <v>23.94</v>
      </c>
      <c r="S1356" s="1264">
        <f t="shared" si="36"/>
        <v>7072.8383458646613</v>
      </c>
      <c r="T1356" s="1265"/>
      <c r="U1356" s="1292" t="s">
        <v>405</v>
      </c>
      <c r="V1356" s="1293"/>
    </row>
    <row r="1357" spans="1:22" ht="17">
      <c r="A1357" s="1652"/>
      <c r="B1357" s="817">
        <v>8</v>
      </c>
      <c r="C1357" s="764" t="s">
        <v>82</v>
      </c>
      <c r="D1357" s="764">
        <v>240</v>
      </c>
      <c r="E1357" s="514">
        <v>0</v>
      </c>
      <c r="F1357" s="764" t="s">
        <v>82</v>
      </c>
      <c r="G1357" s="514">
        <v>0</v>
      </c>
      <c r="H1357" s="514" t="s">
        <v>82</v>
      </c>
      <c r="I1357" s="514" t="s">
        <v>82</v>
      </c>
      <c r="J1357" s="764">
        <v>10</v>
      </c>
      <c r="K1357" s="764">
        <v>0</v>
      </c>
      <c r="L1357" s="868" t="s">
        <v>96</v>
      </c>
      <c r="M1357" s="468" t="s">
        <v>82</v>
      </c>
      <c r="N1357" s="940" t="s">
        <v>212</v>
      </c>
      <c r="O1357" s="922"/>
      <c r="P1357" s="871"/>
      <c r="Q1357" s="537">
        <f t="shared" si="35"/>
        <v>0</v>
      </c>
      <c r="R1357" s="470">
        <f>Q1357*0.93</f>
        <v>0</v>
      </c>
      <c r="S1357" s="1264" t="e">
        <f t="shared" si="36"/>
        <v>#VALUE!</v>
      </c>
      <c r="T1357" s="1265"/>
      <c r="U1357" s="1292" t="s">
        <v>472</v>
      </c>
      <c r="V1357" s="1293"/>
    </row>
    <row r="1358" spans="1:22" ht="16">
      <c r="A1358" s="1652"/>
      <c r="B1358" s="817" t="s">
        <v>465</v>
      </c>
      <c r="C1358" s="838" t="s">
        <v>82</v>
      </c>
      <c r="D1358" s="838" t="s">
        <v>553</v>
      </c>
      <c r="E1358" s="838" t="s">
        <v>553</v>
      </c>
      <c r="F1358" s="838" t="s">
        <v>82</v>
      </c>
      <c r="G1358" s="838" t="s">
        <v>96</v>
      </c>
      <c r="H1358" s="468" t="s">
        <v>82</v>
      </c>
      <c r="I1358" s="514" t="s">
        <v>82</v>
      </c>
      <c r="J1358" s="764" t="s">
        <v>699</v>
      </c>
      <c r="K1358" s="514">
        <v>0</v>
      </c>
      <c r="L1358" s="514" t="s">
        <v>82</v>
      </c>
      <c r="M1358" s="863" t="s">
        <v>82</v>
      </c>
      <c r="N1358" s="923"/>
      <c r="O1358" s="922"/>
      <c r="P1358" s="871"/>
      <c r="Q1358" s="537">
        <f t="shared" si="35"/>
        <v>0</v>
      </c>
      <c r="R1358" s="470">
        <f>Q1358*0.93</f>
        <v>0</v>
      </c>
      <c r="S1358" s="1264" t="e">
        <f t="shared" si="36"/>
        <v>#DIV/0!</v>
      </c>
      <c r="T1358" s="1265"/>
      <c r="U1358" s="1292" t="s">
        <v>473</v>
      </c>
      <c r="V1358" s="1293"/>
    </row>
    <row r="1359" spans="1:22" ht="17">
      <c r="A1359" s="1653"/>
      <c r="B1359" s="817" t="s">
        <v>467</v>
      </c>
      <c r="C1359" s="764">
        <v>18</v>
      </c>
      <c r="D1359" s="468">
        <v>79</v>
      </c>
      <c r="E1359" s="514">
        <v>25</v>
      </c>
      <c r="F1359" s="764" t="s">
        <v>1189</v>
      </c>
      <c r="G1359" s="514">
        <v>481</v>
      </c>
      <c r="H1359" s="468" t="s">
        <v>82</v>
      </c>
      <c r="I1359" s="514" t="s">
        <v>82</v>
      </c>
      <c r="J1359" s="764">
        <v>0</v>
      </c>
      <c r="K1359" s="764">
        <v>0</v>
      </c>
      <c r="L1359" s="868" t="s">
        <v>484</v>
      </c>
      <c r="M1359" s="468" t="s">
        <v>559</v>
      </c>
      <c r="N1359" s="841">
        <v>117187</v>
      </c>
      <c r="O1359" s="787">
        <v>22.62</v>
      </c>
      <c r="P1359" s="801">
        <v>50</v>
      </c>
      <c r="Q1359" s="537">
        <f t="shared" si="35"/>
        <v>11.31</v>
      </c>
      <c r="R1359" s="470">
        <f>Q1359*0.7835</f>
        <v>8.8613850000000003</v>
      </c>
      <c r="S1359" s="1264">
        <f t="shared" si="36"/>
        <v>10361.361626878868</v>
      </c>
      <c r="T1359" s="1265"/>
      <c r="U1359" s="1292" t="s">
        <v>405</v>
      </c>
      <c r="V1359" s="1293"/>
    </row>
    <row r="1360" spans="1:22" ht="17">
      <c r="A1360" s="1651">
        <v>45468</v>
      </c>
      <c r="B1360" s="817" t="s">
        <v>256</v>
      </c>
      <c r="C1360" s="764" t="s">
        <v>1200</v>
      </c>
      <c r="D1360" s="839" t="s">
        <v>1541</v>
      </c>
      <c r="E1360" s="764">
        <v>58</v>
      </c>
      <c r="F1360" s="838" t="s">
        <v>1351</v>
      </c>
      <c r="G1360" s="514">
        <v>474</v>
      </c>
      <c r="H1360" s="970"/>
      <c r="I1360" s="514" t="s">
        <v>82</v>
      </c>
      <c r="J1360" s="838" t="s">
        <v>443</v>
      </c>
      <c r="K1360" s="839">
        <v>0</v>
      </c>
      <c r="L1360" s="868" t="s">
        <v>484</v>
      </c>
      <c r="M1360" s="468" t="s">
        <v>1534</v>
      </c>
      <c r="N1360" s="514">
        <v>107176</v>
      </c>
      <c r="O1360" s="756">
        <v>214.7</v>
      </c>
      <c r="P1360" s="768">
        <v>99</v>
      </c>
      <c r="Q1360" s="537">
        <f t="shared" si="35"/>
        <v>2.1469999999999998</v>
      </c>
      <c r="R1360" s="470">
        <f>Q1360*0.75</f>
        <v>1.6102499999999997</v>
      </c>
      <c r="S1360" s="1264">
        <f t="shared" si="36"/>
        <v>49918.956683744764</v>
      </c>
      <c r="T1360" s="1265"/>
      <c r="U1360" s="1292" t="s">
        <v>405</v>
      </c>
      <c r="V1360" s="1293"/>
    </row>
    <row r="1361" spans="1:22" ht="17">
      <c r="A1361" s="1652"/>
      <c r="B1361" s="817">
        <v>6</v>
      </c>
      <c r="C1361" s="764" t="s">
        <v>1524</v>
      </c>
      <c r="D1361" s="764" t="s">
        <v>819</v>
      </c>
      <c r="E1361" s="764" t="s">
        <v>1519</v>
      </c>
      <c r="F1361" s="838">
        <v>33</v>
      </c>
      <c r="G1361" s="514">
        <v>474</v>
      </c>
      <c r="H1361" s="514" t="s">
        <v>82</v>
      </c>
      <c r="I1361" s="514" t="s">
        <v>82</v>
      </c>
      <c r="J1361" s="838" t="s">
        <v>693</v>
      </c>
      <c r="K1361" s="764">
        <v>0</v>
      </c>
      <c r="L1361" s="868" t="s">
        <v>484</v>
      </c>
      <c r="M1361" s="468" t="s">
        <v>982</v>
      </c>
      <c r="N1361" s="514">
        <v>154653</v>
      </c>
      <c r="O1361" s="756">
        <v>31.46</v>
      </c>
      <c r="P1361" s="801">
        <v>22</v>
      </c>
      <c r="Q1361" s="537">
        <f t="shared" si="35"/>
        <v>24.538800000000002</v>
      </c>
      <c r="R1361" s="470">
        <f>Q1361*0.75</f>
        <v>18.4041</v>
      </c>
      <c r="S1361" s="1264">
        <f t="shared" si="36"/>
        <v>6302.3864247640468</v>
      </c>
      <c r="T1361" s="1265"/>
      <c r="U1361" s="1292" t="s">
        <v>405</v>
      </c>
      <c r="V1361" s="1293"/>
    </row>
    <row r="1362" spans="1:22" ht="17">
      <c r="A1362" s="1652"/>
      <c r="B1362" s="817">
        <v>7</v>
      </c>
      <c r="C1362" s="838" t="s">
        <v>1540</v>
      </c>
      <c r="D1362" s="468">
        <v>80</v>
      </c>
      <c r="E1362" s="838">
        <v>18</v>
      </c>
      <c r="F1362" s="838" t="s">
        <v>1135</v>
      </c>
      <c r="G1362" s="514">
        <v>522</v>
      </c>
      <c r="H1362" s="514" t="s">
        <v>82</v>
      </c>
      <c r="I1362" s="514" t="s">
        <v>82</v>
      </c>
      <c r="J1362" s="764" t="s">
        <v>443</v>
      </c>
      <c r="K1362" s="764">
        <v>2</v>
      </c>
      <c r="L1362" s="868" t="s">
        <v>484</v>
      </c>
      <c r="M1362" s="468" t="s">
        <v>1241</v>
      </c>
      <c r="N1362" s="514">
        <v>226430</v>
      </c>
      <c r="O1362" s="756">
        <v>36</v>
      </c>
      <c r="P1362" s="801">
        <v>9</v>
      </c>
      <c r="Q1362" s="537">
        <f t="shared" si="35"/>
        <v>32.76</v>
      </c>
      <c r="R1362" s="470">
        <f>Q1362*0.75</f>
        <v>24.57</v>
      </c>
      <c r="S1362" s="1264">
        <f t="shared" si="36"/>
        <v>6911.7826617826622</v>
      </c>
      <c r="T1362" s="1265"/>
      <c r="U1362" s="1292" t="s">
        <v>1542</v>
      </c>
      <c r="V1362" s="1293"/>
    </row>
    <row r="1363" spans="1:22" ht="17">
      <c r="A1363" s="1652"/>
      <c r="B1363" s="817">
        <v>8</v>
      </c>
      <c r="C1363" s="764" t="s">
        <v>82</v>
      </c>
      <c r="D1363" s="764">
        <v>240</v>
      </c>
      <c r="E1363" s="514">
        <v>0</v>
      </c>
      <c r="F1363" s="764" t="s">
        <v>82</v>
      </c>
      <c r="G1363" s="514">
        <v>0</v>
      </c>
      <c r="H1363" s="514" t="s">
        <v>82</v>
      </c>
      <c r="I1363" s="514" t="s">
        <v>82</v>
      </c>
      <c r="J1363" s="764">
        <v>10</v>
      </c>
      <c r="K1363" s="764">
        <v>0</v>
      </c>
      <c r="L1363" s="868" t="s">
        <v>96</v>
      </c>
      <c r="M1363" s="468" t="s">
        <v>82</v>
      </c>
      <c r="N1363" s="940" t="s">
        <v>212</v>
      </c>
      <c r="O1363" s="922"/>
      <c r="P1363" s="871"/>
      <c r="Q1363" s="537">
        <f t="shared" si="35"/>
        <v>0</v>
      </c>
      <c r="R1363" s="470">
        <f>Q1363*0.93</f>
        <v>0</v>
      </c>
      <c r="S1363" s="1264" t="e">
        <f t="shared" si="36"/>
        <v>#VALUE!</v>
      </c>
      <c r="T1363" s="1265"/>
      <c r="U1363" s="1292" t="s">
        <v>472</v>
      </c>
      <c r="V1363" s="1293"/>
    </row>
    <row r="1364" spans="1:22" ht="16">
      <c r="A1364" s="1652"/>
      <c r="B1364" s="817" t="s">
        <v>465</v>
      </c>
      <c r="C1364" s="838" t="s">
        <v>82</v>
      </c>
      <c r="D1364" s="838" t="s">
        <v>553</v>
      </c>
      <c r="E1364" s="838" t="s">
        <v>553</v>
      </c>
      <c r="F1364" s="838" t="s">
        <v>82</v>
      </c>
      <c r="G1364" s="838" t="s">
        <v>96</v>
      </c>
      <c r="H1364" s="468" t="s">
        <v>82</v>
      </c>
      <c r="I1364" s="514" t="s">
        <v>82</v>
      </c>
      <c r="J1364" s="764" t="s">
        <v>699</v>
      </c>
      <c r="K1364" s="514">
        <v>0</v>
      </c>
      <c r="L1364" s="514" t="s">
        <v>82</v>
      </c>
      <c r="M1364" s="863" t="s">
        <v>82</v>
      </c>
      <c r="N1364" s="923"/>
      <c r="O1364" s="922"/>
      <c r="P1364" s="871"/>
      <c r="Q1364" s="537">
        <f t="shared" si="35"/>
        <v>0</v>
      </c>
      <c r="R1364" s="470">
        <f>Q1364*0.93</f>
        <v>0</v>
      </c>
      <c r="S1364" s="1264" t="e">
        <f t="shared" si="36"/>
        <v>#DIV/0!</v>
      </c>
      <c r="T1364" s="1265"/>
      <c r="U1364" s="1292" t="s">
        <v>473</v>
      </c>
      <c r="V1364" s="1293"/>
    </row>
    <row r="1365" spans="1:22" ht="17">
      <c r="A1365" s="1653"/>
      <c r="B1365" s="817" t="s">
        <v>467</v>
      </c>
      <c r="C1365" s="764">
        <v>18</v>
      </c>
      <c r="D1365" s="468" t="s">
        <v>1073</v>
      </c>
      <c r="E1365" s="514">
        <v>25</v>
      </c>
      <c r="F1365" s="764" t="s">
        <v>907</v>
      </c>
      <c r="G1365" s="514">
        <v>474</v>
      </c>
      <c r="H1365" s="468" t="s">
        <v>82</v>
      </c>
      <c r="I1365" s="514" t="s">
        <v>82</v>
      </c>
      <c r="J1365" s="764">
        <v>0</v>
      </c>
      <c r="K1365" s="764">
        <v>0</v>
      </c>
      <c r="L1365" s="868" t="s">
        <v>484</v>
      </c>
      <c r="M1365" s="468" t="s">
        <v>1144</v>
      </c>
      <c r="N1365" s="841">
        <v>117187</v>
      </c>
      <c r="O1365" s="787">
        <v>22.62</v>
      </c>
      <c r="P1365" s="801">
        <v>50</v>
      </c>
      <c r="Q1365" s="537">
        <f t="shared" si="35"/>
        <v>11.31</v>
      </c>
      <c r="R1365" s="470">
        <f>Q1365*0.7835</f>
        <v>8.8613850000000003</v>
      </c>
      <c r="S1365" s="1264">
        <f t="shared" si="36"/>
        <v>10361.361626878868</v>
      </c>
      <c r="T1365" s="1265"/>
      <c r="U1365" s="1292" t="s">
        <v>405</v>
      </c>
      <c r="V1365" s="1293"/>
    </row>
    <row r="1366" spans="1:22" ht="17">
      <c r="A1366" s="1651">
        <v>45469</v>
      </c>
      <c r="B1366" s="817" t="s">
        <v>256</v>
      </c>
      <c r="C1366" s="764" t="s">
        <v>1200</v>
      </c>
      <c r="D1366" s="839" t="s">
        <v>1123</v>
      </c>
      <c r="E1366" s="764">
        <v>58</v>
      </c>
      <c r="F1366" s="838" t="s">
        <v>537</v>
      </c>
      <c r="G1366" s="514">
        <v>469</v>
      </c>
      <c r="H1366" s="970"/>
      <c r="I1366" s="514" t="s">
        <v>82</v>
      </c>
      <c r="J1366" s="838" t="s">
        <v>443</v>
      </c>
      <c r="K1366" s="839">
        <v>0</v>
      </c>
      <c r="L1366" s="868" t="s">
        <v>484</v>
      </c>
      <c r="M1366" s="468" t="s">
        <v>1489</v>
      </c>
      <c r="N1366" s="514">
        <v>107176</v>
      </c>
      <c r="O1366" s="756">
        <v>214.7</v>
      </c>
      <c r="P1366" s="768">
        <v>99</v>
      </c>
      <c r="Q1366" s="537">
        <f t="shared" si="35"/>
        <v>2.1469999999999998</v>
      </c>
      <c r="R1366" s="470">
        <f>Q1366*0.75</f>
        <v>1.6102499999999997</v>
      </c>
      <c r="S1366" s="1264">
        <f t="shared" si="36"/>
        <v>49918.956683744764</v>
      </c>
      <c r="T1366" s="1265"/>
      <c r="U1366" s="1292" t="s">
        <v>405</v>
      </c>
      <c r="V1366" s="1293"/>
    </row>
    <row r="1367" spans="1:22" ht="17">
      <c r="A1367" s="1652"/>
      <c r="B1367" s="817">
        <v>6</v>
      </c>
      <c r="C1367" s="764" t="s">
        <v>1543</v>
      </c>
      <c r="D1367" s="764" t="s">
        <v>1545</v>
      </c>
      <c r="E1367" s="764" t="s">
        <v>1519</v>
      </c>
      <c r="F1367" s="838" t="s">
        <v>459</v>
      </c>
      <c r="G1367" s="514">
        <v>469</v>
      </c>
      <c r="H1367" s="514" t="s">
        <v>82</v>
      </c>
      <c r="I1367" s="514" t="s">
        <v>82</v>
      </c>
      <c r="J1367" s="838" t="s">
        <v>693</v>
      </c>
      <c r="K1367" s="764">
        <v>0</v>
      </c>
      <c r="L1367" s="868" t="s">
        <v>484</v>
      </c>
      <c r="M1367" s="468" t="s">
        <v>1546</v>
      </c>
      <c r="N1367" s="514">
        <v>166335</v>
      </c>
      <c r="O1367" s="756">
        <v>31.13</v>
      </c>
      <c r="P1367" s="801">
        <v>26</v>
      </c>
      <c r="Q1367" s="537">
        <f t="shared" si="35"/>
        <v>23.036199999999997</v>
      </c>
      <c r="R1367" s="470">
        <f>Q1367*0.75</f>
        <v>17.277149999999999</v>
      </c>
      <c r="S1367" s="1264">
        <f t="shared" si="36"/>
        <v>7220.5919379064262</v>
      </c>
      <c r="T1367" s="1265"/>
      <c r="U1367" s="1292" t="s">
        <v>405</v>
      </c>
      <c r="V1367" s="1293"/>
    </row>
    <row r="1368" spans="1:22" ht="17">
      <c r="A1368" s="1652"/>
      <c r="B1368" s="817">
        <v>7</v>
      </c>
      <c r="C1368" s="838" t="s">
        <v>1544</v>
      </c>
      <c r="D1368" s="468" t="s">
        <v>1073</v>
      </c>
      <c r="E1368" s="838">
        <v>18</v>
      </c>
      <c r="F1368" s="838" t="s">
        <v>459</v>
      </c>
      <c r="G1368" s="514">
        <v>522</v>
      </c>
      <c r="H1368" s="514" t="s">
        <v>82</v>
      </c>
      <c r="I1368" s="514" t="s">
        <v>82</v>
      </c>
      <c r="J1368" s="764" t="s">
        <v>443</v>
      </c>
      <c r="K1368" s="764">
        <v>2</v>
      </c>
      <c r="L1368" s="868" t="s">
        <v>484</v>
      </c>
      <c r="M1368" s="468" t="s">
        <v>1088</v>
      </c>
      <c r="N1368" s="514">
        <v>226430</v>
      </c>
      <c r="O1368" s="756">
        <v>36</v>
      </c>
      <c r="P1368" s="801">
        <v>9</v>
      </c>
      <c r="Q1368" s="537">
        <f t="shared" si="35"/>
        <v>32.76</v>
      </c>
      <c r="R1368" s="470">
        <f>Q1368*0.75</f>
        <v>24.57</v>
      </c>
      <c r="S1368" s="1264">
        <f t="shared" si="36"/>
        <v>6911.7826617826622</v>
      </c>
      <c r="T1368" s="1265"/>
      <c r="U1368" s="1292" t="s">
        <v>405</v>
      </c>
      <c r="V1368" s="1293"/>
    </row>
    <row r="1369" spans="1:22" ht="17">
      <c r="A1369" s="1652"/>
      <c r="B1369" s="817">
        <v>8</v>
      </c>
      <c r="C1369" s="764" t="s">
        <v>82</v>
      </c>
      <c r="D1369" s="764">
        <v>240</v>
      </c>
      <c r="E1369" s="514">
        <v>0</v>
      </c>
      <c r="F1369" s="764" t="s">
        <v>82</v>
      </c>
      <c r="G1369" s="514">
        <v>0</v>
      </c>
      <c r="H1369" s="514" t="s">
        <v>82</v>
      </c>
      <c r="I1369" s="514" t="s">
        <v>82</v>
      </c>
      <c r="J1369" s="764">
        <v>10</v>
      </c>
      <c r="K1369" s="764">
        <v>0</v>
      </c>
      <c r="L1369" s="868" t="s">
        <v>96</v>
      </c>
      <c r="M1369" s="468" t="s">
        <v>82</v>
      </c>
      <c r="N1369" s="940" t="s">
        <v>212</v>
      </c>
      <c r="O1369" s="922"/>
      <c r="P1369" s="871"/>
      <c r="Q1369" s="537">
        <f t="shared" si="35"/>
        <v>0</v>
      </c>
      <c r="R1369" s="470">
        <f>Q1369*0.93</f>
        <v>0</v>
      </c>
      <c r="S1369" s="1264" t="e">
        <f t="shared" si="36"/>
        <v>#VALUE!</v>
      </c>
      <c r="T1369" s="1265"/>
      <c r="U1369" s="1292" t="s">
        <v>472</v>
      </c>
      <c r="V1369" s="1293"/>
    </row>
    <row r="1370" spans="1:22" ht="16">
      <c r="A1370" s="1652"/>
      <c r="B1370" s="817" t="s">
        <v>465</v>
      </c>
      <c r="C1370" s="838" t="s">
        <v>82</v>
      </c>
      <c r="D1370" s="838" t="s">
        <v>553</v>
      </c>
      <c r="E1370" s="838" t="s">
        <v>553</v>
      </c>
      <c r="F1370" s="838" t="s">
        <v>82</v>
      </c>
      <c r="G1370" s="838" t="s">
        <v>96</v>
      </c>
      <c r="H1370" s="468" t="s">
        <v>82</v>
      </c>
      <c r="I1370" s="514" t="s">
        <v>82</v>
      </c>
      <c r="J1370" s="764" t="s">
        <v>699</v>
      </c>
      <c r="K1370" s="514">
        <v>0</v>
      </c>
      <c r="L1370" s="514" t="s">
        <v>82</v>
      </c>
      <c r="M1370" s="863" t="s">
        <v>82</v>
      </c>
      <c r="N1370" s="923"/>
      <c r="O1370" s="922"/>
      <c r="P1370" s="871"/>
      <c r="Q1370" s="537">
        <f t="shared" si="35"/>
        <v>0</v>
      </c>
      <c r="R1370" s="470">
        <f>Q1370*0.93</f>
        <v>0</v>
      </c>
      <c r="S1370" s="1264" t="e">
        <f t="shared" si="36"/>
        <v>#DIV/0!</v>
      </c>
      <c r="T1370" s="1265"/>
      <c r="U1370" s="1292" t="s">
        <v>473</v>
      </c>
      <c r="V1370" s="1293"/>
    </row>
    <row r="1371" spans="1:22" ht="17">
      <c r="A1371" s="1653"/>
      <c r="B1371" s="817" t="s">
        <v>467</v>
      </c>
      <c r="C1371" s="764">
        <v>18</v>
      </c>
      <c r="D1371" s="468" t="s">
        <v>1073</v>
      </c>
      <c r="E1371" s="514">
        <v>25</v>
      </c>
      <c r="F1371" s="764" t="s">
        <v>458</v>
      </c>
      <c r="G1371" s="514">
        <v>469</v>
      </c>
      <c r="H1371" s="468" t="s">
        <v>82</v>
      </c>
      <c r="I1371" s="514" t="s">
        <v>82</v>
      </c>
      <c r="J1371" s="764">
        <v>0</v>
      </c>
      <c r="K1371" s="764">
        <v>0</v>
      </c>
      <c r="L1371" s="868" t="s">
        <v>484</v>
      </c>
      <c r="M1371" s="468" t="s">
        <v>1547</v>
      </c>
      <c r="N1371" s="841">
        <v>117187</v>
      </c>
      <c r="O1371" s="787">
        <v>22.62</v>
      </c>
      <c r="P1371" s="801">
        <v>50</v>
      </c>
      <c r="Q1371" s="537">
        <f t="shared" si="35"/>
        <v>11.31</v>
      </c>
      <c r="R1371" s="470">
        <f>Q1371*0.7835</f>
        <v>8.8613850000000003</v>
      </c>
      <c r="S1371" s="1264">
        <f t="shared" si="36"/>
        <v>10361.361626878868</v>
      </c>
      <c r="T1371" s="1265"/>
      <c r="U1371" s="1292" t="s">
        <v>405</v>
      </c>
      <c r="V1371" s="1293"/>
    </row>
    <row r="1372" spans="1:22" ht="17">
      <c r="A1372" s="1651">
        <v>45470</v>
      </c>
      <c r="B1372" s="817" t="s">
        <v>256</v>
      </c>
      <c r="C1372" s="764" t="s">
        <v>1200</v>
      </c>
      <c r="D1372" s="839" t="s">
        <v>1541</v>
      </c>
      <c r="E1372" s="764">
        <v>58</v>
      </c>
      <c r="F1372" s="838" t="s">
        <v>537</v>
      </c>
      <c r="G1372" s="514">
        <v>463</v>
      </c>
      <c r="H1372" s="970"/>
      <c r="I1372" s="514" t="s">
        <v>82</v>
      </c>
      <c r="J1372" s="838" t="s">
        <v>1156</v>
      </c>
      <c r="K1372" s="839">
        <v>0</v>
      </c>
      <c r="L1372" s="868" t="s">
        <v>615</v>
      </c>
      <c r="M1372" s="468" t="s">
        <v>1489</v>
      </c>
      <c r="N1372" s="514">
        <v>107176</v>
      </c>
      <c r="O1372" s="756">
        <v>214.7</v>
      </c>
      <c r="P1372" s="768">
        <v>99</v>
      </c>
      <c r="Q1372" s="537">
        <f t="shared" si="35"/>
        <v>2.1469999999999998</v>
      </c>
      <c r="R1372" s="470">
        <f>Q1372*0.75</f>
        <v>1.6102499999999997</v>
      </c>
      <c r="S1372" s="1264">
        <f t="shared" si="36"/>
        <v>49918.956683744764</v>
      </c>
      <c r="T1372" s="1265"/>
      <c r="U1372" s="1292" t="s">
        <v>1554</v>
      </c>
      <c r="V1372" s="1293"/>
    </row>
    <row r="1373" spans="1:22" ht="17">
      <c r="A1373" s="1652"/>
      <c r="B1373" s="817">
        <v>6</v>
      </c>
      <c r="C1373" s="764" t="s">
        <v>1548</v>
      </c>
      <c r="D1373" s="764" t="s">
        <v>1550</v>
      </c>
      <c r="E1373" s="764" t="s">
        <v>1294</v>
      </c>
      <c r="F1373" s="838" t="s">
        <v>459</v>
      </c>
      <c r="G1373" s="514">
        <v>463</v>
      </c>
      <c r="H1373" s="514" t="s">
        <v>82</v>
      </c>
      <c r="I1373" s="514" t="s">
        <v>82</v>
      </c>
      <c r="J1373" s="838" t="s">
        <v>710</v>
      </c>
      <c r="K1373" s="764">
        <v>0</v>
      </c>
      <c r="L1373" s="868" t="s">
        <v>484</v>
      </c>
      <c r="M1373" s="468" t="s">
        <v>1552</v>
      </c>
      <c r="N1373" s="514">
        <v>166137</v>
      </c>
      <c r="O1373" s="756">
        <v>30</v>
      </c>
      <c r="P1373" s="801">
        <v>26</v>
      </c>
      <c r="Q1373" s="537">
        <f t="shared" si="35"/>
        <v>22.2</v>
      </c>
      <c r="R1373" s="470">
        <f>Q1373*0.75</f>
        <v>16.649999999999999</v>
      </c>
      <c r="S1373" s="1264">
        <f t="shared" si="36"/>
        <v>7483.6486486486492</v>
      </c>
      <c r="T1373" s="1265"/>
      <c r="U1373" s="1292" t="s">
        <v>405</v>
      </c>
      <c r="V1373" s="1293"/>
    </row>
    <row r="1374" spans="1:22" ht="17">
      <c r="A1374" s="1652"/>
      <c r="B1374" s="817">
        <v>7</v>
      </c>
      <c r="C1374" s="838" t="s">
        <v>1549</v>
      </c>
      <c r="D1374" s="468" t="s">
        <v>1551</v>
      </c>
      <c r="E1374" s="838">
        <v>18</v>
      </c>
      <c r="F1374" s="838" t="s">
        <v>459</v>
      </c>
      <c r="G1374" s="514">
        <v>521</v>
      </c>
      <c r="H1374" s="514" t="s">
        <v>82</v>
      </c>
      <c r="I1374" s="514" t="s">
        <v>82</v>
      </c>
      <c r="J1374" s="764" t="s">
        <v>443</v>
      </c>
      <c r="K1374" s="764">
        <v>2</v>
      </c>
      <c r="L1374" s="868" t="s">
        <v>484</v>
      </c>
      <c r="M1374" s="468" t="s">
        <v>1553</v>
      </c>
      <c r="N1374" s="514">
        <v>228495</v>
      </c>
      <c r="O1374" s="756">
        <v>33.799999999999997</v>
      </c>
      <c r="P1374" s="801">
        <v>9</v>
      </c>
      <c r="Q1374" s="537">
        <f t="shared" si="35"/>
        <v>30.757999999999996</v>
      </c>
      <c r="R1374" s="470">
        <f>Q1374*0.75</f>
        <v>23.068499999999997</v>
      </c>
      <c r="S1374" s="1264">
        <f t="shared" si="36"/>
        <v>7428.7990116392493</v>
      </c>
      <c r="T1374" s="1265"/>
      <c r="U1374" s="1292" t="s">
        <v>405</v>
      </c>
      <c r="V1374" s="1293"/>
    </row>
    <row r="1375" spans="1:22" ht="17">
      <c r="A1375" s="1652"/>
      <c r="B1375" s="817">
        <v>8</v>
      </c>
      <c r="C1375" s="764" t="s">
        <v>82</v>
      </c>
      <c r="D1375" s="764">
        <v>240</v>
      </c>
      <c r="E1375" s="514">
        <v>0</v>
      </c>
      <c r="F1375" s="764" t="s">
        <v>82</v>
      </c>
      <c r="G1375" s="514">
        <v>0</v>
      </c>
      <c r="H1375" s="514" t="s">
        <v>82</v>
      </c>
      <c r="I1375" s="514" t="s">
        <v>82</v>
      </c>
      <c r="J1375" s="764">
        <v>10</v>
      </c>
      <c r="K1375" s="764">
        <v>0</v>
      </c>
      <c r="L1375" s="868" t="s">
        <v>96</v>
      </c>
      <c r="M1375" s="468" t="s">
        <v>82</v>
      </c>
      <c r="N1375" s="940" t="s">
        <v>212</v>
      </c>
      <c r="O1375" s="922"/>
      <c r="P1375" s="871"/>
      <c r="Q1375" s="537">
        <f t="shared" si="35"/>
        <v>0</v>
      </c>
      <c r="R1375" s="470">
        <f>Q1375*0.93</f>
        <v>0</v>
      </c>
      <c r="S1375" s="1264" t="e">
        <f t="shared" si="36"/>
        <v>#VALUE!</v>
      </c>
      <c r="T1375" s="1265"/>
      <c r="U1375" s="1292" t="s">
        <v>472</v>
      </c>
      <c r="V1375" s="1293"/>
    </row>
    <row r="1376" spans="1:22" ht="16">
      <c r="A1376" s="1652"/>
      <c r="B1376" s="817" t="s">
        <v>465</v>
      </c>
      <c r="C1376" s="838" t="s">
        <v>82</v>
      </c>
      <c r="D1376" s="838" t="s">
        <v>553</v>
      </c>
      <c r="E1376" s="838" t="s">
        <v>553</v>
      </c>
      <c r="F1376" s="838" t="s">
        <v>82</v>
      </c>
      <c r="G1376" s="838" t="s">
        <v>96</v>
      </c>
      <c r="H1376" s="468" t="s">
        <v>82</v>
      </c>
      <c r="I1376" s="514" t="s">
        <v>82</v>
      </c>
      <c r="J1376" s="764" t="s">
        <v>699</v>
      </c>
      <c r="K1376" s="514">
        <v>0</v>
      </c>
      <c r="L1376" s="514" t="s">
        <v>82</v>
      </c>
      <c r="M1376" s="863" t="s">
        <v>82</v>
      </c>
      <c r="N1376" s="923"/>
      <c r="O1376" s="922"/>
      <c r="P1376" s="871"/>
      <c r="Q1376" s="537">
        <f t="shared" si="35"/>
        <v>0</v>
      </c>
      <c r="R1376" s="470">
        <f>Q1376*0.93</f>
        <v>0</v>
      </c>
      <c r="S1376" s="1264" t="e">
        <f t="shared" si="36"/>
        <v>#DIV/0!</v>
      </c>
      <c r="T1376" s="1265"/>
      <c r="U1376" s="1292" t="s">
        <v>473</v>
      </c>
      <c r="V1376" s="1293"/>
    </row>
    <row r="1377" spans="1:23" ht="17">
      <c r="A1377" s="1653"/>
      <c r="B1377" s="817" t="s">
        <v>467</v>
      </c>
      <c r="C1377" s="764">
        <v>18</v>
      </c>
      <c r="D1377" s="468">
        <v>79</v>
      </c>
      <c r="E1377" s="514">
        <v>25</v>
      </c>
      <c r="F1377" s="764" t="s">
        <v>458</v>
      </c>
      <c r="G1377" s="514">
        <v>464</v>
      </c>
      <c r="H1377" s="468" t="s">
        <v>82</v>
      </c>
      <c r="I1377" s="514" t="s">
        <v>82</v>
      </c>
      <c r="J1377" s="764">
        <v>0</v>
      </c>
      <c r="K1377" s="764">
        <v>0</v>
      </c>
      <c r="L1377" s="868" t="s">
        <v>484</v>
      </c>
      <c r="M1377" s="468" t="s">
        <v>1547</v>
      </c>
      <c r="N1377" s="841">
        <v>116172</v>
      </c>
      <c r="O1377" s="787">
        <v>22.61</v>
      </c>
      <c r="P1377" s="801">
        <v>50</v>
      </c>
      <c r="Q1377" s="537">
        <f t="shared" si="35"/>
        <v>11.305</v>
      </c>
      <c r="R1377" s="470">
        <f>Q1377*0.7835</f>
        <v>8.8574675000000003</v>
      </c>
      <c r="S1377" s="1264">
        <f t="shared" si="36"/>
        <v>10276.160990712075</v>
      </c>
      <c r="T1377" s="1265"/>
      <c r="U1377" s="1292" t="s">
        <v>405</v>
      </c>
      <c r="V1377" s="1293"/>
    </row>
    <row r="1378" spans="1:23" ht="17">
      <c r="A1378" s="1651">
        <v>45471</v>
      </c>
      <c r="B1378" s="817" t="s">
        <v>256</v>
      </c>
      <c r="C1378" s="764" t="s">
        <v>82</v>
      </c>
      <c r="D1378" s="839" t="s">
        <v>82</v>
      </c>
      <c r="E1378" s="764" t="s">
        <v>1357</v>
      </c>
      <c r="F1378" s="838" t="s">
        <v>82</v>
      </c>
      <c r="G1378" s="514" t="s">
        <v>82</v>
      </c>
      <c r="H1378" s="970"/>
      <c r="I1378" s="514" t="s">
        <v>82</v>
      </c>
      <c r="J1378" s="838" t="s">
        <v>443</v>
      </c>
      <c r="K1378" s="839">
        <v>0</v>
      </c>
      <c r="L1378" s="868" t="s">
        <v>82</v>
      </c>
      <c r="M1378" s="468" t="s">
        <v>82</v>
      </c>
      <c r="N1378" s="514" t="s">
        <v>82</v>
      </c>
      <c r="O1378" s="756" t="s">
        <v>82</v>
      </c>
      <c r="P1378" s="768">
        <v>99</v>
      </c>
      <c r="Q1378" s="537" t="e">
        <f t="shared" si="35"/>
        <v>#VALUE!</v>
      </c>
      <c r="R1378" s="470" t="e">
        <f>Q1378*0.75</f>
        <v>#VALUE!</v>
      </c>
      <c r="S1378" s="1264" t="e">
        <f t="shared" si="36"/>
        <v>#VALUE!</v>
      </c>
      <c r="T1378" s="1265"/>
      <c r="U1378" s="1292" t="s">
        <v>1554</v>
      </c>
      <c r="V1378" s="1293"/>
    </row>
    <row r="1379" spans="1:23" ht="17">
      <c r="A1379" s="1652"/>
      <c r="B1379" s="817">
        <v>6</v>
      </c>
      <c r="C1379" s="764" t="s">
        <v>1062</v>
      </c>
      <c r="D1379" s="764" t="s">
        <v>1209</v>
      </c>
      <c r="E1379" s="764" t="s">
        <v>1061</v>
      </c>
      <c r="F1379" s="838" t="s">
        <v>537</v>
      </c>
      <c r="G1379" s="514">
        <v>473</v>
      </c>
      <c r="H1379" s="514" t="s">
        <v>82</v>
      </c>
      <c r="I1379" s="514" t="s">
        <v>82</v>
      </c>
      <c r="J1379" s="838" t="s">
        <v>710</v>
      </c>
      <c r="K1379" s="764">
        <v>0</v>
      </c>
      <c r="L1379" s="868" t="s">
        <v>484</v>
      </c>
      <c r="M1379" s="468" t="s">
        <v>1557</v>
      </c>
      <c r="N1379" s="514">
        <v>181135</v>
      </c>
      <c r="O1379" s="756">
        <v>29.7</v>
      </c>
      <c r="P1379" s="801">
        <v>26</v>
      </c>
      <c r="Q1379" s="537">
        <f t="shared" si="35"/>
        <v>21.977999999999998</v>
      </c>
      <c r="R1379" s="470">
        <f>Q1379*0.75</f>
        <v>16.483499999999999</v>
      </c>
      <c r="S1379" s="1264">
        <f t="shared" si="36"/>
        <v>8241.6507416507429</v>
      </c>
      <c r="T1379" s="1265"/>
      <c r="U1379" s="1292" t="s">
        <v>405</v>
      </c>
      <c r="V1379" s="1293"/>
    </row>
    <row r="1380" spans="1:23" ht="17">
      <c r="A1380" s="1652"/>
      <c r="B1380" s="817">
        <v>7</v>
      </c>
      <c r="C1380" s="838" t="s">
        <v>1555</v>
      </c>
      <c r="D1380" s="468" t="s">
        <v>1556</v>
      </c>
      <c r="E1380" s="838">
        <v>18</v>
      </c>
      <c r="F1380" s="838" t="s">
        <v>1015</v>
      </c>
      <c r="G1380" s="514">
        <v>519</v>
      </c>
      <c r="H1380" s="514" t="s">
        <v>82</v>
      </c>
      <c r="I1380" s="514" t="s">
        <v>82</v>
      </c>
      <c r="J1380" s="764" t="s">
        <v>443</v>
      </c>
      <c r="K1380" s="764">
        <v>2</v>
      </c>
      <c r="L1380" s="868" t="s">
        <v>484</v>
      </c>
      <c r="M1380" s="468" t="s">
        <v>1553</v>
      </c>
      <c r="N1380" s="514">
        <v>243851</v>
      </c>
      <c r="O1380" s="756">
        <v>31.75</v>
      </c>
      <c r="P1380" s="801">
        <v>9</v>
      </c>
      <c r="Q1380" s="537">
        <f t="shared" si="35"/>
        <v>28.892499999999998</v>
      </c>
      <c r="R1380" s="470">
        <f>Q1380*0.75</f>
        <v>21.669374999999999</v>
      </c>
      <c r="S1380" s="1264">
        <f t="shared" si="36"/>
        <v>8439.9411612010044</v>
      </c>
      <c r="T1380" s="1265"/>
      <c r="U1380" s="1292" t="s">
        <v>405</v>
      </c>
      <c r="V1380" s="1293"/>
    </row>
    <row r="1381" spans="1:23" ht="17">
      <c r="A1381" s="1652"/>
      <c r="B1381" s="817">
        <v>8</v>
      </c>
      <c r="C1381" s="764" t="s">
        <v>82</v>
      </c>
      <c r="D1381" s="764">
        <v>240</v>
      </c>
      <c r="E1381" s="514">
        <v>0</v>
      </c>
      <c r="F1381" s="764" t="s">
        <v>82</v>
      </c>
      <c r="G1381" s="514">
        <v>0</v>
      </c>
      <c r="H1381" s="514" t="s">
        <v>82</v>
      </c>
      <c r="I1381" s="514" t="s">
        <v>82</v>
      </c>
      <c r="J1381" s="764">
        <v>10</v>
      </c>
      <c r="K1381" s="764">
        <v>0</v>
      </c>
      <c r="L1381" s="868" t="s">
        <v>96</v>
      </c>
      <c r="M1381" s="468" t="s">
        <v>82</v>
      </c>
      <c r="N1381" s="940" t="s">
        <v>212</v>
      </c>
      <c r="O1381" s="922"/>
      <c r="P1381" s="871"/>
      <c r="Q1381" s="537">
        <f t="shared" si="35"/>
        <v>0</v>
      </c>
      <c r="R1381" s="470">
        <f>Q1381*0.93</f>
        <v>0</v>
      </c>
      <c r="S1381" s="1264" t="e">
        <f t="shared" si="36"/>
        <v>#VALUE!</v>
      </c>
      <c r="T1381" s="1265"/>
      <c r="U1381" s="1292" t="s">
        <v>472</v>
      </c>
      <c r="V1381" s="1293"/>
    </row>
    <row r="1382" spans="1:23" ht="16">
      <c r="A1382" s="1652"/>
      <c r="B1382" s="817" t="s">
        <v>465</v>
      </c>
      <c r="C1382" s="838" t="s">
        <v>82</v>
      </c>
      <c r="D1382" s="838" t="s">
        <v>553</v>
      </c>
      <c r="E1382" s="838" t="s">
        <v>553</v>
      </c>
      <c r="F1382" s="838" t="s">
        <v>82</v>
      </c>
      <c r="G1382" s="838" t="s">
        <v>96</v>
      </c>
      <c r="H1382" s="468" t="s">
        <v>82</v>
      </c>
      <c r="I1382" s="514" t="s">
        <v>82</v>
      </c>
      <c r="J1382" s="764" t="s">
        <v>699</v>
      </c>
      <c r="K1382" s="514">
        <v>0</v>
      </c>
      <c r="L1382" s="514" t="s">
        <v>82</v>
      </c>
      <c r="M1382" s="863" t="s">
        <v>82</v>
      </c>
      <c r="N1382" s="923"/>
      <c r="O1382" s="922"/>
      <c r="P1382" s="871"/>
      <c r="Q1382" s="537">
        <f t="shared" si="35"/>
        <v>0</v>
      </c>
      <c r="R1382" s="470">
        <f>Q1382*0.93</f>
        <v>0</v>
      </c>
      <c r="S1382" s="1264" t="e">
        <f t="shared" si="36"/>
        <v>#DIV/0!</v>
      </c>
      <c r="T1382" s="1265"/>
      <c r="U1382" s="1292" t="s">
        <v>473</v>
      </c>
      <c r="V1382" s="1293"/>
    </row>
    <row r="1383" spans="1:23" ht="17">
      <c r="A1383" s="1653"/>
      <c r="B1383" s="817" t="s">
        <v>467</v>
      </c>
      <c r="C1383" s="764">
        <v>18</v>
      </c>
      <c r="D1383" s="468">
        <v>79</v>
      </c>
      <c r="E1383" s="514">
        <v>25</v>
      </c>
      <c r="F1383" s="764" t="s">
        <v>458</v>
      </c>
      <c r="G1383" s="514">
        <v>473</v>
      </c>
      <c r="H1383" s="468" t="s">
        <v>82</v>
      </c>
      <c r="I1383" s="514" t="s">
        <v>82</v>
      </c>
      <c r="J1383" s="764">
        <v>0</v>
      </c>
      <c r="K1383" s="764">
        <v>0</v>
      </c>
      <c r="L1383" s="868" t="s">
        <v>484</v>
      </c>
      <c r="M1383" s="468" t="s">
        <v>1547</v>
      </c>
      <c r="N1383" s="841">
        <v>116172</v>
      </c>
      <c r="O1383" s="787">
        <v>22.61</v>
      </c>
      <c r="P1383" s="801">
        <v>50</v>
      </c>
      <c r="Q1383" s="537">
        <f t="shared" si="35"/>
        <v>11.305</v>
      </c>
      <c r="R1383" s="470">
        <f>Q1383*0.7835</f>
        <v>8.8574675000000003</v>
      </c>
      <c r="S1383" s="1264">
        <f t="shared" si="36"/>
        <v>10276.160990712075</v>
      </c>
      <c r="T1383" s="1265"/>
      <c r="U1383" s="1292" t="s">
        <v>405</v>
      </c>
      <c r="V1383" s="1293"/>
    </row>
    <row r="1384" spans="1:23" ht="17">
      <c r="A1384" s="1651">
        <v>45472</v>
      </c>
      <c r="B1384" s="817" t="s">
        <v>256</v>
      </c>
      <c r="C1384" s="764" t="s">
        <v>82</v>
      </c>
      <c r="D1384" s="839" t="s">
        <v>82</v>
      </c>
      <c r="E1384" s="764" t="s">
        <v>1558</v>
      </c>
      <c r="F1384" s="838" t="s">
        <v>82</v>
      </c>
      <c r="G1384" s="514" t="s">
        <v>82</v>
      </c>
      <c r="H1384" s="970"/>
      <c r="I1384" s="514" t="s">
        <v>82</v>
      </c>
      <c r="J1384" s="838" t="s">
        <v>1156</v>
      </c>
      <c r="K1384" s="839">
        <v>0</v>
      </c>
      <c r="L1384" s="868" t="s">
        <v>82</v>
      </c>
      <c r="M1384" s="468" t="s">
        <v>82</v>
      </c>
      <c r="N1384" s="514" t="s">
        <v>82</v>
      </c>
      <c r="O1384" s="756" t="s">
        <v>82</v>
      </c>
      <c r="P1384" s="768">
        <v>99</v>
      </c>
      <c r="Q1384" s="537" t="e">
        <f t="shared" si="35"/>
        <v>#VALUE!</v>
      </c>
      <c r="R1384" s="470" t="e">
        <f>Q1384*0.75</f>
        <v>#VALUE!</v>
      </c>
      <c r="S1384" s="1264" t="e">
        <f t="shared" si="36"/>
        <v>#VALUE!</v>
      </c>
      <c r="T1384" s="1265"/>
      <c r="U1384" s="1292" t="s">
        <v>1554</v>
      </c>
      <c r="V1384" s="1293"/>
    </row>
    <row r="1385" spans="1:23" ht="17">
      <c r="A1385" s="1652"/>
      <c r="B1385" s="817">
        <v>6</v>
      </c>
      <c r="C1385" s="764" t="s">
        <v>1062</v>
      </c>
      <c r="D1385" s="764" t="s">
        <v>1559</v>
      </c>
      <c r="E1385" s="764" t="s">
        <v>1560</v>
      </c>
      <c r="F1385" s="838" t="s">
        <v>459</v>
      </c>
      <c r="G1385" s="514">
        <v>473</v>
      </c>
      <c r="H1385" s="514" t="s">
        <v>82</v>
      </c>
      <c r="I1385" s="514" t="s">
        <v>82</v>
      </c>
      <c r="J1385" s="838" t="s">
        <v>680</v>
      </c>
      <c r="K1385" s="764">
        <v>0</v>
      </c>
      <c r="L1385" s="868" t="s">
        <v>484</v>
      </c>
      <c r="M1385" s="468" t="s">
        <v>1561</v>
      </c>
      <c r="N1385" s="514">
        <v>182224</v>
      </c>
      <c r="O1385" s="756">
        <v>30.44</v>
      </c>
      <c r="P1385" s="801">
        <v>26</v>
      </c>
      <c r="Q1385" s="537">
        <f t="shared" si="35"/>
        <v>22.525600000000001</v>
      </c>
      <c r="R1385" s="470">
        <f>Q1385*0.75</f>
        <v>16.894200000000001</v>
      </c>
      <c r="S1385" s="1264">
        <f t="shared" si="36"/>
        <v>8089.6402315587593</v>
      </c>
      <c r="T1385" s="1265"/>
      <c r="U1385" s="1292" t="s">
        <v>405</v>
      </c>
      <c r="V1385" s="1293"/>
    </row>
    <row r="1386" spans="1:23" ht="17">
      <c r="A1386" s="1652"/>
      <c r="B1386" s="817">
        <v>7</v>
      </c>
      <c r="C1386" s="838" t="s">
        <v>1555</v>
      </c>
      <c r="D1386" s="468" t="s">
        <v>1556</v>
      </c>
      <c r="E1386" s="838">
        <v>18</v>
      </c>
      <c r="F1386" s="838" t="s">
        <v>459</v>
      </c>
      <c r="G1386" s="514">
        <v>519</v>
      </c>
      <c r="H1386" s="514" t="s">
        <v>82</v>
      </c>
      <c r="I1386" s="514" t="s">
        <v>82</v>
      </c>
      <c r="J1386" s="764" t="s">
        <v>443</v>
      </c>
      <c r="K1386" s="764">
        <v>2</v>
      </c>
      <c r="L1386" s="868" t="s">
        <v>484</v>
      </c>
      <c r="M1386" s="468" t="s">
        <v>1553</v>
      </c>
      <c r="N1386" s="514">
        <v>243851</v>
      </c>
      <c r="O1386" s="756">
        <v>31.75</v>
      </c>
      <c r="P1386" s="801">
        <v>9</v>
      </c>
      <c r="Q1386" s="537">
        <f t="shared" si="35"/>
        <v>28.892499999999998</v>
      </c>
      <c r="R1386" s="470">
        <f>Q1386*0.75</f>
        <v>21.669374999999999</v>
      </c>
      <c r="S1386" s="1264">
        <f t="shared" si="36"/>
        <v>8439.9411612010044</v>
      </c>
      <c r="T1386" s="1265"/>
      <c r="U1386" s="1292" t="s">
        <v>405</v>
      </c>
      <c r="V1386" s="1293"/>
    </row>
    <row r="1387" spans="1:23" ht="17">
      <c r="A1387" s="1652"/>
      <c r="B1387" s="817">
        <v>8</v>
      </c>
      <c r="C1387" s="764" t="s">
        <v>82</v>
      </c>
      <c r="D1387" s="764">
        <v>240</v>
      </c>
      <c r="E1387" s="514">
        <v>0</v>
      </c>
      <c r="F1387" s="764" t="s">
        <v>82</v>
      </c>
      <c r="G1387" s="514">
        <v>0</v>
      </c>
      <c r="H1387" s="514" t="s">
        <v>82</v>
      </c>
      <c r="I1387" s="514" t="s">
        <v>82</v>
      </c>
      <c r="J1387" s="764">
        <v>10</v>
      </c>
      <c r="K1387" s="764">
        <v>0</v>
      </c>
      <c r="L1387" s="868" t="s">
        <v>96</v>
      </c>
      <c r="M1387" s="468" t="s">
        <v>82</v>
      </c>
      <c r="N1387" s="940" t="s">
        <v>212</v>
      </c>
      <c r="O1387" s="922"/>
      <c r="P1387" s="871"/>
      <c r="Q1387" s="537">
        <f t="shared" si="35"/>
        <v>0</v>
      </c>
      <c r="R1387" s="470">
        <f>Q1387*0.93</f>
        <v>0</v>
      </c>
      <c r="S1387" s="1264" t="e">
        <f t="shared" si="36"/>
        <v>#VALUE!</v>
      </c>
      <c r="T1387" s="1265"/>
      <c r="U1387" s="1292" t="s">
        <v>472</v>
      </c>
      <c r="V1387" s="1293"/>
    </row>
    <row r="1388" spans="1:23" ht="16">
      <c r="A1388" s="1652"/>
      <c r="B1388" s="817" t="s">
        <v>465</v>
      </c>
      <c r="C1388" s="838" t="s">
        <v>82</v>
      </c>
      <c r="D1388" s="838" t="s">
        <v>553</v>
      </c>
      <c r="E1388" s="838" t="s">
        <v>553</v>
      </c>
      <c r="F1388" s="838" t="s">
        <v>82</v>
      </c>
      <c r="G1388" s="838" t="s">
        <v>96</v>
      </c>
      <c r="H1388" s="468" t="s">
        <v>82</v>
      </c>
      <c r="I1388" s="514" t="s">
        <v>82</v>
      </c>
      <c r="J1388" s="764" t="s">
        <v>699</v>
      </c>
      <c r="K1388" s="514">
        <v>0</v>
      </c>
      <c r="L1388" s="514" t="s">
        <v>82</v>
      </c>
      <c r="M1388" s="863" t="s">
        <v>82</v>
      </c>
      <c r="N1388" s="923"/>
      <c r="O1388" s="922"/>
      <c r="P1388" s="871"/>
      <c r="Q1388" s="537">
        <f t="shared" si="35"/>
        <v>0</v>
      </c>
      <c r="R1388" s="470">
        <f>Q1388*0.93</f>
        <v>0</v>
      </c>
      <c r="S1388" s="1264" t="e">
        <f t="shared" si="36"/>
        <v>#DIV/0!</v>
      </c>
      <c r="T1388" s="1265"/>
      <c r="U1388" s="1292" t="s">
        <v>473</v>
      </c>
      <c r="V1388" s="1293"/>
    </row>
    <row r="1389" spans="1:23" ht="17">
      <c r="A1389" s="1653"/>
      <c r="B1389" s="817" t="s">
        <v>467</v>
      </c>
      <c r="C1389" s="764">
        <v>18</v>
      </c>
      <c r="D1389" s="468">
        <v>79</v>
      </c>
      <c r="E1389" s="514">
        <v>25</v>
      </c>
      <c r="F1389" s="764" t="s">
        <v>458</v>
      </c>
      <c r="G1389" s="514">
        <v>473</v>
      </c>
      <c r="H1389" s="468" t="s">
        <v>82</v>
      </c>
      <c r="I1389" s="514" t="s">
        <v>82</v>
      </c>
      <c r="J1389" s="764">
        <v>0</v>
      </c>
      <c r="K1389" s="764">
        <v>0</v>
      </c>
      <c r="L1389" s="868" t="s">
        <v>484</v>
      </c>
      <c r="M1389" s="468" t="s">
        <v>1547</v>
      </c>
      <c r="N1389" s="841">
        <v>116172</v>
      </c>
      <c r="O1389" s="787">
        <v>22.61</v>
      </c>
      <c r="P1389" s="801">
        <v>50</v>
      </c>
      <c r="Q1389" s="537">
        <f t="shared" si="35"/>
        <v>11.305</v>
      </c>
      <c r="R1389" s="470">
        <f>Q1389*0.7835</f>
        <v>8.8574675000000003</v>
      </c>
      <c r="S1389" s="1264">
        <f t="shared" si="36"/>
        <v>10276.160990712075</v>
      </c>
      <c r="T1389" s="1265"/>
      <c r="U1389" s="1292" t="s">
        <v>405</v>
      </c>
      <c r="V1389" s="1293"/>
    </row>
    <row r="1390" spans="1:23" ht="15.75" customHeight="1">
      <c r="A1390" s="1651">
        <v>45473</v>
      </c>
      <c r="B1390" s="817" t="s">
        <v>256</v>
      </c>
      <c r="C1390" s="764" t="s">
        <v>1562</v>
      </c>
      <c r="D1390" s="839" t="s">
        <v>778</v>
      </c>
      <c r="E1390" s="764" t="s">
        <v>1565</v>
      </c>
      <c r="F1390" s="838" t="s">
        <v>456</v>
      </c>
      <c r="G1390" s="514">
        <v>489</v>
      </c>
      <c r="H1390" s="970">
        <v>171.3</v>
      </c>
      <c r="I1390" s="514" t="s">
        <v>82</v>
      </c>
      <c r="J1390" s="838" t="s">
        <v>443</v>
      </c>
      <c r="K1390" s="839">
        <v>0</v>
      </c>
      <c r="L1390" s="868" t="s">
        <v>1568</v>
      </c>
      <c r="M1390" s="468" t="s">
        <v>1567</v>
      </c>
      <c r="N1390" s="514">
        <v>34029</v>
      </c>
      <c r="O1390" s="756">
        <v>230</v>
      </c>
      <c r="P1390" s="768">
        <v>99</v>
      </c>
      <c r="Q1390" s="537">
        <f t="shared" si="35"/>
        <v>2.2999999999999998</v>
      </c>
      <c r="R1390" s="470">
        <f>Q1390*0.75</f>
        <v>1.7249999999999999</v>
      </c>
      <c r="S1390" s="1264">
        <f t="shared" si="36"/>
        <v>14795.21739130435</v>
      </c>
      <c r="T1390" s="1265"/>
      <c r="U1390" s="1292" t="s">
        <v>1569</v>
      </c>
      <c r="V1390" s="1293"/>
      <c r="W1390" s="959">
        <v>30</v>
      </c>
    </row>
    <row r="1391" spans="1:23" ht="15.75" customHeight="1">
      <c r="A1391" s="1652"/>
      <c r="B1391" s="817">
        <v>6</v>
      </c>
      <c r="C1391" s="764" t="s">
        <v>1062</v>
      </c>
      <c r="D1391" s="764" t="s">
        <v>1000</v>
      </c>
      <c r="E1391" s="764" t="s">
        <v>1566</v>
      </c>
      <c r="F1391" s="838" t="s">
        <v>459</v>
      </c>
      <c r="G1391" s="514">
        <v>489</v>
      </c>
      <c r="H1391" s="514" t="s">
        <v>82</v>
      </c>
      <c r="I1391" s="514" t="s">
        <v>82</v>
      </c>
      <c r="J1391" s="838" t="s">
        <v>680</v>
      </c>
      <c r="K1391" s="764">
        <v>0</v>
      </c>
      <c r="L1391" s="868" t="s">
        <v>484</v>
      </c>
      <c r="M1391" s="468" t="s">
        <v>1561</v>
      </c>
      <c r="N1391" s="514">
        <v>182224</v>
      </c>
      <c r="O1391" s="756">
        <v>30.43</v>
      </c>
      <c r="P1391" s="801">
        <v>26</v>
      </c>
      <c r="Q1391" s="537">
        <f t="shared" si="35"/>
        <v>22.5182</v>
      </c>
      <c r="R1391" s="470">
        <f>Q1391*0.75</f>
        <v>16.888649999999998</v>
      </c>
      <c r="S1391" s="1264">
        <f t="shared" si="36"/>
        <v>8092.2986739615062</v>
      </c>
      <c r="T1391" s="1265"/>
      <c r="U1391" s="1292" t="s">
        <v>405</v>
      </c>
      <c r="V1391" s="1293"/>
    </row>
    <row r="1392" spans="1:23" ht="15.75" customHeight="1">
      <c r="A1392" s="1652"/>
      <c r="B1392" s="817">
        <v>7</v>
      </c>
      <c r="C1392" s="838" t="s">
        <v>1563</v>
      </c>
      <c r="D1392" s="468" t="s">
        <v>1564</v>
      </c>
      <c r="E1392" s="838" t="s">
        <v>561</v>
      </c>
      <c r="F1392" s="838" t="s">
        <v>902</v>
      </c>
      <c r="G1392" s="514">
        <v>488</v>
      </c>
      <c r="H1392" s="514" t="s">
        <v>82</v>
      </c>
      <c r="I1392" s="514" t="s">
        <v>82</v>
      </c>
      <c r="J1392" s="764" t="s">
        <v>443</v>
      </c>
      <c r="K1392" s="764">
        <v>2</v>
      </c>
      <c r="L1392" s="868" t="s">
        <v>484</v>
      </c>
      <c r="M1392" s="468" t="s">
        <v>1553</v>
      </c>
      <c r="N1392" s="514">
        <v>180856</v>
      </c>
      <c r="O1392" s="756">
        <v>23</v>
      </c>
      <c r="P1392" s="801">
        <v>9</v>
      </c>
      <c r="Q1392" s="537">
        <f t="shared" si="35"/>
        <v>20.93</v>
      </c>
      <c r="R1392" s="470">
        <f>Q1392*0.75</f>
        <v>15.6975</v>
      </c>
      <c r="S1392" s="1264">
        <f t="shared" si="36"/>
        <v>8640.9937888198765</v>
      </c>
      <c r="T1392" s="1265"/>
      <c r="U1392" s="1292" t="s">
        <v>405</v>
      </c>
      <c r="V1392" s="1293"/>
    </row>
    <row r="1393" spans="1:23" ht="15.75" customHeight="1">
      <c r="A1393" s="1652"/>
      <c r="B1393" s="817">
        <v>8</v>
      </c>
      <c r="C1393" s="764" t="s">
        <v>82</v>
      </c>
      <c r="D1393" s="764">
        <v>240</v>
      </c>
      <c r="E1393" s="514">
        <v>0</v>
      </c>
      <c r="F1393" s="764" t="s">
        <v>82</v>
      </c>
      <c r="G1393" s="514">
        <v>0</v>
      </c>
      <c r="H1393" s="514" t="s">
        <v>82</v>
      </c>
      <c r="I1393" s="514" t="s">
        <v>82</v>
      </c>
      <c r="J1393" s="764">
        <v>10</v>
      </c>
      <c r="K1393" s="764">
        <v>0</v>
      </c>
      <c r="L1393" s="868" t="s">
        <v>96</v>
      </c>
      <c r="M1393" s="468" t="s">
        <v>82</v>
      </c>
      <c r="N1393" s="940" t="s">
        <v>212</v>
      </c>
      <c r="O1393" s="922"/>
      <c r="P1393" s="871"/>
      <c r="Q1393" s="537">
        <f t="shared" si="35"/>
        <v>0</v>
      </c>
      <c r="R1393" s="470">
        <f>Q1393*0.93</f>
        <v>0</v>
      </c>
      <c r="S1393" s="1264" t="e">
        <f t="shared" si="36"/>
        <v>#VALUE!</v>
      </c>
      <c r="T1393" s="1265"/>
      <c r="U1393" s="1292" t="s">
        <v>472</v>
      </c>
      <c r="V1393" s="1293"/>
    </row>
    <row r="1394" spans="1:23" ht="15.75" customHeight="1">
      <c r="A1394" s="1652"/>
      <c r="B1394" s="817" t="s">
        <v>465</v>
      </c>
      <c r="C1394" s="838" t="s">
        <v>82</v>
      </c>
      <c r="D1394" s="838" t="s">
        <v>553</v>
      </c>
      <c r="E1394" s="838" t="s">
        <v>553</v>
      </c>
      <c r="F1394" s="838" t="s">
        <v>82</v>
      </c>
      <c r="G1394" s="838" t="s">
        <v>96</v>
      </c>
      <c r="H1394" s="468" t="s">
        <v>82</v>
      </c>
      <c r="I1394" s="514" t="s">
        <v>82</v>
      </c>
      <c r="J1394" s="764" t="s">
        <v>699</v>
      </c>
      <c r="K1394" s="514">
        <v>0</v>
      </c>
      <c r="L1394" s="514" t="s">
        <v>82</v>
      </c>
      <c r="M1394" s="863" t="s">
        <v>82</v>
      </c>
      <c r="N1394" s="923"/>
      <c r="O1394" s="922"/>
      <c r="P1394" s="871"/>
      <c r="Q1394" s="537">
        <f t="shared" si="35"/>
        <v>0</v>
      </c>
      <c r="R1394" s="470">
        <f>Q1394*0.93</f>
        <v>0</v>
      </c>
      <c r="S1394" s="1264" t="e">
        <f t="shared" si="36"/>
        <v>#DIV/0!</v>
      </c>
      <c r="T1394" s="1265"/>
      <c r="U1394" s="1292" t="s">
        <v>473</v>
      </c>
      <c r="V1394" s="1293"/>
    </row>
    <row r="1395" spans="1:23" ht="15.75" customHeight="1">
      <c r="A1395" s="1653"/>
      <c r="B1395" s="817" t="s">
        <v>467</v>
      </c>
      <c r="C1395" s="764">
        <v>18</v>
      </c>
      <c r="D1395" s="468">
        <v>79</v>
      </c>
      <c r="E1395" s="514">
        <v>25</v>
      </c>
      <c r="F1395" s="764" t="s">
        <v>458</v>
      </c>
      <c r="G1395" s="514">
        <v>489</v>
      </c>
      <c r="H1395" s="468" t="s">
        <v>82</v>
      </c>
      <c r="I1395" s="514" t="s">
        <v>82</v>
      </c>
      <c r="J1395" s="764">
        <v>0</v>
      </c>
      <c r="K1395" s="764">
        <v>0</v>
      </c>
      <c r="L1395" s="868" t="s">
        <v>484</v>
      </c>
      <c r="M1395" s="468" t="s">
        <v>1547</v>
      </c>
      <c r="N1395" s="841">
        <v>116172</v>
      </c>
      <c r="O1395" s="787">
        <v>22.61</v>
      </c>
      <c r="P1395" s="801">
        <v>50</v>
      </c>
      <c r="Q1395" s="537">
        <f t="shared" si="35"/>
        <v>11.305</v>
      </c>
      <c r="R1395" s="470">
        <f>Q1395*0.7835</f>
        <v>8.8574675000000003</v>
      </c>
      <c r="S1395" s="1264">
        <f t="shared" si="36"/>
        <v>10276.160990712075</v>
      </c>
      <c r="T1395" s="1265"/>
      <c r="U1395" s="1292" t="s">
        <v>405</v>
      </c>
      <c r="V1395" s="1293"/>
    </row>
    <row r="1396" spans="1:23" ht="17">
      <c r="A1396" s="1651">
        <v>45474</v>
      </c>
      <c r="B1396" s="817" t="s">
        <v>256</v>
      </c>
      <c r="C1396" s="764" t="s">
        <v>1062</v>
      </c>
      <c r="D1396" s="839" t="s">
        <v>1565</v>
      </c>
      <c r="E1396" s="764" t="s">
        <v>1373</v>
      </c>
      <c r="F1396" s="838" t="s">
        <v>456</v>
      </c>
      <c r="G1396" s="514">
        <v>501</v>
      </c>
      <c r="H1396" s="970">
        <v>170.84</v>
      </c>
      <c r="I1396" s="514" t="s">
        <v>82</v>
      </c>
      <c r="J1396" s="838" t="s">
        <v>443</v>
      </c>
      <c r="K1396" s="839">
        <v>0</v>
      </c>
      <c r="L1396" s="868" t="s">
        <v>484</v>
      </c>
      <c r="M1396" s="468" t="s">
        <v>1574</v>
      </c>
      <c r="N1396" s="514">
        <v>62316</v>
      </c>
      <c r="O1396" s="756">
        <v>230</v>
      </c>
      <c r="P1396" s="768">
        <v>99</v>
      </c>
      <c r="Q1396" s="537">
        <f t="shared" si="35"/>
        <v>2.2999999999999998</v>
      </c>
      <c r="R1396" s="470">
        <f>Q1396*0.75</f>
        <v>1.7249999999999999</v>
      </c>
      <c r="S1396" s="1264">
        <f t="shared" si="36"/>
        <v>27093.913043478264</v>
      </c>
      <c r="T1396" s="1265"/>
      <c r="U1396" s="1292" t="s">
        <v>1579</v>
      </c>
      <c r="V1396" s="1293"/>
      <c r="W1396" s="959">
        <v>24</v>
      </c>
    </row>
    <row r="1397" spans="1:23" ht="17">
      <c r="A1397" s="1652"/>
      <c r="B1397" s="817">
        <v>6</v>
      </c>
      <c r="C1397" s="764" t="s">
        <v>1570</v>
      </c>
      <c r="D1397" s="764" t="s">
        <v>1571</v>
      </c>
      <c r="E1397" s="764" t="s">
        <v>1572</v>
      </c>
      <c r="F1397" s="838" t="s">
        <v>902</v>
      </c>
      <c r="G1397" s="514">
        <v>502</v>
      </c>
      <c r="H1397" s="514" t="s">
        <v>82</v>
      </c>
      <c r="I1397" s="514" t="s">
        <v>82</v>
      </c>
      <c r="J1397" s="838" t="s">
        <v>1573</v>
      </c>
      <c r="K1397" s="764">
        <v>0</v>
      </c>
      <c r="L1397" s="868" t="s">
        <v>971</v>
      </c>
      <c r="M1397" s="468" t="s">
        <v>1575</v>
      </c>
      <c r="N1397" s="514">
        <v>114725</v>
      </c>
      <c r="O1397" s="756">
        <v>30.4</v>
      </c>
      <c r="P1397" s="801">
        <v>26</v>
      </c>
      <c r="Q1397" s="537">
        <f t="shared" si="35"/>
        <v>22.495999999999999</v>
      </c>
      <c r="R1397" s="470">
        <f>Q1397*0.75</f>
        <v>16.872</v>
      </c>
      <c r="S1397" s="1264">
        <f t="shared" si="36"/>
        <v>5099.7955192034142</v>
      </c>
      <c r="T1397" s="1265"/>
      <c r="U1397" s="1292" t="s">
        <v>1578</v>
      </c>
      <c r="V1397" s="1293"/>
    </row>
    <row r="1398" spans="1:23" ht="17">
      <c r="A1398" s="1652"/>
      <c r="B1398" s="817">
        <v>7</v>
      </c>
      <c r="C1398" s="838" t="s">
        <v>1003</v>
      </c>
      <c r="D1398" s="468" t="s">
        <v>1343</v>
      </c>
      <c r="E1398" s="838" t="s">
        <v>781</v>
      </c>
      <c r="F1398" s="838" t="s">
        <v>459</v>
      </c>
      <c r="G1398" s="514">
        <v>502</v>
      </c>
      <c r="H1398" s="514" t="s">
        <v>82</v>
      </c>
      <c r="I1398" s="514" t="s">
        <v>82</v>
      </c>
      <c r="J1398" s="764" t="s">
        <v>443</v>
      </c>
      <c r="K1398" s="764">
        <v>2</v>
      </c>
      <c r="L1398" s="868" t="s">
        <v>484</v>
      </c>
      <c r="M1398" s="468" t="s">
        <v>1576</v>
      </c>
      <c r="N1398" s="514">
        <v>211482</v>
      </c>
      <c r="O1398" s="756">
        <v>26.5</v>
      </c>
      <c r="P1398" s="801">
        <v>9</v>
      </c>
      <c r="Q1398" s="537">
        <f t="shared" si="35"/>
        <v>24.114999999999998</v>
      </c>
      <c r="R1398" s="470">
        <f>Q1398*0.75</f>
        <v>18.08625</v>
      </c>
      <c r="S1398" s="1264">
        <f t="shared" si="36"/>
        <v>8769.7283848227253</v>
      </c>
      <c r="T1398" s="1265"/>
      <c r="U1398" s="1292" t="s">
        <v>405</v>
      </c>
      <c r="V1398" s="1293"/>
    </row>
    <row r="1399" spans="1:23" ht="17">
      <c r="A1399" s="1652"/>
      <c r="B1399" s="817">
        <v>8</v>
      </c>
      <c r="C1399" s="764" t="s">
        <v>82</v>
      </c>
      <c r="D1399" s="764">
        <v>240</v>
      </c>
      <c r="E1399" s="514">
        <v>0</v>
      </c>
      <c r="F1399" s="764" t="s">
        <v>82</v>
      </c>
      <c r="G1399" s="514">
        <v>0</v>
      </c>
      <c r="H1399" s="514" t="s">
        <v>82</v>
      </c>
      <c r="I1399" s="514" t="s">
        <v>82</v>
      </c>
      <c r="J1399" s="764">
        <v>10</v>
      </c>
      <c r="K1399" s="764">
        <v>0</v>
      </c>
      <c r="L1399" s="868" t="s">
        <v>96</v>
      </c>
      <c r="M1399" s="468" t="s">
        <v>82</v>
      </c>
      <c r="N1399" s="940" t="s">
        <v>212</v>
      </c>
      <c r="O1399" s="922"/>
      <c r="P1399" s="871"/>
      <c r="Q1399" s="537">
        <f t="shared" si="35"/>
        <v>0</v>
      </c>
      <c r="R1399" s="470">
        <f>Q1399*0.93</f>
        <v>0</v>
      </c>
      <c r="S1399" s="1264" t="e">
        <f t="shared" si="36"/>
        <v>#VALUE!</v>
      </c>
      <c r="T1399" s="1265"/>
      <c r="U1399" s="1292" t="s">
        <v>472</v>
      </c>
      <c r="V1399" s="1293"/>
    </row>
    <row r="1400" spans="1:23" ht="16">
      <c r="A1400" s="1652"/>
      <c r="B1400" s="817" t="s">
        <v>465</v>
      </c>
      <c r="C1400" s="838" t="s">
        <v>82</v>
      </c>
      <c r="D1400" s="838" t="s">
        <v>553</v>
      </c>
      <c r="E1400" s="838" t="s">
        <v>553</v>
      </c>
      <c r="F1400" s="838" t="s">
        <v>82</v>
      </c>
      <c r="G1400" s="838" t="s">
        <v>96</v>
      </c>
      <c r="H1400" s="468" t="s">
        <v>82</v>
      </c>
      <c r="I1400" s="514" t="s">
        <v>82</v>
      </c>
      <c r="J1400" s="764" t="s">
        <v>699</v>
      </c>
      <c r="K1400" s="514">
        <v>0</v>
      </c>
      <c r="L1400" s="514" t="s">
        <v>82</v>
      </c>
      <c r="M1400" s="863" t="s">
        <v>82</v>
      </c>
      <c r="N1400" s="923"/>
      <c r="O1400" s="922"/>
      <c r="P1400" s="871"/>
      <c r="Q1400" s="537">
        <f t="shared" si="35"/>
        <v>0</v>
      </c>
      <c r="R1400" s="470">
        <f>Q1400*0.93</f>
        <v>0</v>
      </c>
      <c r="S1400" s="1264" t="e">
        <f t="shared" si="36"/>
        <v>#DIV/0!</v>
      </c>
      <c r="T1400" s="1265"/>
      <c r="U1400" s="1292" t="s">
        <v>473</v>
      </c>
      <c r="V1400" s="1293"/>
    </row>
    <row r="1401" spans="1:23" ht="17">
      <c r="A1401" s="1653"/>
      <c r="B1401" s="817" t="s">
        <v>467</v>
      </c>
      <c r="C1401" s="764" t="s">
        <v>701</v>
      </c>
      <c r="D1401" s="468">
        <v>80</v>
      </c>
      <c r="E1401" s="514" t="s">
        <v>1328</v>
      </c>
      <c r="F1401" s="764" t="s">
        <v>907</v>
      </c>
      <c r="G1401" s="514">
        <v>502</v>
      </c>
      <c r="H1401" s="468" t="s">
        <v>82</v>
      </c>
      <c r="I1401" s="514" t="s">
        <v>82</v>
      </c>
      <c r="J1401" s="764">
        <v>0</v>
      </c>
      <c r="K1401" s="764">
        <v>0</v>
      </c>
      <c r="L1401" s="868" t="s">
        <v>484</v>
      </c>
      <c r="M1401" s="468" t="s">
        <v>1577</v>
      </c>
      <c r="N1401" s="841">
        <v>113274</v>
      </c>
      <c r="O1401" s="787">
        <v>22.61</v>
      </c>
      <c r="P1401" s="801">
        <v>50</v>
      </c>
      <c r="Q1401" s="537">
        <f t="shared" si="35"/>
        <v>11.305</v>
      </c>
      <c r="R1401" s="470">
        <f>Q1401*0.7835</f>
        <v>8.8574675000000003</v>
      </c>
      <c r="S1401" s="1264">
        <f t="shared" si="36"/>
        <v>10019.814241486069</v>
      </c>
      <c r="T1401" s="1265"/>
      <c r="U1401" s="1292" t="s">
        <v>405</v>
      </c>
      <c r="V1401" s="1293"/>
    </row>
    <row r="1402" spans="1:23" ht="17">
      <c r="A1402" s="1651">
        <v>45475</v>
      </c>
      <c r="B1402" s="817" t="s">
        <v>256</v>
      </c>
      <c r="C1402" s="764" t="s">
        <v>771</v>
      </c>
      <c r="D1402" s="839" t="s">
        <v>1445</v>
      </c>
      <c r="E1402" s="764" t="s">
        <v>1200</v>
      </c>
      <c r="F1402" s="838" t="s">
        <v>1177</v>
      </c>
      <c r="G1402" s="514">
        <v>498</v>
      </c>
      <c r="H1402" s="970">
        <v>170.38</v>
      </c>
      <c r="I1402" s="514" t="s">
        <v>82</v>
      </c>
      <c r="J1402" s="838" t="s">
        <v>1156</v>
      </c>
      <c r="K1402" s="839">
        <v>0</v>
      </c>
      <c r="L1402" s="868" t="s">
        <v>484</v>
      </c>
      <c r="M1402" s="468" t="s">
        <v>1583</v>
      </c>
      <c r="N1402" s="514">
        <v>88064</v>
      </c>
      <c r="O1402" s="756">
        <v>210</v>
      </c>
      <c r="P1402" s="768">
        <v>99</v>
      </c>
      <c r="Q1402" s="537">
        <f t="shared" si="35"/>
        <v>2.1</v>
      </c>
      <c r="R1402" s="470">
        <f>Q1402*0.75</f>
        <v>1.5750000000000002</v>
      </c>
      <c r="S1402" s="1264">
        <f t="shared" si="36"/>
        <v>41935.238095238092</v>
      </c>
      <c r="T1402" s="1265"/>
      <c r="U1402" s="1292" t="s">
        <v>1586</v>
      </c>
      <c r="V1402" s="1293"/>
      <c r="W1402" s="959">
        <v>14</v>
      </c>
    </row>
    <row r="1403" spans="1:23" ht="17">
      <c r="A1403" s="1652"/>
      <c r="B1403" s="817">
        <v>6</v>
      </c>
      <c r="C1403" s="764" t="s">
        <v>1580</v>
      </c>
      <c r="D1403" s="764" t="s">
        <v>1417</v>
      </c>
      <c r="E1403" s="764" t="s">
        <v>1519</v>
      </c>
      <c r="F1403" s="838" t="s">
        <v>459</v>
      </c>
      <c r="G1403" s="514">
        <v>498</v>
      </c>
      <c r="H1403" s="514" t="s">
        <v>82</v>
      </c>
      <c r="I1403" s="514" t="s">
        <v>82</v>
      </c>
      <c r="J1403" s="838" t="s">
        <v>680</v>
      </c>
      <c r="K1403" s="764">
        <v>0</v>
      </c>
      <c r="L1403" s="868" t="s">
        <v>484</v>
      </c>
      <c r="M1403" s="468" t="s">
        <v>1584</v>
      </c>
      <c r="N1403" s="514">
        <v>144496</v>
      </c>
      <c r="O1403" s="756">
        <v>27.1</v>
      </c>
      <c r="P1403" s="801">
        <v>26</v>
      </c>
      <c r="Q1403" s="537">
        <f t="shared" si="35"/>
        <v>20.054000000000002</v>
      </c>
      <c r="R1403" s="470">
        <f>Q1403*0.75</f>
        <v>15.040500000000002</v>
      </c>
      <c r="S1403" s="1264">
        <f t="shared" si="36"/>
        <v>7205.3455669691821</v>
      </c>
      <c r="T1403" s="1265"/>
      <c r="U1403" s="1292" t="s">
        <v>1585</v>
      </c>
      <c r="V1403" s="1293"/>
    </row>
    <row r="1404" spans="1:23" ht="17">
      <c r="A1404" s="1652"/>
      <c r="B1404" s="817">
        <v>7</v>
      </c>
      <c r="C1404" s="838" t="s">
        <v>1581</v>
      </c>
      <c r="D1404" s="468" t="s">
        <v>1582</v>
      </c>
      <c r="E1404" s="838" t="s">
        <v>561</v>
      </c>
      <c r="F1404" s="838" t="s">
        <v>1351</v>
      </c>
      <c r="G1404" s="514">
        <v>508</v>
      </c>
      <c r="H1404" s="514" t="s">
        <v>82</v>
      </c>
      <c r="I1404" s="514" t="s">
        <v>82</v>
      </c>
      <c r="J1404" s="764" t="s">
        <v>443</v>
      </c>
      <c r="K1404" s="764">
        <v>2</v>
      </c>
      <c r="L1404" s="868" t="s">
        <v>484</v>
      </c>
      <c r="M1404" s="468" t="s">
        <v>1143</v>
      </c>
      <c r="N1404" s="514">
        <v>208375</v>
      </c>
      <c r="O1404" s="756">
        <v>35</v>
      </c>
      <c r="P1404" s="801">
        <v>10</v>
      </c>
      <c r="Q1404" s="537">
        <f t="shared" si="35"/>
        <v>31.5</v>
      </c>
      <c r="R1404" s="470">
        <f>Q1404*0.75</f>
        <v>23.625</v>
      </c>
      <c r="S1404" s="1264">
        <f t="shared" si="36"/>
        <v>6615.0793650793648</v>
      </c>
      <c r="T1404" s="1265"/>
      <c r="U1404" s="1292" t="s">
        <v>405</v>
      </c>
      <c r="V1404" s="1293"/>
    </row>
    <row r="1405" spans="1:23" ht="17">
      <c r="A1405" s="1652"/>
      <c r="B1405" s="817">
        <v>8</v>
      </c>
      <c r="C1405" s="764" t="s">
        <v>82</v>
      </c>
      <c r="D1405" s="764">
        <v>240</v>
      </c>
      <c r="E1405" s="514">
        <v>0</v>
      </c>
      <c r="F1405" s="764" t="s">
        <v>82</v>
      </c>
      <c r="G1405" s="514">
        <v>0</v>
      </c>
      <c r="H1405" s="514" t="s">
        <v>82</v>
      </c>
      <c r="I1405" s="514" t="s">
        <v>82</v>
      </c>
      <c r="J1405" s="764">
        <v>10</v>
      </c>
      <c r="K1405" s="764">
        <v>0</v>
      </c>
      <c r="L1405" s="868" t="s">
        <v>96</v>
      </c>
      <c r="M1405" s="468" t="s">
        <v>82</v>
      </c>
      <c r="N1405" s="940" t="s">
        <v>212</v>
      </c>
      <c r="O1405" s="922"/>
      <c r="P1405" s="871"/>
      <c r="Q1405" s="537">
        <f t="shared" si="35"/>
        <v>0</v>
      </c>
      <c r="R1405" s="470">
        <f>Q1405*0.93</f>
        <v>0</v>
      </c>
      <c r="S1405" s="1264" t="e">
        <f t="shared" si="36"/>
        <v>#VALUE!</v>
      </c>
      <c r="T1405" s="1265"/>
      <c r="U1405" s="1292" t="s">
        <v>472</v>
      </c>
      <c r="V1405" s="1293"/>
    </row>
    <row r="1406" spans="1:23" ht="16">
      <c r="A1406" s="1652"/>
      <c r="B1406" s="817" t="s">
        <v>465</v>
      </c>
      <c r="C1406" s="838" t="s">
        <v>82</v>
      </c>
      <c r="D1406" s="838" t="s">
        <v>553</v>
      </c>
      <c r="E1406" s="838" t="s">
        <v>553</v>
      </c>
      <c r="F1406" s="838" t="s">
        <v>82</v>
      </c>
      <c r="G1406" s="838" t="s">
        <v>96</v>
      </c>
      <c r="H1406" s="468" t="s">
        <v>82</v>
      </c>
      <c r="I1406" s="514" t="s">
        <v>82</v>
      </c>
      <c r="J1406" s="764" t="s">
        <v>699</v>
      </c>
      <c r="K1406" s="514">
        <v>0</v>
      </c>
      <c r="L1406" s="514" t="s">
        <v>82</v>
      </c>
      <c r="M1406" s="863" t="s">
        <v>82</v>
      </c>
      <c r="N1406" s="923"/>
      <c r="O1406" s="922"/>
      <c r="P1406" s="871"/>
      <c r="Q1406" s="537">
        <f t="shared" si="35"/>
        <v>0</v>
      </c>
      <c r="R1406" s="470">
        <f>Q1406*0.93</f>
        <v>0</v>
      </c>
      <c r="S1406" s="1264" t="e">
        <f t="shared" si="36"/>
        <v>#DIV/0!</v>
      </c>
      <c r="T1406" s="1265"/>
      <c r="U1406" s="1292" t="s">
        <v>473</v>
      </c>
      <c r="V1406" s="1293"/>
    </row>
    <row r="1407" spans="1:23" ht="17">
      <c r="A1407" s="1653"/>
      <c r="B1407" s="817" t="s">
        <v>467</v>
      </c>
      <c r="C1407" s="764" t="s">
        <v>701</v>
      </c>
      <c r="D1407" s="468" t="s">
        <v>788</v>
      </c>
      <c r="E1407" s="514" t="s">
        <v>1283</v>
      </c>
      <c r="F1407" s="764" t="s">
        <v>907</v>
      </c>
      <c r="G1407" s="514">
        <v>499</v>
      </c>
      <c r="H1407" s="468" t="s">
        <v>82</v>
      </c>
      <c r="I1407" s="514" t="s">
        <v>82</v>
      </c>
      <c r="J1407" s="764">
        <v>0</v>
      </c>
      <c r="K1407" s="764">
        <v>0</v>
      </c>
      <c r="L1407" s="868" t="s">
        <v>484</v>
      </c>
      <c r="M1407" s="468" t="s">
        <v>1441</v>
      </c>
      <c r="N1407" s="841">
        <v>109133</v>
      </c>
      <c r="O1407" s="787">
        <v>22.61</v>
      </c>
      <c r="P1407" s="801">
        <v>50</v>
      </c>
      <c r="Q1407" s="537">
        <f t="shared" si="35"/>
        <v>11.305</v>
      </c>
      <c r="R1407" s="470">
        <f>Q1407*0.7835</f>
        <v>8.8574675000000003</v>
      </c>
      <c r="S1407" s="1264">
        <f t="shared" si="36"/>
        <v>9653.5161432994246</v>
      </c>
      <c r="T1407" s="1265"/>
      <c r="U1407" s="1292" t="s">
        <v>405</v>
      </c>
      <c r="V1407" s="1293"/>
    </row>
    <row r="1408" spans="1:23" ht="17">
      <c r="A1408" s="1651">
        <v>45476</v>
      </c>
      <c r="B1408" s="817" t="s">
        <v>256</v>
      </c>
      <c r="C1408" s="764" t="s">
        <v>771</v>
      </c>
      <c r="D1408" s="839" t="s">
        <v>1072</v>
      </c>
      <c r="E1408" s="764" t="s">
        <v>1200</v>
      </c>
      <c r="F1408" s="838" t="s">
        <v>456</v>
      </c>
      <c r="G1408" s="514">
        <v>495</v>
      </c>
      <c r="H1408" s="970">
        <v>170.01</v>
      </c>
      <c r="I1408" s="514" t="s">
        <v>82</v>
      </c>
      <c r="J1408" s="838" t="s">
        <v>443</v>
      </c>
      <c r="K1408" s="839">
        <v>0</v>
      </c>
      <c r="L1408" s="868" t="s">
        <v>484</v>
      </c>
      <c r="M1408" s="468" t="s">
        <v>1583</v>
      </c>
      <c r="N1408" s="514">
        <v>102818</v>
      </c>
      <c r="O1408" s="756">
        <v>210</v>
      </c>
      <c r="P1408" s="768">
        <v>99</v>
      </c>
      <c r="Q1408" s="537">
        <f t="shared" ref="Q1408:Q1471" si="37">O1408*(100-P1408)/100</f>
        <v>2.1</v>
      </c>
      <c r="R1408" s="470">
        <f>Q1408*0.75</f>
        <v>1.5750000000000002</v>
      </c>
      <c r="S1408" s="1264">
        <f t="shared" ref="S1408:S1471" si="38">N1408/Q1408</f>
        <v>48960.952380952382</v>
      </c>
      <c r="T1408" s="1265"/>
      <c r="U1408" s="1292" t="s">
        <v>1569</v>
      </c>
      <c r="V1408" s="1293"/>
    </row>
    <row r="1409" spans="1:23" ht="17">
      <c r="A1409" s="1652"/>
      <c r="B1409" s="817">
        <v>6</v>
      </c>
      <c r="C1409" s="764" t="s">
        <v>1587</v>
      </c>
      <c r="D1409" s="764" t="s">
        <v>1589</v>
      </c>
      <c r="E1409" s="764" t="s">
        <v>1519</v>
      </c>
      <c r="F1409" s="838" t="s">
        <v>907</v>
      </c>
      <c r="G1409" s="514">
        <v>496</v>
      </c>
      <c r="H1409" s="514" t="s">
        <v>82</v>
      </c>
      <c r="I1409" s="514" t="s">
        <v>82</v>
      </c>
      <c r="J1409" s="838" t="s">
        <v>697</v>
      </c>
      <c r="K1409" s="764">
        <v>0</v>
      </c>
      <c r="L1409" s="868" t="s">
        <v>484</v>
      </c>
      <c r="M1409" s="468" t="s">
        <v>1321</v>
      </c>
      <c r="N1409" s="514">
        <v>140397</v>
      </c>
      <c r="O1409" s="756">
        <v>27.23</v>
      </c>
      <c r="P1409" s="801">
        <v>26</v>
      </c>
      <c r="Q1409" s="537">
        <f t="shared" si="37"/>
        <v>20.150199999999998</v>
      </c>
      <c r="R1409" s="470">
        <f>Q1409*0.75</f>
        <v>15.112649999999999</v>
      </c>
      <c r="S1409" s="1264">
        <f t="shared" si="38"/>
        <v>6967.523895544462</v>
      </c>
      <c r="T1409" s="1265"/>
      <c r="U1409" s="1292" t="s">
        <v>405</v>
      </c>
      <c r="V1409" s="1293"/>
    </row>
    <row r="1410" spans="1:23" ht="17">
      <c r="A1410" s="1652"/>
      <c r="B1410" s="817">
        <v>7</v>
      </c>
      <c r="C1410" s="838" t="s">
        <v>1588</v>
      </c>
      <c r="D1410" s="468">
        <v>83</v>
      </c>
      <c r="E1410" s="838" t="s">
        <v>781</v>
      </c>
      <c r="F1410" s="838" t="s">
        <v>459</v>
      </c>
      <c r="G1410" s="514">
        <v>509</v>
      </c>
      <c r="H1410" s="514" t="s">
        <v>82</v>
      </c>
      <c r="I1410" s="514" t="s">
        <v>82</v>
      </c>
      <c r="J1410" s="764" t="s">
        <v>443</v>
      </c>
      <c r="K1410" s="764">
        <v>2</v>
      </c>
      <c r="L1410" s="868" t="s">
        <v>484</v>
      </c>
      <c r="M1410" s="468" t="s">
        <v>1143</v>
      </c>
      <c r="N1410" s="514">
        <v>204368</v>
      </c>
      <c r="O1410" s="756">
        <v>35</v>
      </c>
      <c r="P1410" s="801">
        <v>10</v>
      </c>
      <c r="Q1410" s="537">
        <f t="shared" si="37"/>
        <v>31.5</v>
      </c>
      <c r="R1410" s="470">
        <f>Q1410*0.75</f>
        <v>23.625</v>
      </c>
      <c r="S1410" s="1264">
        <f t="shared" si="38"/>
        <v>6487.8730158730159</v>
      </c>
      <c r="T1410" s="1265"/>
      <c r="U1410" s="1292" t="s">
        <v>405</v>
      </c>
      <c r="V1410" s="1293"/>
    </row>
    <row r="1411" spans="1:23" ht="17">
      <c r="A1411" s="1652"/>
      <c r="B1411" s="817">
        <v>8</v>
      </c>
      <c r="C1411" s="764" t="s">
        <v>82</v>
      </c>
      <c r="D1411" s="764">
        <v>240</v>
      </c>
      <c r="E1411" s="514">
        <v>0</v>
      </c>
      <c r="F1411" s="764" t="s">
        <v>82</v>
      </c>
      <c r="G1411" s="514">
        <v>0</v>
      </c>
      <c r="H1411" s="514" t="s">
        <v>82</v>
      </c>
      <c r="I1411" s="514" t="s">
        <v>82</v>
      </c>
      <c r="J1411" s="764">
        <v>10</v>
      </c>
      <c r="K1411" s="764">
        <v>0</v>
      </c>
      <c r="L1411" s="868" t="s">
        <v>96</v>
      </c>
      <c r="M1411" s="468" t="s">
        <v>82</v>
      </c>
      <c r="N1411" s="940" t="s">
        <v>212</v>
      </c>
      <c r="O1411" s="922"/>
      <c r="P1411" s="871"/>
      <c r="Q1411" s="537">
        <f t="shared" si="37"/>
        <v>0</v>
      </c>
      <c r="R1411" s="470">
        <f>Q1411*0.93</f>
        <v>0</v>
      </c>
      <c r="S1411" s="1264" t="e">
        <f t="shared" si="38"/>
        <v>#VALUE!</v>
      </c>
      <c r="T1411" s="1265"/>
      <c r="U1411" s="1292" t="s">
        <v>472</v>
      </c>
      <c r="V1411" s="1293"/>
    </row>
    <row r="1412" spans="1:23" ht="16">
      <c r="A1412" s="1652"/>
      <c r="B1412" s="817" t="s">
        <v>465</v>
      </c>
      <c r="C1412" s="838" t="s">
        <v>82</v>
      </c>
      <c r="D1412" s="838" t="s">
        <v>553</v>
      </c>
      <c r="E1412" s="838" t="s">
        <v>553</v>
      </c>
      <c r="F1412" s="838" t="s">
        <v>82</v>
      </c>
      <c r="G1412" s="838" t="s">
        <v>96</v>
      </c>
      <c r="H1412" s="468" t="s">
        <v>82</v>
      </c>
      <c r="I1412" s="514" t="s">
        <v>82</v>
      </c>
      <c r="J1412" s="764" t="s">
        <v>699</v>
      </c>
      <c r="K1412" s="514">
        <v>0</v>
      </c>
      <c r="L1412" s="514" t="s">
        <v>82</v>
      </c>
      <c r="M1412" s="863" t="s">
        <v>82</v>
      </c>
      <c r="N1412" s="923"/>
      <c r="O1412" s="922"/>
      <c r="P1412" s="871"/>
      <c r="Q1412" s="537">
        <f t="shared" si="37"/>
        <v>0</v>
      </c>
      <c r="R1412" s="470">
        <f>Q1412*0.93</f>
        <v>0</v>
      </c>
      <c r="S1412" s="1264" t="e">
        <f t="shared" si="38"/>
        <v>#DIV/0!</v>
      </c>
      <c r="T1412" s="1265"/>
      <c r="U1412" s="1292" t="s">
        <v>473</v>
      </c>
      <c r="V1412" s="1293"/>
    </row>
    <row r="1413" spans="1:23" ht="17">
      <c r="A1413" s="1653"/>
      <c r="B1413" s="817" t="s">
        <v>467</v>
      </c>
      <c r="C1413" s="764" t="s">
        <v>701</v>
      </c>
      <c r="D1413" s="468">
        <v>81</v>
      </c>
      <c r="E1413" s="514">
        <v>25</v>
      </c>
      <c r="F1413" s="764" t="s">
        <v>458</v>
      </c>
      <c r="G1413" s="514">
        <v>496</v>
      </c>
      <c r="H1413" s="468" t="s">
        <v>82</v>
      </c>
      <c r="I1413" s="514" t="s">
        <v>82</v>
      </c>
      <c r="J1413" s="764">
        <v>0</v>
      </c>
      <c r="K1413" s="764">
        <v>0</v>
      </c>
      <c r="L1413" s="868" t="s">
        <v>484</v>
      </c>
      <c r="M1413" s="468" t="s">
        <v>1441</v>
      </c>
      <c r="N1413" s="841">
        <v>109133</v>
      </c>
      <c r="O1413" s="787">
        <v>22.61</v>
      </c>
      <c r="P1413" s="801">
        <v>50</v>
      </c>
      <c r="Q1413" s="537">
        <f t="shared" si="37"/>
        <v>11.305</v>
      </c>
      <c r="R1413" s="470">
        <f>Q1413*0.7835</f>
        <v>8.8574675000000003</v>
      </c>
      <c r="S1413" s="1264">
        <f t="shared" si="38"/>
        <v>9653.5161432994246</v>
      </c>
      <c r="T1413" s="1265"/>
      <c r="U1413" s="1292" t="s">
        <v>405</v>
      </c>
      <c r="V1413" s="1293"/>
    </row>
    <row r="1414" spans="1:23" ht="17">
      <c r="A1414" s="1651">
        <v>45477</v>
      </c>
      <c r="B1414" s="817" t="s">
        <v>256</v>
      </c>
      <c r="C1414" s="764" t="s">
        <v>452</v>
      </c>
      <c r="D1414" s="839" t="s">
        <v>1072</v>
      </c>
      <c r="E1414" s="764" t="s">
        <v>1227</v>
      </c>
      <c r="F1414" s="838" t="s">
        <v>1593</v>
      </c>
      <c r="G1414" s="514">
        <v>490</v>
      </c>
      <c r="H1414" s="970">
        <v>169.74</v>
      </c>
      <c r="I1414" s="514" t="s">
        <v>82</v>
      </c>
      <c r="J1414" s="838" t="s">
        <v>443</v>
      </c>
      <c r="K1414" s="839">
        <v>0</v>
      </c>
      <c r="L1414" s="868" t="s">
        <v>484</v>
      </c>
      <c r="M1414" s="468" t="s">
        <v>1378</v>
      </c>
      <c r="N1414" s="514">
        <v>70000</v>
      </c>
      <c r="O1414" s="756">
        <v>210</v>
      </c>
      <c r="P1414" s="768">
        <v>99</v>
      </c>
      <c r="Q1414" s="537">
        <f t="shared" si="37"/>
        <v>2.1</v>
      </c>
      <c r="R1414" s="470">
        <f>Q1414*0.75</f>
        <v>1.5750000000000002</v>
      </c>
      <c r="S1414" s="1264">
        <f t="shared" si="38"/>
        <v>33333.333333333328</v>
      </c>
      <c r="T1414" s="1265"/>
      <c r="U1414" s="1292" t="s">
        <v>1569</v>
      </c>
      <c r="V1414" s="1293"/>
      <c r="W1414" s="959">
        <v>14</v>
      </c>
    </row>
    <row r="1415" spans="1:23" ht="17">
      <c r="A1415" s="1652"/>
      <c r="B1415" s="817">
        <v>6</v>
      </c>
      <c r="C1415" s="764" t="s">
        <v>82</v>
      </c>
      <c r="D1415" s="764" t="s">
        <v>1590</v>
      </c>
      <c r="E1415" s="764" t="s">
        <v>1591</v>
      </c>
      <c r="F1415" s="838" t="s">
        <v>82</v>
      </c>
      <c r="G1415" s="514">
        <v>490</v>
      </c>
      <c r="H1415" s="514" t="s">
        <v>82</v>
      </c>
      <c r="I1415" s="514" t="s">
        <v>82</v>
      </c>
      <c r="J1415" s="838" t="s">
        <v>697</v>
      </c>
      <c r="K1415" s="764">
        <v>0</v>
      </c>
      <c r="L1415" s="868" t="s">
        <v>96</v>
      </c>
      <c r="M1415" s="468" t="s">
        <v>82</v>
      </c>
      <c r="N1415" s="514" t="s">
        <v>82</v>
      </c>
      <c r="O1415" s="756" t="s">
        <v>82</v>
      </c>
      <c r="P1415" s="801" t="s">
        <v>82</v>
      </c>
      <c r="Q1415" s="537" t="e">
        <f t="shared" si="37"/>
        <v>#VALUE!</v>
      </c>
      <c r="R1415" s="470" t="e">
        <f>Q1415*0.75</f>
        <v>#VALUE!</v>
      </c>
      <c r="S1415" s="1264" t="e">
        <f t="shared" si="38"/>
        <v>#VALUE!</v>
      </c>
      <c r="T1415" s="1265"/>
      <c r="U1415" s="1292" t="s">
        <v>1554</v>
      </c>
      <c r="V1415" s="1293"/>
    </row>
    <row r="1416" spans="1:23" ht="17">
      <c r="A1416" s="1652"/>
      <c r="B1416" s="817">
        <v>7</v>
      </c>
      <c r="C1416" s="838" t="s">
        <v>1592</v>
      </c>
      <c r="D1416" s="468" t="s">
        <v>938</v>
      </c>
      <c r="E1416" s="838" t="s">
        <v>561</v>
      </c>
      <c r="F1416" s="838" t="s">
        <v>902</v>
      </c>
      <c r="G1416" s="514">
        <v>490</v>
      </c>
      <c r="H1416" s="514" t="s">
        <v>82</v>
      </c>
      <c r="I1416" s="514" t="s">
        <v>82</v>
      </c>
      <c r="J1416" s="764" t="s">
        <v>443</v>
      </c>
      <c r="K1416" s="764">
        <v>2</v>
      </c>
      <c r="L1416" s="868" t="s">
        <v>781</v>
      </c>
      <c r="M1416" s="468" t="s">
        <v>82</v>
      </c>
      <c r="N1416" s="514">
        <v>174947</v>
      </c>
      <c r="O1416" s="756">
        <v>18.739999999999998</v>
      </c>
      <c r="P1416" s="801">
        <v>10</v>
      </c>
      <c r="Q1416" s="537">
        <f t="shared" si="37"/>
        <v>16.866</v>
      </c>
      <c r="R1416" s="470">
        <f>Q1416*0.75</f>
        <v>12.6495</v>
      </c>
      <c r="S1416" s="1264">
        <f t="shared" si="38"/>
        <v>10372.761769239891</v>
      </c>
      <c r="T1416" s="1265"/>
      <c r="U1416" s="1292" t="s">
        <v>405</v>
      </c>
      <c r="V1416" s="1293"/>
    </row>
    <row r="1417" spans="1:23" ht="17">
      <c r="A1417" s="1652"/>
      <c r="B1417" s="817">
        <v>8</v>
      </c>
      <c r="C1417" s="764" t="s">
        <v>82</v>
      </c>
      <c r="D1417" s="764">
        <v>240</v>
      </c>
      <c r="E1417" s="514">
        <v>0</v>
      </c>
      <c r="F1417" s="764" t="s">
        <v>82</v>
      </c>
      <c r="G1417" s="514">
        <v>0</v>
      </c>
      <c r="H1417" s="514" t="s">
        <v>82</v>
      </c>
      <c r="I1417" s="514" t="s">
        <v>82</v>
      </c>
      <c r="J1417" s="764">
        <v>10</v>
      </c>
      <c r="K1417" s="764">
        <v>0</v>
      </c>
      <c r="L1417" s="868" t="s">
        <v>96</v>
      </c>
      <c r="M1417" s="468" t="s">
        <v>82</v>
      </c>
      <c r="N1417" s="940" t="s">
        <v>212</v>
      </c>
      <c r="O1417" s="922"/>
      <c r="P1417" s="871"/>
      <c r="Q1417" s="537">
        <f t="shared" si="37"/>
        <v>0</v>
      </c>
      <c r="R1417" s="470">
        <f>Q1417*0.93</f>
        <v>0</v>
      </c>
      <c r="S1417" s="1264" t="e">
        <f t="shared" si="38"/>
        <v>#VALUE!</v>
      </c>
      <c r="T1417" s="1265"/>
      <c r="U1417" s="1292" t="s">
        <v>472</v>
      </c>
      <c r="V1417" s="1293"/>
    </row>
    <row r="1418" spans="1:23" ht="16">
      <c r="A1418" s="1652"/>
      <c r="B1418" s="817" t="s">
        <v>465</v>
      </c>
      <c r="C1418" s="838" t="s">
        <v>82</v>
      </c>
      <c r="D1418" s="838" t="s">
        <v>553</v>
      </c>
      <c r="E1418" s="838" t="s">
        <v>553</v>
      </c>
      <c r="F1418" s="838" t="s">
        <v>82</v>
      </c>
      <c r="G1418" s="838" t="s">
        <v>96</v>
      </c>
      <c r="H1418" s="468" t="s">
        <v>82</v>
      </c>
      <c r="I1418" s="514" t="s">
        <v>82</v>
      </c>
      <c r="J1418" s="764" t="s">
        <v>699</v>
      </c>
      <c r="K1418" s="514">
        <v>0</v>
      </c>
      <c r="L1418" s="514" t="s">
        <v>82</v>
      </c>
      <c r="M1418" s="863" t="s">
        <v>82</v>
      </c>
      <c r="N1418" s="923"/>
      <c r="O1418" s="922"/>
      <c r="P1418" s="871"/>
      <c r="Q1418" s="537">
        <f t="shared" si="37"/>
        <v>0</v>
      </c>
      <c r="R1418" s="470">
        <f>Q1418*0.93</f>
        <v>0</v>
      </c>
      <c r="S1418" s="1264" t="e">
        <f t="shared" si="38"/>
        <v>#DIV/0!</v>
      </c>
      <c r="T1418" s="1265"/>
      <c r="U1418" s="1292" t="s">
        <v>473</v>
      </c>
      <c r="V1418" s="1293"/>
    </row>
    <row r="1419" spans="1:23" ht="17">
      <c r="A1419" s="1653"/>
      <c r="B1419" s="817" t="s">
        <v>467</v>
      </c>
      <c r="C1419" s="764" t="s">
        <v>452</v>
      </c>
      <c r="D1419" s="468">
        <v>63</v>
      </c>
      <c r="E1419" s="514" t="s">
        <v>1283</v>
      </c>
      <c r="F1419" s="764" t="s">
        <v>459</v>
      </c>
      <c r="G1419" s="514">
        <v>491</v>
      </c>
      <c r="H1419" s="468" t="s">
        <v>82</v>
      </c>
      <c r="I1419" s="514" t="s">
        <v>82</v>
      </c>
      <c r="J1419" s="764">
        <v>0</v>
      </c>
      <c r="K1419" s="764">
        <v>0</v>
      </c>
      <c r="L1419" s="868" t="s">
        <v>484</v>
      </c>
      <c r="M1419" s="468" t="s">
        <v>1594</v>
      </c>
      <c r="N1419" s="841">
        <v>146696</v>
      </c>
      <c r="O1419" s="787">
        <v>22.61</v>
      </c>
      <c r="P1419" s="801">
        <v>50</v>
      </c>
      <c r="Q1419" s="537">
        <f t="shared" si="37"/>
        <v>11.305</v>
      </c>
      <c r="R1419" s="470">
        <f>Q1419*0.7835</f>
        <v>8.8574675000000003</v>
      </c>
      <c r="S1419" s="1264">
        <f t="shared" si="38"/>
        <v>12976.205218929677</v>
      </c>
      <c r="T1419" s="1265"/>
      <c r="U1419" s="1292" t="s">
        <v>405</v>
      </c>
      <c r="V1419" s="1293"/>
    </row>
    <row r="1420" spans="1:23" ht="17">
      <c r="A1420" s="1651">
        <v>45478</v>
      </c>
      <c r="B1420" s="817" t="s">
        <v>256</v>
      </c>
      <c r="C1420" s="764" t="s">
        <v>1595</v>
      </c>
      <c r="D1420" s="839" t="s">
        <v>1598</v>
      </c>
      <c r="E1420" s="764" t="s">
        <v>1200</v>
      </c>
      <c r="F1420" s="838" t="s">
        <v>456</v>
      </c>
      <c r="G1420" s="514">
        <v>470</v>
      </c>
      <c r="H1420" s="970">
        <v>169.71</v>
      </c>
      <c r="I1420" s="514" t="s">
        <v>82</v>
      </c>
      <c r="J1420" s="838" t="s">
        <v>443</v>
      </c>
      <c r="K1420" s="839">
        <v>0</v>
      </c>
      <c r="L1420" s="868" t="s">
        <v>484</v>
      </c>
      <c r="M1420" s="468" t="s">
        <v>1600</v>
      </c>
      <c r="N1420" s="514">
        <v>92499</v>
      </c>
      <c r="O1420" s="756">
        <v>215</v>
      </c>
      <c r="P1420" s="768">
        <v>99</v>
      </c>
      <c r="Q1420" s="537">
        <f t="shared" si="37"/>
        <v>2.15</v>
      </c>
      <c r="R1420" s="470">
        <f>Q1420*0.75</f>
        <v>1.6124999999999998</v>
      </c>
      <c r="S1420" s="1264">
        <f t="shared" si="38"/>
        <v>43022.79069767442</v>
      </c>
      <c r="T1420" s="1265"/>
      <c r="U1420" s="1292" t="s">
        <v>1569</v>
      </c>
      <c r="V1420" s="1293"/>
      <c r="W1420" s="959">
        <v>14</v>
      </c>
    </row>
    <row r="1421" spans="1:23" ht="17">
      <c r="A1421" s="1652"/>
      <c r="B1421" s="817">
        <v>6</v>
      </c>
      <c r="C1421" s="764" t="s">
        <v>1596</v>
      </c>
      <c r="D1421" s="764" t="s">
        <v>1556</v>
      </c>
      <c r="E1421" s="764" t="s">
        <v>1232</v>
      </c>
      <c r="F1421" s="838" t="s">
        <v>459</v>
      </c>
      <c r="G1421" s="514">
        <v>470</v>
      </c>
      <c r="H1421" s="514" t="s">
        <v>82</v>
      </c>
      <c r="I1421" s="514" t="s">
        <v>82</v>
      </c>
      <c r="J1421" s="838" t="s">
        <v>693</v>
      </c>
      <c r="K1421" s="764">
        <v>0</v>
      </c>
      <c r="L1421" s="868" t="s">
        <v>1413</v>
      </c>
      <c r="M1421" s="468" t="s">
        <v>1601</v>
      </c>
      <c r="N1421" s="514">
        <v>143236</v>
      </c>
      <c r="O1421" s="756">
        <v>30.9</v>
      </c>
      <c r="P1421" s="801">
        <v>26</v>
      </c>
      <c r="Q1421" s="537">
        <f t="shared" si="37"/>
        <v>22.866</v>
      </c>
      <c r="R1421" s="470">
        <f>Q1421*0.75</f>
        <v>17.1495</v>
      </c>
      <c r="S1421" s="1264">
        <f t="shared" si="38"/>
        <v>6264.1476427884199</v>
      </c>
      <c r="T1421" s="1265"/>
      <c r="U1421" s="1292" t="s">
        <v>405</v>
      </c>
      <c r="V1421" s="1293"/>
    </row>
    <row r="1422" spans="1:23" ht="17">
      <c r="A1422" s="1652"/>
      <c r="B1422" s="817">
        <v>7</v>
      </c>
      <c r="C1422" s="838" t="s">
        <v>1597</v>
      </c>
      <c r="D1422" s="468" t="s">
        <v>1599</v>
      </c>
      <c r="E1422" s="838" t="s">
        <v>781</v>
      </c>
      <c r="F1422" s="838" t="s">
        <v>459</v>
      </c>
      <c r="G1422" s="514">
        <v>527</v>
      </c>
      <c r="H1422" s="514" t="s">
        <v>82</v>
      </c>
      <c r="I1422" s="514" t="s">
        <v>82</v>
      </c>
      <c r="J1422" s="764" t="s">
        <v>443</v>
      </c>
      <c r="K1422" s="764">
        <v>2</v>
      </c>
      <c r="L1422" s="868" t="s">
        <v>750</v>
      </c>
      <c r="M1422" s="468" t="s">
        <v>1602</v>
      </c>
      <c r="N1422" s="514">
        <v>179159</v>
      </c>
      <c r="O1422" s="756">
        <v>37</v>
      </c>
      <c r="P1422" s="801">
        <v>10</v>
      </c>
      <c r="Q1422" s="537">
        <f t="shared" si="37"/>
        <v>33.299999999999997</v>
      </c>
      <c r="R1422" s="470">
        <f>Q1422*0.75</f>
        <v>24.974999999999998</v>
      </c>
      <c r="S1422" s="1264">
        <f t="shared" si="38"/>
        <v>5380.1501501501507</v>
      </c>
      <c r="T1422" s="1265"/>
      <c r="U1422" s="1292" t="s">
        <v>405</v>
      </c>
      <c r="V1422" s="1293"/>
    </row>
    <row r="1423" spans="1:23" ht="17">
      <c r="A1423" s="1652"/>
      <c r="B1423" s="817">
        <v>8</v>
      </c>
      <c r="C1423" s="764" t="s">
        <v>82</v>
      </c>
      <c r="D1423" s="764">
        <v>240</v>
      </c>
      <c r="E1423" s="514">
        <v>0</v>
      </c>
      <c r="F1423" s="764" t="s">
        <v>82</v>
      </c>
      <c r="G1423" s="514">
        <v>0</v>
      </c>
      <c r="H1423" s="514" t="s">
        <v>82</v>
      </c>
      <c r="I1423" s="514" t="s">
        <v>82</v>
      </c>
      <c r="J1423" s="764">
        <v>10</v>
      </c>
      <c r="K1423" s="764">
        <v>0</v>
      </c>
      <c r="L1423" s="868" t="s">
        <v>96</v>
      </c>
      <c r="M1423" s="468" t="s">
        <v>82</v>
      </c>
      <c r="N1423" s="940" t="s">
        <v>212</v>
      </c>
      <c r="O1423" s="922"/>
      <c r="P1423" s="871"/>
      <c r="Q1423" s="537">
        <f t="shared" si="37"/>
        <v>0</v>
      </c>
      <c r="R1423" s="470">
        <f>Q1423*0.93</f>
        <v>0</v>
      </c>
      <c r="S1423" s="1264" t="e">
        <f t="shared" si="38"/>
        <v>#VALUE!</v>
      </c>
      <c r="T1423" s="1265"/>
      <c r="U1423" s="1292" t="s">
        <v>472</v>
      </c>
      <c r="V1423" s="1293"/>
    </row>
    <row r="1424" spans="1:23" ht="16">
      <c r="A1424" s="1652"/>
      <c r="B1424" s="817" t="s">
        <v>465</v>
      </c>
      <c r="C1424" s="838" t="s">
        <v>82</v>
      </c>
      <c r="D1424" s="838" t="s">
        <v>553</v>
      </c>
      <c r="E1424" s="838" t="s">
        <v>553</v>
      </c>
      <c r="F1424" s="838" t="s">
        <v>82</v>
      </c>
      <c r="G1424" s="838" t="s">
        <v>96</v>
      </c>
      <c r="H1424" s="468" t="s">
        <v>82</v>
      </c>
      <c r="I1424" s="514" t="s">
        <v>82</v>
      </c>
      <c r="J1424" s="764" t="s">
        <v>699</v>
      </c>
      <c r="K1424" s="514">
        <v>0</v>
      </c>
      <c r="L1424" s="514" t="s">
        <v>82</v>
      </c>
      <c r="M1424" s="863" t="s">
        <v>82</v>
      </c>
      <c r="N1424" s="923"/>
      <c r="O1424" s="922"/>
      <c r="P1424" s="871"/>
      <c r="Q1424" s="537">
        <f t="shared" si="37"/>
        <v>0</v>
      </c>
      <c r="R1424" s="470">
        <f>Q1424*0.93</f>
        <v>0</v>
      </c>
      <c r="S1424" s="1264" t="e">
        <f t="shared" si="38"/>
        <v>#DIV/0!</v>
      </c>
      <c r="T1424" s="1265"/>
      <c r="U1424" s="1292" t="s">
        <v>473</v>
      </c>
      <c r="V1424" s="1293"/>
    </row>
    <row r="1425" spans="1:23" ht="17">
      <c r="A1425" s="1653"/>
      <c r="B1425" s="817" t="s">
        <v>467</v>
      </c>
      <c r="C1425" s="764" t="s">
        <v>701</v>
      </c>
      <c r="D1425" s="468">
        <v>80</v>
      </c>
      <c r="E1425" s="514">
        <v>25</v>
      </c>
      <c r="F1425" s="764" t="s">
        <v>458</v>
      </c>
      <c r="G1425" s="514">
        <v>470</v>
      </c>
      <c r="H1425" s="468" t="s">
        <v>82</v>
      </c>
      <c r="I1425" s="514" t="s">
        <v>82</v>
      </c>
      <c r="J1425" s="764">
        <v>0</v>
      </c>
      <c r="K1425" s="764">
        <v>0</v>
      </c>
      <c r="L1425" s="868" t="s">
        <v>484</v>
      </c>
      <c r="M1425" s="468" t="s">
        <v>1547</v>
      </c>
      <c r="N1425" s="841">
        <v>108289</v>
      </c>
      <c r="O1425" s="787">
        <v>26</v>
      </c>
      <c r="P1425" s="801">
        <v>50</v>
      </c>
      <c r="Q1425" s="537">
        <f t="shared" si="37"/>
        <v>13</v>
      </c>
      <c r="R1425" s="470">
        <f>Q1425*0.7835</f>
        <v>10.185499999999999</v>
      </c>
      <c r="S1425" s="1264">
        <f t="shared" si="38"/>
        <v>8329.9230769230762</v>
      </c>
      <c r="T1425" s="1265"/>
      <c r="U1425" s="1292" t="s">
        <v>405</v>
      </c>
      <c r="V1425" s="1293"/>
    </row>
    <row r="1426" spans="1:23" ht="17">
      <c r="A1426" s="1651">
        <v>45479</v>
      </c>
      <c r="B1426" s="817" t="s">
        <v>256</v>
      </c>
      <c r="C1426" s="764" t="s">
        <v>1595</v>
      </c>
      <c r="D1426" s="839" t="s">
        <v>1604</v>
      </c>
      <c r="E1426" s="764" t="s">
        <v>1200</v>
      </c>
      <c r="F1426" s="838" t="s">
        <v>1177</v>
      </c>
      <c r="G1426" s="514">
        <v>465</v>
      </c>
      <c r="H1426" s="970">
        <v>169.57</v>
      </c>
      <c r="I1426" s="514" t="s">
        <v>82</v>
      </c>
      <c r="J1426" s="838" t="s">
        <v>443</v>
      </c>
      <c r="K1426" s="839">
        <v>0</v>
      </c>
      <c r="L1426" s="868" t="s">
        <v>484</v>
      </c>
      <c r="M1426" s="468" t="s">
        <v>1105</v>
      </c>
      <c r="N1426" s="514">
        <v>88527</v>
      </c>
      <c r="O1426" s="756">
        <v>210</v>
      </c>
      <c r="P1426" s="768">
        <v>99</v>
      </c>
      <c r="Q1426" s="537">
        <f t="shared" si="37"/>
        <v>2.1</v>
      </c>
      <c r="R1426" s="470">
        <f>Q1426*0.75</f>
        <v>1.5750000000000002</v>
      </c>
      <c r="S1426" s="1264">
        <f t="shared" si="38"/>
        <v>42155.714285714283</v>
      </c>
      <c r="T1426" s="1265"/>
      <c r="U1426" s="1292" t="s">
        <v>1569</v>
      </c>
      <c r="V1426" s="1293"/>
      <c r="W1426" s="959">
        <v>14</v>
      </c>
    </row>
    <row r="1427" spans="1:23" ht="17">
      <c r="A1427" s="1652"/>
      <c r="B1427" s="817">
        <v>6</v>
      </c>
      <c r="C1427" s="764" t="s">
        <v>1603</v>
      </c>
      <c r="D1427" s="764" t="s">
        <v>1605</v>
      </c>
      <c r="E1427" s="764" t="s">
        <v>1606</v>
      </c>
      <c r="F1427" s="838" t="s">
        <v>907</v>
      </c>
      <c r="G1427" s="514">
        <v>465</v>
      </c>
      <c r="H1427" s="514" t="s">
        <v>82</v>
      </c>
      <c r="I1427" s="514" t="s">
        <v>82</v>
      </c>
      <c r="J1427" s="838" t="s">
        <v>693</v>
      </c>
      <c r="K1427" s="764">
        <v>0</v>
      </c>
      <c r="L1427" s="868" t="s">
        <v>971</v>
      </c>
      <c r="M1427" s="468" t="s">
        <v>1607</v>
      </c>
      <c r="N1427" s="514">
        <v>109792</v>
      </c>
      <c r="O1427" s="756">
        <v>27.12</v>
      </c>
      <c r="P1427" s="801">
        <v>26</v>
      </c>
      <c r="Q1427" s="537">
        <f t="shared" si="37"/>
        <v>20.0688</v>
      </c>
      <c r="R1427" s="470">
        <f>Q1427*0.75</f>
        <v>15.051600000000001</v>
      </c>
      <c r="S1427" s="1264">
        <f t="shared" si="38"/>
        <v>5470.7805150283029</v>
      </c>
      <c r="T1427" s="1265"/>
      <c r="U1427" s="1292" t="s">
        <v>405</v>
      </c>
      <c r="V1427" s="1293"/>
    </row>
    <row r="1428" spans="1:23" ht="17">
      <c r="A1428" s="1652"/>
      <c r="B1428" s="817">
        <v>7</v>
      </c>
      <c r="C1428" s="838" t="s">
        <v>1387</v>
      </c>
      <c r="D1428" s="468" t="s">
        <v>1286</v>
      </c>
      <c r="E1428" s="838" t="s">
        <v>781</v>
      </c>
      <c r="F1428" s="838" t="s">
        <v>459</v>
      </c>
      <c r="G1428" s="514">
        <v>535</v>
      </c>
      <c r="H1428" s="514" t="s">
        <v>82</v>
      </c>
      <c r="I1428" s="514" t="s">
        <v>82</v>
      </c>
      <c r="J1428" s="764" t="s">
        <v>443</v>
      </c>
      <c r="K1428" s="764">
        <v>2</v>
      </c>
      <c r="L1428" s="868" t="s">
        <v>615</v>
      </c>
      <c r="M1428" s="468" t="s">
        <v>1374</v>
      </c>
      <c r="N1428" s="514">
        <v>197614</v>
      </c>
      <c r="O1428" s="756">
        <v>30.5</v>
      </c>
      <c r="P1428" s="801">
        <v>10</v>
      </c>
      <c r="Q1428" s="537">
        <f t="shared" si="37"/>
        <v>27.45</v>
      </c>
      <c r="R1428" s="470">
        <f>Q1428*0.75</f>
        <v>20.587499999999999</v>
      </c>
      <c r="S1428" s="1264">
        <f t="shared" si="38"/>
        <v>7199.052823315119</v>
      </c>
      <c r="T1428" s="1265"/>
      <c r="U1428" s="1292" t="s">
        <v>405</v>
      </c>
      <c r="V1428" s="1293"/>
    </row>
    <row r="1429" spans="1:23" ht="17">
      <c r="A1429" s="1652"/>
      <c r="B1429" s="817">
        <v>8</v>
      </c>
      <c r="C1429" s="764" t="s">
        <v>82</v>
      </c>
      <c r="D1429" s="764">
        <v>240</v>
      </c>
      <c r="E1429" s="514">
        <v>0</v>
      </c>
      <c r="F1429" s="764" t="s">
        <v>82</v>
      </c>
      <c r="G1429" s="514">
        <v>0</v>
      </c>
      <c r="H1429" s="514" t="s">
        <v>82</v>
      </c>
      <c r="I1429" s="514" t="s">
        <v>82</v>
      </c>
      <c r="J1429" s="764">
        <v>10</v>
      </c>
      <c r="K1429" s="764">
        <v>0</v>
      </c>
      <c r="L1429" s="868" t="s">
        <v>96</v>
      </c>
      <c r="M1429" s="468" t="s">
        <v>82</v>
      </c>
      <c r="N1429" s="940" t="s">
        <v>212</v>
      </c>
      <c r="O1429" s="922"/>
      <c r="P1429" s="871"/>
      <c r="Q1429" s="537">
        <f t="shared" si="37"/>
        <v>0</v>
      </c>
      <c r="R1429" s="470">
        <f>Q1429*0.93</f>
        <v>0</v>
      </c>
      <c r="S1429" s="1264" t="e">
        <f t="shared" si="38"/>
        <v>#VALUE!</v>
      </c>
      <c r="T1429" s="1265"/>
      <c r="U1429" s="1292" t="s">
        <v>472</v>
      </c>
      <c r="V1429" s="1293"/>
    </row>
    <row r="1430" spans="1:23" ht="16">
      <c r="A1430" s="1652"/>
      <c r="B1430" s="817" t="s">
        <v>465</v>
      </c>
      <c r="C1430" s="838" t="s">
        <v>82</v>
      </c>
      <c r="D1430" s="838" t="s">
        <v>553</v>
      </c>
      <c r="E1430" s="838" t="s">
        <v>553</v>
      </c>
      <c r="F1430" s="838" t="s">
        <v>82</v>
      </c>
      <c r="G1430" s="838" t="s">
        <v>96</v>
      </c>
      <c r="H1430" s="468" t="s">
        <v>82</v>
      </c>
      <c r="I1430" s="514" t="s">
        <v>82</v>
      </c>
      <c r="J1430" s="764" t="s">
        <v>699</v>
      </c>
      <c r="K1430" s="514">
        <v>0</v>
      </c>
      <c r="L1430" s="514" t="s">
        <v>82</v>
      </c>
      <c r="M1430" s="863" t="s">
        <v>82</v>
      </c>
      <c r="N1430" s="923"/>
      <c r="O1430" s="922"/>
      <c r="P1430" s="871"/>
      <c r="Q1430" s="537">
        <f t="shared" si="37"/>
        <v>0</v>
      </c>
      <c r="R1430" s="470">
        <f>Q1430*0.93</f>
        <v>0</v>
      </c>
      <c r="S1430" s="1264" t="e">
        <f t="shared" si="38"/>
        <v>#DIV/0!</v>
      </c>
      <c r="T1430" s="1265"/>
      <c r="U1430" s="1292" t="s">
        <v>473</v>
      </c>
      <c r="V1430" s="1293"/>
    </row>
    <row r="1431" spans="1:23" ht="17">
      <c r="A1431" s="1653"/>
      <c r="B1431" s="817" t="s">
        <v>467</v>
      </c>
      <c r="C1431" s="764" t="s">
        <v>701</v>
      </c>
      <c r="D1431" s="468">
        <v>80</v>
      </c>
      <c r="E1431" s="514">
        <v>25</v>
      </c>
      <c r="F1431" s="764" t="s">
        <v>458</v>
      </c>
      <c r="G1431" s="514">
        <v>466</v>
      </c>
      <c r="H1431" s="468" t="s">
        <v>82</v>
      </c>
      <c r="I1431" s="514" t="s">
        <v>82</v>
      </c>
      <c r="J1431" s="764">
        <v>0</v>
      </c>
      <c r="K1431" s="764">
        <v>0</v>
      </c>
      <c r="L1431" s="868" t="s">
        <v>484</v>
      </c>
      <c r="M1431" s="468" t="s">
        <v>1505</v>
      </c>
      <c r="N1431" s="841">
        <v>115000</v>
      </c>
      <c r="O1431" s="787">
        <v>26</v>
      </c>
      <c r="P1431" s="801">
        <v>50</v>
      </c>
      <c r="Q1431" s="537">
        <f t="shared" si="37"/>
        <v>13</v>
      </c>
      <c r="R1431" s="470">
        <f>Q1431*0.7835</f>
        <v>10.185499999999999</v>
      </c>
      <c r="S1431" s="1264">
        <f t="shared" si="38"/>
        <v>8846.1538461538457</v>
      </c>
      <c r="T1431" s="1265"/>
      <c r="U1431" s="1292" t="s">
        <v>405</v>
      </c>
      <c r="V1431" s="1293"/>
    </row>
    <row r="1432" spans="1:23" ht="15.75" customHeight="1">
      <c r="A1432" s="1651">
        <v>45480</v>
      </c>
      <c r="B1432" s="817" t="s">
        <v>256</v>
      </c>
      <c r="C1432" s="764" t="s">
        <v>771</v>
      </c>
      <c r="D1432" s="839" t="s">
        <v>1609</v>
      </c>
      <c r="E1432" s="764" t="s">
        <v>1200</v>
      </c>
      <c r="F1432" s="838" t="s">
        <v>456</v>
      </c>
      <c r="G1432" s="514">
        <v>460</v>
      </c>
      <c r="H1432" s="970">
        <v>169.36</v>
      </c>
      <c r="I1432" s="514" t="s">
        <v>82</v>
      </c>
      <c r="J1432" s="838" t="s">
        <v>443</v>
      </c>
      <c r="K1432" s="839">
        <v>0</v>
      </c>
      <c r="L1432" s="868" t="s">
        <v>484</v>
      </c>
      <c r="M1432" s="468" t="s">
        <v>1105</v>
      </c>
      <c r="N1432" s="514">
        <v>102969</v>
      </c>
      <c r="O1432" s="756">
        <v>210</v>
      </c>
      <c r="P1432" s="768">
        <v>99</v>
      </c>
      <c r="Q1432" s="537">
        <f t="shared" si="37"/>
        <v>2.1</v>
      </c>
      <c r="R1432" s="470">
        <f>Q1432*0.75</f>
        <v>1.5750000000000002</v>
      </c>
      <c r="S1432" s="1264">
        <f t="shared" si="38"/>
        <v>49032.857142857138</v>
      </c>
      <c r="T1432" s="1265"/>
      <c r="U1432" s="1292" t="s">
        <v>1569</v>
      </c>
      <c r="V1432" s="1293"/>
      <c r="W1432" s="959">
        <v>14</v>
      </c>
    </row>
    <row r="1433" spans="1:23" ht="15.75" customHeight="1">
      <c r="A1433" s="1652"/>
      <c r="B1433" s="817">
        <v>6</v>
      </c>
      <c r="C1433" s="764" t="s">
        <v>1608</v>
      </c>
      <c r="D1433" s="764" t="s">
        <v>1020</v>
      </c>
      <c r="E1433" s="764" t="s">
        <v>1232</v>
      </c>
      <c r="F1433" s="838" t="s">
        <v>459</v>
      </c>
      <c r="G1433" s="514">
        <v>460</v>
      </c>
      <c r="H1433" s="514" t="s">
        <v>82</v>
      </c>
      <c r="I1433" s="514" t="s">
        <v>82</v>
      </c>
      <c r="J1433" s="838" t="s">
        <v>693</v>
      </c>
      <c r="K1433" s="764">
        <v>0</v>
      </c>
      <c r="L1433" s="868" t="s">
        <v>484</v>
      </c>
      <c r="M1433" s="468" t="s">
        <v>982</v>
      </c>
      <c r="N1433" s="514">
        <v>150422</v>
      </c>
      <c r="O1433" s="756">
        <v>30.49</v>
      </c>
      <c r="P1433" s="801">
        <v>26</v>
      </c>
      <c r="Q1433" s="537">
        <f t="shared" si="37"/>
        <v>22.562599999999996</v>
      </c>
      <c r="R1433" s="470">
        <f>Q1433*0.75</f>
        <v>16.921949999999995</v>
      </c>
      <c r="S1433" s="1264">
        <f t="shared" si="38"/>
        <v>6666.8734986216141</v>
      </c>
      <c r="T1433" s="1265"/>
      <c r="U1433" s="1292" t="s">
        <v>405</v>
      </c>
      <c r="V1433" s="1293"/>
    </row>
    <row r="1434" spans="1:23" ht="15.75" customHeight="1">
      <c r="A1434" s="1652"/>
      <c r="B1434" s="817">
        <v>7</v>
      </c>
      <c r="C1434" s="838" t="s">
        <v>1387</v>
      </c>
      <c r="D1434" s="468">
        <v>84</v>
      </c>
      <c r="E1434" s="838" t="s">
        <v>781</v>
      </c>
      <c r="F1434" s="838" t="s">
        <v>459</v>
      </c>
      <c r="G1434" s="514">
        <v>535</v>
      </c>
      <c r="H1434" s="514" t="s">
        <v>82</v>
      </c>
      <c r="I1434" s="514" t="s">
        <v>82</v>
      </c>
      <c r="J1434" s="764" t="s">
        <v>443</v>
      </c>
      <c r="K1434" s="764">
        <v>2</v>
      </c>
      <c r="L1434" s="868" t="s">
        <v>484</v>
      </c>
      <c r="M1434" s="468" t="s">
        <v>1327</v>
      </c>
      <c r="N1434" s="514">
        <v>203724</v>
      </c>
      <c r="O1434" s="756">
        <v>37</v>
      </c>
      <c r="P1434" s="801">
        <v>10</v>
      </c>
      <c r="Q1434" s="537">
        <f t="shared" si="37"/>
        <v>33.299999999999997</v>
      </c>
      <c r="R1434" s="470">
        <f>Q1434*0.75</f>
        <v>24.974999999999998</v>
      </c>
      <c r="S1434" s="1264">
        <f t="shared" si="38"/>
        <v>6117.8378378378384</v>
      </c>
      <c r="T1434" s="1265"/>
      <c r="U1434" s="1292" t="s">
        <v>405</v>
      </c>
      <c r="V1434" s="1293"/>
    </row>
    <row r="1435" spans="1:23" ht="15.75" customHeight="1">
      <c r="A1435" s="1652"/>
      <c r="B1435" s="817">
        <v>8</v>
      </c>
      <c r="C1435" s="764" t="s">
        <v>82</v>
      </c>
      <c r="D1435" s="764">
        <v>240</v>
      </c>
      <c r="E1435" s="514">
        <v>0</v>
      </c>
      <c r="F1435" s="764" t="s">
        <v>82</v>
      </c>
      <c r="G1435" s="514">
        <v>0</v>
      </c>
      <c r="H1435" s="514" t="s">
        <v>82</v>
      </c>
      <c r="I1435" s="514" t="s">
        <v>82</v>
      </c>
      <c r="J1435" s="764">
        <v>10</v>
      </c>
      <c r="K1435" s="764">
        <v>0</v>
      </c>
      <c r="L1435" s="868" t="s">
        <v>96</v>
      </c>
      <c r="M1435" s="468" t="s">
        <v>82</v>
      </c>
      <c r="N1435" s="940" t="s">
        <v>212</v>
      </c>
      <c r="O1435" s="922"/>
      <c r="P1435" s="871"/>
      <c r="Q1435" s="537">
        <f t="shared" si="37"/>
        <v>0</v>
      </c>
      <c r="R1435" s="470">
        <f>Q1435*0.93</f>
        <v>0</v>
      </c>
      <c r="S1435" s="1264" t="e">
        <f t="shared" si="38"/>
        <v>#VALUE!</v>
      </c>
      <c r="T1435" s="1265"/>
      <c r="U1435" s="1292" t="s">
        <v>472</v>
      </c>
      <c r="V1435" s="1293"/>
    </row>
    <row r="1436" spans="1:23" ht="15.75" customHeight="1">
      <c r="A1436" s="1652"/>
      <c r="B1436" s="817" t="s">
        <v>465</v>
      </c>
      <c r="C1436" s="838" t="s">
        <v>82</v>
      </c>
      <c r="D1436" s="838" t="s">
        <v>553</v>
      </c>
      <c r="E1436" s="838" t="s">
        <v>553</v>
      </c>
      <c r="F1436" s="838" t="s">
        <v>82</v>
      </c>
      <c r="G1436" s="838" t="s">
        <v>96</v>
      </c>
      <c r="H1436" s="468" t="s">
        <v>82</v>
      </c>
      <c r="I1436" s="514" t="s">
        <v>82</v>
      </c>
      <c r="J1436" s="764" t="s">
        <v>699</v>
      </c>
      <c r="K1436" s="514">
        <v>0</v>
      </c>
      <c r="L1436" s="514" t="s">
        <v>82</v>
      </c>
      <c r="M1436" s="863" t="s">
        <v>82</v>
      </c>
      <c r="N1436" s="923"/>
      <c r="O1436" s="922"/>
      <c r="P1436" s="871"/>
      <c r="Q1436" s="537">
        <f t="shared" si="37"/>
        <v>0</v>
      </c>
      <c r="R1436" s="470">
        <f>Q1436*0.93</f>
        <v>0</v>
      </c>
      <c r="S1436" s="1264" t="e">
        <f t="shared" si="38"/>
        <v>#DIV/0!</v>
      </c>
      <c r="T1436" s="1265"/>
      <c r="U1436" s="1292" t="s">
        <v>473</v>
      </c>
      <c r="V1436" s="1293"/>
    </row>
    <row r="1437" spans="1:23" ht="15.75" customHeight="1">
      <c r="A1437" s="1653"/>
      <c r="B1437" s="817" t="s">
        <v>467</v>
      </c>
      <c r="C1437" s="764" t="s">
        <v>701</v>
      </c>
      <c r="D1437" s="468" t="s">
        <v>788</v>
      </c>
      <c r="E1437" s="514">
        <v>25</v>
      </c>
      <c r="F1437" s="764" t="s">
        <v>458</v>
      </c>
      <c r="G1437" s="514">
        <v>460</v>
      </c>
      <c r="H1437" s="468" t="s">
        <v>82</v>
      </c>
      <c r="I1437" s="514" t="s">
        <v>82</v>
      </c>
      <c r="J1437" s="764">
        <v>0</v>
      </c>
      <c r="K1437" s="764">
        <v>0</v>
      </c>
      <c r="L1437" s="868" t="s">
        <v>484</v>
      </c>
      <c r="M1437" s="468" t="s">
        <v>1505</v>
      </c>
      <c r="N1437" s="841">
        <v>107847</v>
      </c>
      <c r="O1437" s="787">
        <v>26</v>
      </c>
      <c r="P1437" s="801">
        <v>50</v>
      </c>
      <c r="Q1437" s="537">
        <f t="shared" si="37"/>
        <v>13</v>
      </c>
      <c r="R1437" s="470">
        <f>Q1437*0.7835</f>
        <v>10.185499999999999</v>
      </c>
      <c r="S1437" s="1264">
        <f t="shared" si="38"/>
        <v>8295.9230769230762</v>
      </c>
      <c r="T1437" s="1265"/>
      <c r="U1437" s="1292" t="s">
        <v>405</v>
      </c>
      <c r="V1437" s="1293"/>
    </row>
    <row r="1438" spans="1:23" ht="17">
      <c r="A1438" s="1651">
        <v>45481</v>
      </c>
      <c r="B1438" s="817" t="s">
        <v>256</v>
      </c>
      <c r="C1438" s="764" t="s">
        <v>771</v>
      </c>
      <c r="D1438" s="839" t="s">
        <v>1610</v>
      </c>
      <c r="E1438" s="764" t="s">
        <v>1200</v>
      </c>
      <c r="F1438" s="838" t="s">
        <v>456</v>
      </c>
      <c r="G1438" s="514">
        <v>486</v>
      </c>
      <c r="H1438" s="970">
        <v>169.18</v>
      </c>
      <c r="I1438" s="514" t="s">
        <v>82</v>
      </c>
      <c r="J1438" s="838" t="s">
        <v>443</v>
      </c>
      <c r="K1438" s="839">
        <v>0</v>
      </c>
      <c r="L1438" s="868" t="s">
        <v>484</v>
      </c>
      <c r="M1438" s="468" t="s">
        <v>1600</v>
      </c>
      <c r="N1438" s="514">
        <v>103609</v>
      </c>
      <c r="O1438" s="756">
        <v>210</v>
      </c>
      <c r="P1438" s="768">
        <v>99</v>
      </c>
      <c r="Q1438" s="537">
        <f t="shared" si="37"/>
        <v>2.1</v>
      </c>
      <c r="R1438" s="470">
        <f>Q1438*0.75</f>
        <v>1.5750000000000002</v>
      </c>
      <c r="S1438" s="1264">
        <f t="shared" si="38"/>
        <v>49337.619047619046</v>
      </c>
      <c r="T1438" s="1265"/>
      <c r="U1438" s="1292" t="s">
        <v>1569</v>
      </c>
      <c r="V1438" s="1293"/>
      <c r="W1438" s="959">
        <v>14</v>
      </c>
    </row>
    <row r="1439" spans="1:23" ht="17">
      <c r="A1439" s="1652"/>
      <c r="B1439" s="817">
        <v>6</v>
      </c>
      <c r="C1439" s="764" t="s">
        <v>1608</v>
      </c>
      <c r="D1439" s="764" t="s">
        <v>1020</v>
      </c>
      <c r="E1439" s="764" t="s">
        <v>1611</v>
      </c>
      <c r="F1439" s="838" t="s">
        <v>459</v>
      </c>
      <c r="G1439" s="514">
        <v>486</v>
      </c>
      <c r="H1439" s="514" t="s">
        <v>82</v>
      </c>
      <c r="I1439" s="514" t="s">
        <v>82</v>
      </c>
      <c r="J1439" s="838" t="s">
        <v>680</v>
      </c>
      <c r="K1439" s="764">
        <v>0</v>
      </c>
      <c r="L1439" s="868" t="s">
        <v>484</v>
      </c>
      <c r="M1439" s="468" t="s">
        <v>982</v>
      </c>
      <c r="N1439" s="514">
        <v>150422</v>
      </c>
      <c r="O1439" s="756">
        <v>29.46</v>
      </c>
      <c r="P1439" s="801">
        <v>26</v>
      </c>
      <c r="Q1439" s="537">
        <f t="shared" si="37"/>
        <v>21.8004</v>
      </c>
      <c r="R1439" s="470">
        <f>Q1439*0.75</f>
        <v>16.350300000000001</v>
      </c>
      <c r="S1439" s="1264">
        <f t="shared" si="38"/>
        <v>6899.9651382543443</v>
      </c>
      <c r="T1439" s="1265"/>
      <c r="U1439" s="1292" t="s">
        <v>405</v>
      </c>
      <c r="V1439" s="1293"/>
    </row>
    <row r="1440" spans="1:23" ht="17">
      <c r="A1440" s="1652"/>
      <c r="B1440" s="817">
        <v>7</v>
      </c>
      <c r="C1440" s="838" t="s">
        <v>1387</v>
      </c>
      <c r="D1440" s="468">
        <v>84</v>
      </c>
      <c r="E1440" s="838" t="s">
        <v>781</v>
      </c>
      <c r="F1440" s="838" t="s">
        <v>459</v>
      </c>
      <c r="G1440" s="514">
        <v>535</v>
      </c>
      <c r="H1440" s="514" t="s">
        <v>82</v>
      </c>
      <c r="I1440" s="514" t="s">
        <v>82</v>
      </c>
      <c r="J1440" s="764" t="s">
        <v>443</v>
      </c>
      <c r="K1440" s="764">
        <v>2</v>
      </c>
      <c r="L1440" s="868" t="s">
        <v>484</v>
      </c>
      <c r="M1440" s="468" t="s">
        <v>1143</v>
      </c>
      <c r="N1440" s="514">
        <v>203724</v>
      </c>
      <c r="O1440" s="756">
        <v>35</v>
      </c>
      <c r="P1440" s="801">
        <v>10</v>
      </c>
      <c r="Q1440" s="537">
        <f t="shared" si="37"/>
        <v>31.5</v>
      </c>
      <c r="R1440" s="470">
        <f>Q1440*0.75</f>
        <v>23.625</v>
      </c>
      <c r="S1440" s="1264">
        <f t="shared" si="38"/>
        <v>6467.4285714285716</v>
      </c>
      <c r="T1440" s="1265"/>
      <c r="U1440" s="1292" t="s">
        <v>405</v>
      </c>
      <c r="V1440" s="1293"/>
    </row>
    <row r="1441" spans="1:22" ht="17">
      <c r="A1441" s="1652"/>
      <c r="B1441" s="817">
        <v>8</v>
      </c>
      <c r="C1441" s="764" t="s">
        <v>82</v>
      </c>
      <c r="D1441" s="764">
        <v>240</v>
      </c>
      <c r="E1441" s="514">
        <v>0</v>
      </c>
      <c r="F1441" s="764" t="s">
        <v>82</v>
      </c>
      <c r="G1441" s="514">
        <v>0</v>
      </c>
      <c r="H1441" s="514" t="s">
        <v>82</v>
      </c>
      <c r="I1441" s="514" t="s">
        <v>82</v>
      </c>
      <c r="J1441" s="764">
        <v>10</v>
      </c>
      <c r="K1441" s="764">
        <v>0</v>
      </c>
      <c r="L1441" s="868" t="s">
        <v>96</v>
      </c>
      <c r="M1441" s="468" t="s">
        <v>82</v>
      </c>
      <c r="N1441" s="940" t="s">
        <v>212</v>
      </c>
      <c r="O1441" s="922"/>
      <c r="P1441" s="871"/>
      <c r="Q1441" s="537">
        <f t="shared" si="37"/>
        <v>0</v>
      </c>
      <c r="R1441" s="470">
        <f>Q1441*0.93</f>
        <v>0</v>
      </c>
      <c r="S1441" s="1264" t="e">
        <f t="shared" si="38"/>
        <v>#VALUE!</v>
      </c>
      <c r="T1441" s="1265"/>
      <c r="U1441" s="1292" t="s">
        <v>472</v>
      </c>
      <c r="V1441" s="1293"/>
    </row>
    <row r="1442" spans="1:22" ht="16">
      <c r="A1442" s="1652"/>
      <c r="B1442" s="817" t="s">
        <v>465</v>
      </c>
      <c r="C1442" s="838" t="s">
        <v>82</v>
      </c>
      <c r="D1442" s="838" t="s">
        <v>553</v>
      </c>
      <c r="E1442" s="838" t="s">
        <v>553</v>
      </c>
      <c r="F1442" s="838" t="s">
        <v>82</v>
      </c>
      <c r="G1442" s="838" t="s">
        <v>96</v>
      </c>
      <c r="H1442" s="468" t="s">
        <v>82</v>
      </c>
      <c r="I1442" s="514" t="s">
        <v>82</v>
      </c>
      <c r="J1442" s="764" t="s">
        <v>699</v>
      </c>
      <c r="K1442" s="514">
        <v>0</v>
      </c>
      <c r="L1442" s="514" t="s">
        <v>82</v>
      </c>
      <c r="M1442" s="863" t="s">
        <v>82</v>
      </c>
      <c r="N1442" s="923"/>
      <c r="O1442" s="922"/>
      <c r="P1442" s="871"/>
      <c r="Q1442" s="537">
        <f t="shared" si="37"/>
        <v>0</v>
      </c>
      <c r="R1442" s="470">
        <f>Q1442*0.93</f>
        <v>0</v>
      </c>
      <c r="S1442" s="1264" t="e">
        <f t="shared" si="38"/>
        <v>#DIV/0!</v>
      </c>
      <c r="T1442" s="1265"/>
      <c r="U1442" s="1292" t="s">
        <v>473</v>
      </c>
      <c r="V1442" s="1293"/>
    </row>
    <row r="1443" spans="1:22" ht="17">
      <c r="A1443" s="1653"/>
      <c r="B1443" s="817" t="s">
        <v>467</v>
      </c>
      <c r="C1443" s="764" t="s">
        <v>701</v>
      </c>
      <c r="D1443" s="468" t="s">
        <v>788</v>
      </c>
      <c r="E1443" s="514">
        <v>25</v>
      </c>
      <c r="F1443" s="764" t="s">
        <v>458</v>
      </c>
      <c r="G1443" s="514">
        <v>486</v>
      </c>
      <c r="H1443" s="468" t="s">
        <v>82</v>
      </c>
      <c r="I1443" s="514" t="s">
        <v>82</v>
      </c>
      <c r="J1443" s="764">
        <v>0</v>
      </c>
      <c r="K1443" s="764">
        <v>0</v>
      </c>
      <c r="L1443" s="868" t="s">
        <v>484</v>
      </c>
      <c r="M1443" s="468" t="s">
        <v>1441</v>
      </c>
      <c r="N1443" s="841">
        <v>107847</v>
      </c>
      <c r="O1443" s="787">
        <v>26</v>
      </c>
      <c r="P1443" s="801">
        <v>50</v>
      </c>
      <c r="Q1443" s="537">
        <f t="shared" si="37"/>
        <v>13</v>
      </c>
      <c r="R1443" s="470">
        <f>Q1443*0.7835</f>
        <v>10.185499999999999</v>
      </c>
      <c r="S1443" s="1264">
        <f t="shared" si="38"/>
        <v>8295.9230769230762</v>
      </c>
      <c r="T1443" s="1265"/>
      <c r="U1443" s="1292" t="s">
        <v>405</v>
      </c>
      <c r="V1443" s="1293"/>
    </row>
    <row r="1444" spans="1:22" ht="17">
      <c r="A1444" s="1651">
        <v>45482</v>
      </c>
      <c r="B1444" s="817" t="s">
        <v>256</v>
      </c>
      <c r="C1444" s="764" t="s">
        <v>771</v>
      </c>
      <c r="D1444" s="839" t="s">
        <v>1609</v>
      </c>
      <c r="E1444" s="764" t="s">
        <v>1200</v>
      </c>
      <c r="F1444" s="838" t="s">
        <v>456</v>
      </c>
      <c r="G1444" s="514">
        <v>486</v>
      </c>
      <c r="H1444" s="970">
        <v>169.02</v>
      </c>
      <c r="I1444" s="514" t="s">
        <v>82</v>
      </c>
      <c r="J1444" s="838" t="s">
        <v>443</v>
      </c>
      <c r="K1444" s="839">
        <v>0</v>
      </c>
      <c r="L1444" s="868" t="s">
        <v>484</v>
      </c>
      <c r="M1444" s="468" t="s">
        <v>1489</v>
      </c>
      <c r="N1444" s="514">
        <v>111247</v>
      </c>
      <c r="O1444" s="756">
        <v>210</v>
      </c>
      <c r="P1444" s="768">
        <v>99</v>
      </c>
      <c r="Q1444" s="537">
        <f t="shared" si="37"/>
        <v>2.1</v>
      </c>
      <c r="R1444" s="470">
        <f>Q1444*0.75</f>
        <v>1.5750000000000002</v>
      </c>
      <c r="S1444" s="1264">
        <f t="shared" si="38"/>
        <v>52974.761904761901</v>
      </c>
      <c r="T1444" s="1265"/>
      <c r="U1444" s="1292" t="s">
        <v>1569</v>
      </c>
      <c r="V1444" s="1293"/>
    </row>
    <row r="1445" spans="1:22" ht="17">
      <c r="A1445" s="1652"/>
      <c r="B1445" s="817">
        <v>6</v>
      </c>
      <c r="C1445" s="764" t="s">
        <v>1608</v>
      </c>
      <c r="D1445" s="764" t="s">
        <v>819</v>
      </c>
      <c r="E1445" s="764" t="s">
        <v>1611</v>
      </c>
      <c r="F1445" s="838" t="s">
        <v>459</v>
      </c>
      <c r="G1445" s="514">
        <v>486</v>
      </c>
      <c r="H1445" s="514" t="s">
        <v>82</v>
      </c>
      <c r="I1445" s="514" t="s">
        <v>82</v>
      </c>
      <c r="J1445" s="838" t="s">
        <v>680</v>
      </c>
      <c r="K1445" s="764">
        <v>0</v>
      </c>
      <c r="L1445" s="868" t="s">
        <v>484</v>
      </c>
      <c r="M1445" s="468" t="s">
        <v>982</v>
      </c>
      <c r="N1445" s="514">
        <v>150102</v>
      </c>
      <c r="O1445" s="756">
        <v>29.46</v>
      </c>
      <c r="P1445" s="801">
        <v>26</v>
      </c>
      <c r="Q1445" s="537">
        <f t="shared" si="37"/>
        <v>21.8004</v>
      </c>
      <c r="R1445" s="470">
        <f>Q1445*0.75</f>
        <v>16.350300000000001</v>
      </c>
      <c r="S1445" s="1264">
        <f t="shared" si="38"/>
        <v>6885.2865085044314</v>
      </c>
      <c r="T1445" s="1265"/>
      <c r="U1445" s="1292" t="s">
        <v>405</v>
      </c>
      <c r="V1445" s="1293"/>
    </row>
    <row r="1446" spans="1:22" ht="17">
      <c r="A1446" s="1652"/>
      <c r="B1446" s="817">
        <v>7</v>
      </c>
      <c r="C1446" s="838" t="s">
        <v>1387</v>
      </c>
      <c r="D1446" s="468">
        <v>83</v>
      </c>
      <c r="E1446" s="838" t="s">
        <v>781</v>
      </c>
      <c r="F1446" s="838" t="s">
        <v>459</v>
      </c>
      <c r="G1446" s="514">
        <v>535</v>
      </c>
      <c r="H1446" s="514" t="s">
        <v>82</v>
      </c>
      <c r="I1446" s="514" t="s">
        <v>82</v>
      </c>
      <c r="J1446" s="764" t="s">
        <v>443</v>
      </c>
      <c r="K1446" s="764">
        <v>2</v>
      </c>
      <c r="L1446" s="868" t="s">
        <v>484</v>
      </c>
      <c r="M1446" s="468" t="s">
        <v>1327</v>
      </c>
      <c r="N1446" s="514">
        <v>202853</v>
      </c>
      <c r="O1446" s="756">
        <v>35.299999999999997</v>
      </c>
      <c r="P1446" s="801">
        <v>10</v>
      </c>
      <c r="Q1446" s="537">
        <f t="shared" si="37"/>
        <v>31.769999999999996</v>
      </c>
      <c r="R1446" s="470">
        <f>Q1446*0.75</f>
        <v>23.827499999999997</v>
      </c>
      <c r="S1446" s="1264">
        <f t="shared" si="38"/>
        <v>6385.048788164936</v>
      </c>
      <c r="T1446" s="1265"/>
      <c r="U1446" s="1292" t="s">
        <v>405</v>
      </c>
      <c r="V1446" s="1293"/>
    </row>
    <row r="1447" spans="1:22" ht="17">
      <c r="A1447" s="1652"/>
      <c r="B1447" s="817">
        <v>8</v>
      </c>
      <c r="C1447" s="764" t="s">
        <v>82</v>
      </c>
      <c r="D1447" s="764">
        <v>240</v>
      </c>
      <c r="E1447" s="514">
        <v>0</v>
      </c>
      <c r="F1447" s="764" t="s">
        <v>82</v>
      </c>
      <c r="G1447" s="514">
        <v>0</v>
      </c>
      <c r="H1447" s="514" t="s">
        <v>82</v>
      </c>
      <c r="I1447" s="514" t="s">
        <v>82</v>
      </c>
      <c r="J1447" s="764">
        <v>10</v>
      </c>
      <c r="K1447" s="764">
        <v>0</v>
      </c>
      <c r="L1447" s="868" t="s">
        <v>96</v>
      </c>
      <c r="M1447" s="468" t="s">
        <v>82</v>
      </c>
      <c r="N1447" s="940" t="s">
        <v>212</v>
      </c>
      <c r="O1447" s="922"/>
      <c r="P1447" s="871"/>
      <c r="Q1447" s="537">
        <f t="shared" si="37"/>
        <v>0</v>
      </c>
      <c r="R1447" s="470">
        <f>Q1447*0.93</f>
        <v>0</v>
      </c>
      <c r="S1447" s="1264" t="e">
        <f t="shared" si="38"/>
        <v>#VALUE!</v>
      </c>
      <c r="T1447" s="1265"/>
      <c r="U1447" s="1292" t="s">
        <v>472</v>
      </c>
      <c r="V1447" s="1293"/>
    </row>
    <row r="1448" spans="1:22" ht="16">
      <c r="A1448" s="1652"/>
      <c r="B1448" s="817" t="s">
        <v>465</v>
      </c>
      <c r="C1448" s="838" t="s">
        <v>82</v>
      </c>
      <c r="D1448" s="838" t="s">
        <v>553</v>
      </c>
      <c r="E1448" s="838" t="s">
        <v>553</v>
      </c>
      <c r="F1448" s="838" t="s">
        <v>82</v>
      </c>
      <c r="G1448" s="838" t="s">
        <v>96</v>
      </c>
      <c r="H1448" s="468" t="s">
        <v>82</v>
      </c>
      <c r="I1448" s="514" t="s">
        <v>82</v>
      </c>
      <c r="J1448" s="764" t="s">
        <v>699</v>
      </c>
      <c r="K1448" s="514">
        <v>0</v>
      </c>
      <c r="L1448" s="514" t="s">
        <v>82</v>
      </c>
      <c r="M1448" s="863" t="s">
        <v>82</v>
      </c>
      <c r="N1448" s="923"/>
      <c r="O1448" s="922"/>
      <c r="P1448" s="871"/>
      <c r="Q1448" s="537">
        <f t="shared" si="37"/>
        <v>0</v>
      </c>
      <c r="R1448" s="470">
        <f>Q1448*0.93</f>
        <v>0</v>
      </c>
      <c r="S1448" s="1264" t="e">
        <f t="shared" si="38"/>
        <v>#DIV/0!</v>
      </c>
      <c r="T1448" s="1265"/>
      <c r="U1448" s="1292" t="s">
        <v>473</v>
      </c>
      <c r="V1448" s="1293"/>
    </row>
    <row r="1449" spans="1:22" ht="17">
      <c r="A1449" s="1653"/>
      <c r="B1449" s="817" t="s">
        <v>467</v>
      </c>
      <c r="C1449" s="764" t="s">
        <v>701</v>
      </c>
      <c r="D1449" s="468">
        <v>80</v>
      </c>
      <c r="E1449" s="514">
        <v>25</v>
      </c>
      <c r="F1449" s="764" t="s">
        <v>458</v>
      </c>
      <c r="G1449" s="514">
        <v>486</v>
      </c>
      <c r="H1449" s="468" t="s">
        <v>82</v>
      </c>
      <c r="I1449" s="514" t="s">
        <v>82</v>
      </c>
      <c r="J1449" s="764">
        <v>0</v>
      </c>
      <c r="K1449" s="764">
        <v>0</v>
      </c>
      <c r="L1449" s="868" t="s">
        <v>484</v>
      </c>
      <c r="M1449" s="468" t="s">
        <v>1441</v>
      </c>
      <c r="N1449" s="841">
        <v>106251</v>
      </c>
      <c r="O1449" s="787">
        <v>26</v>
      </c>
      <c r="P1449" s="801">
        <v>50</v>
      </c>
      <c r="Q1449" s="537">
        <f t="shared" si="37"/>
        <v>13</v>
      </c>
      <c r="R1449" s="470">
        <f>Q1449*0.7835</f>
        <v>10.185499999999999</v>
      </c>
      <c r="S1449" s="1264">
        <f t="shared" si="38"/>
        <v>8173.1538461538457</v>
      </c>
      <c r="T1449" s="1265"/>
      <c r="U1449" s="1292" t="s">
        <v>405</v>
      </c>
      <c r="V1449" s="1293"/>
    </row>
    <row r="1450" spans="1:22" ht="17">
      <c r="A1450" s="1651">
        <v>45483</v>
      </c>
      <c r="B1450" s="817" t="s">
        <v>256</v>
      </c>
      <c r="C1450" s="764" t="s">
        <v>1612</v>
      </c>
      <c r="D1450" s="839" t="s">
        <v>1613</v>
      </c>
      <c r="E1450" s="764" t="s">
        <v>1200</v>
      </c>
      <c r="F1450" s="838" t="s">
        <v>456</v>
      </c>
      <c r="G1450" s="514">
        <v>486</v>
      </c>
      <c r="H1450" s="970">
        <v>168.84</v>
      </c>
      <c r="I1450" s="514" t="s">
        <v>82</v>
      </c>
      <c r="J1450" s="838" t="s">
        <v>443</v>
      </c>
      <c r="K1450" s="839">
        <v>0</v>
      </c>
      <c r="L1450" s="868" t="s">
        <v>484</v>
      </c>
      <c r="M1450" s="468" t="s">
        <v>1489</v>
      </c>
      <c r="N1450" s="514">
        <v>111631</v>
      </c>
      <c r="O1450" s="756">
        <v>210</v>
      </c>
      <c r="P1450" s="768">
        <v>99</v>
      </c>
      <c r="Q1450" s="537">
        <f t="shared" si="37"/>
        <v>2.1</v>
      </c>
      <c r="R1450" s="470">
        <f>Q1450*0.75</f>
        <v>1.5750000000000002</v>
      </c>
      <c r="S1450" s="1264">
        <f t="shared" si="38"/>
        <v>53157.619047619046</v>
      </c>
      <c r="T1450" s="1265"/>
      <c r="U1450" s="1292" t="s">
        <v>1569</v>
      </c>
      <c r="V1450" s="1293"/>
    </row>
    <row r="1451" spans="1:22" ht="17">
      <c r="A1451" s="1652"/>
      <c r="B1451" s="817">
        <v>6</v>
      </c>
      <c r="C1451" s="764" t="s">
        <v>1608</v>
      </c>
      <c r="D1451" s="764" t="s">
        <v>1614</v>
      </c>
      <c r="E1451" s="764" t="s">
        <v>1611</v>
      </c>
      <c r="F1451" s="838" t="s">
        <v>459</v>
      </c>
      <c r="G1451" s="514">
        <v>486</v>
      </c>
      <c r="H1451" s="514" t="s">
        <v>82</v>
      </c>
      <c r="I1451" s="514" t="s">
        <v>82</v>
      </c>
      <c r="J1451" s="838" t="s">
        <v>680</v>
      </c>
      <c r="K1451" s="764">
        <v>0</v>
      </c>
      <c r="L1451" s="868" t="s">
        <v>484</v>
      </c>
      <c r="M1451" s="468" t="s">
        <v>1539</v>
      </c>
      <c r="N1451" s="514">
        <v>150260</v>
      </c>
      <c r="O1451" s="756">
        <v>29.5</v>
      </c>
      <c r="P1451" s="801">
        <v>26</v>
      </c>
      <c r="Q1451" s="537">
        <f t="shared" si="37"/>
        <v>21.83</v>
      </c>
      <c r="R1451" s="470">
        <f>Q1451*0.75</f>
        <v>16.372499999999999</v>
      </c>
      <c r="S1451" s="1264">
        <f t="shared" si="38"/>
        <v>6883.1882730187817</v>
      </c>
      <c r="T1451" s="1265"/>
      <c r="U1451" s="1292" t="s">
        <v>405</v>
      </c>
      <c r="V1451" s="1293"/>
    </row>
    <row r="1452" spans="1:22" ht="17">
      <c r="A1452" s="1652"/>
      <c r="B1452" s="817">
        <v>7</v>
      </c>
      <c r="C1452" s="838" t="s">
        <v>1387</v>
      </c>
      <c r="D1452" s="468" t="s">
        <v>1615</v>
      </c>
      <c r="E1452" s="838" t="s">
        <v>781</v>
      </c>
      <c r="F1452" s="838" t="s">
        <v>459</v>
      </c>
      <c r="G1452" s="514">
        <v>535</v>
      </c>
      <c r="H1452" s="514" t="s">
        <v>82</v>
      </c>
      <c r="I1452" s="514" t="s">
        <v>82</v>
      </c>
      <c r="J1452" s="764" t="s">
        <v>443</v>
      </c>
      <c r="K1452" s="764">
        <v>2</v>
      </c>
      <c r="L1452" s="868" t="s">
        <v>484</v>
      </c>
      <c r="M1452" s="468" t="s">
        <v>1143</v>
      </c>
      <c r="N1452" s="514">
        <v>202890</v>
      </c>
      <c r="O1452" s="756">
        <v>35.4</v>
      </c>
      <c r="P1452" s="801">
        <v>10</v>
      </c>
      <c r="Q1452" s="537">
        <f t="shared" si="37"/>
        <v>31.86</v>
      </c>
      <c r="R1452" s="470">
        <f>Q1452*0.75</f>
        <v>23.895</v>
      </c>
      <c r="S1452" s="1264">
        <f t="shared" si="38"/>
        <v>6368.1732580037669</v>
      </c>
      <c r="T1452" s="1265"/>
      <c r="U1452" s="1292" t="s">
        <v>405</v>
      </c>
      <c r="V1452" s="1293"/>
    </row>
    <row r="1453" spans="1:22" ht="17">
      <c r="A1453" s="1652"/>
      <c r="B1453" s="817">
        <v>8</v>
      </c>
      <c r="C1453" s="764" t="s">
        <v>82</v>
      </c>
      <c r="D1453" s="764">
        <v>240</v>
      </c>
      <c r="E1453" s="514">
        <v>0</v>
      </c>
      <c r="F1453" s="764" t="s">
        <v>82</v>
      </c>
      <c r="G1453" s="514">
        <v>0</v>
      </c>
      <c r="H1453" s="514" t="s">
        <v>82</v>
      </c>
      <c r="I1453" s="514" t="s">
        <v>82</v>
      </c>
      <c r="J1453" s="764">
        <v>10</v>
      </c>
      <c r="K1453" s="764">
        <v>0</v>
      </c>
      <c r="L1453" s="868" t="s">
        <v>96</v>
      </c>
      <c r="M1453" s="468" t="s">
        <v>82</v>
      </c>
      <c r="N1453" s="940" t="s">
        <v>212</v>
      </c>
      <c r="O1453" s="922"/>
      <c r="P1453" s="871"/>
      <c r="Q1453" s="537">
        <f t="shared" si="37"/>
        <v>0</v>
      </c>
      <c r="R1453" s="470">
        <f>Q1453*0.93</f>
        <v>0</v>
      </c>
      <c r="S1453" s="1264" t="e">
        <f t="shared" si="38"/>
        <v>#VALUE!</v>
      </c>
      <c r="T1453" s="1265"/>
      <c r="U1453" s="1292" t="s">
        <v>472</v>
      </c>
      <c r="V1453" s="1293"/>
    </row>
    <row r="1454" spans="1:22" ht="16">
      <c r="A1454" s="1652"/>
      <c r="B1454" s="817" t="s">
        <v>465</v>
      </c>
      <c r="C1454" s="838" t="s">
        <v>82</v>
      </c>
      <c r="D1454" s="838" t="s">
        <v>553</v>
      </c>
      <c r="E1454" s="838" t="s">
        <v>553</v>
      </c>
      <c r="F1454" s="838" t="s">
        <v>82</v>
      </c>
      <c r="G1454" s="838" t="s">
        <v>96</v>
      </c>
      <c r="H1454" s="468" t="s">
        <v>82</v>
      </c>
      <c r="I1454" s="514" t="s">
        <v>82</v>
      </c>
      <c r="J1454" s="764" t="s">
        <v>699</v>
      </c>
      <c r="K1454" s="514">
        <v>0</v>
      </c>
      <c r="L1454" s="514" t="s">
        <v>82</v>
      </c>
      <c r="M1454" s="863" t="s">
        <v>82</v>
      </c>
      <c r="N1454" s="923"/>
      <c r="O1454" s="922"/>
      <c r="P1454" s="871"/>
      <c r="Q1454" s="537">
        <f t="shared" si="37"/>
        <v>0</v>
      </c>
      <c r="R1454" s="470">
        <f>Q1454*0.93</f>
        <v>0</v>
      </c>
      <c r="S1454" s="1264" t="e">
        <f t="shared" si="38"/>
        <v>#DIV/0!</v>
      </c>
      <c r="T1454" s="1265"/>
      <c r="U1454" s="1292" t="s">
        <v>473</v>
      </c>
      <c r="V1454" s="1293"/>
    </row>
    <row r="1455" spans="1:22" ht="17">
      <c r="A1455" s="1653"/>
      <c r="B1455" s="817" t="s">
        <v>467</v>
      </c>
      <c r="C1455" s="764" t="s">
        <v>701</v>
      </c>
      <c r="D1455" s="468">
        <v>80</v>
      </c>
      <c r="E1455" s="514">
        <v>25</v>
      </c>
      <c r="F1455" s="764" t="s">
        <v>458</v>
      </c>
      <c r="G1455" s="514">
        <v>486</v>
      </c>
      <c r="H1455" s="468" t="s">
        <v>82</v>
      </c>
      <c r="I1455" s="514" t="s">
        <v>82</v>
      </c>
      <c r="J1455" s="764">
        <v>0</v>
      </c>
      <c r="K1455" s="764">
        <v>0</v>
      </c>
      <c r="L1455" s="868" t="s">
        <v>484</v>
      </c>
      <c r="M1455" s="468" t="s">
        <v>1441</v>
      </c>
      <c r="N1455" s="841">
        <v>105110</v>
      </c>
      <c r="O1455" s="787">
        <v>25.7</v>
      </c>
      <c r="P1455" s="801">
        <v>50</v>
      </c>
      <c r="Q1455" s="537">
        <f t="shared" si="37"/>
        <v>12.85</v>
      </c>
      <c r="R1455" s="470">
        <f>Q1455*0.7835</f>
        <v>10.067974999999999</v>
      </c>
      <c r="S1455" s="1264">
        <f t="shared" si="38"/>
        <v>8179.7665369649803</v>
      </c>
      <c r="T1455" s="1265"/>
      <c r="U1455" s="1292" t="s">
        <v>405</v>
      </c>
      <c r="V1455" s="1293"/>
    </row>
    <row r="1456" spans="1:22" ht="17">
      <c r="A1456" s="1651">
        <v>45484</v>
      </c>
      <c r="B1456" s="817" t="s">
        <v>256</v>
      </c>
      <c r="C1456" s="764" t="s">
        <v>1612</v>
      </c>
      <c r="D1456" s="839" t="s">
        <v>1040</v>
      </c>
      <c r="E1456" s="764" t="s">
        <v>1200</v>
      </c>
      <c r="F1456" s="838" t="s">
        <v>456</v>
      </c>
      <c r="G1456" s="514">
        <v>486</v>
      </c>
      <c r="H1456" s="970">
        <v>168.69</v>
      </c>
      <c r="I1456" s="514" t="s">
        <v>82</v>
      </c>
      <c r="J1456" s="838" t="s">
        <v>443</v>
      </c>
      <c r="K1456" s="839">
        <v>0</v>
      </c>
      <c r="L1456" s="868" t="s">
        <v>484</v>
      </c>
      <c r="M1456" s="468" t="s">
        <v>1489</v>
      </c>
      <c r="N1456" s="514">
        <v>114347</v>
      </c>
      <c r="O1456" s="756">
        <v>212</v>
      </c>
      <c r="P1456" s="768">
        <v>99</v>
      </c>
      <c r="Q1456" s="537">
        <f t="shared" si="37"/>
        <v>2.12</v>
      </c>
      <c r="R1456" s="470">
        <f>Q1456*0.75</f>
        <v>1.59</v>
      </c>
      <c r="S1456" s="1264">
        <f t="shared" si="38"/>
        <v>53937.264150943396</v>
      </c>
      <c r="T1456" s="1265"/>
      <c r="U1456" s="1292" t="s">
        <v>1569</v>
      </c>
      <c r="V1456" s="1293"/>
    </row>
    <row r="1457" spans="1:22" ht="17">
      <c r="A1457" s="1652"/>
      <c r="B1457" s="817">
        <v>6</v>
      </c>
      <c r="C1457" s="764" t="s">
        <v>1608</v>
      </c>
      <c r="D1457" s="764" t="s">
        <v>814</v>
      </c>
      <c r="E1457" s="764" t="s">
        <v>1611</v>
      </c>
      <c r="F1457" s="838" t="s">
        <v>459</v>
      </c>
      <c r="G1457" s="514">
        <v>486</v>
      </c>
      <c r="H1457" s="514" t="s">
        <v>82</v>
      </c>
      <c r="I1457" s="514" t="s">
        <v>82</v>
      </c>
      <c r="J1457" s="838" t="s">
        <v>680</v>
      </c>
      <c r="K1457" s="764">
        <v>0</v>
      </c>
      <c r="L1457" s="868" t="s">
        <v>484</v>
      </c>
      <c r="M1457" s="468" t="s">
        <v>1539</v>
      </c>
      <c r="N1457" s="514">
        <v>164150</v>
      </c>
      <c r="O1457" s="756">
        <v>32.799999999999997</v>
      </c>
      <c r="P1457" s="801">
        <v>26</v>
      </c>
      <c r="Q1457" s="537">
        <f t="shared" si="37"/>
        <v>24.271999999999998</v>
      </c>
      <c r="R1457" s="470">
        <f>Q1457*0.75</f>
        <v>18.204000000000001</v>
      </c>
      <c r="S1457" s="1264">
        <f t="shared" si="38"/>
        <v>6762.9367172050106</v>
      </c>
      <c r="T1457" s="1265"/>
      <c r="U1457" s="1292" t="s">
        <v>405</v>
      </c>
      <c r="V1457" s="1293"/>
    </row>
    <row r="1458" spans="1:22" ht="17">
      <c r="A1458" s="1652"/>
      <c r="B1458" s="817">
        <v>7</v>
      </c>
      <c r="C1458" s="838" t="s">
        <v>1387</v>
      </c>
      <c r="D1458" s="468">
        <v>80</v>
      </c>
      <c r="E1458" s="838" t="s">
        <v>781</v>
      </c>
      <c r="F1458" s="838" t="s">
        <v>459</v>
      </c>
      <c r="G1458" s="514">
        <v>535</v>
      </c>
      <c r="H1458" s="514" t="s">
        <v>82</v>
      </c>
      <c r="I1458" s="514" t="s">
        <v>82</v>
      </c>
      <c r="J1458" s="764" t="s">
        <v>443</v>
      </c>
      <c r="K1458" s="764">
        <v>2</v>
      </c>
      <c r="L1458" s="868" t="s">
        <v>484</v>
      </c>
      <c r="M1458" s="468" t="s">
        <v>1143</v>
      </c>
      <c r="N1458" s="514">
        <v>205506</v>
      </c>
      <c r="O1458" s="756">
        <v>36.020000000000003</v>
      </c>
      <c r="P1458" s="801">
        <v>10</v>
      </c>
      <c r="Q1458" s="537">
        <f t="shared" si="37"/>
        <v>32.417999999999999</v>
      </c>
      <c r="R1458" s="470">
        <f>Q1458*0.75</f>
        <v>24.313499999999998</v>
      </c>
      <c r="S1458" s="1264">
        <f t="shared" si="38"/>
        <v>6339.2559689061636</v>
      </c>
      <c r="T1458" s="1265"/>
      <c r="U1458" s="1292" t="s">
        <v>405</v>
      </c>
      <c r="V1458" s="1293"/>
    </row>
    <row r="1459" spans="1:22" ht="17">
      <c r="A1459" s="1652"/>
      <c r="B1459" s="817">
        <v>8</v>
      </c>
      <c r="C1459" s="764" t="s">
        <v>82</v>
      </c>
      <c r="D1459" s="764">
        <v>240</v>
      </c>
      <c r="E1459" s="514">
        <v>0</v>
      </c>
      <c r="F1459" s="764" t="s">
        <v>82</v>
      </c>
      <c r="G1459" s="514">
        <v>0</v>
      </c>
      <c r="H1459" s="514" t="s">
        <v>82</v>
      </c>
      <c r="I1459" s="514" t="s">
        <v>82</v>
      </c>
      <c r="J1459" s="764">
        <v>10</v>
      </c>
      <c r="K1459" s="764">
        <v>0</v>
      </c>
      <c r="L1459" s="868" t="s">
        <v>96</v>
      </c>
      <c r="M1459" s="468" t="s">
        <v>82</v>
      </c>
      <c r="N1459" s="940" t="s">
        <v>212</v>
      </c>
      <c r="O1459" s="922"/>
      <c r="P1459" s="871"/>
      <c r="Q1459" s="537">
        <f t="shared" si="37"/>
        <v>0</v>
      </c>
      <c r="R1459" s="470">
        <f>Q1459*0.93</f>
        <v>0</v>
      </c>
      <c r="S1459" s="1264" t="e">
        <f t="shared" si="38"/>
        <v>#VALUE!</v>
      </c>
      <c r="T1459" s="1265"/>
      <c r="U1459" s="1292" t="s">
        <v>472</v>
      </c>
      <c r="V1459" s="1293"/>
    </row>
    <row r="1460" spans="1:22" ht="16">
      <c r="A1460" s="1652"/>
      <c r="B1460" s="817" t="s">
        <v>465</v>
      </c>
      <c r="C1460" s="838" t="s">
        <v>82</v>
      </c>
      <c r="D1460" s="838" t="s">
        <v>553</v>
      </c>
      <c r="E1460" s="838" t="s">
        <v>553</v>
      </c>
      <c r="F1460" s="838" t="s">
        <v>82</v>
      </c>
      <c r="G1460" s="838" t="s">
        <v>96</v>
      </c>
      <c r="H1460" s="468" t="s">
        <v>82</v>
      </c>
      <c r="I1460" s="514" t="s">
        <v>82</v>
      </c>
      <c r="J1460" s="764" t="s">
        <v>699</v>
      </c>
      <c r="K1460" s="514">
        <v>0</v>
      </c>
      <c r="L1460" s="514" t="s">
        <v>82</v>
      </c>
      <c r="M1460" s="863" t="s">
        <v>82</v>
      </c>
      <c r="N1460" s="923"/>
      <c r="O1460" s="922"/>
      <c r="P1460" s="871"/>
      <c r="Q1460" s="537">
        <f t="shared" si="37"/>
        <v>0</v>
      </c>
      <c r="R1460" s="470">
        <f>Q1460*0.93</f>
        <v>0</v>
      </c>
      <c r="S1460" s="1264" t="e">
        <f t="shared" si="38"/>
        <v>#DIV/0!</v>
      </c>
      <c r="T1460" s="1265"/>
      <c r="U1460" s="1292" t="s">
        <v>473</v>
      </c>
      <c r="V1460" s="1293"/>
    </row>
    <row r="1461" spans="1:22" ht="17">
      <c r="A1461" s="1653"/>
      <c r="B1461" s="817" t="s">
        <v>467</v>
      </c>
      <c r="C1461" s="764" t="s">
        <v>701</v>
      </c>
      <c r="D1461" s="468">
        <v>80</v>
      </c>
      <c r="E1461" s="514">
        <v>25</v>
      </c>
      <c r="F1461" s="764" t="s">
        <v>458</v>
      </c>
      <c r="G1461" s="514">
        <v>486</v>
      </c>
      <c r="H1461" s="468" t="s">
        <v>82</v>
      </c>
      <c r="I1461" s="514" t="s">
        <v>82</v>
      </c>
      <c r="J1461" s="764">
        <v>0</v>
      </c>
      <c r="K1461" s="764">
        <v>0</v>
      </c>
      <c r="L1461" s="868" t="s">
        <v>484</v>
      </c>
      <c r="M1461" s="468" t="s">
        <v>1441</v>
      </c>
      <c r="N1461" s="841">
        <v>101142</v>
      </c>
      <c r="O1461" s="787">
        <v>25.2</v>
      </c>
      <c r="P1461" s="801">
        <v>50</v>
      </c>
      <c r="Q1461" s="537">
        <f t="shared" si="37"/>
        <v>12.6</v>
      </c>
      <c r="R1461" s="470">
        <f>Q1461*0.7835</f>
        <v>9.8720999999999997</v>
      </c>
      <c r="S1461" s="1264">
        <f t="shared" si="38"/>
        <v>8027.1428571428578</v>
      </c>
      <c r="T1461" s="1265"/>
      <c r="U1461" s="1292" t="s">
        <v>405</v>
      </c>
      <c r="V1461" s="1293"/>
    </row>
    <row r="1462" spans="1:22" ht="17">
      <c r="A1462" s="1651">
        <v>45485</v>
      </c>
      <c r="B1462" s="817" t="s">
        <v>256</v>
      </c>
      <c r="C1462" s="764" t="s">
        <v>1612</v>
      </c>
      <c r="D1462" s="839" t="s">
        <v>1040</v>
      </c>
      <c r="E1462" s="764" t="s">
        <v>1200</v>
      </c>
      <c r="F1462" s="838" t="s">
        <v>456</v>
      </c>
      <c r="G1462" s="514">
        <v>486</v>
      </c>
      <c r="H1462" s="970">
        <v>168.51</v>
      </c>
      <c r="I1462" s="514" t="s">
        <v>82</v>
      </c>
      <c r="J1462" s="838" t="s">
        <v>443</v>
      </c>
      <c r="K1462" s="839">
        <v>0</v>
      </c>
      <c r="L1462" s="868" t="s">
        <v>484</v>
      </c>
      <c r="M1462" s="468" t="s">
        <v>1489</v>
      </c>
      <c r="N1462" s="514">
        <v>114728</v>
      </c>
      <c r="O1462" s="756">
        <v>212</v>
      </c>
      <c r="P1462" s="768">
        <v>99</v>
      </c>
      <c r="Q1462" s="537">
        <f t="shared" si="37"/>
        <v>2.12</v>
      </c>
      <c r="R1462" s="470">
        <f>Q1462*0.75</f>
        <v>1.59</v>
      </c>
      <c r="S1462" s="1264">
        <f t="shared" si="38"/>
        <v>54116.981132075467</v>
      </c>
      <c r="T1462" s="1265"/>
      <c r="U1462" s="1292" t="s">
        <v>1569</v>
      </c>
      <c r="V1462" s="1293"/>
    </row>
    <row r="1463" spans="1:22" ht="17">
      <c r="A1463" s="1652"/>
      <c r="B1463" s="817">
        <v>6</v>
      </c>
      <c r="C1463" s="764" t="s">
        <v>1608</v>
      </c>
      <c r="D1463" s="764" t="s">
        <v>814</v>
      </c>
      <c r="E1463" s="764" t="s">
        <v>1611</v>
      </c>
      <c r="F1463" s="838" t="s">
        <v>459</v>
      </c>
      <c r="G1463" s="514">
        <v>486</v>
      </c>
      <c r="H1463" s="514" t="s">
        <v>82</v>
      </c>
      <c r="I1463" s="514" t="s">
        <v>82</v>
      </c>
      <c r="J1463" s="838" t="s">
        <v>680</v>
      </c>
      <c r="K1463" s="764">
        <v>0</v>
      </c>
      <c r="L1463" s="868" t="s">
        <v>484</v>
      </c>
      <c r="M1463" s="468" t="s">
        <v>1539</v>
      </c>
      <c r="N1463" s="514">
        <v>158180</v>
      </c>
      <c r="O1463" s="756">
        <v>32.700000000000003</v>
      </c>
      <c r="P1463" s="801">
        <v>26</v>
      </c>
      <c r="Q1463" s="537">
        <f t="shared" si="37"/>
        <v>24.198</v>
      </c>
      <c r="R1463" s="470">
        <f>Q1463*0.75</f>
        <v>18.148499999999999</v>
      </c>
      <c r="S1463" s="1264">
        <f t="shared" si="38"/>
        <v>6536.9038763534172</v>
      </c>
      <c r="T1463" s="1265"/>
      <c r="U1463" s="1292" t="s">
        <v>405</v>
      </c>
      <c r="V1463" s="1293"/>
    </row>
    <row r="1464" spans="1:22" ht="17">
      <c r="A1464" s="1652"/>
      <c r="B1464" s="817">
        <v>7</v>
      </c>
      <c r="C1464" s="838" t="s">
        <v>1387</v>
      </c>
      <c r="D1464" s="468">
        <v>80</v>
      </c>
      <c r="E1464" s="838" t="s">
        <v>781</v>
      </c>
      <c r="F1464" s="838" t="s">
        <v>459</v>
      </c>
      <c r="G1464" s="514">
        <v>535</v>
      </c>
      <c r="H1464" s="514" t="s">
        <v>82</v>
      </c>
      <c r="I1464" s="514" t="s">
        <v>82</v>
      </c>
      <c r="J1464" s="764" t="s">
        <v>443</v>
      </c>
      <c r="K1464" s="764">
        <v>2</v>
      </c>
      <c r="L1464" s="868" t="s">
        <v>484</v>
      </c>
      <c r="M1464" s="468" t="s">
        <v>1143</v>
      </c>
      <c r="N1464" s="514">
        <v>210412</v>
      </c>
      <c r="O1464" s="756">
        <v>36.020000000000003</v>
      </c>
      <c r="P1464" s="801">
        <v>10</v>
      </c>
      <c r="Q1464" s="537">
        <f t="shared" si="37"/>
        <v>32.417999999999999</v>
      </c>
      <c r="R1464" s="470">
        <f>Q1464*0.75</f>
        <v>24.313499999999998</v>
      </c>
      <c r="S1464" s="1264">
        <f t="shared" si="38"/>
        <v>6490.5916466160779</v>
      </c>
      <c r="T1464" s="1265"/>
      <c r="U1464" s="1292" t="s">
        <v>405</v>
      </c>
      <c r="V1464" s="1293"/>
    </row>
    <row r="1465" spans="1:22" ht="17">
      <c r="A1465" s="1652"/>
      <c r="B1465" s="817">
        <v>8</v>
      </c>
      <c r="C1465" s="764" t="s">
        <v>82</v>
      </c>
      <c r="D1465" s="764">
        <v>240</v>
      </c>
      <c r="E1465" s="514">
        <v>0</v>
      </c>
      <c r="F1465" s="764" t="s">
        <v>82</v>
      </c>
      <c r="G1465" s="514">
        <v>0</v>
      </c>
      <c r="H1465" s="514" t="s">
        <v>82</v>
      </c>
      <c r="I1465" s="514" t="s">
        <v>82</v>
      </c>
      <c r="J1465" s="764">
        <v>10</v>
      </c>
      <c r="K1465" s="764">
        <v>0</v>
      </c>
      <c r="L1465" s="868" t="s">
        <v>96</v>
      </c>
      <c r="M1465" s="468" t="s">
        <v>82</v>
      </c>
      <c r="N1465" s="940" t="s">
        <v>212</v>
      </c>
      <c r="O1465" s="922"/>
      <c r="P1465" s="871"/>
      <c r="Q1465" s="537">
        <f t="shared" si="37"/>
        <v>0</v>
      </c>
      <c r="R1465" s="470">
        <f>Q1465*0.93</f>
        <v>0</v>
      </c>
      <c r="S1465" s="1264" t="e">
        <f t="shared" si="38"/>
        <v>#VALUE!</v>
      </c>
      <c r="T1465" s="1265"/>
      <c r="U1465" s="1292" t="s">
        <v>472</v>
      </c>
      <c r="V1465" s="1293"/>
    </row>
    <row r="1466" spans="1:22" ht="16">
      <c r="A1466" s="1652"/>
      <c r="B1466" s="817" t="s">
        <v>465</v>
      </c>
      <c r="C1466" s="838" t="s">
        <v>82</v>
      </c>
      <c r="D1466" s="838" t="s">
        <v>553</v>
      </c>
      <c r="E1466" s="838" t="s">
        <v>553</v>
      </c>
      <c r="F1466" s="838" t="s">
        <v>82</v>
      </c>
      <c r="G1466" s="838" t="s">
        <v>96</v>
      </c>
      <c r="H1466" s="468" t="s">
        <v>82</v>
      </c>
      <c r="I1466" s="514" t="s">
        <v>82</v>
      </c>
      <c r="J1466" s="764" t="s">
        <v>699</v>
      </c>
      <c r="K1466" s="514">
        <v>0</v>
      </c>
      <c r="L1466" s="514" t="s">
        <v>82</v>
      </c>
      <c r="M1466" s="863" t="s">
        <v>82</v>
      </c>
      <c r="N1466" s="923"/>
      <c r="O1466" s="922"/>
      <c r="P1466" s="871"/>
      <c r="Q1466" s="537">
        <f t="shared" si="37"/>
        <v>0</v>
      </c>
      <c r="R1466" s="470">
        <f>Q1466*0.93</f>
        <v>0</v>
      </c>
      <c r="S1466" s="1264" t="e">
        <f t="shared" si="38"/>
        <v>#DIV/0!</v>
      </c>
      <c r="T1466" s="1265"/>
      <c r="U1466" s="1292" t="s">
        <v>473</v>
      </c>
      <c r="V1466" s="1293"/>
    </row>
    <row r="1467" spans="1:22" ht="17">
      <c r="A1467" s="1653"/>
      <c r="B1467" s="817" t="s">
        <v>467</v>
      </c>
      <c r="C1467" s="764" t="s">
        <v>701</v>
      </c>
      <c r="D1467" s="468">
        <v>80</v>
      </c>
      <c r="E1467" s="514">
        <v>25</v>
      </c>
      <c r="F1467" s="764" t="s">
        <v>458</v>
      </c>
      <c r="G1467" s="514">
        <v>486</v>
      </c>
      <c r="H1467" s="468" t="s">
        <v>82</v>
      </c>
      <c r="I1467" s="514" t="s">
        <v>82</v>
      </c>
      <c r="J1467" s="764">
        <v>0</v>
      </c>
      <c r="K1467" s="764">
        <v>0</v>
      </c>
      <c r="L1467" s="868" t="s">
        <v>484</v>
      </c>
      <c r="M1467" s="468" t="s">
        <v>1441</v>
      </c>
      <c r="N1467" s="841">
        <v>101142</v>
      </c>
      <c r="O1467" s="787">
        <v>25.17</v>
      </c>
      <c r="P1467" s="801">
        <v>50</v>
      </c>
      <c r="Q1467" s="537">
        <f t="shared" si="37"/>
        <v>12.585000000000001</v>
      </c>
      <c r="R1467" s="470">
        <f>Q1467*0.7835</f>
        <v>9.8603474999999996</v>
      </c>
      <c r="S1467" s="1264">
        <f t="shared" si="38"/>
        <v>8036.710369487485</v>
      </c>
      <c r="T1467" s="1265"/>
      <c r="U1467" s="1292" t="s">
        <v>405</v>
      </c>
      <c r="V1467" s="1293"/>
    </row>
    <row r="1468" spans="1:22" ht="17">
      <c r="A1468" s="1651">
        <v>45486</v>
      </c>
      <c r="B1468" s="817" t="s">
        <v>256</v>
      </c>
      <c r="C1468" s="764" t="s">
        <v>1612</v>
      </c>
      <c r="D1468" s="839" t="s">
        <v>1040</v>
      </c>
      <c r="E1468" s="764" t="s">
        <v>1200</v>
      </c>
      <c r="F1468" s="838" t="s">
        <v>456</v>
      </c>
      <c r="G1468" s="514">
        <v>486</v>
      </c>
      <c r="H1468" s="970">
        <v>168.37</v>
      </c>
      <c r="I1468" s="514" t="s">
        <v>82</v>
      </c>
      <c r="J1468" s="838" t="s">
        <v>443</v>
      </c>
      <c r="K1468" s="839">
        <v>0</v>
      </c>
      <c r="L1468" s="868" t="s">
        <v>484</v>
      </c>
      <c r="M1468" s="468" t="s">
        <v>1489</v>
      </c>
      <c r="N1468" s="514">
        <v>116074</v>
      </c>
      <c r="O1468" s="756">
        <v>212</v>
      </c>
      <c r="P1468" s="768">
        <v>99</v>
      </c>
      <c r="Q1468" s="537">
        <f t="shared" si="37"/>
        <v>2.12</v>
      </c>
      <c r="R1468" s="470">
        <f>Q1468*0.75</f>
        <v>1.59</v>
      </c>
      <c r="S1468" s="1264">
        <f t="shared" si="38"/>
        <v>54751.886792452824</v>
      </c>
      <c r="T1468" s="1265"/>
      <c r="U1468" s="1292" t="s">
        <v>1569</v>
      </c>
      <c r="V1468" s="1293"/>
    </row>
    <row r="1469" spans="1:22" ht="17">
      <c r="A1469" s="1652"/>
      <c r="B1469" s="817">
        <v>6</v>
      </c>
      <c r="C1469" s="764" t="s">
        <v>1608</v>
      </c>
      <c r="D1469" s="764" t="s">
        <v>814</v>
      </c>
      <c r="E1469" s="764" t="s">
        <v>1611</v>
      </c>
      <c r="F1469" s="838" t="s">
        <v>459</v>
      </c>
      <c r="G1469" s="514">
        <v>486</v>
      </c>
      <c r="H1469" s="514" t="s">
        <v>82</v>
      </c>
      <c r="I1469" s="514" t="s">
        <v>82</v>
      </c>
      <c r="J1469" s="838" t="s">
        <v>680</v>
      </c>
      <c r="K1469" s="764">
        <v>0</v>
      </c>
      <c r="L1469" s="868" t="s">
        <v>484</v>
      </c>
      <c r="M1469" s="468" t="s">
        <v>1539</v>
      </c>
      <c r="N1469" s="514">
        <v>158021</v>
      </c>
      <c r="O1469" s="756">
        <v>32.700000000000003</v>
      </c>
      <c r="P1469" s="801">
        <v>26</v>
      </c>
      <c r="Q1469" s="537">
        <f t="shared" si="37"/>
        <v>24.198</v>
      </c>
      <c r="R1469" s="470">
        <f>Q1469*0.75</f>
        <v>18.148499999999999</v>
      </c>
      <c r="S1469" s="1264">
        <f t="shared" si="38"/>
        <v>6530.3330853789566</v>
      </c>
      <c r="T1469" s="1265"/>
      <c r="U1469" s="1292" t="s">
        <v>405</v>
      </c>
      <c r="V1469" s="1293"/>
    </row>
    <row r="1470" spans="1:22" ht="17">
      <c r="A1470" s="1652"/>
      <c r="B1470" s="817">
        <v>7</v>
      </c>
      <c r="C1470" s="838" t="s">
        <v>1387</v>
      </c>
      <c r="D1470" s="468">
        <v>80</v>
      </c>
      <c r="E1470" s="838" t="s">
        <v>781</v>
      </c>
      <c r="F1470" s="838" t="s">
        <v>459</v>
      </c>
      <c r="G1470" s="514">
        <v>535</v>
      </c>
      <c r="H1470" s="514" t="s">
        <v>82</v>
      </c>
      <c r="I1470" s="514" t="s">
        <v>82</v>
      </c>
      <c r="J1470" s="764" t="s">
        <v>443</v>
      </c>
      <c r="K1470" s="764">
        <v>2</v>
      </c>
      <c r="L1470" s="868" t="s">
        <v>484</v>
      </c>
      <c r="M1470" s="468" t="s">
        <v>1143</v>
      </c>
      <c r="N1470" s="514">
        <v>209104</v>
      </c>
      <c r="O1470" s="756">
        <v>35.07</v>
      </c>
      <c r="P1470" s="801">
        <v>10</v>
      </c>
      <c r="Q1470" s="537">
        <f t="shared" si="37"/>
        <v>31.563000000000002</v>
      </c>
      <c r="R1470" s="470">
        <f>Q1470*0.75</f>
        <v>23.672250000000002</v>
      </c>
      <c r="S1470" s="1264">
        <f t="shared" si="38"/>
        <v>6624.9722776668877</v>
      </c>
      <c r="T1470" s="1265"/>
      <c r="U1470" s="1292" t="s">
        <v>405</v>
      </c>
      <c r="V1470" s="1293"/>
    </row>
    <row r="1471" spans="1:22" ht="17">
      <c r="A1471" s="1652"/>
      <c r="B1471" s="817">
        <v>8</v>
      </c>
      <c r="C1471" s="764" t="s">
        <v>82</v>
      </c>
      <c r="D1471" s="764">
        <v>240</v>
      </c>
      <c r="E1471" s="514">
        <v>0</v>
      </c>
      <c r="F1471" s="764" t="s">
        <v>82</v>
      </c>
      <c r="G1471" s="514">
        <v>0</v>
      </c>
      <c r="H1471" s="514" t="s">
        <v>82</v>
      </c>
      <c r="I1471" s="514" t="s">
        <v>82</v>
      </c>
      <c r="J1471" s="764">
        <v>10</v>
      </c>
      <c r="K1471" s="764">
        <v>0</v>
      </c>
      <c r="L1471" s="868" t="s">
        <v>96</v>
      </c>
      <c r="M1471" s="468" t="s">
        <v>82</v>
      </c>
      <c r="N1471" s="940" t="s">
        <v>212</v>
      </c>
      <c r="O1471" s="922"/>
      <c r="P1471" s="871"/>
      <c r="Q1471" s="537">
        <f t="shared" si="37"/>
        <v>0</v>
      </c>
      <c r="R1471" s="470">
        <f>Q1471*0.93</f>
        <v>0</v>
      </c>
      <c r="S1471" s="1264" t="e">
        <f t="shared" si="38"/>
        <v>#VALUE!</v>
      </c>
      <c r="T1471" s="1265"/>
      <c r="U1471" s="1292" t="s">
        <v>472</v>
      </c>
      <c r="V1471" s="1293"/>
    </row>
    <row r="1472" spans="1:22" ht="16">
      <c r="A1472" s="1652"/>
      <c r="B1472" s="817" t="s">
        <v>465</v>
      </c>
      <c r="C1472" s="838" t="s">
        <v>82</v>
      </c>
      <c r="D1472" s="838" t="s">
        <v>553</v>
      </c>
      <c r="E1472" s="838" t="s">
        <v>553</v>
      </c>
      <c r="F1472" s="838" t="s">
        <v>82</v>
      </c>
      <c r="G1472" s="838" t="s">
        <v>96</v>
      </c>
      <c r="H1472" s="468" t="s">
        <v>82</v>
      </c>
      <c r="I1472" s="514" t="s">
        <v>82</v>
      </c>
      <c r="J1472" s="764" t="s">
        <v>699</v>
      </c>
      <c r="K1472" s="514">
        <v>0</v>
      </c>
      <c r="L1472" s="514" t="s">
        <v>82</v>
      </c>
      <c r="M1472" s="863" t="s">
        <v>82</v>
      </c>
      <c r="N1472" s="923"/>
      <c r="O1472" s="922"/>
      <c r="P1472" s="871"/>
      <c r="Q1472" s="537">
        <f t="shared" ref="Q1472:Q1533" si="39">O1472*(100-P1472)/100</f>
        <v>0</v>
      </c>
      <c r="R1472" s="470">
        <f>Q1472*0.93</f>
        <v>0</v>
      </c>
      <c r="S1472" s="1264" t="e">
        <f t="shared" ref="S1472:S1533" si="40">N1472/Q1472</f>
        <v>#DIV/0!</v>
      </c>
      <c r="T1472" s="1265"/>
      <c r="U1472" s="1292" t="s">
        <v>473</v>
      </c>
      <c r="V1472" s="1293"/>
    </row>
    <row r="1473" spans="1:22" ht="17">
      <c r="A1473" s="1653"/>
      <c r="B1473" s="817" t="s">
        <v>467</v>
      </c>
      <c r="C1473" s="764" t="s">
        <v>701</v>
      </c>
      <c r="D1473" s="468">
        <v>80</v>
      </c>
      <c r="E1473" s="514">
        <v>25</v>
      </c>
      <c r="F1473" s="764" t="s">
        <v>458</v>
      </c>
      <c r="G1473" s="514">
        <v>486</v>
      </c>
      <c r="H1473" s="468" t="s">
        <v>82</v>
      </c>
      <c r="I1473" s="514" t="s">
        <v>82</v>
      </c>
      <c r="J1473" s="764">
        <v>0</v>
      </c>
      <c r="K1473" s="764">
        <v>0</v>
      </c>
      <c r="L1473" s="868" t="s">
        <v>484</v>
      </c>
      <c r="M1473" s="468" t="s">
        <v>1441</v>
      </c>
      <c r="N1473" s="841">
        <v>101142</v>
      </c>
      <c r="O1473" s="787">
        <v>25.17</v>
      </c>
      <c r="P1473" s="801">
        <v>50</v>
      </c>
      <c r="Q1473" s="537">
        <f t="shared" si="39"/>
        <v>12.585000000000001</v>
      </c>
      <c r="R1473" s="470">
        <f>Q1473*0.7835</f>
        <v>9.8603474999999996</v>
      </c>
      <c r="S1473" s="1264">
        <f t="shared" si="40"/>
        <v>8036.710369487485</v>
      </c>
      <c r="T1473" s="1265"/>
      <c r="U1473" s="1292" t="s">
        <v>405</v>
      </c>
      <c r="V1473" s="1293"/>
    </row>
    <row r="1474" spans="1:22" ht="17">
      <c r="A1474" s="1651">
        <v>45487</v>
      </c>
      <c r="B1474" s="817" t="s">
        <v>256</v>
      </c>
      <c r="C1474" s="764" t="s">
        <v>1612</v>
      </c>
      <c r="D1474" s="839" t="s">
        <v>1040</v>
      </c>
      <c r="E1474" s="764" t="s">
        <v>1200</v>
      </c>
      <c r="F1474" s="838" t="s">
        <v>456</v>
      </c>
      <c r="G1474" s="514">
        <v>486</v>
      </c>
      <c r="H1474" s="970">
        <v>168.2</v>
      </c>
      <c r="I1474" s="514" t="s">
        <v>82</v>
      </c>
      <c r="J1474" s="838" t="s">
        <v>443</v>
      </c>
      <c r="K1474" s="839">
        <v>0</v>
      </c>
      <c r="L1474" s="868" t="s">
        <v>484</v>
      </c>
      <c r="M1474" s="468" t="s">
        <v>1489</v>
      </c>
      <c r="N1474" s="514">
        <v>116416</v>
      </c>
      <c r="O1474" s="756">
        <v>212</v>
      </c>
      <c r="P1474" s="768">
        <v>99</v>
      </c>
      <c r="Q1474" s="537">
        <f t="shared" si="39"/>
        <v>2.12</v>
      </c>
      <c r="R1474" s="470">
        <f>Q1474*0.75</f>
        <v>1.59</v>
      </c>
      <c r="S1474" s="1264">
        <f t="shared" si="40"/>
        <v>54913.207547169812</v>
      </c>
      <c r="T1474" s="1265"/>
      <c r="U1474" s="1292" t="s">
        <v>1569</v>
      </c>
      <c r="V1474" s="1293"/>
    </row>
    <row r="1475" spans="1:22" ht="17">
      <c r="A1475" s="1652"/>
      <c r="B1475" s="817">
        <v>6</v>
      </c>
      <c r="C1475" s="764" t="s">
        <v>1608</v>
      </c>
      <c r="D1475" s="764" t="s">
        <v>814</v>
      </c>
      <c r="E1475" s="764" t="s">
        <v>1611</v>
      </c>
      <c r="F1475" s="838" t="s">
        <v>459</v>
      </c>
      <c r="G1475" s="514">
        <v>486</v>
      </c>
      <c r="H1475" s="514" t="s">
        <v>82</v>
      </c>
      <c r="I1475" s="514" t="s">
        <v>82</v>
      </c>
      <c r="J1475" s="838" t="s">
        <v>680</v>
      </c>
      <c r="K1475" s="764">
        <v>0</v>
      </c>
      <c r="L1475" s="868" t="s">
        <v>484</v>
      </c>
      <c r="M1475" s="468" t="s">
        <v>1539</v>
      </c>
      <c r="N1475" s="514">
        <v>155359</v>
      </c>
      <c r="O1475" s="756">
        <v>31.92</v>
      </c>
      <c r="P1475" s="801">
        <v>26</v>
      </c>
      <c r="Q1475" s="537">
        <f t="shared" si="39"/>
        <v>23.620799999999999</v>
      </c>
      <c r="R1475" s="470">
        <f>Q1475*0.75</f>
        <v>17.715599999999998</v>
      </c>
      <c r="S1475" s="1264">
        <f t="shared" si="40"/>
        <v>6577.2116101063475</v>
      </c>
      <c r="T1475" s="1265"/>
      <c r="U1475" s="1292" t="s">
        <v>405</v>
      </c>
      <c r="V1475" s="1293"/>
    </row>
    <row r="1476" spans="1:22" ht="17">
      <c r="A1476" s="1652"/>
      <c r="B1476" s="817">
        <v>7</v>
      </c>
      <c r="C1476" s="838" t="s">
        <v>1387</v>
      </c>
      <c r="D1476" s="468">
        <v>80</v>
      </c>
      <c r="E1476" s="838" t="s">
        <v>781</v>
      </c>
      <c r="F1476" s="838" t="s">
        <v>459</v>
      </c>
      <c r="G1476" s="514">
        <v>535</v>
      </c>
      <c r="H1476" s="514" t="s">
        <v>82</v>
      </c>
      <c r="I1476" s="514" t="s">
        <v>82</v>
      </c>
      <c r="J1476" s="764" t="s">
        <v>443</v>
      </c>
      <c r="K1476" s="764">
        <v>2</v>
      </c>
      <c r="L1476" s="868" t="s">
        <v>484</v>
      </c>
      <c r="M1476" s="468" t="s">
        <v>1143</v>
      </c>
      <c r="N1476" s="514">
        <v>206452</v>
      </c>
      <c r="O1476" s="756">
        <v>35.020000000000003</v>
      </c>
      <c r="P1476" s="801">
        <v>10</v>
      </c>
      <c r="Q1476" s="537">
        <f t="shared" si="39"/>
        <v>31.518000000000001</v>
      </c>
      <c r="R1476" s="470">
        <f>Q1476*0.75</f>
        <v>23.638500000000001</v>
      </c>
      <c r="S1476" s="1264">
        <f t="shared" si="40"/>
        <v>6550.2887239038009</v>
      </c>
      <c r="T1476" s="1265"/>
      <c r="U1476" s="1292" t="s">
        <v>405</v>
      </c>
      <c r="V1476" s="1293"/>
    </row>
    <row r="1477" spans="1:22" ht="17">
      <c r="A1477" s="1652"/>
      <c r="B1477" s="817">
        <v>8</v>
      </c>
      <c r="C1477" s="764" t="s">
        <v>82</v>
      </c>
      <c r="D1477" s="764">
        <v>240</v>
      </c>
      <c r="E1477" s="514">
        <v>0</v>
      </c>
      <c r="F1477" s="764" t="s">
        <v>82</v>
      </c>
      <c r="G1477" s="514">
        <v>0</v>
      </c>
      <c r="H1477" s="514" t="s">
        <v>82</v>
      </c>
      <c r="I1477" s="514" t="s">
        <v>82</v>
      </c>
      <c r="J1477" s="764">
        <v>10</v>
      </c>
      <c r="K1477" s="764">
        <v>0</v>
      </c>
      <c r="L1477" s="868" t="s">
        <v>96</v>
      </c>
      <c r="M1477" s="468" t="s">
        <v>82</v>
      </c>
      <c r="N1477" s="940" t="s">
        <v>212</v>
      </c>
      <c r="O1477" s="922"/>
      <c r="P1477" s="871"/>
      <c r="Q1477" s="537">
        <f t="shared" si="39"/>
        <v>0</v>
      </c>
      <c r="R1477" s="470">
        <f>Q1477*0.93</f>
        <v>0</v>
      </c>
      <c r="S1477" s="1264" t="e">
        <f t="shared" si="40"/>
        <v>#VALUE!</v>
      </c>
      <c r="T1477" s="1265"/>
      <c r="U1477" s="1292" t="s">
        <v>472</v>
      </c>
      <c r="V1477" s="1293"/>
    </row>
    <row r="1478" spans="1:22" ht="16">
      <c r="A1478" s="1652"/>
      <c r="B1478" s="817" t="s">
        <v>465</v>
      </c>
      <c r="C1478" s="838" t="s">
        <v>82</v>
      </c>
      <c r="D1478" s="838" t="s">
        <v>553</v>
      </c>
      <c r="E1478" s="838" t="s">
        <v>553</v>
      </c>
      <c r="F1478" s="838" t="s">
        <v>82</v>
      </c>
      <c r="G1478" s="838" t="s">
        <v>96</v>
      </c>
      <c r="H1478" s="468" t="s">
        <v>82</v>
      </c>
      <c r="I1478" s="514" t="s">
        <v>82</v>
      </c>
      <c r="J1478" s="764" t="s">
        <v>699</v>
      </c>
      <c r="K1478" s="514">
        <v>0</v>
      </c>
      <c r="L1478" s="514" t="s">
        <v>82</v>
      </c>
      <c r="M1478" s="863" t="s">
        <v>82</v>
      </c>
      <c r="N1478" s="923"/>
      <c r="O1478" s="922"/>
      <c r="P1478" s="871"/>
      <c r="Q1478" s="537">
        <f t="shared" si="39"/>
        <v>0</v>
      </c>
      <c r="R1478" s="470">
        <f>Q1478*0.93</f>
        <v>0</v>
      </c>
      <c r="S1478" s="1264" t="e">
        <f t="shared" si="40"/>
        <v>#DIV/0!</v>
      </c>
      <c r="T1478" s="1265"/>
      <c r="U1478" s="1292" t="s">
        <v>473</v>
      </c>
      <c r="V1478" s="1293"/>
    </row>
    <row r="1479" spans="1:22" ht="17">
      <c r="A1479" s="1653"/>
      <c r="B1479" s="817" t="s">
        <v>467</v>
      </c>
      <c r="C1479" s="764" t="s">
        <v>701</v>
      </c>
      <c r="D1479" s="468">
        <v>80</v>
      </c>
      <c r="E1479" s="514">
        <v>25</v>
      </c>
      <c r="F1479" s="764" t="s">
        <v>458</v>
      </c>
      <c r="G1479" s="514">
        <v>486</v>
      </c>
      <c r="H1479" s="468" t="s">
        <v>82</v>
      </c>
      <c r="I1479" s="514" t="s">
        <v>82</v>
      </c>
      <c r="J1479" s="764">
        <v>0</v>
      </c>
      <c r="K1479" s="764">
        <v>0</v>
      </c>
      <c r="L1479" s="868" t="s">
        <v>484</v>
      </c>
      <c r="M1479" s="468" t="s">
        <v>1441</v>
      </c>
      <c r="N1479" s="841">
        <v>101142</v>
      </c>
      <c r="O1479" s="787">
        <v>25.04</v>
      </c>
      <c r="P1479" s="801">
        <v>50</v>
      </c>
      <c r="Q1479" s="537">
        <f t="shared" si="39"/>
        <v>12.52</v>
      </c>
      <c r="R1479" s="470">
        <f>Q1479*0.7835</f>
        <v>9.8094199999999994</v>
      </c>
      <c r="S1479" s="1264">
        <f t="shared" si="40"/>
        <v>8078.4345047923325</v>
      </c>
      <c r="T1479" s="1265"/>
      <c r="U1479" s="1292" t="s">
        <v>405</v>
      </c>
      <c r="V1479" s="1293"/>
    </row>
    <row r="1480" spans="1:22" ht="17">
      <c r="A1480" s="1651">
        <v>45488</v>
      </c>
      <c r="B1480" s="817" t="s">
        <v>256</v>
      </c>
      <c r="C1480" s="764" t="s">
        <v>1612</v>
      </c>
      <c r="D1480" s="839" t="s">
        <v>1040</v>
      </c>
      <c r="E1480" s="764" t="s">
        <v>1200</v>
      </c>
      <c r="F1480" s="838" t="s">
        <v>456</v>
      </c>
      <c r="G1480" s="514">
        <v>486</v>
      </c>
      <c r="H1480" s="970">
        <v>168.03</v>
      </c>
      <c r="I1480" s="514" t="s">
        <v>82</v>
      </c>
      <c r="J1480" s="838" t="s">
        <v>443</v>
      </c>
      <c r="K1480" s="839">
        <v>0</v>
      </c>
      <c r="L1480" s="868" t="s">
        <v>484</v>
      </c>
      <c r="M1480" s="468" t="s">
        <v>1489</v>
      </c>
      <c r="N1480" s="514">
        <v>113484</v>
      </c>
      <c r="O1480" s="756">
        <v>212</v>
      </c>
      <c r="P1480" s="768">
        <v>99</v>
      </c>
      <c r="Q1480" s="537">
        <f t="shared" si="39"/>
        <v>2.12</v>
      </c>
      <c r="R1480" s="470">
        <f>Q1480*0.75</f>
        <v>1.59</v>
      </c>
      <c r="S1480" s="1264">
        <f t="shared" si="40"/>
        <v>53530.188679245279</v>
      </c>
      <c r="T1480" s="1265"/>
      <c r="U1480" s="1292" t="s">
        <v>1569</v>
      </c>
      <c r="V1480" s="1293"/>
    </row>
    <row r="1481" spans="1:22" ht="17">
      <c r="A1481" s="1652"/>
      <c r="B1481" s="817">
        <v>6</v>
      </c>
      <c r="C1481" s="764" t="s">
        <v>1608</v>
      </c>
      <c r="D1481" s="764" t="s">
        <v>814</v>
      </c>
      <c r="E1481" s="764" t="s">
        <v>1611</v>
      </c>
      <c r="F1481" s="838" t="s">
        <v>459</v>
      </c>
      <c r="G1481" s="514">
        <v>486</v>
      </c>
      <c r="H1481" s="514" t="s">
        <v>82</v>
      </c>
      <c r="I1481" s="514" t="s">
        <v>82</v>
      </c>
      <c r="J1481" s="838" t="s">
        <v>680</v>
      </c>
      <c r="K1481" s="764">
        <v>0</v>
      </c>
      <c r="L1481" s="868" t="s">
        <v>484</v>
      </c>
      <c r="M1481" s="468" t="s">
        <v>1539</v>
      </c>
      <c r="N1481" s="514">
        <v>156108</v>
      </c>
      <c r="O1481" s="756">
        <v>32.200000000000003</v>
      </c>
      <c r="P1481" s="801">
        <v>26</v>
      </c>
      <c r="Q1481" s="537">
        <f t="shared" si="39"/>
        <v>23.828000000000003</v>
      </c>
      <c r="R1481" s="470">
        <f>Q1481*0.75</f>
        <v>17.871000000000002</v>
      </c>
      <c r="S1481" s="1264">
        <f t="shared" si="40"/>
        <v>6551.4520731912025</v>
      </c>
      <c r="T1481" s="1265"/>
      <c r="U1481" s="1292" t="s">
        <v>405</v>
      </c>
      <c r="V1481" s="1293"/>
    </row>
    <row r="1482" spans="1:22" ht="17">
      <c r="A1482" s="1652"/>
      <c r="B1482" s="817">
        <v>7</v>
      </c>
      <c r="C1482" s="838" t="s">
        <v>1387</v>
      </c>
      <c r="D1482" s="468">
        <v>80</v>
      </c>
      <c r="E1482" s="838" t="s">
        <v>781</v>
      </c>
      <c r="F1482" s="838" t="s">
        <v>459</v>
      </c>
      <c r="G1482" s="514">
        <v>535</v>
      </c>
      <c r="H1482" s="514" t="s">
        <v>82</v>
      </c>
      <c r="I1482" s="514" t="s">
        <v>82</v>
      </c>
      <c r="J1482" s="764" t="s">
        <v>443</v>
      </c>
      <c r="K1482" s="764">
        <v>2</v>
      </c>
      <c r="L1482" s="868" t="s">
        <v>484</v>
      </c>
      <c r="M1482" s="468" t="s">
        <v>1143</v>
      </c>
      <c r="N1482" s="514">
        <v>207406</v>
      </c>
      <c r="O1482" s="756">
        <v>35.1</v>
      </c>
      <c r="P1482" s="801">
        <v>10</v>
      </c>
      <c r="Q1482" s="537">
        <f t="shared" si="39"/>
        <v>31.59</v>
      </c>
      <c r="R1482" s="470">
        <f>Q1482*0.75</f>
        <v>23.692499999999999</v>
      </c>
      <c r="S1482" s="1264">
        <f t="shared" si="40"/>
        <v>6565.5587211142765</v>
      </c>
      <c r="T1482" s="1265"/>
      <c r="U1482" s="1292" t="s">
        <v>405</v>
      </c>
      <c r="V1482" s="1293"/>
    </row>
    <row r="1483" spans="1:22" ht="17">
      <c r="A1483" s="1652"/>
      <c r="B1483" s="817">
        <v>8</v>
      </c>
      <c r="C1483" s="764" t="s">
        <v>82</v>
      </c>
      <c r="D1483" s="764">
        <v>240</v>
      </c>
      <c r="E1483" s="514">
        <v>0</v>
      </c>
      <c r="F1483" s="764" t="s">
        <v>82</v>
      </c>
      <c r="G1483" s="514">
        <v>0</v>
      </c>
      <c r="H1483" s="514" t="s">
        <v>82</v>
      </c>
      <c r="I1483" s="514" t="s">
        <v>82</v>
      </c>
      <c r="J1483" s="764">
        <v>10</v>
      </c>
      <c r="K1483" s="764">
        <v>0</v>
      </c>
      <c r="L1483" s="868" t="s">
        <v>96</v>
      </c>
      <c r="M1483" s="468" t="s">
        <v>82</v>
      </c>
      <c r="N1483" s="940" t="s">
        <v>212</v>
      </c>
      <c r="O1483" s="922"/>
      <c r="P1483" s="871"/>
      <c r="Q1483" s="537">
        <f t="shared" si="39"/>
        <v>0</v>
      </c>
      <c r="R1483" s="470">
        <f>Q1483*0.93</f>
        <v>0</v>
      </c>
      <c r="S1483" s="1264" t="e">
        <f t="shared" si="40"/>
        <v>#VALUE!</v>
      </c>
      <c r="T1483" s="1265"/>
      <c r="U1483" s="1292" t="s">
        <v>472</v>
      </c>
      <c r="V1483" s="1293"/>
    </row>
    <row r="1484" spans="1:22" ht="16">
      <c r="A1484" s="1652"/>
      <c r="B1484" s="817" t="s">
        <v>465</v>
      </c>
      <c r="C1484" s="838" t="s">
        <v>82</v>
      </c>
      <c r="D1484" s="838" t="s">
        <v>553</v>
      </c>
      <c r="E1484" s="838" t="s">
        <v>553</v>
      </c>
      <c r="F1484" s="838" t="s">
        <v>82</v>
      </c>
      <c r="G1484" s="838" t="s">
        <v>96</v>
      </c>
      <c r="H1484" s="468" t="s">
        <v>82</v>
      </c>
      <c r="I1484" s="514" t="s">
        <v>82</v>
      </c>
      <c r="J1484" s="764" t="s">
        <v>699</v>
      </c>
      <c r="K1484" s="514">
        <v>0</v>
      </c>
      <c r="L1484" s="514" t="s">
        <v>82</v>
      </c>
      <c r="M1484" s="863" t="s">
        <v>82</v>
      </c>
      <c r="N1484" s="923"/>
      <c r="O1484" s="922"/>
      <c r="P1484" s="871"/>
      <c r="Q1484" s="537">
        <f t="shared" si="39"/>
        <v>0</v>
      </c>
      <c r="R1484" s="470">
        <f>Q1484*0.93</f>
        <v>0</v>
      </c>
      <c r="S1484" s="1264" t="e">
        <f t="shared" si="40"/>
        <v>#DIV/0!</v>
      </c>
      <c r="T1484" s="1265"/>
      <c r="U1484" s="1292" t="s">
        <v>473</v>
      </c>
      <c r="V1484" s="1293"/>
    </row>
    <row r="1485" spans="1:22" ht="17">
      <c r="A1485" s="1653"/>
      <c r="B1485" s="817" t="s">
        <v>467</v>
      </c>
      <c r="C1485" s="764" t="s">
        <v>701</v>
      </c>
      <c r="D1485" s="468">
        <v>80</v>
      </c>
      <c r="E1485" s="514">
        <v>25</v>
      </c>
      <c r="F1485" s="764" t="s">
        <v>458</v>
      </c>
      <c r="G1485" s="514">
        <v>486</v>
      </c>
      <c r="H1485" s="468" t="s">
        <v>82</v>
      </c>
      <c r="I1485" s="514" t="s">
        <v>82</v>
      </c>
      <c r="J1485" s="764">
        <v>0</v>
      </c>
      <c r="K1485" s="764">
        <v>0</v>
      </c>
      <c r="L1485" s="868" t="s">
        <v>484</v>
      </c>
      <c r="M1485" s="468" t="s">
        <v>1441</v>
      </c>
      <c r="N1485" s="841">
        <v>101109</v>
      </c>
      <c r="O1485" s="787">
        <v>25.04</v>
      </c>
      <c r="P1485" s="801">
        <v>50</v>
      </c>
      <c r="Q1485" s="537">
        <f t="shared" si="39"/>
        <v>12.52</v>
      </c>
      <c r="R1485" s="470">
        <f>Q1485*0.7835</f>
        <v>9.8094199999999994</v>
      </c>
      <c r="S1485" s="1264">
        <f t="shared" si="40"/>
        <v>8075.7987220447285</v>
      </c>
      <c r="T1485" s="1265"/>
      <c r="U1485" s="1292" t="s">
        <v>405</v>
      </c>
      <c r="V1485" s="1293"/>
    </row>
    <row r="1486" spans="1:22" ht="17">
      <c r="A1486" s="1651">
        <v>45489</v>
      </c>
      <c r="B1486" s="817" t="s">
        <v>256</v>
      </c>
      <c r="C1486" s="764" t="s">
        <v>1612</v>
      </c>
      <c r="D1486" s="839" t="s">
        <v>1040</v>
      </c>
      <c r="E1486" s="764" t="s">
        <v>1200</v>
      </c>
      <c r="F1486" s="838" t="s">
        <v>456</v>
      </c>
      <c r="G1486" s="514">
        <v>486</v>
      </c>
      <c r="H1486" s="970">
        <v>167.87</v>
      </c>
      <c r="I1486" s="514" t="s">
        <v>82</v>
      </c>
      <c r="J1486" s="838" t="s">
        <v>443</v>
      </c>
      <c r="K1486" s="839">
        <v>0</v>
      </c>
      <c r="L1486" s="868" t="s">
        <v>484</v>
      </c>
      <c r="M1486" s="468" t="s">
        <v>1489</v>
      </c>
      <c r="N1486" s="514">
        <v>111291</v>
      </c>
      <c r="O1486" s="756">
        <v>212</v>
      </c>
      <c r="P1486" s="768">
        <v>99</v>
      </c>
      <c r="Q1486" s="537">
        <f t="shared" si="39"/>
        <v>2.12</v>
      </c>
      <c r="R1486" s="470">
        <f>Q1486*0.75</f>
        <v>1.59</v>
      </c>
      <c r="S1486" s="1264">
        <f t="shared" si="40"/>
        <v>52495.75471698113</v>
      </c>
      <c r="T1486" s="1265"/>
      <c r="U1486" s="1292" t="s">
        <v>1569</v>
      </c>
      <c r="V1486" s="1293"/>
    </row>
    <row r="1487" spans="1:22" ht="17">
      <c r="A1487" s="1652"/>
      <c r="B1487" s="817">
        <v>6</v>
      </c>
      <c r="C1487" s="764" t="s">
        <v>1608</v>
      </c>
      <c r="D1487" s="764" t="s">
        <v>814</v>
      </c>
      <c r="E1487" s="764" t="s">
        <v>1611</v>
      </c>
      <c r="F1487" s="838" t="s">
        <v>459</v>
      </c>
      <c r="G1487" s="514">
        <v>486</v>
      </c>
      <c r="H1487" s="514" t="s">
        <v>82</v>
      </c>
      <c r="I1487" s="514" t="s">
        <v>82</v>
      </c>
      <c r="J1487" s="838" t="s">
        <v>680</v>
      </c>
      <c r="K1487" s="764">
        <v>0</v>
      </c>
      <c r="L1487" s="868" t="s">
        <v>484</v>
      </c>
      <c r="M1487" s="468" t="s">
        <v>1539</v>
      </c>
      <c r="N1487" s="514">
        <v>157420</v>
      </c>
      <c r="O1487" s="756">
        <v>32.020000000000003</v>
      </c>
      <c r="P1487" s="801">
        <v>26</v>
      </c>
      <c r="Q1487" s="537">
        <f t="shared" si="39"/>
        <v>23.694800000000001</v>
      </c>
      <c r="R1487" s="470">
        <f>Q1487*0.75</f>
        <v>17.771100000000001</v>
      </c>
      <c r="S1487" s="1264">
        <f t="shared" si="40"/>
        <v>6643.6517716967437</v>
      </c>
      <c r="T1487" s="1265"/>
      <c r="U1487" s="1292" t="s">
        <v>405</v>
      </c>
      <c r="V1487" s="1293"/>
    </row>
    <row r="1488" spans="1:22" ht="17">
      <c r="A1488" s="1652"/>
      <c r="B1488" s="817">
        <v>7</v>
      </c>
      <c r="C1488" s="838" t="s">
        <v>1387</v>
      </c>
      <c r="D1488" s="468">
        <v>80</v>
      </c>
      <c r="E1488" s="838" t="s">
        <v>781</v>
      </c>
      <c r="F1488" s="838" t="s">
        <v>459</v>
      </c>
      <c r="G1488" s="514">
        <v>535</v>
      </c>
      <c r="H1488" s="514" t="s">
        <v>82</v>
      </c>
      <c r="I1488" s="514" t="s">
        <v>82</v>
      </c>
      <c r="J1488" s="764" t="s">
        <v>443</v>
      </c>
      <c r="K1488" s="764">
        <v>2</v>
      </c>
      <c r="L1488" s="868" t="s">
        <v>484</v>
      </c>
      <c r="M1488" s="468" t="s">
        <v>1143</v>
      </c>
      <c r="N1488" s="514">
        <v>208410</v>
      </c>
      <c r="O1488" s="756">
        <v>35.020000000000003</v>
      </c>
      <c r="P1488" s="801">
        <v>10</v>
      </c>
      <c r="Q1488" s="537">
        <f t="shared" si="39"/>
        <v>31.518000000000001</v>
      </c>
      <c r="R1488" s="470">
        <f>Q1488*0.75</f>
        <v>23.638500000000001</v>
      </c>
      <c r="S1488" s="1264">
        <f t="shared" si="40"/>
        <v>6612.4119550732912</v>
      </c>
      <c r="T1488" s="1265"/>
      <c r="U1488" s="1292" t="s">
        <v>405</v>
      </c>
      <c r="V1488" s="1293"/>
    </row>
    <row r="1489" spans="1:22" ht="17">
      <c r="A1489" s="1652"/>
      <c r="B1489" s="817">
        <v>8</v>
      </c>
      <c r="C1489" s="764" t="s">
        <v>82</v>
      </c>
      <c r="D1489" s="764">
        <v>240</v>
      </c>
      <c r="E1489" s="514">
        <v>0</v>
      </c>
      <c r="F1489" s="764" t="s">
        <v>82</v>
      </c>
      <c r="G1489" s="514">
        <v>0</v>
      </c>
      <c r="H1489" s="514" t="s">
        <v>82</v>
      </c>
      <c r="I1489" s="514" t="s">
        <v>82</v>
      </c>
      <c r="J1489" s="764">
        <v>10</v>
      </c>
      <c r="K1489" s="764">
        <v>0</v>
      </c>
      <c r="L1489" s="868" t="s">
        <v>96</v>
      </c>
      <c r="M1489" s="468" t="s">
        <v>82</v>
      </c>
      <c r="N1489" s="940" t="s">
        <v>212</v>
      </c>
      <c r="O1489" s="922"/>
      <c r="P1489" s="871"/>
      <c r="Q1489" s="537">
        <f t="shared" si="39"/>
        <v>0</v>
      </c>
      <c r="R1489" s="470">
        <f>Q1489*0.93</f>
        <v>0</v>
      </c>
      <c r="S1489" s="1264" t="e">
        <f t="shared" si="40"/>
        <v>#VALUE!</v>
      </c>
      <c r="T1489" s="1265"/>
      <c r="U1489" s="1292" t="s">
        <v>472</v>
      </c>
      <c r="V1489" s="1293"/>
    </row>
    <row r="1490" spans="1:22" ht="16">
      <c r="A1490" s="1652"/>
      <c r="B1490" s="817" t="s">
        <v>465</v>
      </c>
      <c r="C1490" s="838" t="s">
        <v>82</v>
      </c>
      <c r="D1490" s="838" t="s">
        <v>553</v>
      </c>
      <c r="E1490" s="838" t="s">
        <v>553</v>
      </c>
      <c r="F1490" s="838" t="s">
        <v>82</v>
      </c>
      <c r="G1490" s="838" t="s">
        <v>96</v>
      </c>
      <c r="H1490" s="468" t="s">
        <v>82</v>
      </c>
      <c r="I1490" s="514" t="s">
        <v>82</v>
      </c>
      <c r="J1490" s="764" t="s">
        <v>699</v>
      </c>
      <c r="K1490" s="514">
        <v>0</v>
      </c>
      <c r="L1490" s="514" t="s">
        <v>82</v>
      </c>
      <c r="M1490" s="863" t="s">
        <v>82</v>
      </c>
      <c r="N1490" s="923"/>
      <c r="O1490" s="922"/>
      <c r="P1490" s="871"/>
      <c r="Q1490" s="537">
        <f t="shared" si="39"/>
        <v>0</v>
      </c>
      <c r="R1490" s="470">
        <f>Q1490*0.93</f>
        <v>0</v>
      </c>
      <c r="S1490" s="1264" t="e">
        <f t="shared" si="40"/>
        <v>#DIV/0!</v>
      </c>
      <c r="T1490" s="1265"/>
      <c r="U1490" s="1292" t="s">
        <v>473</v>
      </c>
      <c r="V1490" s="1293"/>
    </row>
    <row r="1491" spans="1:22" ht="17">
      <c r="A1491" s="1653"/>
      <c r="B1491" s="817" t="s">
        <v>467</v>
      </c>
      <c r="C1491" s="764" t="s">
        <v>701</v>
      </c>
      <c r="D1491" s="468">
        <v>80</v>
      </c>
      <c r="E1491" s="514">
        <v>25</v>
      </c>
      <c r="F1491" s="764" t="s">
        <v>458</v>
      </c>
      <c r="G1491" s="514">
        <v>486</v>
      </c>
      <c r="H1491" s="468" t="s">
        <v>82</v>
      </c>
      <c r="I1491" s="514" t="s">
        <v>82</v>
      </c>
      <c r="J1491" s="764">
        <v>0</v>
      </c>
      <c r="K1491" s="764">
        <v>0</v>
      </c>
      <c r="L1491" s="868" t="s">
        <v>484</v>
      </c>
      <c r="M1491" s="468" t="s">
        <v>1441</v>
      </c>
      <c r="N1491" s="841">
        <v>106222</v>
      </c>
      <c r="O1491" s="787">
        <v>25.04</v>
      </c>
      <c r="P1491" s="801">
        <v>50</v>
      </c>
      <c r="Q1491" s="537">
        <f t="shared" si="39"/>
        <v>12.52</v>
      </c>
      <c r="R1491" s="470">
        <f>Q1491*0.7835</f>
        <v>9.8094199999999994</v>
      </c>
      <c r="S1491" s="1264">
        <f t="shared" si="40"/>
        <v>8484.1853035143777</v>
      </c>
      <c r="T1491" s="1265"/>
      <c r="U1491" s="1292" t="s">
        <v>405</v>
      </c>
      <c r="V1491" s="1293"/>
    </row>
    <row r="1492" spans="1:22" ht="15.75" customHeight="1">
      <c r="A1492" s="1651">
        <v>45490</v>
      </c>
      <c r="B1492" s="817" t="s">
        <v>256</v>
      </c>
      <c r="C1492" s="764" t="s">
        <v>1612</v>
      </c>
      <c r="D1492" s="839" t="s">
        <v>1040</v>
      </c>
      <c r="E1492" s="764" t="s">
        <v>1200</v>
      </c>
      <c r="F1492" s="838" t="s">
        <v>456</v>
      </c>
      <c r="G1492" s="514">
        <v>486</v>
      </c>
      <c r="H1492" s="970">
        <v>167.74</v>
      </c>
      <c r="I1492" s="514" t="s">
        <v>82</v>
      </c>
      <c r="J1492" s="838" t="s">
        <v>443</v>
      </c>
      <c r="K1492" s="839">
        <v>0</v>
      </c>
      <c r="L1492" s="868" t="s">
        <v>484</v>
      </c>
      <c r="M1492" s="468" t="s">
        <v>1489</v>
      </c>
      <c r="N1492" s="514">
        <v>114396</v>
      </c>
      <c r="O1492" s="756">
        <v>212</v>
      </c>
      <c r="P1492" s="768">
        <v>99</v>
      </c>
      <c r="Q1492" s="537">
        <f t="shared" si="39"/>
        <v>2.12</v>
      </c>
      <c r="R1492" s="470">
        <f>Q1492*0.75</f>
        <v>1.59</v>
      </c>
      <c r="S1492" s="1264">
        <f t="shared" si="40"/>
        <v>53960.377358490565</v>
      </c>
      <c r="T1492" s="1265"/>
      <c r="U1492" s="1292" t="s">
        <v>1569</v>
      </c>
      <c r="V1492" s="1293"/>
    </row>
    <row r="1493" spans="1:22" ht="15.75" customHeight="1">
      <c r="A1493" s="1652"/>
      <c r="B1493" s="817">
        <v>6</v>
      </c>
      <c r="C1493" s="764" t="s">
        <v>1608</v>
      </c>
      <c r="D1493" s="764" t="s">
        <v>814</v>
      </c>
      <c r="E1493" s="764" t="s">
        <v>1611</v>
      </c>
      <c r="F1493" s="838" t="s">
        <v>459</v>
      </c>
      <c r="G1493" s="514">
        <v>486</v>
      </c>
      <c r="H1493" s="514" t="s">
        <v>82</v>
      </c>
      <c r="I1493" s="514" t="s">
        <v>82</v>
      </c>
      <c r="J1493" s="838" t="s">
        <v>680</v>
      </c>
      <c r="K1493" s="764">
        <v>0</v>
      </c>
      <c r="L1493" s="868" t="s">
        <v>484</v>
      </c>
      <c r="M1493" s="468" t="s">
        <v>1539</v>
      </c>
      <c r="N1493" s="514">
        <v>155142</v>
      </c>
      <c r="O1493" s="756">
        <v>32.020000000000003</v>
      </c>
      <c r="P1493" s="801">
        <v>26</v>
      </c>
      <c r="Q1493" s="537">
        <f t="shared" si="39"/>
        <v>23.694800000000001</v>
      </c>
      <c r="R1493" s="470">
        <f>Q1493*0.75</f>
        <v>17.771100000000001</v>
      </c>
      <c r="S1493" s="1264">
        <f t="shared" si="40"/>
        <v>6547.5125343957325</v>
      </c>
      <c r="T1493" s="1265"/>
      <c r="U1493" s="1292" t="s">
        <v>405</v>
      </c>
      <c r="V1493" s="1293"/>
    </row>
    <row r="1494" spans="1:22" ht="15.75" customHeight="1">
      <c r="A1494" s="1652"/>
      <c r="B1494" s="817">
        <v>7</v>
      </c>
      <c r="C1494" s="838" t="s">
        <v>1387</v>
      </c>
      <c r="D1494" s="468">
        <v>80</v>
      </c>
      <c r="E1494" s="838" t="s">
        <v>781</v>
      </c>
      <c r="F1494" s="838" t="s">
        <v>459</v>
      </c>
      <c r="G1494" s="514">
        <v>535</v>
      </c>
      <c r="H1494" s="514" t="s">
        <v>82</v>
      </c>
      <c r="I1494" s="514" t="s">
        <v>82</v>
      </c>
      <c r="J1494" s="764" t="s">
        <v>443</v>
      </c>
      <c r="K1494" s="764">
        <v>2</v>
      </c>
      <c r="L1494" s="868" t="s">
        <v>484</v>
      </c>
      <c r="M1494" s="468" t="s">
        <v>1143</v>
      </c>
      <c r="N1494" s="514">
        <v>206588</v>
      </c>
      <c r="O1494" s="756">
        <v>34.28</v>
      </c>
      <c r="P1494" s="801">
        <v>10</v>
      </c>
      <c r="Q1494" s="537">
        <f t="shared" si="39"/>
        <v>30.852000000000004</v>
      </c>
      <c r="R1494" s="470">
        <f>Q1494*0.75</f>
        <v>23.139000000000003</v>
      </c>
      <c r="S1494" s="1264">
        <f t="shared" si="40"/>
        <v>6696.0974977311025</v>
      </c>
      <c r="T1494" s="1265"/>
      <c r="U1494" s="1292" t="s">
        <v>405</v>
      </c>
      <c r="V1494" s="1293"/>
    </row>
    <row r="1495" spans="1:22" ht="15.75" customHeight="1">
      <c r="A1495" s="1652"/>
      <c r="B1495" s="817">
        <v>8</v>
      </c>
      <c r="C1495" s="764" t="s">
        <v>82</v>
      </c>
      <c r="D1495" s="764">
        <v>240</v>
      </c>
      <c r="E1495" s="514">
        <v>0</v>
      </c>
      <c r="F1495" s="764" t="s">
        <v>82</v>
      </c>
      <c r="G1495" s="514">
        <v>0</v>
      </c>
      <c r="H1495" s="514" t="s">
        <v>82</v>
      </c>
      <c r="I1495" s="514" t="s">
        <v>82</v>
      </c>
      <c r="J1495" s="764">
        <v>10</v>
      </c>
      <c r="K1495" s="764">
        <v>0</v>
      </c>
      <c r="L1495" s="868" t="s">
        <v>96</v>
      </c>
      <c r="M1495" s="468" t="s">
        <v>82</v>
      </c>
      <c r="N1495" s="940" t="s">
        <v>212</v>
      </c>
      <c r="O1495" s="922"/>
      <c r="P1495" s="871"/>
      <c r="Q1495" s="537">
        <f t="shared" si="39"/>
        <v>0</v>
      </c>
      <c r="R1495" s="470">
        <f>Q1495*0.93</f>
        <v>0</v>
      </c>
      <c r="S1495" s="1264" t="e">
        <f t="shared" si="40"/>
        <v>#VALUE!</v>
      </c>
      <c r="T1495" s="1265"/>
      <c r="U1495" s="1292" t="s">
        <v>472</v>
      </c>
      <c r="V1495" s="1293"/>
    </row>
    <row r="1496" spans="1:22" ht="15.75" customHeight="1">
      <c r="A1496" s="1652"/>
      <c r="B1496" s="817" t="s">
        <v>465</v>
      </c>
      <c r="C1496" s="838" t="s">
        <v>82</v>
      </c>
      <c r="D1496" s="838" t="s">
        <v>553</v>
      </c>
      <c r="E1496" s="838" t="s">
        <v>553</v>
      </c>
      <c r="F1496" s="838" t="s">
        <v>82</v>
      </c>
      <c r="G1496" s="838" t="s">
        <v>96</v>
      </c>
      <c r="H1496" s="468" t="s">
        <v>82</v>
      </c>
      <c r="I1496" s="514" t="s">
        <v>82</v>
      </c>
      <c r="J1496" s="764" t="s">
        <v>699</v>
      </c>
      <c r="K1496" s="514">
        <v>0</v>
      </c>
      <c r="L1496" s="514" t="s">
        <v>82</v>
      </c>
      <c r="M1496" s="863" t="s">
        <v>82</v>
      </c>
      <c r="N1496" s="923"/>
      <c r="O1496" s="922"/>
      <c r="P1496" s="871"/>
      <c r="Q1496" s="537">
        <f t="shared" si="39"/>
        <v>0</v>
      </c>
      <c r="R1496" s="470">
        <f>Q1496*0.93</f>
        <v>0</v>
      </c>
      <c r="S1496" s="1264" t="e">
        <f t="shared" si="40"/>
        <v>#DIV/0!</v>
      </c>
      <c r="T1496" s="1265"/>
      <c r="U1496" s="1292" t="s">
        <v>473</v>
      </c>
      <c r="V1496" s="1293"/>
    </row>
    <row r="1497" spans="1:22" ht="15.75" customHeight="1">
      <c r="A1497" s="1653"/>
      <c r="B1497" s="817" t="s">
        <v>467</v>
      </c>
      <c r="C1497" s="764" t="s">
        <v>701</v>
      </c>
      <c r="D1497" s="468">
        <v>80</v>
      </c>
      <c r="E1497" s="514">
        <v>25</v>
      </c>
      <c r="F1497" s="764" t="s">
        <v>458</v>
      </c>
      <c r="G1497" s="514">
        <v>486</v>
      </c>
      <c r="H1497" s="468" t="s">
        <v>82</v>
      </c>
      <c r="I1497" s="514" t="s">
        <v>82</v>
      </c>
      <c r="J1497" s="764">
        <v>0</v>
      </c>
      <c r="K1497" s="764">
        <v>0</v>
      </c>
      <c r="L1497" s="868" t="s">
        <v>484</v>
      </c>
      <c r="M1497" s="468" t="s">
        <v>1441</v>
      </c>
      <c r="N1497" s="841">
        <v>105301</v>
      </c>
      <c r="O1497" s="787">
        <v>25.04</v>
      </c>
      <c r="P1497" s="801">
        <v>50</v>
      </c>
      <c r="Q1497" s="537">
        <f t="shared" si="39"/>
        <v>12.52</v>
      </c>
      <c r="R1497" s="470">
        <f>Q1497*0.7835</f>
        <v>9.8094199999999994</v>
      </c>
      <c r="S1497" s="1264">
        <f t="shared" si="40"/>
        <v>8410.623003194889</v>
      </c>
      <c r="T1497" s="1265"/>
      <c r="U1497" s="1292" t="s">
        <v>405</v>
      </c>
      <c r="V1497" s="1293"/>
    </row>
    <row r="1498" spans="1:22" ht="17">
      <c r="A1498" s="1651">
        <v>45491</v>
      </c>
      <c r="B1498" s="817" t="s">
        <v>256</v>
      </c>
      <c r="C1498" s="764" t="s">
        <v>1612</v>
      </c>
      <c r="D1498" s="839" t="s">
        <v>1204</v>
      </c>
      <c r="E1498" s="764" t="s">
        <v>1200</v>
      </c>
      <c r="F1498" s="838" t="s">
        <v>456</v>
      </c>
      <c r="G1498" s="514">
        <v>486</v>
      </c>
      <c r="H1498" s="970">
        <v>167.61</v>
      </c>
      <c r="I1498" s="514" t="s">
        <v>82</v>
      </c>
      <c r="J1498" s="838" t="s">
        <v>443</v>
      </c>
      <c r="K1498" s="839">
        <v>0</v>
      </c>
      <c r="L1498" s="868" t="s">
        <v>484</v>
      </c>
      <c r="M1498" s="468" t="s">
        <v>1105</v>
      </c>
      <c r="N1498" s="514">
        <v>110341</v>
      </c>
      <c r="O1498" s="756">
        <v>212</v>
      </c>
      <c r="P1498" s="768">
        <v>99</v>
      </c>
      <c r="Q1498" s="537">
        <f t="shared" si="39"/>
        <v>2.12</v>
      </c>
      <c r="R1498" s="470">
        <f>Q1498*0.75</f>
        <v>1.59</v>
      </c>
      <c r="S1498" s="1264">
        <f t="shared" si="40"/>
        <v>52047.641509433961</v>
      </c>
      <c r="T1498" s="1265"/>
      <c r="U1498" s="1292" t="s">
        <v>1616</v>
      </c>
      <c r="V1498" s="1293"/>
    </row>
    <row r="1499" spans="1:22" ht="17">
      <c r="A1499" s="1652"/>
      <c r="B1499" s="817">
        <v>6</v>
      </c>
      <c r="C1499" s="764" t="s">
        <v>1608</v>
      </c>
      <c r="D1499" s="764" t="s">
        <v>1230</v>
      </c>
      <c r="E1499" s="764" t="s">
        <v>1611</v>
      </c>
      <c r="F1499" s="838" t="s">
        <v>459</v>
      </c>
      <c r="G1499" s="514">
        <v>486</v>
      </c>
      <c r="H1499" s="514" t="s">
        <v>82</v>
      </c>
      <c r="I1499" s="514" t="s">
        <v>82</v>
      </c>
      <c r="J1499" s="838" t="s">
        <v>680</v>
      </c>
      <c r="K1499" s="764">
        <v>0</v>
      </c>
      <c r="L1499" s="868" t="s">
        <v>484</v>
      </c>
      <c r="M1499" s="468" t="s">
        <v>965</v>
      </c>
      <c r="N1499" s="514">
        <v>152302</v>
      </c>
      <c r="O1499" s="756">
        <v>32.020000000000003</v>
      </c>
      <c r="P1499" s="801">
        <v>26</v>
      </c>
      <c r="Q1499" s="537">
        <f t="shared" si="39"/>
        <v>23.694800000000001</v>
      </c>
      <c r="R1499" s="470">
        <f>Q1499*0.75</f>
        <v>17.771100000000001</v>
      </c>
      <c r="S1499" s="1264">
        <f t="shared" si="40"/>
        <v>6427.6550129142261</v>
      </c>
      <c r="T1499" s="1265"/>
      <c r="U1499" s="1292" t="s">
        <v>405</v>
      </c>
      <c r="V1499" s="1293"/>
    </row>
    <row r="1500" spans="1:22" ht="17">
      <c r="A1500" s="1652"/>
      <c r="B1500" s="817">
        <v>7</v>
      </c>
      <c r="C1500" s="838" t="s">
        <v>1387</v>
      </c>
      <c r="D1500" s="468">
        <v>79</v>
      </c>
      <c r="E1500" s="838" t="s">
        <v>781</v>
      </c>
      <c r="F1500" s="838" t="s">
        <v>459</v>
      </c>
      <c r="G1500" s="514">
        <v>535</v>
      </c>
      <c r="H1500" s="514" t="s">
        <v>82</v>
      </c>
      <c r="I1500" s="514" t="s">
        <v>82</v>
      </c>
      <c r="J1500" s="764" t="s">
        <v>443</v>
      </c>
      <c r="K1500" s="764">
        <v>2</v>
      </c>
      <c r="L1500" s="868" t="s">
        <v>484</v>
      </c>
      <c r="M1500" s="468" t="s">
        <v>1088</v>
      </c>
      <c r="N1500" s="514">
        <v>201562</v>
      </c>
      <c r="O1500" s="756">
        <v>33.81</v>
      </c>
      <c r="P1500" s="801">
        <v>10</v>
      </c>
      <c r="Q1500" s="537">
        <f t="shared" si="39"/>
        <v>30.429000000000002</v>
      </c>
      <c r="R1500" s="470">
        <f>Q1500*0.75</f>
        <v>22.821750000000002</v>
      </c>
      <c r="S1500" s="1264">
        <f t="shared" si="40"/>
        <v>6624.0099904696172</v>
      </c>
      <c r="T1500" s="1265"/>
      <c r="U1500" s="1292" t="s">
        <v>405</v>
      </c>
      <c r="V1500" s="1293"/>
    </row>
    <row r="1501" spans="1:22" ht="17">
      <c r="A1501" s="1652"/>
      <c r="B1501" s="817">
        <v>8</v>
      </c>
      <c r="C1501" s="764" t="s">
        <v>82</v>
      </c>
      <c r="D1501" s="764">
        <v>240</v>
      </c>
      <c r="E1501" s="514">
        <v>0</v>
      </c>
      <c r="F1501" s="764" t="s">
        <v>82</v>
      </c>
      <c r="G1501" s="514">
        <v>0</v>
      </c>
      <c r="H1501" s="514" t="s">
        <v>82</v>
      </c>
      <c r="I1501" s="514" t="s">
        <v>82</v>
      </c>
      <c r="J1501" s="764">
        <v>10</v>
      </c>
      <c r="K1501" s="764">
        <v>0</v>
      </c>
      <c r="L1501" s="868" t="s">
        <v>96</v>
      </c>
      <c r="M1501" s="468" t="s">
        <v>82</v>
      </c>
      <c r="N1501" s="940" t="s">
        <v>212</v>
      </c>
      <c r="O1501" s="922"/>
      <c r="P1501" s="871"/>
      <c r="Q1501" s="537">
        <f t="shared" si="39"/>
        <v>0</v>
      </c>
      <c r="R1501" s="470">
        <f>Q1501*0.93</f>
        <v>0</v>
      </c>
      <c r="S1501" s="1264" t="e">
        <f t="shared" si="40"/>
        <v>#VALUE!</v>
      </c>
      <c r="T1501" s="1265"/>
      <c r="U1501" s="1292" t="s">
        <v>472</v>
      </c>
      <c r="V1501" s="1293"/>
    </row>
    <row r="1502" spans="1:22" ht="16">
      <c r="A1502" s="1652"/>
      <c r="B1502" s="817" t="s">
        <v>465</v>
      </c>
      <c r="C1502" s="838" t="s">
        <v>82</v>
      </c>
      <c r="D1502" s="838" t="s">
        <v>553</v>
      </c>
      <c r="E1502" s="838" t="s">
        <v>553</v>
      </c>
      <c r="F1502" s="838" t="s">
        <v>82</v>
      </c>
      <c r="G1502" s="838" t="s">
        <v>96</v>
      </c>
      <c r="H1502" s="468" t="s">
        <v>82</v>
      </c>
      <c r="I1502" s="514" t="s">
        <v>82</v>
      </c>
      <c r="J1502" s="764" t="s">
        <v>699</v>
      </c>
      <c r="K1502" s="514">
        <v>0</v>
      </c>
      <c r="L1502" s="514" t="s">
        <v>82</v>
      </c>
      <c r="M1502" s="863" t="s">
        <v>82</v>
      </c>
      <c r="N1502" s="923"/>
      <c r="O1502" s="922"/>
      <c r="P1502" s="871"/>
      <c r="Q1502" s="537">
        <f t="shared" si="39"/>
        <v>0</v>
      </c>
      <c r="R1502" s="470">
        <f>Q1502*0.93</f>
        <v>0</v>
      </c>
      <c r="S1502" s="1264" t="e">
        <f t="shared" si="40"/>
        <v>#DIV/0!</v>
      </c>
      <c r="T1502" s="1265"/>
      <c r="U1502" s="1292" t="s">
        <v>473</v>
      </c>
      <c r="V1502" s="1293"/>
    </row>
    <row r="1503" spans="1:22" ht="17">
      <c r="A1503" s="1653"/>
      <c r="B1503" s="817" t="s">
        <v>467</v>
      </c>
      <c r="C1503" s="764" t="s">
        <v>701</v>
      </c>
      <c r="D1503" s="468">
        <v>78</v>
      </c>
      <c r="E1503" s="514">
        <v>25</v>
      </c>
      <c r="F1503" s="764" t="s">
        <v>458</v>
      </c>
      <c r="G1503" s="514">
        <v>486</v>
      </c>
      <c r="H1503" s="468" t="s">
        <v>82</v>
      </c>
      <c r="I1503" s="514" t="s">
        <v>82</v>
      </c>
      <c r="J1503" s="764">
        <v>0</v>
      </c>
      <c r="K1503" s="764">
        <v>0</v>
      </c>
      <c r="L1503" s="868" t="s">
        <v>484</v>
      </c>
      <c r="M1503" s="468" t="s">
        <v>1441</v>
      </c>
      <c r="N1503" s="841">
        <v>116094</v>
      </c>
      <c r="O1503" s="787">
        <v>26.4</v>
      </c>
      <c r="P1503" s="801">
        <v>50</v>
      </c>
      <c r="Q1503" s="537">
        <f t="shared" si="39"/>
        <v>13.2</v>
      </c>
      <c r="R1503" s="470">
        <f>Q1503*0.7835</f>
        <v>10.342199999999998</v>
      </c>
      <c r="S1503" s="1264">
        <f t="shared" si="40"/>
        <v>8795</v>
      </c>
      <c r="T1503" s="1265"/>
      <c r="U1503" s="1292" t="s">
        <v>1617</v>
      </c>
      <c r="V1503" s="1293"/>
    </row>
    <row r="1504" spans="1:22" ht="17">
      <c r="A1504" s="1651">
        <v>45492</v>
      </c>
      <c r="B1504" s="817" t="s">
        <v>256</v>
      </c>
      <c r="C1504" s="764" t="s">
        <v>1612</v>
      </c>
      <c r="D1504" s="839" t="s">
        <v>1204</v>
      </c>
      <c r="E1504" s="764" t="s">
        <v>1200</v>
      </c>
      <c r="F1504" s="838" t="s">
        <v>456</v>
      </c>
      <c r="G1504" s="514">
        <v>486</v>
      </c>
      <c r="H1504" s="970">
        <v>167.48</v>
      </c>
      <c r="I1504" s="514" t="s">
        <v>82</v>
      </c>
      <c r="J1504" s="838" t="s">
        <v>443</v>
      </c>
      <c r="K1504" s="839">
        <v>0</v>
      </c>
      <c r="L1504" s="868" t="s">
        <v>484</v>
      </c>
      <c r="M1504" s="468" t="s">
        <v>1105</v>
      </c>
      <c r="N1504" s="514">
        <v>107252</v>
      </c>
      <c r="O1504" s="756">
        <v>212</v>
      </c>
      <c r="P1504" s="768">
        <v>99</v>
      </c>
      <c r="Q1504" s="537">
        <f t="shared" si="39"/>
        <v>2.12</v>
      </c>
      <c r="R1504" s="470">
        <f>Q1504*0.75</f>
        <v>1.59</v>
      </c>
      <c r="S1504" s="1264">
        <f t="shared" si="40"/>
        <v>50590.566037735844</v>
      </c>
      <c r="T1504" s="1265"/>
      <c r="U1504" s="1292" t="s">
        <v>1618</v>
      </c>
      <c r="V1504" s="1293"/>
    </row>
    <row r="1505" spans="1:22" ht="17">
      <c r="A1505" s="1652"/>
      <c r="B1505" s="817">
        <v>6</v>
      </c>
      <c r="C1505" s="764" t="s">
        <v>1608</v>
      </c>
      <c r="D1505" s="764" t="s">
        <v>1230</v>
      </c>
      <c r="E1505" s="764" t="s">
        <v>1611</v>
      </c>
      <c r="F1505" s="838" t="s">
        <v>459</v>
      </c>
      <c r="G1505" s="514">
        <v>486</v>
      </c>
      <c r="H1505" s="514" t="s">
        <v>82</v>
      </c>
      <c r="I1505" s="514" t="s">
        <v>82</v>
      </c>
      <c r="J1505" s="838" t="s">
        <v>680</v>
      </c>
      <c r="K1505" s="764">
        <v>0</v>
      </c>
      <c r="L1505" s="868" t="s">
        <v>484</v>
      </c>
      <c r="M1505" s="468" t="s">
        <v>965</v>
      </c>
      <c r="N1505" s="514">
        <v>169502</v>
      </c>
      <c r="O1505" s="756">
        <v>25.8</v>
      </c>
      <c r="P1505" s="801">
        <v>27</v>
      </c>
      <c r="Q1505" s="537">
        <f t="shared" si="39"/>
        <v>18.834</v>
      </c>
      <c r="R1505" s="470">
        <f>Q1505*0.75</f>
        <v>14.125499999999999</v>
      </c>
      <c r="S1505" s="1264">
        <f t="shared" si="40"/>
        <v>8999.7876181374104</v>
      </c>
      <c r="T1505" s="1265"/>
      <c r="U1505" s="1292" t="s">
        <v>1537</v>
      </c>
      <c r="V1505" s="1293"/>
    </row>
    <row r="1506" spans="1:22" ht="17">
      <c r="A1506" s="1652"/>
      <c r="B1506" s="817">
        <v>7</v>
      </c>
      <c r="C1506" s="838" t="s">
        <v>1387</v>
      </c>
      <c r="D1506" s="468">
        <v>79</v>
      </c>
      <c r="E1506" s="838" t="s">
        <v>781</v>
      </c>
      <c r="F1506" s="838" t="s">
        <v>459</v>
      </c>
      <c r="G1506" s="514">
        <v>535</v>
      </c>
      <c r="H1506" s="514" t="s">
        <v>82</v>
      </c>
      <c r="I1506" s="514" t="s">
        <v>82</v>
      </c>
      <c r="J1506" s="764" t="s">
        <v>443</v>
      </c>
      <c r="K1506" s="764">
        <v>2</v>
      </c>
      <c r="L1506" s="868" t="s">
        <v>484</v>
      </c>
      <c r="M1506" s="468" t="s">
        <v>1088</v>
      </c>
      <c r="N1506" s="514">
        <v>203562</v>
      </c>
      <c r="O1506" s="756">
        <v>38.659999999999997</v>
      </c>
      <c r="P1506" s="801">
        <v>10</v>
      </c>
      <c r="Q1506" s="537">
        <f t="shared" si="39"/>
        <v>34.793999999999997</v>
      </c>
      <c r="R1506" s="470">
        <f>Q1506*0.75</f>
        <v>26.095499999999998</v>
      </c>
      <c r="S1506" s="1264">
        <f t="shared" si="40"/>
        <v>5850.4914640455254</v>
      </c>
      <c r="T1506" s="1265"/>
      <c r="U1506" s="1292" t="s">
        <v>405</v>
      </c>
      <c r="V1506" s="1293"/>
    </row>
    <row r="1507" spans="1:22" ht="17">
      <c r="A1507" s="1652"/>
      <c r="B1507" s="817">
        <v>8</v>
      </c>
      <c r="C1507" s="764" t="s">
        <v>82</v>
      </c>
      <c r="D1507" s="764">
        <v>240</v>
      </c>
      <c r="E1507" s="514">
        <v>0</v>
      </c>
      <c r="F1507" s="764" t="s">
        <v>82</v>
      </c>
      <c r="G1507" s="514">
        <v>0</v>
      </c>
      <c r="H1507" s="514" t="s">
        <v>82</v>
      </c>
      <c r="I1507" s="514" t="s">
        <v>82</v>
      </c>
      <c r="J1507" s="764">
        <v>10</v>
      </c>
      <c r="K1507" s="764">
        <v>0</v>
      </c>
      <c r="L1507" s="868" t="s">
        <v>96</v>
      </c>
      <c r="M1507" s="468" t="s">
        <v>82</v>
      </c>
      <c r="N1507" s="940" t="s">
        <v>212</v>
      </c>
      <c r="O1507" s="922"/>
      <c r="P1507" s="871"/>
      <c r="Q1507" s="537">
        <f t="shared" si="39"/>
        <v>0</v>
      </c>
      <c r="R1507" s="470">
        <f>Q1507*0.93</f>
        <v>0</v>
      </c>
      <c r="S1507" s="1264" t="e">
        <f t="shared" si="40"/>
        <v>#VALUE!</v>
      </c>
      <c r="T1507" s="1265"/>
      <c r="U1507" s="1292" t="s">
        <v>472</v>
      </c>
      <c r="V1507" s="1293"/>
    </row>
    <row r="1508" spans="1:22" ht="16">
      <c r="A1508" s="1652"/>
      <c r="B1508" s="817" t="s">
        <v>465</v>
      </c>
      <c r="C1508" s="838" t="s">
        <v>82</v>
      </c>
      <c r="D1508" s="838" t="s">
        <v>553</v>
      </c>
      <c r="E1508" s="838" t="s">
        <v>553</v>
      </c>
      <c r="F1508" s="838" t="s">
        <v>82</v>
      </c>
      <c r="G1508" s="838" t="s">
        <v>96</v>
      </c>
      <c r="H1508" s="468" t="s">
        <v>82</v>
      </c>
      <c r="I1508" s="514" t="s">
        <v>82</v>
      </c>
      <c r="J1508" s="764" t="s">
        <v>699</v>
      </c>
      <c r="K1508" s="514">
        <v>0</v>
      </c>
      <c r="L1508" s="514" t="s">
        <v>82</v>
      </c>
      <c r="M1508" s="863" t="s">
        <v>82</v>
      </c>
      <c r="N1508" s="923"/>
      <c r="O1508" s="922"/>
      <c r="P1508" s="871"/>
      <c r="Q1508" s="537">
        <f t="shared" si="39"/>
        <v>0</v>
      </c>
      <c r="R1508" s="470">
        <f>Q1508*0.93</f>
        <v>0</v>
      </c>
      <c r="S1508" s="1264" t="e">
        <f t="shared" si="40"/>
        <v>#DIV/0!</v>
      </c>
      <c r="T1508" s="1265"/>
      <c r="U1508" s="1292" t="s">
        <v>473</v>
      </c>
      <c r="V1508" s="1293"/>
    </row>
    <row r="1509" spans="1:22" ht="17">
      <c r="A1509" s="1653"/>
      <c r="B1509" s="817" t="s">
        <v>467</v>
      </c>
      <c r="C1509" s="764" t="s">
        <v>701</v>
      </c>
      <c r="D1509" s="468">
        <v>78</v>
      </c>
      <c r="E1509" s="514">
        <v>25</v>
      </c>
      <c r="F1509" s="764" t="s">
        <v>458</v>
      </c>
      <c r="G1509" s="514">
        <v>486</v>
      </c>
      <c r="H1509" s="468" t="s">
        <v>82</v>
      </c>
      <c r="I1509" s="514" t="s">
        <v>82</v>
      </c>
      <c r="J1509" s="764">
        <v>0</v>
      </c>
      <c r="K1509" s="764">
        <v>0</v>
      </c>
      <c r="L1509" s="868" t="s">
        <v>484</v>
      </c>
      <c r="M1509" s="468" t="s">
        <v>1441</v>
      </c>
      <c r="N1509" s="841">
        <v>104240</v>
      </c>
      <c r="O1509" s="787">
        <v>29.1</v>
      </c>
      <c r="P1509" s="801">
        <v>50</v>
      </c>
      <c r="Q1509" s="537">
        <f t="shared" si="39"/>
        <v>14.55</v>
      </c>
      <c r="R1509" s="470">
        <f>Q1509*0.7835</f>
        <v>11.399925</v>
      </c>
      <c r="S1509" s="1264">
        <f t="shared" si="40"/>
        <v>7164.2611683848791</v>
      </c>
      <c r="T1509" s="1265"/>
      <c r="U1509" s="1292" t="s">
        <v>405</v>
      </c>
      <c r="V1509" s="1293"/>
    </row>
    <row r="1510" spans="1:22" ht="17">
      <c r="A1510" s="1651">
        <v>45493</v>
      </c>
      <c r="B1510" s="817" t="s">
        <v>256</v>
      </c>
      <c r="C1510" s="764" t="s">
        <v>1612</v>
      </c>
      <c r="D1510" s="839" t="s">
        <v>1204</v>
      </c>
      <c r="E1510" s="764" t="s">
        <v>1200</v>
      </c>
      <c r="F1510" s="838" t="s">
        <v>456</v>
      </c>
      <c r="G1510" s="514">
        <v>486</v>
      </c>
      <c r="H1510" s="970">
        <v>167.36</v>
      </c>
      <c r="I1510" s="514" t="s">
        <v>82</v>
      </c>
      <c r="J1510" s="838" t="s">
        <v>443</v>
      </c>
      <c r="K1510" s="839">
        <v>0</v>
      </c>
      <c r="L1510" s="868" t="s">
        <v>484</v>
      </c>
      <c r="M1510" s="468" t="s">
        <v>1105</v>
      </c>
      <c r="N1510" s="514">
        <v>104001</v>
      </c>
      <c r="O1510" s="756">
        <v>212</v>
      </c>
      <c r="P1510" s="768">
        <v>99</v>
      </c>
      <c r="Q1510" s="537">
        <f t="shared" si="39"/>
        <v>2.12</v>
      </c>
      <c r="R1510" s="470">
        <f>Q1510*0.75</f>
        <v>1.59</v>
      </c>
      <c r="S1510" s="1264">
        <f t="shared" si="40"/>
        <v>49057.07547169811</v>
      </c>
      <c r="T1510" s="1265"/>
      <c r="U1510" s="1292" t="s">
        <v>1619</v>
      </c>
      <c r="V1510" s="1293"/>
    </row>
    <row r="1511" spans="1:22" ht="17">
      <c r="A1511" s="1652"/>
      <c r="B1511" s="817">
        <v>6</v>
      </c>
      <c r="C1511" s="764" t="s">
        <v>1608</v>
      </c>
      <c r="D1511" s="764" t="s">
        <v>1230</v>
      </c>
      <c r="E1511" s="764" t="s">
        <v>1611</v>
      </c>
      <c r="F1511" s="838" t="s">
        <v>459</v>
      </c>
      <c r="G1511" s="514">
        <v>486</v>
      </c>
      <c r="H1511" s="514" t="s">
        <v>82</v>
      </c>
      <c r="I1511" s="514" t="s">
        <v>82</v>
      </c>
      <c r="J1511" s="838" t="s">
        <v>680</v>
      </c>
      <c r="K1511" s="764">
        <v>0</v>
      </c>
      <c r="L1511" s="868" t="s">
        <v>484</v>
      </c>
      <c r="M1511" s="468" t="s">
        <v>965</v>
      </c>
      <c r="N1511" s="514">
        <v>153600</v>
      </c>
      <c r="O1511" s="756">
        <v>26.65</v>
      </c>
      <c r="P1511" s="801">
        <v>27</v>
      </c>
      <c r="Q1511" s="537">
        <f t="shared" si="39"/>
        <v>19.454499999999999</v>
      </c>
      <c r="R1511" s="470">
        <f>Q1511*0.75</f>
        <v>14.590875</v>
      </c>
      <c r="S1511" s="1264">
        <f t="shared" si="40"/>
        <v>7895.3455498727799</v>
      </c>
      <c r="T1511" s="1265"/>
      <c r="U1511" s="1292" t="s">
        <v>405</v>
      </c>
      <c r="V1511" s="1293"/>
    </row>
    <row r="1512" spans="1:22" ht="17">
      <c r="A1512" s="1652"/>
      <c r="B1512" s="817">
        <v>7</v>
      </c>
      <c r="C1512" s="838" t="s">
        <v>1387</v>
      </c>
      <c r="D1512" s="468">
        <v>79</v>
      </c>
      <c r="E1512" s="838" t="s">
        <v>781</v>
      </c>
      <c r="F1512" s="838" t="s">
        <v>459</v>
      </c>
      <c r="G1512" s="514">
        <v>535</v>
      </c>
      <c r="H1512" s="514" t="s">
        <v>82</v>
      </c>
      <c r="I1512" s="514" t="s">
        <v>82</v>
      </c>
      <c r="J1512" s="764" t="s">
        <v>443</v>
      </c>
      <c r="K1512" s="764">
        <v>2</v>
      </c>
      <c r="L1512" s="868" t="s">
        <v>484</v>
      </c>
      <c r="M1512" s="468" t="s">
        <v>1088</v>
      </c>
      <c r="N1512" s="514">
        <v>222784</v>
      </c>
      <c r="O1512" s="756">
        <v>37.6</v>
      </c>
      <c r="P1512" s="801">
        <v>15</v>
      </c>
      <c r="Q1512" s="537">
        <f t="shared" si="39"/>
        <v>31.96</v>
      </c>
      <c r="R1512" s="470">
        <f>Q1512*0.75</f>
        <v>23.97</v>
      </c>
      <c r="S1512" s="1264">
        <f t="shared" si="40"/>
        <v>6970.7133917396741</v>
      </c>
      <c r="T1512" s="1265"/>
      <c r="U1512" s="1292" t="s">
        <v>1620</v>
      </c>
      <c r="V1512" s="1293"/>
    </row>
    <row r="1513" spans="1:22" ht="17">
      <c r="A1513" s="1652"/>
      <c r="B1513" s="817">
        <v>8</v>
      </c>
      <c r="C1513" s="764" t="s">
        <v>82</v>
      </c>
      <c r="D1513" s="764">
        <v>240</v>
      </c>
      <c r="E1513" s="514">
        <v>0</v>
      </c>
      <c r="F1513" s="764" t="s">
        <v>82</v>
      </c>
      <c r="G1513" s="514">
        <v>0</v>
      </c>
      <c r="H1513" s="514" t="s">
        <v>82</v>
      </c>
      <c r="I1513" s="514" t="s">
        <v>82</v>
      </c>
      <c r="J1513" s="764">
        <v>10</v>
      </c>
      <c r="K1513" s="764">
        <v>0</v>
      </c>
      <c r="L1513" s="868" t="s">
        <v>96</v>
      </c>
      <c r="M1513" s="468" t="s">
        <v>82</v>
      </c>
      <c r="N1513" s="940" t="s">
        <v>212</v>
      </c>
      <c r="O1513" s="922"/>
      <c r="P1513" s="871"/>
      <c r="Q1513" s="537">
        <f t="shared" si="39"/>
        <v>0</v>
      </c>
      <c r="R1513" s="470">
        <f>Q1513*0.93</f>
        <v>0</v>
      </c>
      <c r="S1513" s="1264" t="e">
        <f t="shared" si="40"/>
        <v>#VALUE!</v>
      </c>
      <c r="T1513" s="1265"/>
      <c r="U1513" s="1292" t="s">
        <v>472</v>
      </c>
      <c r="V1513" s="1293"/>
    </row>
    <row r="1514" spans="1:22" ht="16">
      <c r="A1514" s="1652"/>
      <c r="B1514" s="817" t="s">
        <v>465</v>
      </c>
      <c r="C1514" s="838" t="s">
        <v>82</v>
      </c>
      <c r="D1514" s="838" t="s">
        <v>553</v>
      </c>
      <c r="E1514" s="838" t="s">
        <v>553</v>
      </c>
      <c r="F1514" s="838" t="s">
        <v>82</v>
      </c>
      <c r="G1514" s="838" t="s">
        <v>96</v>
      </c>
      <c r="H1514" s="468" t="s">
        <v>82</v>
      </c>
      <c r="I1514" s="514" t="s">
        <v>82</v>
      </c>
      <c r="J1514" s="764" t="s">
        <v>699</v>
      </c>
      <c r="K1514" s="514">
        <v>0</v>
      </c>
      <c r="L1514" s="514" t="s">
        <v>82</v>
      </c>
      <c r="M1514" s="863" t="s">
        <v>82</v>
      </c>
      <c r="N1514" s="923"/>
      <c r="O1514" s="922"/>
      <c r="P1514" s="871"/>
      <c r="Q1514" s="537">
        <f t="shared" si="39"/>
        <v>0</v>
      </c>
      <c r="R1514" s="470">
        <f>Q1514*0.93</f>
        <v>0</v>
      </c>
      <c r="S1514" s="1264" t="e">
        <f t="shared" si="40"/>
        <v>#DIV/0!</v>
      </c>
      <c r="T1514" s="1265"/>
      <c r="U1514" s="1292" t="s">
        <v>473</v>
      </c>
      <c r="V1514" s="1293"/>
    </row>
    <row r="1515" spans="1:22" ht="17">
      <c r="A1515" s="1653"/>
      <c r="B1515" s="817" t="s">
        <v>467</v>
      </c>
      <c r="C1515" s="764" t="s">
        <v>701</v>
      </c>
      <c r="D1515" s="468">
        <v>78</v>
      </c>
      <c r="E1515" s="514">
        <v>25</v>
      </c>
      <c r="F1515" s="764" t="s">
        <v>458</v>
      </c>
      <c r="G1515" s="514">
        <v>486</v>
      </c>
      <c r="H1515" s="468" t="s">
        <v>82</v>
      </c>
      <c r="I1515" s="514" t="s">
        <v>82</v>
      </c>
      <c r="J1515" s="764">
        <v>0</v>
      </c>
      <c r="K1515" s="764">
        <v>0</v>
      </c>
      <c r="L1515" s="868" t="s">
        <v>484</v>
      </c>
      <c r="M1515" s="468" t="s">
        <v>1441</v>
      </c>
      <c r="N1515" s="841">
        <v>102418</v>
      </c>
      <c r="O1515" s="787">
        <v>29.1</v>
      </c>
      <c r="P1515" s="801">
        <v>50</v>
      </c>
      <c r="Q1515" s="537">
        <f t="shared" si="39"/>
        <v>14.55</v>
      </c>
      <c r="R1515" s="470">
        <f>Q1515*0.7835</f>
        <v>11.399925</v>
      </c>
      <c r="S1515" s="1264">
        <f t="shared" si="40"/>
        <v>7039.0378006872852</v>
      </c>
      <c r="T1515" s="1265"/>
      <c r="U1515" s="1292" t="s">
        <v>405</v>
      </c>
      <c r="V1515" s="1293"/>
    </row>
    <row r="1516" spans="1:22" ht="17">
      <c r="A1516" s="1651">
        <v>45494</v>
      </c>
      <c r="B1516" s="817" t="s">
        <v>256</v>
      </c>
      <c r="C1516" s="764" t="s">
        <v>1612</v>
      </c>
      <c r="D1516" s="839" t="s">
        <v>1621</v>
      </c>
      <c r="E1516" s="764" t="s">
        <v>1200</v>
      </c>
      <c r="F1516" s="838" t="s">
        <v>456</v>
      </c>
      <c r="G1516" s="514">
        <v>486</v>
      </c>
      <c r="H1516" s="970">
        <v>167.24</v>
      </c>
      <c r="I1516" s="514" t="s">
        <v>82</v>
      </c>
      <c r="J1516" s="838" t="s">
        <v>443</v>
      </c>
      <c r="K1516" s="839">
        <v>0</v>
      </c>
      <c r="L1516" s="868" t="s">
        <v>484</v>
      </c>
      <c r="M1516" s="468" t="s">
        <v>1105</v>
      </c>
      <c r="N1516" s="514">
        <v>114717</v>
      </c>
      <c r="O1516" s="756">
        <v>212</v>
      </c>
      <c r="P1516" s="768">
        <v>99</v>
      </c>
      <c r="Q1516" s="537">
        <f t="shared" si="39"/>
        <v>2.12</v>
      </c>
      <c r="R1516" s="470">
        <f>Q1516*0.75</f>
        <v>1.59</v>
      </c>
      <c r="S1516" s="1264">
        <f t="shared" si="40"/>
        <v>54111.792452830188</v>
      </c>
      <c r="T1516" s="1265"/>
      <c r="U1516" s="1292" t="s">
        <v>1569</v>
      </c>
      <c r="V1516" s="1293"/>
    </row>
    <row r="1517" spans="1:22" ht="17">
      <c r="A1517" s="1652"/>
      <c r="B1517" s="817">
        <v>6</v>
      </c>
      <c r="C1517" s="764" t="s">
        <v>1608</v>
      </c>
      <c r="D1517" s="764" t="s">
        <v>1230</v>
      </c>
      <c r="E1517" s="764" t="s">
        <v>1611</v>
      </c>
      <c r="F1517" s="838" t="s">
        <v>459</v>
      </c>
      <c r="G1517" s="514">
        <v>486</v>
      </c>
      <c r="H1517" s="514" t="s">
        <v>82</v>
      </c>
      <c r="I1517" s="514" t="s">
        <v>82</v>
      </c>
      <c r="J1517" s="838" t="s">
        <v>680</v>
      </c>
      <c r="K1517" s="764">
        <v>0</v>
      </c>
      <c r="L1517" s="868" t="s">
        <v>484</v>
      </c>
      <c r="M1517" s="468" t="s">
        <v>965</v>
      </c>
      <c r="N1517" s="514">
        <v>153600</v>
      </c>
      <c r="O1517" s="756">
        <v>29.51</v>
      </c>
      <c r="P1517" s="801">
        <v>27</v>
      </c>
      <c r="Q1517" s="537">
        <f t="shared" si="39"/>
        <v>21.542300000000001</v>
      </c>
      <c r="R1517" s="470">
        <f>Q1517*0.75</f>
        <v>16.156725000000002</v>
      </c>
      <c r="S1517" s="1264">
        <f t="shared" si="40"/>
        <v>7130.1578754357706</v>
      </c>
      <c r="T1517" s="1265"/>
      <c r="U1517" s="1292" t="s">
        <v>405</v>
      </c>
      <c r="V1517" s="1293"/>
    </row>
    <row r="1518" spans="1:22" ht="17">
      <c r="A1518" s="1652"/>
      <c r="B1518" s="817">
        <v>7</v>
      </c>
      <c r="C1518" s="838" t="s">
        <v>1387</v>
      </c>
      <c r="D1518" s="468">
        <v>80</v>
      </c>
      <c r="E1518" s="838" t="s">
        <v>781</v>
      </c>
      <c r="F1518" s="838" t="s">
        <v>459</v>
      </c>
      <c r="G1518" s="514">
        <v>535</v>
      </c>
      <c r="H1518" s="514" t="s">
        <v>82</v>
      </c>
      <c r="I1518" s="514" t="s">
        <v>82</v>
      </c>
      <c r="J1518" s="764" t="s">
        <v>443</v>
      </c>
      <c r="K1518" s="764">
        <v>2</v>
      </c>
      <c r="L1518" s="868" t="s">
        <v>484</v>
      </c>
      <c r="M1518" s="468" t="s">
        <v>1088</v>
      </c>
      <c r="N1518" s="514">
        <v>212389</v>
      </c>
      <c r="O1518" s="756">
        <v>37.69</v>
      </c>
      <c r="P1518" s="801">
        <v>15</v>
      </c>
      <c r="Q1518" s="537">
        <f t="shared" si="39"/>
        <v>32.036499999999997</v>
      </c>
      <c r="R1518" s="470">
        <f>Q1518*0.75</f>
        <v>24.027374999999999</v>
      </c>
      <c r="S1518" s="1264">
        <f t="shared" si="40"/>
        <v>6629.594368922948</v>
      </c>
      <c r="T1518" s="1265"/>
      <c r="U1518" s="1292" t="s">
        <v>405</v>
      </c>
      <c r="V1518" s="1293"/>
    </row>
    <row r="1519" spans="1:22" ht="17">
      <c r="A1519" s="1652"/>
      <c r="B1519" s="817">
        <v>8</v>
      </c>
      <c r="C1519" s="764" t="s">
        <v>82</v>
      </c>
      <c r="D1519" s="764">
        <v>240</v>
      </c>
      <c r="E1519" s="514">
        <v>0</v>
      </c>
      <c r="F1519" s="764" t="s">
        <v>82</v>
      </c>
      <c r="G1519" s="514">
        <v>0</v>
      </c>
      <c r="H1519" s="514" t="s">
        <v>82</v>
      </c>
      <c r="I1519" s="514" t="s">
        <v>82</v>
      </c>
      <c r="J1519" s="764">
        <v>10</v>
      </c>
      <c r="K1519" s="764">
        <v>0</v>
      </c>
      <c r="L1519" s="868" t="s">
        <v>96</v>
      </c>
      <c r="M1519" s="468" t="s">
        <v>82</v>
      </c>
      <c r="N1519" s="940" t="s">
        <v>212</v>
      </c>
      <c r="O1519" s="922"/>
      <c r="P1519" s="871"/>
      <c r="Q1519" s="537">
        <f t="shared" si="39"/>
        <v>0</v>
      </c>
      <c r="R1519" s="470">
        <f>Q1519*0.93</f>
        <v>0</v>
      </c>
      <c r="S1519" s="1264" t="e">
        <f t="shared" si="40"/>
        <v>#VALUE!</v>
      </c>
      <c r="T1519" s="1265"/>
      <c r="U1519" s="1292" t="s">
        <v>472</v>
      </c>
      <c r="V1519" s="1293"/>
    </row>
    <row r="1520" spans="1:22" ht="16">
      <c r="A1520" s="1652"/>
      <c r="B1520" s="817" t="s">
        <v>465</v>
      </c>
      <c r="C1520" s="838" t="s">
        <v>82</v>
      </c>
      <c r="D1520" s="838" t="s">
        <v>553</v>
      </c>
      <c r="E1520" s="838" t="s">
        <v>553</v>
      </c>
      <c r="F1520" s="838" t="s">
        <v>82</v>
      </c>
      <c r="G1520" s="838" t="s">
        <v>96</v>
      </c>
      <c r="H1520" s="468" t="s">
        <v>82</v>
      </c>
      <c r="I1520" s="514" t="s">
        <v>82</v>
      </c>
      <c r="J1520" s="764" t="s">
        <v>699</v>
      </c>
      <c r="K1520" s="514">
        <v>0</v>
      </c>
      <c r="L1520" s="514" t="s">
        <v>82</v>
      </c>
      <c r="M1520" s="863" t="s">
        <v>82</v>
      </c>
      <c r="N1520" s="923"/>
      <c r="O1520" s="922"/>
      <c r="P1520" s="871"/>
      <c r="Q1520" s="537">
        <f t="shared" si="39"/>
        <v>0</v>
      </c>
      <c r="R1520" s="470">
        <f>Q1520*0.93</f>
        <v>0</v>
      </c>
      <c r="S1520" s="1264" t="e">
        <f t="shared" si="40"/>
        <v>#DIV/0!</v>
      </c>
      <c r="T1520" s="1265"/>
      <c r="U1520" s="1292" t="s">
        <v>473</v>
      </c>
      <c r="V1520" s="1293"/>
    </row>
    <row r="1521" spans="1:22" ht="17">
      <c r="A1521" s="1653"/>
      <c r="B1521" s="817" t="s">
        <v>467</v>
      </c>
      <c r="C1521" s="764" t="s">
        <v>701</v>
      </c>
      <c r="D1521" s="468">
        <v>78</v>
      </c>
      <c r="E1521" s="514">
        <v>25</v>
      </c>
      <c r="F1521" s="764" t="s">
        <v>458</v>
      </c>
      <c r="G1521" s="514">
        <v>486</v>
      </c>
      <c r="H1521" s="468" t="s">
        <v>82</v>
      </c>
      <c r="I1521" s="514" t="s">
        <v>82</v>
      </c>
      <c r="J1521" s="764">
        <v>0</v>
      </c>
      <c r="K1521" s="764">
        <v>0</v>
      </c>
      <c r="L1521" s="868" t="s">
        <v>484</v>
      </c>
      <c r="M1521" s="468" t="s">
        <v>1441</v>
      </c>
      <c r="N1521" s="841">
        <v>102418</v>
      </c>
      <c r="O1521" s="787">
        <v>29.36</v>
      </c>
      <c r="P1521" s="801">
        <v>50</v>
      </c>
      <c r="Q1521" s="537">
        <f t="shared" si="39"/>
        <v>14.68</v>
      </c>
      <c r="R1521" s="470">
        <f>Q1521*0.7835</f>
        <v>11.50178</v>
      </c>
      <c r="S1521" s="1264">
        <f t="shared" si="40"/>
        <v>6976.7029972752043</v>
      </c>
      <c r="T1521" s="1265"/>
      <c r="U1521" s="1292" t="s">
        <v>405</v>
      </c>
      <c r="V1521" s="1293"/>
    </row>
    <row r="1522" spans="1:22" ht="17">
      <c r="A1522" s="1651">
        <v>45495</v>
      </c>
      <c r="B1522" s="817" t="s">
        <v>256</v>
      </c>
      <c r="C1522" s="764" t="s">
        <v>1612</v>
      </c>
      <c r="D1522" s="839" t="s">
        <v>1621</v>
      </c>
      <c r="E1522" s="764" t="s">
        <v>1200</v>
      </c>
      <c r="F1522" s="838" t="s">
        <v>456</v>
      </c>
      <c r="G1522" s="514">
        <v>486</v>
      </c>
      <c r="H1522" s="970">
        <v>167.12</v>
      </c>
      <c r="I1522" s="514" t="s">
        <v>82</v>
      </c>
      <c r="J1522" s="838" t="s">
        <v>443</v>
      </c>
      <c r="K1522" s="839">
        <v>0</v>
      </c>
      <c r="L1522" s="868" t="s">
        <v>484</v>
      </c>
      <c r="M1522" s="468" t="s">
        <v>1105</v>
      </c>
      <c r="N1522" s="514">
        <v>108400</v>
      </c>
      <c r="O1522" s="756">
        <v>212</v>
      </c>
      <c r="P1522" s="768">
        <v>99</v>
      </c>
      <c r="Q1522" s="537">
        <f t="shared" si="39"/>
        <v>2.12</v>
      </c>
      <c r="R1522" s="470">
        <f>Q1522*0.75</f>
        <v>1.59</v>
      </c>
      <c r="S1522" s="1264">
        <f t="shared" si="40"/>
        <v>51132.07547169811</v>
      </c>
      <c r="T1522" s="1265"/>
      <c r="U1522" s="1292" t="s">
        <v>1619</v>
      </c>
      <c r="V1522" s="1293"/>
    </row>
    <row r="1523" spans="1:22" ht="17">
      <c r="A1523" s="1652"/>
      <c r="B1523" s="817">
        <v>6</v>
      </c>
      <c r="C1523" s="764" t="s">
        <v>1608</v>
      </c>
      <c r="D1523" s="764" t="s">
        <v>1230</v>
      </c>
      <c r="E1523" s="764" t="s">
        <v>1611</v>
      </c>
      <c r="F1523" s="838" t="s">
        <v>459</v>
      </c>
      <c r="G1523" s="514">
        <v>486</v>
      </c>
      <c r="H1523" s="514" t="s">
        <v>82</v>
      </c>
      <c r="I1523" s="514" t="s">
        <v>82</v>
      </c>
      <c r="J1523" s="838" t="s">
        <v>680</v>
      </c>
      <c r="K1523" s="764">
        <v>0</v>
      </c>
      <c r="L1523" s="868" t="s">
        <v>484</v>
      </c>
      <c r="M1523" s="468" t="s">
        <v>965</v>
      </c>
      <c r="N1523" s="514">
        <v>156030</v>
      </c>
      <c r="O1523" s="756">
        <v>29.05</v>
      </c>
      <c r="P1523" s="801">
        <v>27</v>
      </c>
      <c r="Q1523" s="537">
        <f t="shared" si="39"/>
        <v>21.206500000000002</v>
      </c>
      <c r="R1523" s="470">
        <f>Q1523*0.75</f>
        <v>15.904875000000001</v>
      </c>
      <c r="S1523" s="1264">
        <f t="shared" si="40"/>
        <v>7357.6497771909553</v>
      </c>
      <c r="T1523" s="1265"/>
      <c r="U1523" s="1292" t="s">
        <v>405</v>
      </c>
      <c r="V1523" s="1293"/>
    </row>
    <row r="1524" spans="1:22" ht="17">
      <c r="A1524" s="1652"/>
      <c r="B1524" s="817">
        <v>7</v>
      </c>
      <c r="C1524" s="838" t="s">
        <v>1387</v>
      </c>
      <c r="D1524" s="468">
        <v>80</v>
      </c>
      <c r="E1524" s="838" t="s">
        <v>781</v>
      </c>
      <c r="F1524" s="838" t="s">
        <v>459</v>
      </c>
      <c r="G1524" s="514">
        <v>535</v>
      </c>
      <c r="H1524" s="514" t="s">
        <v>82</v>
      </c>
      <c r="I1524" s="514" t="s">
        <v>82</v>
      </c>
      <c r="J1524" s="764" t="s">
        <v>443</v>
      </c>
      <c r="K1524" s="764">
        <v>2</v>
      </c>
      <c r="L1524" s="868" t="s">
        <v>484</v>
      </c>
      <c r="M1524" s="468" t="s">
        <v>1088</v>
      </c>
      <c r="N1524" s="514">
        <v>202115</v>
      </c>
      <c r="O1524" s="756">
        <v>38.9</v>
      </c>
      <c r="P1524" s="801">
        <v>15</v>
      </c>
      <c r="Q1524" s="537">
        <f t="shared" si="39"/>
        <v>33.064999999999998</v>
      </c>
      <c r="R1524" s="470">
        <f>Q1524*0.75</f>
        <v>24.798749999999998</v>
      </c>
      <c r="S1524" s="1264">
        <f t="shared" si="40"/>
        <v>6112.6568879479819</v>
      </c>
      <c r="T1524" s="1265"/>
      <c r="U1524" s="1292" t="s">
        <v>405</v>
      </c>
      <c r="V1524" s="1293"/>
    </row>
    <row r="1525" spans="1:22" ht="17">
      <c r="A1525" s="1652"/>
      <c r="B1525" s="817">
        <v>8</v>
      </c>
      <c r="C1525" s="764" t="s">
        <v>82</v>
      </c>
      <c r="D1525" s="764">
        <v>240</v>
      </c>
      <c r="E1525" s="514">
        <v>0</v>
      </c>
      <c r="F1525" s="764" t="s">
        <v>82</v>
      </c>
      <c r="G1525" s="514">
        <v>0</v>
      </c>
      <c r="H1525" s="514" t="s">
        <v>82</v>
      </c>
      <c r="I1525" s="514" t="s">
        <v>82</v>
      </c>
      <c r="J1525" s="764">
        <v>10</v>
      </c>
      <c r="K1525" s="764">
        <v>0</v>
      </c>
      <c r="L1525" s="868" t="s">
        <v>96</v>
      </c>
      <c r="M1525" s="468" t="s">
        <v>82</v>
      </c>
      <c r="N1525" s="940" t="s">
        <v>212</v>
      </c>
      <c r="O1525" s="922"/>
      <c r="P1525" s="871"/>
      <c r="Q1525" s="537">
        <f t="shared" si="39"/>
        <v>0</v>
      </c>
      <c r="R1525" s="470">
        <f>Q1525*0.93</f>
        <v>0</v>
      </c>
      <c r="S1525" s="1264" t="e">
        <f t="shared" si="40"/>
        <v>#VALUE!</v>
      </c>
      <c r="T1525" s="1265"/>
      <c r="U1525" s="1292" t="s">
        <v>472</v>
      </c>
      <c r="V1525" s="1293"/>
    </row>
    <row r="1526" spans="1:22" ht="16">
      <c r="A1526" s="1652"/>
      <c r="B1526" s="817" t="s">
        <v>465</v>
      </c>
      <c r="C1526" s="838" t="s">
        <v>82</v>
      </c>
      <c r="D1526" s="838" t="s">
        <v>553</v>
      </c>
      <c r="E1526" s="838" t="s">
        <v>553</v>
      </c>
      <c r="F1526" s="838" t="s">
        <v>82</v>
      </c>
      <c r="G1526" s="838" t="s">
        <v>96</v>
      </c>
      <c r="H1526" s="468" t="s">
        <v>82</v>
      </c>
      <c r="I1526" s="514" t="s">
        <v>82</v>
      </c>
      <c r="J1526" s="764" t="s">
        <v>699</v>
      </c>
      <c r="K1526" s="514">
        <v>0</v>
      </c>
      <c r="L1526" s="514" t="s">
        <v>82</v>
      </c>
      <c r="M1526" s="863" t="s">
        <v>82</v>
      </c>
      <c r="N1526" s="923"/>
      <c r="O1526" s="922"/>
      <c r="P1526" s="871"/>
      <c r="Q1526" s="537">
        <f t="shared" si="39"/>
        <v>0</v>
      </c>
      <c r="R1526" s="470">
        <f>Q1526*0.93</f>
        <v>0</v>
      </c>
      <c r="S1526" s="1264" t="e">
        <f t="shared" si="40"/>
        <v>#DIV/0!</v>
      </c>
      <c r="T1526" s="1265"/>
      <c r="U1526" s="1292" t="s">
        <v>473</v>
      </c>
      <c r="V1526" s="1293"/>
    </row>
    <row r="1527" spans="1:22" ht="17">
      <c r="A1527" s="1653"/>
      <c r="B1527" s="817" t="s">
        <v>467</v>
      </c>
      <c r="C1527" s="764" t="s">
        <v>701</v>
      </c>
      <c r="D1527" s="468">
        <v>78</v>
      </c>
      <c r="E1527" s="514">
        <v>25</v>
      </c>
      <c r="F1527" s="764" t="s">
        <v>458</v>
      </c>
      <c r="G1527" s="514">
        <v>486</v>
      </c>
      <c r="H1527" s="468" t="s">
        <v>82</v>
      </c>
      <c r="I1527" s="514" t="s">
        <v>82</v>
      </c>
      <c r="J1527" s="764">
        <v>0</v>
      </c>
      <c r="K1527" s="764">
        <v>0</v>
      </c>
      <c r="L1527" s="868" t="s">
        <v>484</v>
      </c>
      <c r="M1527" s="468" t="s">
        <v>1441</v>
      </c>
      <c r="N1527" s="841">
        <v>112836</v>
      </c>
      <c r="O1527" s="787">
        <v>26.8</v>
      </c>
      <c r="P1527" s="801">
        <v>55</v>
      </c>
      <c r="Q1527" s="537">
        <f t="shared" si="39"/>
        <v>12.06</v>
      </c>
      <c r="R1527" s="470">
        <f>Q1527*0.7835</f>
        <v>9.4490099999999995</v>
      </c>
      <c r="S1527" s="1264">
        <f t="shared" si="40"/>
        <v>9356.2189054726368</v>
      </c>
      <c r="T1527" s="1265"/>
      <c r="U1527" s="1292" t="s">
        <v>1620</v>
      </c>
      <c r="V1527" s="1293"/>
    </row>
    <row r="1528" spans="1:22" ht="17">
      <c r="A1528" s="1651">
        <v>45496</v>
      </c>
      <c r="B1528" s="817" t="s">
        <v>256</v>
      </c>
      <c r="C1528" s="764" t="s">
        <v>1624</v>
      </c>
      <c r="D1528" s="839" t="s">
        <v>1625</v>
      </c>
      <c r="E1528" s="764" t="s">
        <v>1200</v>
      </c>
      <c r="F1528" s="838" t="s">
        <v>456</v>
      </c>
      <c r="G1528" s="514">
        <v>486</v>
      </c>
      <c r="H1528" s="970">
        <v>167.02</v>
      </c>
      <c r="I1528" s="514" t="s">
        <v>82</v>
      </c>
      <c r="J1528" s="838" t="s">
        <v>443</v>
      </c>
      <c r="K1528" s="839">
        <v>0</v>
      </c>
      <c r="L1528" s="868" t="s">
        <v>484</v>
      </c>
      <c r="M1528" s="468" t="s">
        <v>1491</v>
      </c>
      <c r="N1528" s="514">
        <v>101028</v>
      </c>
      <c r="O1528" s="756">
        <v>208</v>
      </c>
      <c r="P1528" s="768">
        <v>99</v>
      </c>
      <c r="Q1528" s="537">
        <f t="shared" si="39"/>
        <v>2.08</v>
      </c>
      <c r="R1528" s="470">
        <f>Q1528*0.75</f>
        <v>1.56</v>
      </c>
      <c r="S1528" s="1264">
        <f t="shared" si="40"/>
        <v>48571.153846153844</v>
      </c>
      <c r="T1528" s="1265"/>
      <c r="U1528" s="1292" t="s">
        <v>1622</v>
      </c>
      <c r="V1528" s="1293"/>
    </row>
    <row r="1529" spans="1:22" ht="17">
      <c r="A1529" s="1652"/>
      <c r="B1529" s="817">
        <v>6</v>
      </c>
      <c r="C1529" s="764" t="s">
        <v>1608</v>
      </c>
      <c r="D1529" s="764" t="s">
        <v>1230</v>
      </c>
      <c r="E1529" s="764" t="s">
        <v>1611</v>
      </c>
      <c r="F1529" s="838" t="s">
        <v>459</v>
      </c>
      <c r="G1529" s="514">
        <v>486</v>
      </c>
      <c r="H1529" s="514" t="s">
        <v>82</v>
      </c>
      <c r="I1529" s="514" t="s">
        <v>82</v>
      </c>
      <c r="J1529" s="838" t="s">
        <v>680</v>
      </c>
      <c r="K1529" s="764">
        <v>0</v>
      </c>
      <c r="L1529" s="868" t="s">
        <v>484</v>
      </c>
      <c r="M1529" s="468" t="s">
        <v>965</v>
      </c>
      <c r="N1529" s="514">
        <v>150125</v>
      </c>
      <c r="O1529" s="756">
        <v>29.6</v>
      </c>
      <c r="P1529" s="801">
        <v>27</v>
      </c>
      <c r="Q1529" s="537">
        <f t="shared" si="39"/>
        <v>21.608000000000001</v>
      </c>
      <c r="R1529" s="470">
        <f>Q1529*0.75</f>
        <v>16.206</v>
      </c>
      <c r="S1529" s="1264">
        <f t="shared" si="40"/>
        <v>6947.6582747130687</v>
      </c>
      <c r="T1529" s="1265"/>
      <c r="U1529" s="1292" t="s">
        <v>405</v>
      </c>
      <c r="V1529" s="1293"/>
    </row>
    <row r="1530" spans="1:22" ht="17">
      <c r="A1530" s="1652"/>
      <c r="B1530" s="817">
        <v>7</v>
      </c>
      <c r="C1530" s="838" t="s">
        <v>1387</v>
      </c>
      <c r="D1530" s="468">
        <v>80</v>
      </c>
      <c r="E1530" s="838" t="s">
        <v>781</v>
      </c>
      <c r="F1530" s="838" t="s">
        <v>459</v>
      </c>
      <c r="G1530" s="514">
        <v>535</v>
      </c>
      <c r="H1530" s="514" t="s">
        <v>82</v>
      </c>
      <c r="I1530" s="514" t="s">
        <v>82</v>
      </c>
      <c r="J1530" s="764" t="s">
        <v>443</v>
      </c>
      <c r="K1530" s="764">
        <v>2</v>
      </c>
      <c r="L1530" s="868" t="s">
        <v>484</v>
      </c>
      <c r="M1530" s="468" t="s">
        <v>1088</v>
      </c>
      <c r="N1530" s="514">
        <v>223107</v>
      </c>
      <c r="O1530" s="756">
        <v>36.9</v>
      </c>
      <c r="P1530" s="801">
        <v>14</v>
      </c>
      <c r="Q1530" s="537">
        <f t="shared" si="39"/>
        <v>31.734000000000002</v>
      </c>
      <c r="R1530" s="470">
        <f>Q1530*0.75</f>
        <v>23.8005</v>
      </c>
      <c r="S1530" s="1264">
        <f t="shared" si="40"/>
        <v>7030.5350727925879</v>
      </c>
      <c r="T1530" s="1265"/>
      <c r="U1530" s="1292" t="s">
        <v>405</v>
      </c>
      <c r="V1530" s="1293"/>
    </row>
    <row r="1531" spans="1:22" ht="17">
      <c r="A1531" s="1652"/>
      <c r="B1531" s="817">
        <v>8</v>
      </c>
      <c r="C1531" s="764" t="s">
        <v>82</v>
      </c>
      <c r="D1531" s="764">
        <v>240</v>
      </c>
      <c r="E1531" s="514">
        <v>0</v>
      </c>
      <c r="F1531" s="764" t="s">
        <v>82</v>
      </c>
      <c r="G1531" s="514">
        <v>0</v>
      </c>
      <c r="H1531" s="514" t="s">
        <v>82</v>
      </c>
      <c r="I1531" s="514" t="s">
        <v>82</v>
      </c>
      <c r="J1531" s="764">
        <v>10</v>
      </c>
      <c r="K1531" s="764">
        <v>0</v>
      </c>
      <c r="L1531" s="868" t="s">
        <v>96</v>
      </c>
      <c r="M1531" s="468" t="s">
        <v>82</v>
      </c>
      <c r="N1531" s="940" t="s">
        <v>212</v>
      </c>
      <c r="O1531" s="922"/>
      <c r="P1531" s="871"/>
      <c r="Q1531" s="537">
        <f t="shared" si="39"/>
        <v>0</v>
      </c>
      <c r="R1531" s="470">
        <f>Q1531*0.93</f>
        <v>0</v>
      </c>
      <c r="S1531" s="1264" t="e">
        <f t="shared" si="40"/>
        <v>#VALUE!</v>
      </c>
      <c r="T1531" s="1265"/>
      <c r="U1531" s="1292" t="s">
        <v>472</v>
      </c>
      <c r="V1531" s="1293"/>
    </row>
    <row r="1532" spans="1:22" ht="16">
      <c r="A1532" s="1652"/>
      <c r="B1532" s="817" t="s">
        <v>465</v>
      </c>
      <c r="C1532" s="838" t="s">
        <v>82</v>
      </c>
      <c r="D1532" s="838" t="s">
        <v>553</v>
      </c>
      <c r="E1532" s="838" t="s">
        <v>553</v>
      </c>
      <c r="F1532" s="838" t="s">
        <v>82</v>
      </c>
      <c r="G1532" s="838" t="s">
        <v>96</v>
      </c>
      <c r="H1532" s="468" t="s">
        <v>82</v>
      </c>
      <c r="I1532" s="514" t="s">
        <v>82</v>
      </c>
      <c r="J1532" s="764" t="s">
        <v>699</v>
      </c>
      <c r="K1532" s="514">
        <v>0</v>
      </c>
      <c r="L1532" s="514" t="s">
        <v>82</v>
      </c>
      <c r="M1532" s="863" t="s">
        <v>82</v>
      </c>
      <c r="N1532" s="923"/>
      <c r="O1532" s="922"/>
      <c r="P1532" s="871"/>
      <c r="Q1532" s="537">
        <f t="shared" si="39"/>
        <v>0</v>
      </c>
      <c r="R1532" s="470">
        <f>Q1532*0.93</f>
        <v>0</v>
      </c>
      <c r="S1532" s="1264" t="e">
        <f t="shared" si="40"/>
        <v>#DIV/0!</v>
      </c>
      <c r="T1532" s="1265"/>
      <c r="U1532" s="1292" t="s">
        <v>473</v>
      </c>
      <c r="V1532" s="1293"/>
    </row>
    <row r="1533" spans="1:22" ht="17">
      <c r="A1533" s="1653"/>
      <c r="B1533" s="817" t="s">
        <v>467</v>
      </c>
      <c r="C1533" s="764" t="s">
        <v>701</v>
      </c>
      <c r="D1533" s="468">
        <v>78</v>
      </c>
      <c r="E1533" s="514">
        <v>25</v>
      </c>
      <c r="F1533" s="764" t="s">
        <v>458</v>
      </c>
      <c r="G1533" s="514">
        <v>486</v>
      </c>
      <c r="H1533" s="468" t="s">
        <v>82</v>
      </c>
      <c r="I1533" s="514" t="s">
        <v>82</v>
      </c>
      <c r="J1533" s="764">
        <v>0</v>
      </c>
      <c r="K1533" s="764">
        <v>0</v>
      </c>
      <c r="L1533" s="868" t="s">
        <v>484</v>
      </c>
      <c r="M1533" s="468" t="s">
        <v>1441</v>
      </c>
      <c r="N1533" s="841">
        <v>104034</v>
      </c>
      <c r="O1533" s="787">
        <v>28</v>
      </c>
      <c r="P1533" s="801">
        <v>55</v>
      </c>
      <c r="Q1533" s="537">
        <f t="shared" si="39"/>
        <v>12.6</v>
      </c>
      <c r="R1533" s="470">
        <f>Q1533*0.7835</f>
        <v>9.8720999999999997</v>
      </c>
      <c r="S1533" s="1264">
        <f t="shared" si="40"/>
        <v>8256.6666666666661</v>
      </c>
      <c r="T1533" s="1265"/>
      <c r="U1533" s="1292" t="s">
        <v>1623</v>
      </c>
      <c r="V1533" s="1293"/>
    </row>
    <row r="1534" spans="1:22" ht="17">
      <c r="A1534" s="1651">
        <v>45497</v>
      </c>
      <c r="B1534" s="817" t="s">
        <v>256</v>
      </c>
      <c r="C1534" s="764" t="s">
        <v>1612</v>
      </c>
      <c r="D1534" s="839" t="s">
        <v>1621</v>
      </c>
      <c r="E1534" s="764" t="s">
        <v>1200</v>
      </c>
      <c r="F1534" s="838" t="s">
        <v>456</v>
      </c>
      <c r="G1534" s="514">
        <v>486</v>
      </c>
      <c r="H1534" s="970">
        <v>166.93</v>
      </c>
      <c r="I1534" s="514" t="s">
        <v>82</v>
      </c>
      <c r="J1534" s="838" t="s">
        <v>443</v>
      </c>
      <c r="K1534" s="839">
        <v>0</v>
      </c>
      <c r="L1534" s="868" t="s">
        <v>484</v>
      </c>
      <c r="M1534" s="468" t="s">
        <v>1105</v>
      </c>
      <c r="N1534" s="514">
        <v>116162</v>
      </c>
      <c r="O1534" s="756">
        <v>212</v>
      </c>
      <c r="P1534" s="768">
        <v>99</v>
      </c>
      <c r="Q1534" s="537">
        <v>2.12</v>
      </c>
      <c r="R1534" s="470">
        <v>1.59</v>
      </c>
      <c r="S1534" s="1264">
        <v>54793.39622641509</v>
      </c>
      <c r="T1534" s="1265"/>
      <c r="U1534" s="1292" t="s">
        <v>1569</v>
      </c>
      <c r="V1534" s="1293"/>
    </row>
    <row r="1535" spans="1:22" ht="17">
      <c r="A1535" s="1652"/>
      <c r="B1535" s="817">
        <v>6</v>
      </c>
      <c r="C1535" s="764" t="s">
        <v>1608</v>
      </c>
      <c r="D1535" s="764" t="s">
        <v>1230</v>
      </c>
      <c r="E1535" s="764" t="s">
        <v>1611</v>
      </c>
      <c r="F1535" s="838" t="s">
        <v>459</v>
      </c>
      <c r="G1535" s="514">
        <v>486</v>
      </c>
      <c r="H1535" s="514" t="s">
        <v>82</v>
      </c>
      <c r="I1535" s="514" t="s">
        <v>82</v>
      </c>
      <c r="J1535" s="838" t="s">
        <v>680</v>
      </c>
      <c r="K1535" s="764">
        <v>0</v>
      </c>
      <c r="L1535" s="868" t="s">
        <v>484</v>
      </c>
      <c r="M1535" s="468" t="s">
        <v>965</v>
      </c>
      <c r="N1535" s="514">
        <v>150131</v>
      </c>
      <c r="O1535" s="756">
        <v>29.6</v>
      </c>
      <c r="P1535" s="801">
        <v>27</v>
      </c>
      <c r="Q1535" s="537">
        <v>21.608000000000001</v>
      </c>
      <c r="R1535" s="470">
        <v>16.206</v>
      </c>
      <c r="S1535" s="1264">
        <v>6947.9359496482784</v>
      </c>
      <c r="T1535" s="1265"/>
      <c r="U1535" s="1292" t="s">
        <v>405</v>
      </c>
      <c r="V1535" s="1293"/>
    </row>
    <row r="1536" spans="1:22" ht="17">
      <c r="A1536" s="1652"/>
      <c r="B1536" s="817">
        <v>7</v>
      </c>
      <c r="C1536" s="838" t="s">
        <v>1387</v>
      </c>
      <c r="D1536" s="468">
        <v>80</v>
      </c>
      <c r="E1536" s="838" t="s">
        <v>781</v>
      </c>
      <c r="F1536" s="838" t="s">
        <v>459</v>
      </c>
      <c r="G1536" s="514">
        <v>535</v>
      </c>
      <c r="H1536" s="514" t="s">
        <v>82</v>
      </c>
      <c r="I1536" s="514" t="s">
        <v>82</v>
      </c>
      <c r="J1536" s="764" t="s">
        <v>443</v>
      </c>
      <c r="K1536" s="764">
        <v>2</v>
      </c>
      <c r="L1536" s="868" t="s">
        <v>484</v>
      </c>
      <c r="M1536" s="468" t="s">
        <v>1088</v>
      </c>
      <c r="N1536" s="514">
        <v>211203</v>
      </c>
      <c r="O1536" s="756">
        <v>36.520000000000003</v>
      </c>
      <c r="P1536" s="801">
        <v>14</v>
      </c>
      <c r="Q1536" s="537">
        <v>31.407200000000003</v>
      </c>
      <c r="R1536" s="470">
        <v>23.555400000000002</v>
      </c>
      <c r="S1536" s="1264">
        <v>6724.6682289411337</v>
      </c>
      <c r="T1536" s="1265"/>
      <c r="U1536" s="1292" t="s">
        <v>405</v>
      </c>
      <c r="V1536" s="1293"/>
    </row>
    <row r="1537" spans="1:22" ht="17">
      <c r="A1537" s="1652"/>
      <c r="B1537" s="817">
        <v>8</v>
      </c>
      <c r="C1537" s="764" t="s">
        <v>82</v>
      </c>
      <c r="D1537" s="764">
        <v>240</v>
      </c>
      <c r="E1537" s="514">
        <v>0</v>
      </c>
      <c r="F1537" s="764" t="s">
        <v>82</v>
      </c>
      <c r="G1537" s="514">
        <v>0</v>
      </c>
      <c r="H1537" s="514" t="s">
        <v>82</v>
      </c>
      <c r="I1537" s="514" t="s">
        <v>82</v>
      </c>
      <c r="J1537" s="764">
        <v>10</v>
      </c>
      <c r="K1537" s="764">
        <v>0</v>
      </c>
      <c r="L1537" s="868" t="s">
        <v>96</v>
      </c>
      <c r="M1537" s="468" t="s">
        <v>82</v>
      </c>
      <c r="N1537" s="940" t="s">
        <v>212</v>
      </c>
      <c r="O1537" s="922"/>
      <c r="P1537" s="871"/>
      <c r="Q1537" s="537">
        <v>0</v>
      </c>
      <c r="R1537" s="470">
        <v>0</v>
      </c>
      <c r="S1537" s="1264" t="e">
        <v>#VALUE!</v>
      </c>
      <c r="T1537" s="1265"/>
      <c r="U1537" s="1292" t="s">
        <v>472</v>
      </c>
      <c r="V1537" s="1293"/>
    </row>
    <row r="1538" spans="1:22" ht="16">
      <c r="A1538" s="1652"/>
      <c r="B1538" s="817" t="s">
        <v>465</v>
      </c>
      <c r="C1538" s="838" t="s">
        <v>82</v>
      </c>
      <c r="D1538" s="838" t="s">
        <v>553</v>
      </c>
      <c r="E1538" s="838" t="s">
        <v>553</v>
      </c>
      <c r="F1538" s="838" t="s">
        <v>82</v>
      </c>
      <c r="G1538" s="838" t="s">
        <v>96</v>
      </c>
      <c r="H1538" s="468" t="s">
        <v>82</v>
      </c>
      <c r="I1538" s="514" t="s">
        <v>82</v>
      </c>
      <c r="J1538" s="764" t="s">
        <v>699</v>
      </c>
      <c r="K1538" s="514">
        <v>0</v>
      </c>
      <c r="L1538" s="514" t="s">
        <v>82</v>
      </c>
      <c r="M1538" s="863" t="s">
        <v>82</v>
      </c>
      <c r="N1538" s="923"/>
      <c r="O1538" s="922"/>
      <c r="P1538" s="871"/>
      <c r="Q1538" s="537">
        <v>0</v>
      </c>
      <c r="R1538" s="470">
        <v>0</v>
      </c>
      <c r="S1538" s="1264" t="e">
        <v>#DIV/0!</v>
      </c>
      <c r="T1538" s="1265"/>
      <c r="U1538" s="1292" t="s">
        <v>473</v>
      </c>
      <c r="V1538" s="1293"/>
    </row>
    <row r="1539" spans="1:22" ht="17">
      <c r="A1539" s="1653"/>
      <c r="B1539" s="817" t="s">
        <v>467</v>
      </c>
      <c r="C1539" s="764" t="s">
        <v>701</v>
      </c>
      <c r="D1539" s="468">
        <v>78</v>
      </c>
      <c r="E1539" s="514">
        <v>25</v>
      </c>
      <c r="F1539" s="764" t="s">
        <v>458</v>
      </c>
      <c r="G1539" s="514">
        <v>486</v>
      </c>
      <c r="H1539" s="468" t="s">
        <v>82</v>
      </c>
      <c r="I1539" s="514" t="s">
        <v>82</v>
      </c>
      <c r="J1539" s="764">
        <v>0</v>
      </c>
      <c r="K1539" s="764">
        <v>0</v>
      </c>
      <c r="L1539" s="868" t="s">
        <v>484</v>
      </c>
      <c r="M1539" s="468" t="s">
        <v>1441</v>
      </c>
      <c r="N1539" s="841">
        <v>104034</v>
      </c>
      <c r="O1539" s="787">
        <v>28</v>
      </c>
      <c r="P1539" s="801">
        <v>55</v>
      </c>
      <c r="Q1539" s="537">
        <v>12.6</v>
      </c>
      <c r="R1539" s="470">
        <v>9.8720999999999997</v>
      </c>
      <c r="S1539" s="1264">
        <v>8256.6666666666661</v>
      </c>
      <c r="T1539" s="1265"/>
      <c r="U1539" s="1292" t="s">
        <v>405</v>
      </c>
      <c r="V1539" s="1293"/>
    </row>
    <row r="1540" spans="1:22" ht="17">
      <c r="A1540" s="1651">
        <v>45498</v>
      </c>
      <c r="B1540" s="817" t="s">
        <v>256</v>
      </c>
      <c r="C1540" s="764" t="s">
        <v>1624</v>
      </c>
      <c r="D1540" s="839" t="s">
        <v>1625</v>
      </c>
      <c r="E1540" s="764" t="s">
        <v>1200</v>
      </c>
      <c r="F1540" s="838" t="s">
        <v>456</v>
      </c>
      <c r="G1540" s="514">
        <v>486</v>
      </c>
      <c r="H1540" s="970">
        <v>166.83</v>
      </c>
      <c r="I1540" s="514" t="s">
        <v>82</v>
      </c>
      <c r="J1540" s="838" t="s">
        <v>443</v>
      </c>
      <c r="K1540" s="839">
        <v>0</v>
      </c>
      <c r="L1540" s="868" t="s">
        <v>484</v>
      </c>
      <c r="M1540" s="468" t="s">
        <v>1105</v>
      </c>
      <c r="N1540" s="514">
        <v>113142</v>
      </c>
      <c r="O1540" s="756">
        <v>212</v>
      </c>
      <c r="P1540" s="768">
        <v>99</v>
      </c>
      <c r="Q1540" s="537">
        <f t="shared" ref="Q1540:Q1603" si="41">O1540*(100-P1540)/100</f>
        <v>2.12</v>
      </c>
      <c r="R1540" s="470">
        <f>Q1540*0.75</f>
        <v>1.59</v>
      </c>
      <c r="S1540" s="1264">
        <f t="shared" ref="S1540:S1603" si="42">N1540/Q1540</f>
        <v>53368.867924528298</v>
      </c>
      <c r="T1540" s="1265"/>
      <c r="U1540" s="1292" t="s">
        <v>1569</v>
      </c>
      <c r="V1540" s="1293"/>
    </row>
    <row r="1541" spans="1:22" ht="17">
      <c r="A1541" s="1652"/>
      <c r="B1541" s="817">
        <v>6</v>
      </c>
      <c r="C1541" s="764" t="s">
        <v>1608</v>
      </c>
      <c r="D1541" s="764" t="s">
        <v>1230</v>
      </c>
      <c r="E1541" s="764" t="s">
        <v>1611</v>
      </c>
      <c r="F1541" s="838" t="s">
        <v>459</v>
      </c>
      <c r="G1541" s="514">
        <v>486</v>
      </c>
      <c r="H1541" s="514" t="s">
        <v>82</v>
      </c>
      <c r="I1541" s="514" t="s">
        <v>82</v>
      </c>
      <c r="J1541" s="838" t="s">
        <v>680</v>
      </c>
      <c r="K1541" s="764">
        <v>0</v>
      </c>
      <c r="L1541" s="868" t="s">
        <v>484</v>
      </c>
      <c r="M1541" s="468" t="s">
        <v>965</v>
      </c>
      <c r="N1541" s="514">
        <v>152204</v>
      </c>
      <c r="O1541" s="756">
        <v>29.55</v>
      </c>
      <c r="P1541" s="801">
        <v>27</v>
      </c>
      <c r="Q1541" s="537">
        <f t="shared" si="41"/>
        <v>21.5715</v>
      </c>
      <c r="R1541" s="470">
        <f>Q1541*0.75</f>
        <v>16.178625</v>
      </c>
      <c r="S1541" s="1264">
        <f t="shared" si="42"/>
        <v>7055.7912059893843</v>
      </c>
      <c r="T1541" s="1265"/>
      <c r="U1541" s="1292" t="s">
        <v>405</v>
      </c>
      <c r="V1541" s="1293"/>
    </row>
    <row r="1542" spans="1:22" ht="17">
      <c r="A1542" s="1652"/>
      <c r="B1542" s="817">
        <v>7</v>
      </c>
      <c r="C1542" s="838" t="s">
        <v>1387</v>
      </c>
      <c r="D1542" s="468">
        <v>80</v>
      </c>
      <c r="E1542" s="838" t="s">
        <v>781</v>
      </c>
      <c r="F1542" s="838" t="s">
        <v>459</v>
      </c>
      <c r="G1542" s="514">
        <v>535</v>
      </c>
      <c r="H1542" s="514" t="s">
        <v>82</v>
      </c>
      <c r="I1542" s="514" t="s">
        <v>82</v>
      </c>
      <c r="J1542" s="764" t="s">
        <v>443</v>
      </c>
      <c r="K1542" s="764">
        <v>2</v>
      </c>
      <c r="L1542" s="868" t="s">
        <v>484</v>
      </c>
      <c r="M1542" s="468" t="s">
        <v>1088</v>
      </c>
      <c r="N1542" s="514">
        <v>211203</v>
      </c>
      <c r="O1542" s="756">
        <v>36.520000000000003</v>
      </c>
      <c r="P1542" s="801">
        <v>14</v>
      </c>
      <c r="Q1542" s="537">
        <f t="shared" si="41"/>
        <v>31.407200000000003</v>
      </c>
      <c r="R1542" s="470">
        <f>Q1542*0.75</f>
        <v>23.555400000000002</v>
      </c>
      <c r="S1542" s="1264">
        <f t="shared" si="42"/>
        <v>6724.6682289411337</v>
      </c>
      <c r="T1542" s="1265"/>
      <c r="U1542" s="1292" t="s">
        <v>405</v>
      </c>
      <c r="V1542" s="1293"/>
    </row>
    <row r="1543" spans="1:22" ht="17">
      <c r="A1543" s="1652"/>
      <c r="B1543" s="817">
        <v>8</v>
      </c>
      <c r="C1543" s="764" t="s">
        <v>82</v>
      </c>
      <c r="D1543" s="764">
        <v>240</v>
      </c>
      <c r="E1543" s="514">
        <v>0</v>
      </c>
      <c r="F1543" s="764" t="s">
        <v>82</v>
      </c>
      <c r="G1543" s="514">
        <v>0</v>
      </c>
      <c r="H1543" s="514" t="s">
        <v>82</v>
      </c>
      <c r="I1543" s="514" t="s">
        <v>82</v>
      </c>
      <c r="J1543" s="764">
        <v>10</v>
      </c>
      <c r="K1543" s="764">
        <v>0</v>
      </c>
      <c r="L1543" s="868" t="s">
        <v>96</v>
      </c>
      <c r="M1543" s="468" t="s">
        <v>82</v>
      </c>
      <c r="N1543" s="940" t="s">
        <v>212</v>
      </c>
      <c r="O1543" s="922"/>
      <c r="P1543" s="871"/>
      <c r="Q1543" s="537">
        <f t="shared" si="41"/>
        <v>0</v>
      </c>
      <c r="R1543" s="470">
        <f>Q1543*0.93</f>
        <v>0</v>
      </c>
      <c r="S1543" s="1264" t="e">
        <f t="shared" si="42"/>
        <v>#VALUE!</v>
      </c>
      <c r="T1543" s="1265"/>
      <c r="U1543" s="1292" t="s">
        <v>472</v>
      </c>
      <c r="V1543" s="1293"/>
    </row>
    <row r="1544" spans="1:22" ht="16">
      <c r="A1544" s="1652"/>
      <c r="B1544" s="817" t="s">
        <v>465</v>
      </c>
      <c r="C1544" s="838" t="s">
        <v>82</v>
      </c>
      <c r="D1544" s="838" t="s">
        <v>553</v>
      </c>
      <c r="E1544" s="838" t="s">
        <v>553</v>
      </c>
      <c r="F1544" s="838" t="s">
        <v>82</v>
      </c>
      <c r="G1544" s="838" t="s">
        <v>96</v>
      </c>
      <c r="H1544" s="468" t="s">
        <v>82</v>
      </c>
      <c r="I1544" s="514" t="s">
        <v>82</v>
      </c>
      <c r="J1544" s="764" t="s">
        <v>699</v>
      </c>
      <c r="K1544" s="514">
        <v>0</v>
      </c>
      <c r="L1544" s="514" t="s">
        <v>82</v>
      </c>
      <c r="M1544" s="863" t="s">
        <v>82</v>
      </c>
      <c r="N1544" s="923"/>
      <c r="O1544" s="922"/>
      <c r="P1544" s="871"/>
      <c r="Q1544" s="537">
        <f t="shared" si="41"/>
        <v>0</v>
      </c>
      <c r="R1544" s="470">
        <f>Q1544*0.93</f>
        <v>0</v>
      </c>
      <c r="S1544" s="1264" t="e">
        <f t="shared" si="42"/>
        <v>#DIV/0!</v>
      </c>
      <c r="T1544" s="1265"/>
      <c r="U1544" s="1292" t="s">
        <v>473</v>
      </c>
      <c r="V1544" s="1293"/>
    </row>
    <row r="1545" spans="1:22" ht="17">
      <c r="A1545" s="1653"/>
      <c r="B1545" s="817" t="s">
        <v>467</v>
      </c>
      <c r="C1545" s="764" t="s">
        <v>701</v>
      </c>
      <c r="D1545" s="468">
        <v>78</v>
      </c>
      <c r="E1545" s="514">
        <v>25</v>
      </c>
      <c r="F1545" s="764" t="s">
        <v>458</v>
      </c>
      <c r="G1545" s="514">
        <v>486</v>
      </c>
      <c r="H1545" s="468" t="s">
        <v>82</v>
      </c>
      <c r="I1545" s="514" t="s">
        <v>82</v>
      </c>
      <c r="J1545" s="764">
        <v>0</v>
      </c>
      <c r="K1545" s="764">
        <v>0</v>
      </c>
      <c r="L1545" s="868" t="s">
        <v>484</v>
      </c>
      <c r="M1545" s="468" t="s">
        <v>1441</v>
      </c>
      <c r="N1545" s="841">
        <v>104002</v>
      </c>
      <c r="O1545" s="787">
        <v>28</v>
      </c>
      <c r="P1545" s="801">
        <v>55</v>
      </c>
      <c r="Q1545" s="537">
        <f t="shared" si="41"/>
        <v>12.6</v>
      </c>
      <c r="R1545" s="470">
        <f>Q1545*0.7835</f>
        <v>9.8720999999999997</v>
      </c>
      <c r="S1545" s="1264">
        <f t="shared" si="42"/>
        <v>8254.1269841269841</v>
      </c>
      <c r="T1545" s="1265"/>
      <c r="U1545" s="1292" t="s">
        <v>405</v>
      </c>
      <c r="V1545" s="1293"/>
    </row>
    <row r="1546" spans="1:22" ht="17">
      <c r="A1546" s="1651">
        <v>45499</v>
      </c>
      <c r="B1546" s="817" t="s">
        <v>256</v>
      </c>
      <c r="C1546" s="764" t="s">
        <v>1612</v>
      </c>
      <c r="D1546" s="839" t="s">
        <v>1621</v>
      </c>
      <c r="E1546" s="764" t="s">
        <v>1200</v>
      </c>
      <c r="F1546" s="838" t="s">
        <v>456</v>
      </c>
      <c r="G1546" s="514">
        <v>486</v>
      </c>
      <c r="H1546" s="970">
        <v>166.74</v>
      </c>
      <c r="I1546" s="514" t="s">
        <v>82</v>
      </c>
      <c r="J1546" s="838" t="s">
        <v>443</v>
      </c>
      <c r="K1546" s="839">
        <v>0</v>
      </c>
      <c r="L1546" s="868" t="s">
        <v>484</v>
      </c>
      <c r="M1546" s="468" t="s">
        <v>1105</v>
      </c>
      <c r="N1546" s="514">
        <v>113345</v>
      </c>
      <c r="O1546" s="756">
        <v>212</v>
      </c>
      <c r="P1546" s="768">
        <v>99</v>
      </c>
      <c r="Q1546" s="537">
        <f t="shared" si="41"/>
        <v>2.12</v>
      </c>
      <c r="R1546" s="470">
        <f>Q1546*0.75</f>
        <v>1.59</v>
      </c>
      <c r="S1546" s="1264">
        <f t="shared" si="42"/>
        <v>53464.622641509428</v>
      </c>
      <c r="T1546" s="1265"/>
      <c r="U1546" s="1292" t="s">
        <v>1569</v>
      </c>
      <c r="V1546" s="1293"/>
    </row>
    <row r="1547" spans="1:22" ht="17">
      <c r="A1547" s="1652"/>
      <c r="B1547" s="817">
        <v>6</v>
      </c>
      <c r="C1547" s="764" t="s">
        <v>1608</v>
      </c>
      <c r="D1547" s="764" t="s">
        <v>1230</v>
      </c>
      <c r="E1547" s="764" t="s">
        <v>1611</v>
      </c>
      <c r="F1547" s="838" t="s">
        <v>459</v>
      </c>
      <c r="G1547" s="514">
        <v>486</v>
      </c>
      <c r="H1547" s="514" t="s">
        <v>82</v>
      </c>
      <c r="I1547" s="514" t="s">
        <v>82</v>
      </c>
      <c r="J1547" s="838" t="s">
        <v>680</v>
      </c>
      <c r="K1547" s="764">
        <v>0</v>
      </c>
      <c r="L1547" s="868" t="s">
        <v>484</v>
      </c>
      <c r="M1547" s="468" t="s">
        <v>965</v>
      </c>
      <c r="N1547" s="514">
        <v>154025</v>
      </c>
      <c r="O1547" s="756">
        <v>30.6</v>
      </c>
      <c r="P1547" s="801">
        <v>27</v>
      </c>
      <c r="Q1547" s="537">
        <f t="shared" si="41"/>
        <v>22.338000000000001</v>
      </c>
      <c r="R1547" s="470">
        <f>Q1547*0.75</f>
        <v>16.753500000000003</v>
      </c>
      <c r="S1547" s="1264">
        <f t="shared" si="42"/>
        <v>6895.2010027755396</v>
      </c>
      <c r="T1547" s="1265"/>
      <c r="U1547" s="1292" t="s">
        <v>405</v>
      </c>
      <c r="V1547" s="1293"/>
    </row>
    <row r="1548" spans="1:22" ht="17">
      <c r="A1548" s="1652"/>
      <c r="B1548" s="817">
        <v>7</v>
      </c>
      <c r="C1548" s="838" t="s">
        <v>1387</v>
      </c>
      <c r="D1548" s="468">
        <v>80</v>
      </c>
      <c r="E1548" s="838" t="s">
        <v>781</v>
      </c>
      <c r="F1548" s="838" t="s">
        <v>459</v>
      </c>
      <c r="G1548" s="514">
        <v>535</v>
      </c>
      <c r="H1548" s="514" t="s">
        <v>82</v>
      </c>
      <c r="I1548" s="514" t="s">
        <v>82</v>
      </c>
      <c r="J1548" s="764" t="s">
        <v>443</v>
      </c>
      <c r="K1548" s="764">
        <v>2</v>
      </c>
      <c r="L1548" s="868" t="s">
        <v>484</v>
      </c>
      <c r="M1548" s="468" t="s">
        <v>1088</v>
      </c>
      <c r="N1548" s="514">
        <v>211164</v>
      </c>
      <c r="O1548" s="756">
        <v>38.4</v>
      </c>
      <c r="P1548" s="801">
        <v>14</v>
      </c>
      <c r="Q1548" s="537">
        <f t="shared" si="41"/>
        <v>33.024000000000001</v>
      </c>
      <c r="R1548" s="470">
        <f>Q1548*0.75</f>
        <v>24.768000000000001</v>
      </c>
      <c r="S1548" s="1264">
        <f t="shared" si="42"/>
        <v>6394.2587209302328</v>
      </c>
      <c r="T1548" s="1265"/>
      <c r="U1548" s="1292" t="s">
        <v>405</v>
      </c>
      <c r="V1548" s="1293"/>
    </row>
    <row r="1549" spans="1:22" ht="17">
      <c r="A1549" s="1652"/>
      <c r="B1549" s="817">
        <v>8</v>
      </c>
      <c r="C1549" s="764" t="s">
        <v>82</v>
      </c>
      <c r="D1549" s="764">
        <v>240</v>
      </c>
      <c r="E1549" s="514">
        <v>0</v>
      </c>
      <c r="F1549" s="764" t="s">
        <v>82</v>
      </c>
      <c r="G1549" s="514">
        <v>0</v>
      </c>
      <c r="H1549" s="514" t="s">
        <v>82</v>
      </c>
      <c r="I1549" s="514" t="s">
        <v>82</v>
      </c>
      <c r="J1549" s="764">
        <v>10</v>
      </c>
      <c r="K1549" s="764">
        <v>0</v>
      </c>
      <c r="L1549" s="868" t="s">
        <v>96</v>
      </c>
      <c r="M1549" s="468" t="s">
        <v>82</v>
      </c>
      <c r="N1549" s="940" t="s">
        <v>212</v>
      </c>
      <c r="O1549" s="922"/>
      <c r="P1549" s="871"/>
      <c r="Q1549" s="537">
        <f t="shared" si="41"/>
        <v>0</v>
      </c>
      <c r="R1549" s="470">
        <f>Q1549*0.93</f>
        <v>0</v>
      </c>
      <c r="S1549" s="1264" t="e">
        <f t="shared" si="42"/>
        <v>#VALUE!</v>
      </c>
      <c r="T1549" s="1265"/>
      <c r="U1549" s="1292" t="s">
        <v>472</v>
      </c>
      <c r="V1549" s="1293"/>
    </row>
    <row r="1550" spans="1:22" ht="16">
      <c r="A1550" s="1652"/>
      <c r="B1550" s="817" t="s">
        <v>465</v>
      </c>
      <c r="C1550" s="838" t="s">
        <v>82</v>
      </c>
      <c r="D1550" s="838" t="s">
        <v>553</v>
      </c>
      <c r="E1550" s="838" t="s">
        <v>553</v>
      </c>
      <c r="F1550" s="838" t="s">
        <v>82</v>
      </c>
      <c r="G1550" s="838" t="s">
        <v>96</v>
      </c>
      <c r="H1550" s="468" t="s">
        <v>82</v>
      </c>
      <c r="I1550" s="514" t="s">
        <v>82</v>
      </c>
      <c r="J1550" s="764" t="s">
        <v>699</v>
      </c>
      <c r="K1550" s="514">
        <v>0</v>
      </c>
      <c r="L1550" s="514" t="s">
        <v>82</v>
      </c>
      <c r="M1550" s="863" t="s">
        <v>82</v>
      </c>
      <c r="N1550" s="923"/>
      <c r="O1550" s="922"/>
      <c r="P1550" s="871"/>
      <c r="Q1550" s="537">
        <f t="shared" si="41"/>
        <v>0</v>
      </c>
      <c r="R1550" s="470">
        <f>Q1550*0.93</f>
        <v>0</v>
      </c>
      <c r="S1550" s="1264" t="e">
        <f t="shared" si="42"/>
        <v>#DIV/0!</v>
      </c>
      <c r="T1550" s="1265"/>
      <c r="U1550" s="1292" t="s">
        <v>473</v>
      </c>
      <c r="V1550" s="1293"/>
    </row>
    <row r="1551" spans="1:22" ht="17">
      <c r="A1551" s="1653"/>
      <c r="B1551" s="817" t="s">
        <v>467</v>
      </c>
      <c r="C1551" s="764" t="s">
        <v>701</v>
      </c>
      <c r="D1551" s="468">
        <v>78</v>
      </c>
      <c r="E1551" s="514">
        <v>25</v>
      </c>
      <c r="F1551" s="764" t="s">
        <v>458</v>
      </c>
      <c r="G1551" s="514">
        <v>486</v>
      </c>
      <c r="H1551" s="468" t="s">
        <v>82</v>
      </c>
      <c r="I1551" s="514" t="s">
        <v>82</v>
      </c>
      <c r="J1551" s="764">
        <v>0</v>
      </c>
      <c r="K1551" s="764">
        <v>0</v>
      </c>
      <c r="L1551" s="868" t="s">
        <v>484</v>
      </c>
      <c r="M1551" s="468" t="s">
        <v>1441</v>
      </c>
      <c r="N1551" s="841">
        <v>104002</v>
      </c>
      <c r="O1551" s="787">
        <v>29.12</v>
      </c>
      <c r="P1551" s="801">
        <v>55</v>
      </c>
      <c r="Q1551" s="537">
        <f t="shared" si="41"/>
        <v>13.104000000000001</v>
      </c>
      <c r="R1551" s="470">
        <f>Q1551*0.7835</f>
        <v>10.266984000000001</v>
      </c>
      <c r="S1551" s="1264">
        <f t="shared" si="42"/>
        <v>7936.6605616605611</v>
      </c>
      <c r="T1551" s="1265"/>
      <c r="U1551" s="1292" t="s">
        <v>405</v>
      </c>
      <c r="V1551" s="1293"/>
    </row>
    <row r="1552" spans="1:22" ht="17">
      <c r="A1552" s="1651">
        <v>45500</v>
      </c>
      <c r="B1552" s="817" t="s">
        <v>256</v>
      </c>
      <c r="C1552" s="764" t="s">
        <v>1612</v>
      </c>
      <c r="D1552" s="839" t="s">
        <v>1621</v>
      </c>
      <c r="E1552" s="764" t="s">
        <v>1200</v>
      </c>
      <c r="F1552" s="838" t="s">
        <v>456</v>
      </c>
      <c r="G1552" s="514">
        <v>486</v>
      </c>
      <c r="H1552" s="970">
        <v>166.65</v>
      </c>
      <c r="I1552" s="514" t="s">
        <v>82</v>
      </c>
      <c r="J1552" s="838" t="s">
        <v>443</v>
      </c>
      <c r="K1552" s="839">
        <v>0</v>
      </c>
      <c r="L1552" s="868" t="s">
        <v>484</v>
      </c>
      <c r="M1552" s="468" t="s">
        <v>1105</v>
      </c>
      <c r="N1552" s="514">
        <v>113718</v>
      </c>
      <c r="O1552" s="756">
        <v>212</v>
      </c>
      <c r="P1552" s="768">
        <v>99</v>
      </c>
      <c r="Q1552" s="537">
        <f t="shared" si="41"/>
        <v>2.12</v>
      </c>
      <c r="R1552" s="470">
        <f>Q1552*0.75</f>
        <v>1.59</v>
      </c>
      <c r="S1552" s="1264">
        <f t="shared" si="42"/>
        <v>53640.566037735844</v>
      </c>
      <c r="T1552" s="1265"/>
      <c r="U1552" s="1292" t="s">
        <v>1569</v>
      </c>
      <c r="V1552" s="1293"/>
    </row>
    <row r="1553" spans="1:22" ht="17">
      <c r="A1553" s="1652"/>
      <c r="B1553" s="817">
        <v>6</v>
      </c>
      <c r="C1553" s="764" t="s">
        <v>1608</v>
      </c>
      <c r="D1553" s="764" t="s">
        <v>1230</v>
      </c>
      <c r="E1553" s="764" t="s">
        <v>1611</v>
      </c>
      <c r="F1553" s="838" t="s">
        <v>459</v>
      </c>
      <c r="G1553" s="514">
        <v>486</v>
      </c>
      <c r="H1553" s="514" t="s">
        <v>82</v>
      </c>
      <c r="I1553" s="514" t="s">
        <v>82</v>
      </c>
      <c r="J1553" s="838" t="s">
        <v>680</v>
      </c>
      <c r="K1553" s="764">
        <v>0</v>
      </c>
      <c r="L1553" s="868" t="s">
        <v>484</v>
      </c>
      <c r="M1553" s="468" t="s">
        <v>965</v>
      </c>
      <c r="N1553" s="514">
        <v>154035</v>
      </c>
      <c r="O1553" s="756">
        <v>30.6</v>
      </c>
      <c r="P1553" s="801">
        <v>27</v>
      </c>
      <c r="Q1553" s="537">
        <f t="shared" si="41"/>
        <v>22.338000000000001</v>
      </c>
      <c r="R1553" s="470">
        <f>Q1553*0.75</f>
        <v>16.753500000000003</v>
      </c>
      <c r="S1553" s="1264">
        <f t="shared" si="42"/>
        <v>6895.6486704270746</v>
      </c>
      <c r="T1553" s="1265"/>
      <c r="U1553" s="1292" t="s">
        <v>405</v>
      </c>
      <c r="V1553" s="1293"/>
    </row>
    <row r="1554" spans="1:22" ht="17">
      <c r="A1554" s="1652"/>
      <c r="B1554" s="817">
        <v>7</v>
      </c>
      <c r="C1554" s="838" t="s">
        <v>1387</v>
      </c>
      <c r="D1554" s="468">
        <v>79</v>
      </c>
      <c r="E1554" s="838" t="s">
        <v>781</v>
      </c>
      <c r="F1554" s="838" t="s">
        <v>459</v>
      </c>
      <c r="G1554" s="514">
        <v>535</v>
      </c>
      <c r="H1554" s="514" t="s">
        <v>82</v>
      </c>
      <c r="I1554" s="514" t="s">
        <v>82</v>
      </c>
      <c r="J1554" s="764" t="s">
        <v>443</v>
      </c>
      <c r="K1554" s="764">
        <v>2</v>
      </c>
      <c r="L1554" s="868" t="s">
        <v>484</v>
      </c>
      <c r="M1554" s="468" t="s">
        <v>1088</v>
      </c>
      <c r="N1554" s="514">
        <v>211164</v>
      </c>
      <c r="O1554" s="756">
        <v>36.19</v>
      </c>
      <c r="P1554" s="801">
        <v>14</v>
      </c>
      <c r="Q1554" s="537">
        <f t="shared" si="41"/>
        <v>31.123399999999997</v>
      </c>
      <c r="R1554" s="470">
        <f>Q1554*0.75</f>
        <v>23.342549999999996</v>
      </c>
      <c r="S1554" s="1264">
        <f t="shared" si="42"/>
        <v>6784.7343156596007</v>
      </c>
      <c r="T1554" s="1265"/>
      <c r="U1554" s="1292" t="s">
        <v>405</v>
      </c>
      <c r="V1554" s="1293"/>
    </row>
    <row r="1555" spans="1:22" ht="17">
      <c r="A1555" s="1652"/>
      <c r="B1555" s="817">
        <v>8</v>
      </c>
      <c r="C1555" s="764" t="s">
        <v>82</v>
      </c>
      <c r="D1555" s="764">
        <v>240</v>
      </c>
      <c r="E1555" s="514">
        <v>0</v>
      </c>
      <c r="F1555" s="764" t="s">
        <v>82</v>
      </c>
      <c r="G1555" s="514">
        <v>0</v>
      </c>
      <c r="H1555" s="514" t="s">
        <v>82</v>
      </c>
      <c r="I1555" s="514" t="s">
        <v>82</v>
      </c>
      <c r="J1555" s="764">
        <v>10</v>
      </c>
      <c r="K1555" s="764">
        <v>0</v>
      </c>
      <c r="L1555" s="868" t="s">
        <v>96</v>
      </c>
      <c r="M1555" s="468" t="s">
        <v>82</v>
      </c>
      <c r="N1555" s="940" t="s">
        <v>212</v>
      </c>
      <c r="O1555" s="922"/>
      <c r="P1555" s="871"/>
      <c r="Q1555" s="537">
        <f t="shared" si="41"/>
        <v>0</v>
      </c>
      <c r="R1555" s="470">
        <f>Q1555*0.93</f>
        <v>0</v>
      </c>
      <c r="S1555" s="1264" t="e">
        <f t="shared" si="42"/>
        <v>#VALUE!</v>
      </c>
      <c r="T1555" s="1265"/>
      <c r="U1555" s="1292" t="s">
        <v>472</v>
      </c>
      <c r="V1555" s="1293"/>
    </row>
    <row r="1556" spans="1:22" ht="16">
      <c r="A1556" s="1652"/>
      <c r="B1556" s="817" t="s">
        <v>465</v>
      </c>
      <c r="C1556" s="838" t="s">
        <v>82</v>
      </c>
      <c r="D1556" s="838" t="s">
        <v>553</v>
      </c>
      <c r="E1556" s="838" t="s">
        <v>553</v>
      </c>
      <c r="F1556" s="838" t="s">
        <v>82</v>
      </c>
      <c r="G1556" s="838" t="s">
        <v>96</v>
      </c>
      <c r="H1556" s="468" t="s">
        <v>82</v>
      </c>
      <c r="I1556" s="514" t="s">
        <v>82</v>
      </c>
      <c r="J1556" s="764" t="s">
        <v>699</v>
      </c>
      <c r="K1556" s="514">
        <v>0</v>
      </c>
      <c r="L1556" s="514" t="s">
        <v>82</v>
      </c>
      <c r="M1556" s="863" t="s">
        <v>82</v>
      </c>
      <c r="N1556" s="923"/>
      <c r="O1556" s="922"/>
      <c r="P1556" s="871"/>
      <c r="Q1556" s="537">
        <f t="shared" si="41"/>
        <v>0</v>
      </c>
      <c r="R1556" s="470">
        <f>Q1556*0.93</f>
        <v>0</v>
      </c>
      <c r="S1556" s="1264" t="e">
        <f t="shared" si="42"/>
        <v>#DIV/0!</v>
      </c>
      <c r="T1556" s="1265"/>
      <c r="U1556" s="1292" t="s">
        <v>473</v>
      </c>
      <c r="V1556" s="1293"/>
    </row>
    <row r="1557" spans="1:22" ht="17">
      <c r="A1557" s="1653"/>
      <c r="B1557" s="817" t="s">
        <v>467</v>
      </c>
      <c r="C1557" s="764" t="s">
        <v>701</v>
      </c>
      <c r="D1557" s="468">
        <v>77</v>
      </c>
      <c r="E1557" s="514">
        <v>25</v>
      </c>
      <c r="F1557" s="764" t="s">
        <v>458</v>
      </c>
      <c r="G1557" s="514">
        <v>486</v>
      </c>
      <c r="H1557" s="468" t="s">
        <v>82</v>
      </c>
      <c r="I1557" s="514" t="s">
        <v>82</v>
      </c>
      <c r="J1557" s="764">
        <v>0</v>
      </c>
      <c r="K1557" s="764">
        <v>0</v>
      </c>
      <c r="L1557" s="868" t="s">
        <v>484</v>
      </c>
      <c r="M1557" s="468" t="s">
        <v>1441</v>
      </c>
      <c r="N1557" s="841">
        <v>104002</v>
      </c>
      <c r="O1557" s="787">
        <v>29.12</v>
      </c>
      <c r="P1557" s="801">
        <v>55</v>
      </c>
      <c r="Q1557" s="537">
        <f t="shared" si="41"/>
        <v>13.104000000000001</v>
      </c>
      <c r="R1557" s="470">
        <f>Q1557*0.7835</f>
        <v>10.266984000000001</v>
      </c>
      <c r="S1557" s="1264">
        <f t="shared" si="42"/>
        <v>7936.6605616605611</v>
      </c>
      <c r="T1557" s="1265"/>
      <c r="U1557" s="1292" t="s">
        <v>405</v>
      </c>
      <c r="V1557" s="1293"/>
    </row>
    <row r="1558" spans="1:22" ht="17">
      <c r="A1558" s="1651">
        <v>45501</v>
      </c>
      <c r="B1558" s="817" t="s">
        <v>256</v>
      </c>
      <c r="C1558" s="764" t="s">
        <v>1612</v>
      </c>
      <c r="D1558" s="839" t="s">
        <v>1621</v>
      </c>
      <c r="E1558" s="764" t="s">
        <v>1200</v>
      </c>
      <c r="F1558" s="838" t="s">
        <v>456</v>
      </c>
      <c r="G1558" s="514">
        <v>486</v>
      </c>
      <c r="H1558" s="970">
        <v>166.56</v>
      </c>
      <c r="I1558" s="514" t="s">
        <v>82</v>
      </c>
      <c r="J1558" s="838" t="s">
        <v>443</v>
      </c>
      <c r="K1558" s="839">
        <v>0</v>
      </c>
      <c r="L1558" s="868" t="s">
        <v>484</v>
      </c>
      <c r="M1558" s="468" t="s">
        <v>1105</v>
      </c>
      <c r="N1558" s="514">
        <v>113856</v>
      </c>
      <c r="O1558" s="756">
        <v>212</v>
      </c>
      <c r="P1558" s="768">
        <v>99</v>
      </c>
      <c r="Q1558" s="537">
        <f t="shared" si="41"/>
        <v>2.12</v>
      </c>
      <c r="R1558" s="470">
        <f>Q1558*0.75</f>
        <v>1.59</v>
      </c>
      <c r="S1558" s="1264">
        <f t="shared" si="42"/>
        <v>53705.660377358487</v>
      </c>
      <c r="T1558" s="1265"/>
      <c r="U1558" s="1292" t="s">
        <v>1569</v>
      </c>
      <c r="V1558" s="1293"/>
    </row>
    <row r="1559" spans="1:22" ht="17">
      <c r="A1559" s="1652"/>
      <c r="B1559" s="817">
        <v>6</v>
      </c>
      <c r="C1559" s="764" t="s">
        <v>1608</v>
      </c>
      <c r="D1559" s="764" t="s">
        <v>1230</v>
      </c>
      <c r="E1559" s="764" t="s">
        <v>1611</v>
      </c>
      <c r="F1559" s="838" t="s">
        <v>459</v>
      </c>
      <c r="G1559" s="514">
        <v>486</v>
      </c>
      <c r="H1559" s="514" t="s">
        <v>82</v>
      </c>
      <c r="I1559" s="514" t="s">
        <v>82</v>
      </c>
      <c r="J1559" s="838" t="s">
        <v>680</v>
      </c>
      <c r="K1559" s="764">
        <v>0</v>
      </c>
      <c r="L1559" s="868" t="s">
        <v>484</v>
      </c>
      <c r="M1559" s="468" t="s">
        <v>965</v>
      </c>
      <c r="N1559" s="514">
        <v>154336</v>
      </c>
      <c r="O1559" s="756">
        <v>30.6</v>
      </c>
      <c r="P1559" s="801">
        <v>27</v>
      </c>
      <c r="Q1559" s="537">
        <f t="shared" si="41"/>
        <v>22.338000000000001</v>
      </c>
      <c r="R1559" s="470">
        <f>Q1559*0.75</f>
        <v>16.753500000000003</v>
      </c>
      <c r="S1559" s="1264">
        <f t="shared" si="42"/>
        <v>6909.1234667382932</v>
      </c>
      <c r="T1559" s="1265"/>
      <c r="U1559" s="1292" t="s">
        <v>405</v>
      </c>
      <c r="V1559" s="1293"/>
    </row>
    <row r="1560" spans="1:22" ht="17">
      <c r="A1560" s="1652"/>
      <c r="B1560" s="817">
        <v>7</v>
      </c>
      <c r="C1560" s="838" t="s">
        <v>1387</v>
      </c>
      <c r="D1560" s="468">
        <v>79</v>
      </c>
      <c r="E1560" s="838" t="s">
        <v>781</v>
      </c>
      <c r="F1560" s="838" t="s">
        <v>459</v>
      </c>
      <c r="G1560" s="514">
        <v>535</v>
      </c>
      <c r="H1560" s="514" t="s">
        <v>82</v>
      </c>
      <c r="I1560" s="514" t="s">
        <v>82</v>
      </c>
      <c r="J1560" s="764" t="s">
        <v>443</v>
      </c>
      <c r="K1560" s="764">
        <v>2</v>
      </c>
      <c r="L1560" s="868" t="s">
        <v>484</v>
      </c>
      <c r="M1560" s="468" t="s">
        <v>1088</v>
      </c>
      <c r="N1560" s="514">
        <v>209420</v>
      </c>
      <c r="O1560" s="756">
        <v>37.32</v>
      </c>
      <c r="P1560" s="801">
        <v>14</v>
      </c>
      <c r="Q1560" s="537">
        <f t="shared" si="41"/>
        <v>32.095199999999998</v>
      </c>
      <c r="R1560" s="470">
        <f>Q1560*0.75</f>
        <v>24.071399999999997</v>
      </c>
      <c r="S1560" s="1264">
        <f t="shared" si="42"/>
        <v>6524.9632343777266</v>
      </c>
      <c r="T1560" s="1265"/>
      <c r="U1560" s="1292" t="s">
        <v>405</v>
      </c>
      <c r="V1560" s="1293"/>
    </row>
    <row r="1561" spans="1:22" ht="17">
      <c r="A1561" s="1652"/>
      <c r="B1561" s="817">
        <v>8</v>
      </c>
      <c r="C1561" s="764" t="s">
        <v>82</v>
      </c>
      <c r="D1561" s="764">
        <v>240</v>
      </c>
      <c r="E1561" s="514">
        <v>0</v>
      </c>
      <c r="F1561" s="764" t="s">
        <v>82</v>
      </c>
      <c r="G1561" s="514">
        <v>0</v>
      </c>
      <c r="H1561" s="514" t="s">
        <v>82</v>
      </c>
      <c r="I1561" s="514" t="s">
        <v>82</v>
      </c>
      <c r="J1561" s="764">
        <v>10</v>
      </c>
      <c r="K1561" s="764">
        <v>0</v>
      </c>
      <c r="L1561" s="868" t="s">
        <v>96</v>
      </c>
      <c r="M1561" s="468" t="s">
        <v>82</v>
      </c>
      <c r="N1561" s="940" t="s">
        <v>212</v>
      </c>
      <c r="O1561" s="922"/>
      <c r="P1561" s="871"/>
      <c r="Q1561" s="537">
        <f t="shared" si="41"/>
        <v>0</v>
      </c>
      <c r="R1561" s="470">
        <f>Q1561*0.93</f>
        <v>0</v>
      </c>
      <c r="S1561" s="1264" t="e">
        <f t="shared" si="42"/>
        <v>#VALUE!</v>
      </c>
      <c r="T1561" s="1265"/>
      <c r="U1561" s="1292" t="s">
        <v>472</v>
      </c>
      <c r="V1561" s="1293"/>
    </row>
    <row r="1562" spans="1:22" ht="16">
      <c r="A1562" s="1652"/>
      <c r="B1562" s="817" t="s">
        <v>465</v>
      </c>
      <c r="C1562" s="838" t="s">
        <v>82</v>
      </c>
      <c r="D1562" s="838" t="s">
        <v>553</v>
      </c>
      <c r="E1562" s="838" t="s">
        <v>553</v>
      </c>
      <c r="F1562" s="838" t="s">
        <v>82</v>
      </c>
      <c r="G1562" s="838" t="s">
        <v>96</v>
      </c>
      <c r="H1562" s="468" t="s">
        <v>82</v>
      </c>
      <c r="I1562" s="514" t="s">
        <v>82</v>
      </c>
      <c r="J1562" s="764" t="s">
        <v>699</v>
      </c>
      <c r="K1562" s="514">
        <v>0</v>
      </c>
      <c r="L1562" s="514" t="s">
        <v>82</v>
      </c>
      <c r="M1562" s="863" t="s">
        <v>82</v>
      </c>
      <c r="N1562" s="923"/>
      <c r="O1562" s="922"/>
      <c r="P1562" s="871"/>
      <c r="Q1562" s="537">
        <f t="shared" si="41"/>
        <v>0</v>
      </c>
      <c r="R1562" s="470">
        <f>Q1562*0.93</f>
        <v>0</v>
      </c>
      <c r="S1562" s="1264" t="e">
        <f t="shared" si="42"/>
        <v>#DIV/0!</v>
      </c>
      <c r="T1562" s="1265"/>
      <c r="U1562" s="1292" t="s">
        <v>473</v>
      </c>
      <c r="V1562" s="1293"/>
    </row>
    <row r="1563" spans="1:22" ht="17">
      <c r="A1563" s="1653"/>
      <c r="B1563" s="817" t="s">
        <v>467</v>
      </c>
      <c r="C1563" s="764" t="s">
        <v>701</v>
      </c>
      <c r="D1563" s="468">
        <v>77</v>
      </c>
      <c r="E1563" s="514">
        <v>25</v>
      </c>
      <c r="F1563" s="764" t="s">
        <v>458</v>
      </c>
      <c r="G1563" s="514">
        <v>486</v>
      </c>
      <c r="H1563" s="468" t="s">
        <v>82</v>
      </c>
      <c r="I1563" s="514" t="s">
        <v>82</v>
      </c>
      <c r="J1563" s="764">
        <v>0</v>
      </c>
      <c r="K1563" s="764">
        <v>0</v>
      </c>
      <c r="L1563" s="868" t="s">
        <v>484</v>
      </c>
      <c r="M1563" s="468" t="s">
        <v>1441</v>
      </c>
      <c r="N1563" s="841">
        <v>104047</v>
      </c>
      <c r="O1563" s="787">
        <v>29.12</v>
      </c>
      <c r="P1563" s="801">
        <v>55</v>
      </c>
      <c r="Q1563" s="537">
        <f t="shared" si="41"/>
        <v>13.104000000000001</v>
      </c>
      <c r="R1563" s="470">
        <f>Q1563*0.7835</f>
        <v>10.266984000000001</v>
      </c>
      <c r="S1563" s="1264">
        <f t="shared" si="42"/>
        <v>7940.0946275946271</v>
      </c>
      <c r="T1563" s="1265"/>
      <c r="U1563" s="1292" t="s">
        <v>405</v>
      </c>
      <c r="V1563" s="1293"/>
    </row>
    <row r="1564" spans="1:22" ht="17">
      <c r="A1564" s="1651">
        <v>45502</v>
      </c>
      <c r="B1564" s="817" t="s">
        <v>256</v>
      </c>
      <c r="C1564" s="764" t="s">
        <v>1612</v>
      </c>
      <c r="D1564" s="839" t="s">
        <v>1621</v>
      </c>
      <c r="E1564" s="764" t="s">
        <v>1200</v>
      </c>
      <c r="F1564" s="838" t="s">
        <v>456</v>
      </c>
      <c r="G1564" s="514">
        <v>486</v>
      </c>
      <c r="H1564" s="970">
        <v>166.47</v>
      </c>
      <c r="I1564" s="514" t="s">
        <v>82</v>
      </c>
      <c r="J1564" s="838" t="s">
        <v>443</v>
      </c>
      <c r="K1564" s="839">
        <v>0</v>
      </c>
      <c r="L1564" s="868" t="s">
        <v>484</v>
      </c>
      <c r="M1564" s="468" t="s">
        <v>1105</v>
      </c>
      <c r="N1564" s="514">
        <v>118450</v>
      </c>
      <c r="O1564" s="756">
        <v>212</v>
      </c>
      <c r="P1564" s="768">
        <v>99</v>
      </c>
      <c r="Q1564" s="537">
        <f t="shared" si="41"/>
        <v>2.12</v>
      </c>
      <c r="R1564" s="470">
        <f>Q1564*0.75</f>
        <v>1.59</v>
      </c>
      <c r="S1564" s="1264">
        <f t="shared" si="42"/>
        <v>55872.641509433961</v>
      </c>
      <c r="T1564" s="1265"/>
      <c r="U1564" s="1292" t="s">
        <v>1569</v>
      </c>
      <c r="V1564" s="1293"/>
    </row>
    <row r="1565" spans="1:22" ht="17">
      <c r="A1565" s="1652"/>
      <c r="B1565" s="817">
        <v>6</v>
      </c>
      <c r="C1565" s="764" t="s">
        <v>1608</v>
      </c>
      <c r="D1565" s="764" t="s">
        <v>1230</v>
      </c>
      <c r="E1565" s="764" t="s">
        <v>1611</v>
      </c>
      <c r="F1565" s="838" t="s">
        <v>459</v>
      </c>
      <c r="G1565" s="514">
        <v>486</v>
      </c>
      <c r="H1565" s="514" t="s">
        <v>82</v>
      </c>
      <c r="I1565" s="514" t="s">
        <v>82</v>
      </c>
      <c r="J1565" s="838" t="s">
        <v>680</v>
      </c>
      <c r="K1565" s="764">
        <v>0</v>
      </c>
      <c r="L1565" s="868" t="s">
        <v>484</v>
      </c>
      <c r="M1565" s="468" t="s">
        <v>965</v>
      </c>
      <c r="N1565" s="514">
        <v>154026</v>
      </c>
      <c r="O1565" s="756">
        <v>30</v>
      </c>
      <c r="P1565" s="801">
        <v>27</v>
      </c>
      <c r="Q1565" s="537">
        <f t="shared" si="41"/>
        <v>21.9</v>
      </c>
      <c r="R1565" s="470">
        <f>Q1565*0.75</f>
        <v>16.424999999999997</v>
      </c>
      <c r="S1565" s="1264">
        <f t="shared" si="42"/>
        <v>7033.1506849315074</v>
      </c>
      <c r="T1565" s="1265"/>
      <c r="U1565" s="1292" t="s">
        <v>405</v>
      </c>
      <c r="V1565" s="1293"/>
    </row>
    <row r="1566" spans="1:22" ht="17">
      <c r="A1566" s="1652"/>
      <c r="B1566" s="817">
        <v>7</v>
      </c>
      <c r="C1566" s="838" t="s">
        <v>1387</v>
      </c>
      <c r="D1566" s="468">
        <v>79</v>
      </c>
      <c r="E1566" s="838" t="s">
        <v>781</v>
      </c>
      <c r="F1566" s="838" t="s">
        <v>459</v>
      </c>
      <c r="G1566" s="514">
        <v>535</v>
      </c>
      <c r="H1566" s="514" t="s">
        <v>82</v>
      </c>
      <c r="I1566" s="514" t="s">
        <v>82</v>
      </c>
      <c r="J1566" s="764" t="s">
        <v>443</v>
      </c>
      <c r="K1566" s="764">
        <v>2</v>
      </c>
      <c r="L1566" s="868" t="s">
        <v>484</v>
      </c>
      <c r="M1566" s="468" t="s">
        <v>1088</v>
      </c>
      <c r="N1566" s="514">
        <v>205008</v>
      </c>
      <c r="O1566" s="756">
        <v>37.14</v>
      </c>
      <c r="P1566" s="801">
        <v>14</v>
      </c>
      <c r="Q1566" s="537">
        <f t="shared" si="41"/>
        <v>31.9404</v>
      </c>
      <c r="R1566" s="470">
        <f>Q1566*0.75</f>
        <v>23.955300000000001</v>
      </c>
      <c r="S1566" s="1264">
        <f t="shared" si="42"/>
        <v>6418.4543712664836</v>
      </c>
      <c r="T1566" s="1265"/>
      <c r="U1566" s="1292" t="s">
        <v>405</v>
      </c>
      <c r="V1566" s="1293"/>
    </row>
    <row r="1567" spans="1:22" ht="17">
      <c r="A1567" s="1652"/>
      <c r="B1567" s="817">
        <v>8</v>
      </c>
      <c r="C1567" s="764" t="s">
        <v>82</v>
      </c>
      <c r="D1567" s="764">
        <v>240</v>
      </c>
      <c r="E1567" s="514">
        <v>0</v>
      </c>
      <c r="F1567" s="764" t="s">
        <v>82</v>
      </c>
      <c r="G1567" s="514">
        <v>0</v>
      </c>
      <c r="H1567" s="514" t="s">
        <v>82</v>
      </c>
      <c r="I1567" s="514" t="s">
        <v>82</v>
      </c>
      <c r="J1567" s="764">
        <v>10</v>
      </c>
      <c r="K1567" s="764">
        <v>0</v>
      </c>
      <c r="L1567" s="868" t="s">
        <v>96</v>
      </c>
      <c r="M1567" s="468" t="s">
        <v>82</v>
      </c>
      <c r="N1567" s="940" t="s">
        <v>212</v>
      </c>
      <c r="O1567" s="922"/>
      <c r="P1567" s="871"/>
      <c r="Q1567" s="537">
        <f t="shared" si="41"/>
        <v>0</v>
      </c>
      <c r="R1567" s="470">
        <f>Q1567*0.93</f>
        <v>0</v>
      </c>
      <c r="S1567" s="1264" t="e">
        <f t="shared" si="42"/>
        <v>#VALUE!</v>
      </c>
      <c r="T1567" s="1265"/>
      <c r="U1567" s="1292" t="s">
        <v>472</v>
      </c>
      <c r="V1567" s="1293"/>
    </row>
    <row r="1568" spans="1:22" ht="16">
      <c r="A1568" s="1652"/>
      <c r="B1568" s="817" t="s">
        <v>465</v>
      </c>
      <c r="C1568" s="838" t="s">
        <v>82</v>
      </c>
      <c r="D1568" s="838" t="s">
        <v>553</v>
      </c>
      <c r="E1568" s="838" t="s">
        <v>553</v>
      </c>
      <c r="F1568" s="838" t="s">
        <v>82</v>
      </c>
      <c r="G1568" s="838" t="s">
        <v>96</v>
      </c>
      <c r="H1568" s="468" t="s">
        <v>82</v>
      </c>
      <c r="I1568" s="514" t="s">
        <v>82</v>
      </c>
      <c r="J1568" s="764" t="s">
        <v>699</v>
      </c>
      <c r="K1568" s="514">
        <v>0</v>
      </c>
      <c r="L1568" s="514" t="s">
        <v>82</v>
      </c>
      <c r="M1568" s="863" t="s">
        <v>82</v>
      </c>
      <c r="N1568" s="923"/>
      <c r="O1568" s="922"/>
      <c r="P1568" s="871"/>
      <c r="Q1568" s="537">
        <f t="shared" si="41"/>
        <v>0</v>
      </c>
      <c r="R1568" s="470">
        <f>Q1568*0.93</f>
        <v>0</v>
      </c>
      <c r="S1568" s="1264" t="e">
        <f t="shared" si="42"/>
        <v>#DIV/0!</v>
      </c>
      <c r="T1568" s="1265"/>
      <c r="U1568" s="1292" t="s">
        <v>473</v>
      </c>
      <c r="V1568" s="1293"/>
    </row>
    <row r="1569" spans="1:22" ht="17">
      <c r="A1569" s="1653"/>
      <c r="B1569" s="817" t="s">
        <v>467</v>
      </c>
      <c r="C1569" s="764" t="s">
        <v>701</v>
      </c>
      <c r="D1569" s="468">
        <v>77</v>
      </c>
      <c r="E1569" s="514">
        <v>25</v>
      </c>
      <c r="F1569" s="764" t="s">
        <v>458</v>
      </c>
      <c r="G1569" s="514">
        <v>486</v>
      </c>
      <c r="H1569" s="468" t="s">
        <v>82</v>
      </c>
      <c r="I1569" s="514" t="s">
        <v>82</v>
      </c>
      <c r="J1569" s="764">
        <v>0</v>
      </c>
      <c r="K1569" s="764">
        <v>0</v>
      </c>
      <c r="L1569" s="868" t="s">
        <v>484</v>
      </c>
      <c r="M1569" s="468" t="s">
        <v>1441</v>
      </c>
      <c r="N1569" s="841">
        <v>104010</v>
      </c>
      <c r="O1569" s="787">
        <v>29.12</v>
      </c>
      <c r="P1569" s="801">
        <v>55</v>
      </c>
      <c r="Q1569" s="537">
        <f t="shared" si="41"/>
        <v>13.104000000000001</v>
      </c>
      <c r="R1569" s="470">
        <f>Q1569*0.7835</f>
        <v>10.266984000000001</v>
      </c>
      <c r="S1569" s="1264">
        <f t="shared" si="42"/>
        <v>7937.271062271062</v>
      </c>
      <c r="T1569" s="1265"/>
      <c r="U1569" s="1292" t="s">
        <v>405</v>
      </c>
      <c r="V1569" s="1293"/>
    </row>
    <row r="1570" spans="1:22" ht="17">
      <c r="A1570" s="1651">
        <v>45503</v>
      </c>
      <c r="B1570" s="817" t="s">
        <v>256</v>
      </c>
      <c r="C1570" s="764" t="s">
        <v>1229</v>
      </c>
      <c r="D1570" s="839" t="s">
        <v>1621</v>
      </c>
      <c r="E1570" s="764" t="s">
        <v>1357</v>
      </c>
      <c r="F1570" s="838" t="s">
        <v>537</v>
      </c>
      <c r="G1570" s="514">
        <v>471</v>
      </c>
      <c r="H1570" s="970">
        <v>166.37</v>
      </c>
      <c r="I1570" s="514" t="s">
        <v>82</v>
      </c>
      <c r="J1570" s="838" t="s">
        <v>443</v>
      </c>
      <c r="K1570" s="839">
        <v>0</v>
      </c>
      <c r="L1570" s="868" t="s">
        <v>484</v>
      </c>
      <c r="M1570" s="468" t="s">
        <v>1105</v>
      </c>
      <c r="N1570" s="514">
        <v>113790</v>
      </c>
      <c r="O1570" s="756">
        <v>212</v>
      </c>
      <c r="P1570" s="768">
        <v>99</v>
      </c>
      <c r="Q1570" s="537">
        <f t="shared" si="41"/>
        <v>2.12</v>
      </c>
      <c r="R1570" s="470">
        <f>Q1570*0.75</f>
        <v>1.59</v>
      </c>
      <c r="S1570" s="1264">
        <f t="shared" si="42"/>
        <v>53674.528301886792</v>
      </c>
      <c r="T1570" s="1265"/>
      <c r="U1570" s="1292" t="s">
        <v>1569</v>
      </c>
      <c r="V1570" s="1293"/>
    </row>
    <row r="1571" spans="1:22" ht="17">
      <c r="A1571" s="1652"/>
      <c r="B1571" s="817">
        <v>6</v>
      </c>
      <c r="C1571" s="764" t="s">
        <v>1626</v>
      </c>
      <c r="D1571" s="764" t="s">
        <v>819</v>
      </c>
      <c r="E1571" s="764" t="s">
        <v>1627</v>
      </c>
      <c r="F1571" s="838" t="s">
        <v>459</v>
      </c>
      <c r="G1571" s="514">
        <v>471</v>
      </c>
      <c r="H1571" s="514" t="s">
        <v>82</v>
      </c>
      <c r="I1571" s="514" t="s">
        <v>82</v>
      </c>
      <c r="J1571" s="838" t="s">
        <v>710</v>
      </c>
      <c r="K1571" s="764">
        <v>0</v>
      </c>
      <c r="L1571" s="868" t="s">
        <v>484</v>
      </c>
      <c r="M1571" s="468" t="s">
        <v>965</v>
      </c>
      <c r="N1571" s="514">
        <v>147069</v>
      </c>
      <c r="O1571" s="756">
        <v>29.36</v>
      </c>
      <c r="P1571" s="801">
        <v>27</v>
      </c>
      <c r="Q1571" s="537">
        <f t="shared" si="41"/>
        <v>21.432799999999997</v>
      </c>
      <c r="R1571" s="470">
        <f>Q1571*0.75</f>
        <v>16.074599999999997</v>
      </c>
      <c r="S1571" s="1264">
        <f t="shared" si="42"/>
        <v>6861.8659251241097</v>
      </c>
      <c r="T1571" s="1265"/>
      <c r="U1571" s="1292" t="s">
        <v>405</v>
      </c>
      <c r="V1571" s="1293"/>
    </row>
    <row r="1572" spans="1:22" ht="17">
      <c r="A1572" s="1652"/>
      <c r="B1572" s="817">
        <v>7</v>
      </c>
      <c r="C1572" s="838" t="s">
        <v>572</v>
      </c>
      <c r="D1572" s="468">
        <v>81</v>
      </c>
      <c r="E1572" s="838" t="s">
        <v>781</v>
      </c>
      <c r="F1572" s="838" t="s">
        <v>459</v>
      </c>
      <c r="G1572" s="514">
        <v>528</v>
      </c>
      <c r="H1572" s="514" t="s">
        <v>82</v>
      </c>
      <c r="I1572" s="514" t="s">
        <v>82</v>
      </c>
      <c r="J1572" s="764" t="s">
        <v>443</v>
      </c>
      <c r="K1572" s="764">
        <v>2</v>
      </c>
      <c r="L1572" s="868" t="s">
        <v>484</v>
      </c>
      <c r="M1572" s="468" t="s">
        <v>1143</v>
      </c>
      <c r="N1572" s="514">
        <v>198053</v>
      </c>
      <c r="O1572" s="756">
        <v>37.14</v>
      </c>
      <c r="P1572" s="801">
        <v>14</v>
      </c>
      <c r="Q1572" s="537">
        <f t="shared" si="41"/>
        <v>31.9404</v>
      </c>
      <c r="R1572" s="470">
        <f>Q1572*0.75</f>
        <v>23.955300000000001</v>
      </c>
      <c r="S1572" s="1264">
        <f t="shared" si="42"/>
        <v>6200.7050631801731</v>
      </c>
      <c r="T1572" s="1265"/>
      <c r="U1572" s="1292" t="s">
        <v>405</v>
      </c>
      <c r="V1572" s="1293"/>
    </row>
    <row r="1573" spans="1:22" ht="17">
      <c r="A1573" s="1652"/>
      <c r="B1573" s="817">
        <v>8</v>
      </c>
      <c r="C1573" s="764" t="s">
        <v>82</v>
      </c>
      <c r="D1573" s="764">
        <v>240</v>
      </c>
      <c r="E1573" s="514">
        <v>0</v>
      </c>
      <c r="F1573" s="764" t="s">
        <v>82</v>
      </c>
      <c r="G1573" s="514">
        <v>0</v>
      </c>
      <c r="H1573" s="514" t="s">
        <v>82</v>
      </c>
      <c r="I1573" s="514" t="s">
        <v>82</v>
      </c>
      <c r="J1573" s="764">
        <v>10</v>
      </c>
      <c r="K1573" s="764">
        <v>0</v>
      </c>
      <c r="L1573" s="868" t="s">
        <v>96</v>
      </c>
      <c r="M1573" s="468" t="s">
        <v>82</v>
      </c>
      <c r="N1573" s="940" t="s">
        <v>212</v>
      </c>
      <c r="O1573" s="922"/>
      <c r="P1573" s="871"/>
      <c r="Q1573" s="537">
        <f t="shared" si="41"/>
        <v>0</v>
      </c>
      <c r="R1573" s="470">
        <f>Q1573*0.93</f>
        <v>0</v>
      </c>
      <c r="S1573" s="1264" t="e">
        <f t="shared" si="42"/>
        <v>#VALUE!</v>
      </c>
      <c r="T1573" s="1265"/>
      <c r="U1573" s="1292" t="s">
        <v>472</v>
      </c>
      <c r="V1573" s="1293"/>
    </row>
    <row r="1574" spans="1:22" ht="16">
      <c r="A1574" s="1652"/>
      <c r="B1574" s="817" t="s">
        <v>465</v>
      </c>
      <c r="C1574" s="838" t="s">
        <v>82</v>
      </c>
      <c r="D1574" s="838" t="s">
        <v>553</v>
      </c>
      <c r="E1574" s="838" t="s">
        <v>553</v>
      </c>
      <c r="F1574" s="838" t="s">
        <v>82</v>
      </c>
      <c r="G1574" s="838" t="s">
        <v>96</v>
      </c>
      <c r="H1574" s="468" t="s">
        <v>82</v>
      </c>
      <c r="I1574" s="514" t="s">
        <v>82</v>
      </c>
      <c r="J1574" s="764" t="s">
        <v>699</v>
      </c>
      <c r="K1574" s="514">
        <v>0</v>
      </c>
      <c r="L1574" s="514" t="s">
        <v>82</v>
      </c>
      <c r="M1574" s="863" t="s">
        <v>82</v>
      </c>
      <c r="N1574" s="923"/>
      <c r="O1574" s="922"/>
      <c r="P1574" s="871"/>
      <c r="Q1574" s="537">
        <f t="shared" si="41"/>
        <v>0</v>
      </c>
      <c r="R1574" s="470">
        <f>Q1574*0.93</f>
        <v>0</v>
      </c>
      <c r="S1574" s="1264" t="e">
        <f t="shared" si="42"/>
        <v>#DIV/0!</v>
      </c>
      <c r="T1574" s="1265"/>
      <c r="U1574" s="1292" t="s">
        <v>473</v>
      </c>
      <c r="V1574" s="1293"/>
    </row>
    <row r="1575" spans="1:22" ht="17">
      <c r="A1575" s="1653"/>
      <c r="B1575" s="817" t="s">
        <v>467</v>
      </c>
      <c r="C1575" s="764" t="s">
        <v>461</v>
      </c>
      <c r="D1575" s="468">
        <v>80</v>
      </c>
      <c r="E1575" s="514">
        <v>25</v>
      </c>
      <c r="F1575" s="764" t="s">
        <v>458</v>
      </c>
      <c r="G1575" s="514">
        <v>472</v>
      </c>
      <c r="H1575" s="468" t="s">
        <v>82</v>
      </c>
      <c r="I1575" s="514" t="s">
        <v>82</v>
      </c>
      <c r="J1575" s="764">
        <v>0</v>
      </c>
      <c r="K1575" s="764">
        <v>0</v>
      </c>
      <c r="L1575" s="868" t="s">
        <v>484</v>
      </c>
      <c r="M1575" s="468" t="s">
        <v>1628</v>
      </c>
      <c r="N1575" s="841">
        <v>97055</v>
      </c>
      <c r="O1575" s="787">
        <v>29.12</v>
      </c>
      <c r="P1575" s="801">
        <v>55</v>
      </c>
      <c r="Q1575" s="537">
        <f t="shared" si="41"/>
        <v>13.104000000000001</v>
      </c>
      <c r="R1575" s="470">
        <f>Q1575*0.7835</f>
        <v>10.266984000000001</v>
      </c>
      <c r="S1575" s="1264">
        <f t="shared" si="42"/>
        <v>7406.5170940170938</v>
      </c>
      <c r="T1575" s="1265"/>
      <c r="U1575" s="1292" t="s">
        <v>405</v>
      </c>
      <c r="V1575" s="1293"/>
    </row>
    <row r="1576" spans="1:22" ht="17">
      <c r="A1576" s="1651">
        <v>45504</v>
      </c>
      <c r="B1576" s="817" t="s">
        <v>256</v>
      </c>
      <c r="C1576" s="764" t="s">
        <v>1229</v>
      </c>
      <c r="D1576" s="839" t="s">
        <v>1209</v>
      </c>
      <c r="E1576" s="764" t="s">
        <v>1453</v>
      </c>
      <c r="F1576" s="838" t="s">
        <v>537</v>
      </c>
      <c r="G1576" s="514">
        <v>469</v>
      </c>
      <c r="H1576" s="970">
        <v>166.3</v>
      </c>
      <c r="I1576" s="514" t="s">
        <v>82</v>
      </c>
      <c r="J1576" s="838" t="s">
        <v>443</v>
      </c>
      <c r="K1576" s="839">
        <v>0</v>
      </c>
      <c r="L1576" s="868" t="s">
        <v>484</v>
      </c>
      <c r="M1576" s="468" t="s">
        <v>1105</v>
      </c>
      <c r="N1576" s="514">
        <v>114054</v>
      </c>
      <c r="O1576" s="756">
        <v>212</v>
      </c>
      <c r="P1576" s="768">
        <v>99</v>
      </c>
      <c r="Q1576" s="537">
        <f t="shared" si="41"/>
        <v>2.12</v>
      </c>
      <c r="R1576" s="470">
        <f>Q1576*0.75</f>
        <v>1.59</v>
      </c>
      <c r="S1576" s="1264">
        <f t="shared" si="42"/>
        <v>53799.056603773584</v>
      </c>
      <c r="T1576" s="1265"/>
      <c r="U1576" s="1292" t="s">
        <v>1569</v>
      </c>
      <c r="V1576" s="1293"/>
    </row>
    <row r="1577" spans="1:22" ht="17">
      <c r="A1577" s="1652"/>
      <c r="B1577" s="817">
        <v>6</v>
      </c>
      <c r="C1577" s="764" t="s">
        <v>1626</v>
      </c>
      <c r="D1577" s="764" t="s">
        <v>819</v>
      </c>
      <c r="E1577" s="764" t="s">
        <v>1629</v>
      </c>
      <c r="F1577" s="838" t="s">
        <v>459</v>
      </c>
      <c r="G1577" s="514">
        <v>469</v>
      </c>
      <c r="H1577" s="514" t="s">
        <v>82</v>
      </c>
      <c r="I1577" s="514" t="s">
        <v>82</v>
      </c>
      <c r="J1577" s="838" t="s">
        <v>697</v>
      </c>
      <c r="K1577" s="764" t="s">
        <v>445</v>
      </c>
      <c r="L1577" s="868" t="s">
        <v>484</v>
      </c>
      <c r="M1577" s="468" t="s">
        <v>965</v>
      </c>
      <c r="N1577" s="514">
        <v>145060</v>
      </c>
      <c r="O1577" s="756">
        <v>24.9</v>
      </c>
      <c r="P1577" s="801">
        <v>27</v>
      </c>
      <c r="Q1577" s="537">
        <f t="shared" si="41"/>
        <v>18.177</v>
      </c>
      <c r="R1577" s="470">
        <f>Q1577*0.75</f>
        <v>13.63275</v>
      </c>
      <c r="S1577" s="1264">
        <f t="shared" si="42"/>
        <v>7980.4148099246304</v>
      </c>
      <c r="T1577" s="1265"/>
      <c r="U1577" s="1292" t="s">
        <v>405</v>
      </c>
      <c r="V1577" s="1293"/>
    </row>
    <row r="1578" spans="1:22" ht="17">
      <c r="A1578" s="1652"/>
      <c r="B1578" s="817">
        <v>7</v>
      </c>
      <c r="C1578" s="838" t="s">
        <v>1387</v>
      </c>
      <c r="D1578" s="468">
        <v>81</v>
      </c>
      <c r="E1578" s="838" t="s">
        <v>781</v>
      </c>
      <c r="F1578" s="838" t="s">
        <v>459</v>
      </c>
      <c r="G1578" s="514">
        <v>529</v>
      </c>
      <c r="H1578" s="514" t="s">
        <v>82</v>
      </c>
      <c r="I1578" s="514" t="s">
        <v>82</v>
      </c>
      <c r="J1578" s="764" t="s">
        <v>443</v>
      </c>
      <c r="K1578" s="764" t="s">
        <v>1016</v>
      </c>
      <c r="L1578" s="868" t="s">
        <v>484</v>
      </c>
      <c r="M1578" s="468" t="s">
        <v>1143</v>
      </c>
      <c r="N1578" s="514">
        <v>196053</v>
      </c>
      <c r="O1578" s="756">
        <v>37.14</v>
      </c>
      <c r="P1578" s="801">
        <v>14</v>
      </c>
      <c r="Q1578" s="537">
        <f t="shared" si="41"/>
        <v>31.9404</v>
      </c>
      <c r="R1578" s="470">
        <f>Q1578*0.75</f>
        <v>23.955300000000001</v>
      </c>
      <c r="S1578" s="1264">
        <f t="shared" si="42"/>
        <v>6138.0884397189766</v>
      </c>
      <c r="T1578" s="1265"/>
      <c r="U1578" s="1292" t="s">
        <v>405</v>
      </c>
      <c r="V1578" s="1293"/>
    </row>
    <row r="1579" spans="1:22" ht="17">
      <c r="A1579" s="1652"/>
      <c r="B1579" s="817">
        <v>8</v>
      </c>
      <c r="C1579" s="764" t="s">
        <v>82</v>
      </c>
      <c r="D1579" s="764">
        <v>240</v>
      </c>
      <c r="E1579" s="514">
        <v>0</v>
      </c>
      <c r="F1579" s="764" t="s">
        <v>82</v>
      </c>
      <c r="G1579" s="514">
        <v>0</v>
      </c>
      <c r="H1579" s="514" t="s">
        <v>82</v>
      </c>
      <c r="I1579" s="514" t="s">
        <v>82</v>
      </c>
      <c r="J1579" s="764">
        <v>10</v>
      </c>
      <c r="K1579" s="764">
        <v>0</v>
      </c>
      <c r="L1579" s="868" t="s">
        <v>96</v>
      </c>
      <c r="M1579" s="468" t="s">
        <v>82</v>
      </c>
      <c r="N1579" s="940" t="s">
        <v>212</v>
      </c>
      <c r="O1579" s="922"/>
      <c r="P1579" s="871"/>
      <c r="Q1579" s="537">
        <f t="shared" si="41"/>
        <v>0</v>
      </c>
      <c r="R1579" s="470">
        <f>Q1579*0.93</f>
        <v>0</v>
      </c>
      <c r="S1579" s="1264" t="e">
        <f t="shared" si="42"/>
        <v>#VALUE!</v>
      </c>
      <c r="T1579" s="1265"/>
      <c r="U1579" s="1292" t="s">
        <v>472</v>
      </c>
      <c r="V1579" s="1293"/>
    </row>
    <row r="1580" spans="1:22" ht="16">
      <c r="A1580" s="1652"/>
      <c r="B1580" s="817" t="s">
        <v>465</v>
      </c>
      <c r="C1580" s="838" t="s">
        <v>82</v>
      </c>
      <c r="D1580" s="838" t="s">
        <v>1630</v>
      </c>
      <c r="E1580" s="838" t="s">
        <v>1630</v>
      </c>
      <c r="F1580" s="838" t="s">
        <v>82</v>
      </c>
      <c r="G1580" s="838" t="s">
        <v>96</v>
      </c>
      <c r="H1580" s="468" t="s">
        <v>82</v>
      </c>
      <c r="I1580" s="514" t="s">
        <v>82</v>
      </c>
      <c r="J1580" s="764" t="s">
        <v>699</v>
      </c>
      <c r="K1580" s="514">
        <v>0</v>
      </c>
      <c r="L1580" s="514" t="s">
        <v>82</v>
      </c>
      <c r="M1580" s="863" t="s">
        <v>82</v>
      </c>
      <c r="N1580" s="923"/>
      <c r="O1580" s="922"/>
      <c r="P1580" s="871"/>
      <c r="Q1580" s="537">
        <f t="shared" si="41"/>
        <v>0</v>
      </c>
      <c r="R1580" s="470">
        <f>Q1580*0.93</f>
        <v>0</v>
      </c>
      <c r="S1580" s="1264" t="e">
        <f t="shared" si="42"/>
        <v>#DIV/0!</v>
      </c>
      <c r="T1580" s="1265"/>
      <c r="U1580" s="1292" t="s">
        <v>473</v>
      </c>
      <c r="V1580" s="1293"/>
    </row>
    <row r="1581" spans="1:22" ht="17">
      <c r="A1581" s="1653"/>
      <c r="B1581" s="817" t="s">
        <v>467</v>
      </c>
      <c r="C1581" s="764" t="s">
        <v>461</v>
      </c>
      <c r="D1581" s="468" t="s">
        <v>788</v>
      </c>
      <c r="E1581" s="514">
        <v>25</v>
      </c>
      <c r="F1581" s="764" t="s">
        <v>458</v>
      </c>
      <c r="G1581" s="514">
        <v>470</v>
      </c>
      <c r="H1581" s="468" t="s">
        <v>82</v>
      </c>
      <c r="I1581" s="514" t="s">
        <v>82</v>
      </c>
      <c r="J1581" s="764">
        <v>0</v>
      </c>
      <c r="K1581" s="764">
        <v>0</v>
      </c>
      <c r="L1581" s="868" t="s">
        <v>484</v>
      </c>
      <c r="M1581" s="468" t="s">
        <v>1116</v>
      </c>
      <c r="N1581" s="841">
        <v>95055</v>
      </c>
      <c r="O1581" s="787">
        <v>29.12</v>
      </c>
      <c r="P1581" s="801">
        <v>55</v>
      </c>
      <c r="Q1581" s="537">
        <f t="shared" si="41"/>
        <v>13.104000000000001</v>
      </c>
      <c r="R1581" s="470">
        <f>Q1581*0.7835</f>
        <v>10.266984000000001</v>
      </c>
      <c r="S1581" s="1264">
        <f t="shared" si="42"/>
        <v>7253.8919413919411</v>
      </c>
      <c r="T1581" s="1265"/>
      <c r="U1581" s="1292" t="s">
        <v>405</v>
      </c>
      <c r="V1581" s="1293"/>
    </row>
    <row r="1582" spans="1:22" ht="17">
      <c r="A1582" s="1651">
        <v>45505</v>
      </c>
      <c r="B1582" s="817" t="s">
        <v>256</v>
      </c>
      <c r="C1582" s="764" t="s">
        <v>1631</v>
      </c>
      <c r="D1582" s="839" t="s">
        <v>1634</v>
      </c>
      <c r="E1582" s="764" t="s">
        <v>1357</v>
      </c>
      <c r="F1582" s="838" t="s">
        <v>1636</v>
      </c>
      <c r="G1582" s="514">
        <v>475</v>
      </c>
      <c r="H1582" s="970">
        <v>166.21</v>
      </c>
      <c r="I1582" s="514" t="s">
        <v>82</v>
      </c>
      <c r="J1582" s="838" t="s">
        <v>443</v>
      </c>
      <c r="K1582" s="839">
        <v>0</v>
      </c>
      <c r="L1582" s="868" t="s">
        <v>484</v>
      </c>
      <c r="M1582" s="468" t="s">
        <v>1105</v>
      </c>
      <c r="N1582" s="514">
        <v>113626</v>
      </c>
      <c r="O1582" s="756">
        <v>207</v>
      </c>
      <c r="P1582" s="768">
        <v>99</v>
      </c>
      <c r="Q1582" s="537">
        <f t="shared" si="41"/>
        <v>2.0699999999999998</v>
      </c>
      <c r="R1582" s="470">
        <f>Q1582*0.75</f>
        <v>1.5524999999999998</v>
      </c>
      <c r="S1582" s="1264">
        <f t="shared" si="42"/>
        <v>54891.78743961353</v>
      </c>
      <c r="T1582" s="1265"/>
      <c r="U1582" s="1292" t="s">
        <v>1569</v>
      </c>
      <c r="V1582" s="1293"/>
    </row>
    <row r="1583" spans="1:22" ht="17">
      <c r="A1583" s="1652"/>
      <c r="B1583" s="817">
        <v>6</v>
      </c>
      <c r="C1583" s="764" t="s">
        <v>1632</v>
      </c>
      <c r="D1583" s="764" t="s">
        <v>926</v>
      </c>
      <c r="E1583" s="764" t="s">
        <v>1635</v>
      </c>
      <c r="F1583" s="838" t="s">
        <v>459</v>
      </c>
      <c r="G1583" s="514">
        <v>467</v>
      </c>
      <c r="H1583" s="514" t="s">
        <v>82</v>
      </c>
      <c r="I1583" s="514" t="s">
        <v>82</v>
      </c>
      <c r="J1583" s="838" t="s">
        <v>697</v>
      </c>
      <c r="K1583" s="764" t="s">
        <v>445</v>
      </c>
      <c r="L1583" s="868" t="s">
        <v>615</v>
      </c>
      <c r="M1583" s="468" t="s">
        <v>982</v>
      </c>
      <c r="N1583" s="514">
        <v>141520</v>
      </c>
      <c r="O1583" s="756">
        <v>24.95</v>
      </c>
      <c r="P1583" s="801">
        <v>27</v>
      </c>
      <c r="Q1583" s="537">
        <f t="shared" si="41"/>
        <v>18.2135</v>
      </c>
      <c r="R1583" s="470">
        <f>Q1583*0.75</f>
        <v>13.660125000000001</v>
      </c>
      <c r="S1583" s="1264">
        <f t="shared" si="42"/>
        <v>7770.0606692837728</v>
      </c>
      <c r="T1583" s="1265"/>
      <c r="U1583" s="1292" t="s">
        <v>405</v>
      </c>
      <c r="V1583" s="1293"/>
    </row>
    <row r="1584" spans="1:22" ht="17">
      <c r="A1584" s="1652"/>
      <c r="B1584" s="817">
        <v>7</v>
      </c>
      <c r="C1584" s="838" t="s">
        <v>1633</v>
      </c>
      <c r="D1584" s="468" t="s">
        <v>1162</v>
      </c>
      <c r="E1584" s="838" t="s">
        <v>781</v>
      </c>
      <c r="F1584" s="838" t="s">
        <v>459</v>
      </c>
      <c r="G1584" s="514">
        <v>529</v>
      </c>
      <c r="H1584" s="514" t="s">
        <v>82</v>
      </c>
      <c r="I1584" s="514" t="s">
        <v>82</v>
      </c>
      <c r="J1584" s="764" t="s">
        <v>443</v>
      </c>
      <c r="K1584" s="764" t="s">
        <v>443</v>
      </c>
      <c r="L1584" s="868" t="s">
        <v>484</v>
      </c>
      <c r="M1584" s="468" t="s">
        <v>1143</v>
      </c>
      <c r="N1584" s="514">
        <v>194053</v>
      </c>
      <c r="O1584" s="756">
        <v>37.19</v>
      </c>
      <c r="P1584" s="801">
        <v>14</v>
      </c>
      <c r="Q1584" s="537">
        <f t="shared" si="41"/>
        <v>31.983399999999996</v>
      </c>
      <c r="R1584" s="470">
        <f>Q1584*0.75</f>
        <v>23.987549999999999</v>
      </c>
      <c r="S1584" s="1264">
        <f t="shared" si="42"/>
        <v>6067.303663775584</v>
      </c>
      <c r="T1584" s="1265"/>
      <c r="U1584" s="1292" t="s">
        <v>405</v>
      </c>
      <c r="V1584" s="1293"/>
    </row>
    <row r="1585" spans="1:22" ht="17">
      <c r="A1585" s="1652"/>
      <c r="B1585" s="817">
        <v>8</v>
      </c>
      <c r="C1585" s="764" t="s">
        <v>82</v>
      </c>
      <c r="D1585" s="764">
        <v>240</v>
      </c>
      <c r="E1585" s="514">
        <v>0</v>
      </c>
      <c r="F1585" s="764" t="s">
        <v>82</v>
      </c>
      <c r="G1585" s="514">
        <v>0</v>
      </c>
      <c r="H1585" s="514" t="s">
        <v>82</v>
      </c>
      <c r="I1585" s="514" t="s">
        <v>82</v>
      </c>
      <c r="J1585" s="764">
        <v>10</v>
      </c>
      <c r="K1585" s="764">
        <v>0</v>
      </c>
      <c r="L1585" s="868" t="s">
        <v>96</v>
      </c>
      <c r="M1585" s="468" t="s">
        <v>82</v>
      </c>
      <c r="N1585" s="940" t="s">
        <v>212</v>
      </c>
      <c r="O1585" s="922"/>
      <c r="P1585" s="871"/>
      <c r="Q1585" s="537">
        <f t="shared" si="41"/>
        <v>0</v>
      </c>
      <c r="R1585" s="470">
        <f>Q1585*0.93</f>
        <v>0</v>
      </c>
      <c r="S1585" s="1264" t="e">
        <f t="shared" si="42"/>
        <v>#VALUE!</v>
      </c>
      <c r="T1585" s="1265"/>
      <c r="U1585" s="1292" t="s">
        <v>472</v>
      </c>
      <c r="V1585" s="1293"/>
    </row>
    <row r="1586" spans="1:22" ht="16">
      <c r="A1586" s="1652"/>
      <c r="B1586" s="817" t="s">
        <v>465</v>
      </c>
      <c r="C1586" s="838" t="s">
        <v>82</v>
      </c>
      <c r="D1586" s="838" t="s">
        <v>838</v>
      </c>
      <c r="E1586" s="838" t="s">
        <v>838</v>
      </c>
      <c r="F1586" s="838" t="s">
        <v>82</v>
      </c>
      <c r="G1586" s="838" t="s">
        <v>96</v>
      </c>
      <c r="H1586" s="468" t="s">
        <v>82</v>
      </c>
      <c r="I1586" s="514" t="s">
        <v>82</v>
      </c>
      <c r="J1586" s="764" t="s">
        <v>699</v>
      </c>
      <c r="K1586" s="514">
        <v>0</v>
      </c>
      <c r="L1586" s="514" t="s">
        <v>82</v>
      </c>
      <c r="M1586" s="863" t="s">
        <v>82</v>
      </c>
      <c r="N1586" s="923"/>
      <c r="O1586" s="922"/>
      <c r="P1586" s="871"/>
      <c r="Q1586" s="537">
        <f t="shared" si="41"/>
        <v>0</v>
      </c>
      <c r="R1586" s="470">
        <f>Q1586*0.93</f>
        <v>0</v>
      </c>
      <c r="S1586" s="1264" t="e">
        <f t="shared" si="42"/>
        <v>#DIV/0!</v>
      </c>
      <c r="T1586" s="1265"/>
      <c r="U1586" s="1292" t="s">
        <v>473</v>
      </c>
      <c r="V1586" s="1293"/>
    </row>
    <row r="1587" spans="1:22" ht="17">
      <c r="A1587" s="1653"/>
      <c r="B1587" s="817" t="s">
        <v>467</v>
      </c>
      <c r="C1587" s="764" t="s">
        <v>461</v>
      </c>
      <c r="D1587" s="468">
        <v>81</v>
      </c>
      <c r="E1587" s="514">
        <v>25</v>
      </c>
      <c r="F1587" s="764" t="s">
        <v>458</v>
      </c>
      <c r="G1587" s="514">
        <v>468</v>
      </c>
      <c r="H1587" s="468" t="s">
        <v>82</v>
      </c>
      <c r="I1587" s="514" t="s">
        <v>82</v>
      </c>
      <c r="J1587" s="764">
        <v>0</v>
      </c>
      <c r="K1587" s="764">
        <v>0</v>
      </c>
      <c r="L1587" s="868" t="s">
        <v>484</v>
      </c>
      <c r="M1587" s="468" t="s">
        <v>1116</v>
      </c>
      <c r="N1587" s="841">
        <v>93055</v>
      </c>
      <c r="O1587" s="787">
        <v>29.2</v>
      </c>
      <c r="P1587" s="801">
        <v>55</v>
      </c>
      <c r="Q1587" s="537">
        <f t="shared" si="41"/>
        <v>13.14</v>
      </c>
      <c r="R1587" s="470">
        <f>Q1587*0.7835</f>
        <v>10.29519</v>
      </c>
      <c r="S1587" s="1264">
        <f t="shared" si="42"/>
        <v>7081.8112633181127</v>
      </c>
      <c r="T1587" s="1265"/>
      <c r="U1587" s="1292" t="s">
        <v>405</v>
      </c>
      <c r="V1587" s="1293"/>
    </row>
    <row r="1588" spans="1:22" ht="17">
      <c r="A1588" s="1651">
        <v>45506</v>
      </c>
      <c r="B1588" s="817" t="s">
        <v>256</v>
      </c>
      <c r="C1588" s="764" t="s">
        <v>819</v>
      </c>
      <c r="D1588" s="839" t="s">
        <v>1634</v>
      </c>
      <c r="E1588" s="764" t="s">
        <v>1357</v>
      </c>
      <c r="F1588" s="838" t="s">
        <v>1636</v>
      </c>
      <c r="G1588" s="514">
        <v>465</v>
      </c>
      <c r="H1588" s="970">
        <v>166.12</v>
      </c>
      <c r="I1588" s="514" t="s">
        <v>82</v>
      </c>
      <c r="J1588" s="838" t="s">
        <v>443</v>
      </c>
      <c r="K1588" s="839">
        <v>0</v>
      </c>
      <c r="L1588" s="868" t="s">
        <v>484</v>
      </c>
      <c r="M1588" s="468" t="s">
        <v>1105</v>
      </c>
      <c r="N1588" s="514">
        <v>118880</v>
      </c>
      <c r="O1588" s="756">
        <v>212</v>
      </c>
      <c r="P1588" s="768">
        <v>99</v>
      </c>
      <c r="Q1588" s="537">
        <f t="shared" si="41"/>
        <v>2.12</v>
      </c>
      <c r="R1588" s="470">
        <f>Q1588*0.75</f>
        <v>1.59</v>
      </c>
      <c r="S1588" s="1264">
        <f t="shared" si="42"/>
        <v>56075.471698113208</v>
      </c>
      <c r="T1588" s="1265"/>
      <c r="U1588" s="1292" t="s">
        <v>1569</v>
      </c>
      <c r="V1588" s="1293"/>
    </row>
    <row r="1589" spans="1:22" ht="17">
      <c r="A1589" s="1652"/>
      <c r="B1589" s="817">
        <v>6</v>
      </c>
      <c r="C1589" s="764" t="s">
        <v>1637</v>
      </c>
      <c r="D1589" s="764" t="s">
        <v>1146</v>
      </c>
      <c r="E1589" s="764" t="s">
        <v>1629</v>
      </c>
      <c r="F1589" s="838" t="s">
        <v>459</v>
      </c>
      <c r="G1589" s="514">
        <v>465</v>
      </c>
      <c r="H1589" s="514" t="s">
        <v>82</v>
      </c>
      <c r="I1589" s="514" t="s">
        <v>82</v>
      </c>
      <c r="J1589" s="838" t="s">
        <v>1573</v>
      </c>
      <c r="K1589" s="764" t="s">
        <v>445</v>
      </c>
      <c r="L1589" s="868" t="s">
        <v>484</v>
      </c>
      <c r="M1589" s="468" t="s">
        <v>1638</v>
      </c>
      <c r="N1589" s="514">
        <v>140536</v>
      </c>
      <c r="O1589" s="756">
        <v>24.95</v>
      </c>
      <c r="P1589" s="801">
        <v>27</v>
      </c>
      <c r="Q1589" s="537">
        <f t="shared" si="41"/>
        <v>18.2135</v>
      </c>
      <c r="R1589" s="470">
        <f>Q1589*0.75</f>
        <v>13.660125000000001</v>
      </c>
      <c r="S1589" s="1264">
        <f t="shared" si="42"/>
        <v>7716.0348093447174</v>
      </c>
      <c r="T1589" s="1265"/>
      <c r="U1589" s="1292" t="s">
        <v>405</v>
      </c>
      <c r="V1589" s="1293"/>
    </row>
    <row r="1590" spans="1:22" ht="17">
      <c r="A1590" s="1652"/>
      <c r="B1590" s="817">
        <v>7</v>
      </c>
      <c r="C1590" s="838" t="s">
        <v>1387</v>
      </c>
      <c r="D1590" s="468">
        <v>81</v>
      </c>
      <c r="E1590" s="838" t="s">
        <v>781</v>
      </c>
      <c r="F1590" s="838" t="s">
        <v>459</v>
      </c>
      <c r="G1590" s="514">
        <v>528</v>
      </c>
      <c r="H1590" s="514" t="s">
        <v>82</v>
      </c>
      <c r="I1590" s="514" t="s">
        <v>82</v>
      </c>
      <c r="J1590" s="764" t="s">
        <v>443</v>
      </c>
      <c r="K1590" s="764" t="s">
        <v>443</v>
      </c>
      <c r="L1590" s="868" t="s">
        <v>484</v>
      </c>
      <c r="M1590" s="468" t="s">
        <v>1143</v>
      </c>
      <c r="N1590" s="514">
        <v>194053</v>
      </c>
      <c r="O1590" s="756">
        <v>37.19</v>
      </c>
      <c r="P1590" s="801">
        <v>14</v>
      </c>
      <c r="Q1590" s="537">
        <f t="shared" si="41"/>
        <v>31.983399999999996</v>
      </c>
      <c r="R1590" s="470">
        <f>Q1590*0.75</f>
        <v>23.987549999999999</v>
      </c>
      <c r="S1590" s="1264">
        <f t="shared" si="42"/>
        <v>6067.303663775584</v>
      </c>
      <c r="T1590" s="1265"/>
      <c r="U1590" s="1292" t="s">
        <v>405</v>
      </c>
      <c r="V1590" s="1293"/>
    </row>
    <row r="1591" spans="1:22" ht="17">
      <c r="A1591" s="1652"/>
      <c r="B1591" s="817">
        <v>8</v>
      </c>
      <c r="C1591" s="764" t="s">
        <v>82</v>
      </c>
      <c r="D1591" s="764">
        <v>240</v>
      </c>
      <c r="E1591" s="514">
        <v>0</v>
      </c>
      <c r="F1591" s="764" t="s">
        <v>82</v>
      </c>
      <c r="G1591" s="514">
        <v>0</v>
      </c>
      <c r="H1591" s="514" t="s">
        <v>82</v>
      </c>
      <c r="I1591" s="514" t="s">
        <v>82</v>
      </c>
      <c r="J1591" s="764">
        <v>10</v>
      </c>
      <c r="K1591" s="764">
        <v>0</v>
      </c>
      <c r="L1591" s="868" t="s">
        <v>96</v>
      </c>
      <c r="M1591" s="468" t="s">
        <v>82</v>
      </c>
      <c r="N1591" s="940" t="s">
        <v>212</v>
      </c>
      <c r="O1591" s="922"/>
      <c r="P1591" s="871"/>
      <c r="Q1591" s="537">
        <f t="shared" si="41"/>
        <v>0</v>
      </c>
      <c r="R1591" s="470">
        <f>Q1591*0.93</f>
        <v>0</v>
      </c>
      <c r="S1591" s="1264" t="e">
        <f t="shared" si="42"/>
        <v>#VALUE!</v>
      </c>
      <c r="T1591" s="1265"/>
      <c r="U1591" s="1292" t="s">
        <v>472</v>
      </c>
      <c r="V1591" s="1293"/>
    </row>
    <row r="1592" spans="1:22" ht="16">
      <c r="A1592" s="1652"/>
      <c r="B1592" s="817" t="s">
        <v>465</v>
      </c>
      <c r="C1592" s="838" t="s">
        <v>82</v>
      </c>
      <c r="D1592" s="838" t="s">
        <v>838</v>
      </c>
      <c r="E1592" s="838" t="s">
        <v>838</v>
      </c>
      <c r="F1592" s="838" t="s">
        <v>82</v>
      </c>
      <c r="G1592" s="838" t="s">
        <v>96</v>
      </c>
      <c r="H1592" s="468" t="s">
        <v>82</v>
      </c>
      <c r="I1592" s="514" t="s">
        <v>82</v>
      </c>
      <c r="J1592" s="764" t="s">
        <v>699</v>
      </c>
      <c r="K1592" s="514">
        <v>0</v>
      </c>
      <c r="L1592" s="514" t="s">
        <v>82</v>
      </c>
      <c r="M1592" s="863" t="s">
        <v>82</v>
      </c>
      <c r="N1592" s="923"/>
      <c r="O1592" s="922"/>
      <c r="P1592" s="871"/>
      <c r="Q1592" s="537">
        <f t="shared" si="41"/>
        <v>0</v>
      </c>
      <c r="R1592" s="470">
        <f>Q1592*0.93</f>
        <v>0</v>
      </c>
      <c r="S1592" s="1264" t="e">
        <f t="shared" si="42"/>
        <v>#DIV/0!</v>
      </c>
      <c r="T1592" s="1265"/>
      <c r="U1592" s="1292" t="s">
        <v>473</v>
      </c>
      <c r="V1592" s="1293"/>
    </row>
    <row r="1593" spans="1:22" ht="17">
      <c r="A1593" s="1653"/>
      <c r="B1593" s="817" t="s">
        <v>467</v>
      </c>
      <c r="C1593" s="764" t="s">
        <v>461</v>
      </c>
      <c r="D1593" s="468">
        <v>81</v>
      </c>
      <c r="E1593" s="514">
        <v>25</v>
      </c>
      <c r="F1593" s="764" t="s">
        <v>458</v>
      </c>
      <c r="G1593" s="514">
        <v>466</v>
      </c>
      <c r="H1593" s="468" t="s">
        <v>82</v>
      </c>
      <c r="I1593" s="514" t="s">
        <v>82</v>
      </c>
      <c r="J1593" s="764">
        <v>0</v>
      </c>
      <c r="K1593" s="764">
        <v>0</v>
      </c>
      <c r="L1593" s="868" t="s">
        <v>484</v>
      </c>
      <c r="M1593" s="468" t="s">
        <v>1031</v>
      </c>
      <c r="N1593" s="841">
        <v>93055</v>
      </c>
      <c r="O1593" s="787">
        <v>29.2</v>
      </c>
      <c r="P1593" s="801">
        <v>55</v>
      </c>
      <c r="Q1593" s="537">
        <f t="shared" si="41"/>
        <v>13.14</v>
      </c>
      <c r="R1593" s="470">
        <f>Q1593*0.7835</f>
        <v>10.29519</v>
      </c>
      <c r="S1593" s="1264">
        <f t="shared" si="42"/>
        <v>7081.8112633181127</v>
      </c>
      <c r="T1593" s="1265"/>
      <c r="U1593" s="1292" t="s">
        <v>405</v>
      </c>
      <c r="V1593" s="1293"/>
    </row>
    <row r="1594" spans="1:22" ht="17">
      <c r="A1594" s="1651">
        <v>45507</v>
      </c>
      <c r="B1594" s="817" t="s">
        <v>256</v>
      </c>
      <c r="C1594" s="764" t="s">
        <v>819</v>
      </c>
      <c r="D1594" s="839" t="s">
        <v>1621</v>
      </c>
      <c r="E1594" s="764" t="s">
        <v>1357</v>
      </c>
      <c r="F1594" s="838" t="s">
        <v>537</v>
      </c>
      <c r="G1594" s="514">
        <v>462</v>
      </c>
      <c r="H1594" s="970">
        <v>166.02</v>
      </c>
      <c r="I1594" s="514" t="s">
        <v>82</v>
      </c>
      <c r="J1594" s="838" t="s">
        <v>443</v>
      </c>
      <c r="K1594" s="839">
        <v>0</v>
      </c>
      <c r="L1594" s="868" t="s">
        <v>484</v>
      </c>
      <c r="M1594" s="468" t="s">
        <v>1105</v>
      </c>
      <c r="N1594" s="514">
        <v>118743</v>
      </c>
      <c r="O1594" s="756">
        <v>212</v>
      </c>
      <c r="P1594" s="768">
        <v>99</v>
      </c>
      <c r="Q1594" s="537">
        <f t="shared" si="41"/>
        <v>2.12</v>
      </c>
      <c r="R1594" s="470">
        <f>Q1594*0.75</f>
        <v>1.59</v>
      </c>
      <c r="S1594" s="1264">
        <f t="shared" si="42"/>
        <v>56010.849056603773</v>
      </c>
      <c r="T1594" s="1265"/>
      <c r="U1594" s="1292" t="s">
        <v>1569</v>
      </c>
      <c r="V1594" s="1293"/>
    </row>
    <row r="1595" spans="1:22" ht="17">
      <c r="A1595" s="1652"/>
      <c r="B1595" s="817">
        <v>6</v>
      </c>
      <c r="C1595" s="764" t="s">
        <v>1637</v>
      </c>
      <c r="D1595" s="764" t="s">
        <v>1020</v>
      </c>
      <c r="E1595" s="764" t="s">
        <v>1629</v>
      </c>
      <c r="F1595" s="838" t="s">
        <v>459</v>
      </c>
      <c r="G1595" s="514">
        <v>462</v>
      </c>
      <c r="H1595" s="514" t="s">
        <v>82</v>
      </c>
      <c r="I1595" s="514" t="s">
        <v>82</v>
      </c>
      <c r="J1595" s="838" t="s">
        <v>697</v>
      </c>
      <c r="K1595" s="764" t="s">
        <v>96</v>
      </c>
      <c r="L1595" s="868" t="s">
        <v>484</v>
      </c>
      <c r="M1595" s="468" t="s">
        <v>965</v>
      </c>
      <c r="N1595" s="514">
        <v>142247</v>
      </c>
      <c r="O1595" s="756">
        <v>25.35</v>
      </c>
      <c r="P1595" s="801">
        <v>27</v>
      </c>
      <c r="Q1595" s="537">
        <f t="shared" si="41"/>
        <v>18.505500000000001</v>
      </c>
      <c r="R1595" s="470">
        <f>Q1595*0.75</f>
        <v>13.879125000000002</v>
      </c>
      <c r="S1595" s="1264">
        <f t="shared" si="42"/>
        <v>7686.7417794709672</v>
      </c>
      <c r="T1595" s="1265"/>
      <c r="U1595" s="1292" t="s">
        <v>405</v>
      </c>
      <c r="V1595" s="1293"/>
    </row>
    <row r="1596" spans="1:22" ht="17">
      <c r="A1596" s="1652"/>
      <c r="B1596" s="817">
        <v>7</v>
      </c>
      <c r="C1596" s="838" t="s">
        <v>1639</v>
      </c>
      <c r="D1596" s="468" t="s">
        <v>1640</v>
      </c>
      <c r="E1596" s="838" t="s">
        <v>781</v>
      </c>
      <c r="F1596" s="838" t="s">
        <v>459</v>
      </c>
      <c r="G1596" s="514">
        <v>529</v>
      </c>
      <c r="H1596" s="514" t="s">
        <v>82</v>
      </c>
      <c r="I1596" s="514" t="s">
        <v>82</v>
      </c>
      <c r="J1596" s="764" t="s">
        <v>443</v>
      </c>
      <c r="K1596" s="764" t="s">
        <v>443</v>
      </c>
      <c r="L1596" s="868" t="s">
        <v>484</v>
      </c>
      <c r="M1596" s="468" t="s">
        <v>1447</v>
      </c>
      <c r="N1596" s="514">
        <v>194053</v>
      </c>
      <c r="O1596" s="756">
        <v>37.19</v>
      </c>
      <c r="P1596" s="801">
        <v>14</v>
      </c>
      <c r="Q1596" s="537">
        <f t="shared" si="41"/>
        <v>31.983399999999996</v>
      </c>
      <c r="R1596" s="470">
        <f>Q1596*0.75</f>
        <v>23.987549999999999</v>
      </c>
      <c r="S1596" s="1264">
        <f t="shared" si="42"/>
        <v>6067.303663775584</v>
      </c>
      <c r="T1596" s="1265"/>
      <c r="U1596" s="1292" t="s">
        <v>405</v>
      </c>
      <c r="V1596" s="1293"/>
    </row>
    <row r="1597" spans="1:22" ht="17">
      <c r="A1597" s="1652"/>
      <c r="B1597" s="817">
        <v>8</v>
      </c>
      <c r="C1597" s="764" t="s">
        <v>82</v>
      </c>
      <c r="D1597" s="764">
        <v>240</v>
      </c>
      <c r="E1597" s="514">
        <v>0</v>
      </c>
      <c r="F1597" s="764" t="s">
        <v>82</v>
      </c>
      <c r="G1597" s="514">
        <v>0</v>
      </c>
      <c r="H1597" s="514" t="s">
        <v>82</v>
      </c>
      <c r="I1597" s="514" t="s">
        <v>82</v>
      </c>
      <c r="J1597" s="764">
        <v>10</v>
      </c>
      <c r="K1597" s="764">
        <v>0</v>
      </c>
      <c r="L1597" s="868" t="s">
        <v>96</v>
      </c>
      <c r="M1597" s="468" t="s">
        <v>82</v>
      </c>
      <c r="N1597" s="940" t="s">
        <v>212</v>
      </c>
      <c r="O1597" s="922"/>
      <c r="P1597" s="871"/>
      <c r="Q1597" s="537">
        <f t="shared" si="41"/>
        <v>0</v>
      </c>
      <c r="R1597" s="470">
        <f>Q1597*0.93</f>
        <v>0</v>
      </c>
      <c r="S1597" s="1264" t="e">
        <f t="shared" si="42"/>
        <v>#VALUE!</v>
      </c>
      <c r="T1597" s="1265"/>
      <c r="U1597" s="1292" t="s">
        <v>472</v>
      </c>
      <c r="V1597" s="1293"/>
    </row>
    <row r="1598" spans="1:22" ht="16">
      <c r="A1598" s="1652"/>
      <c r="B1598" s="817" t="s">
        <v>465</v>
      </c>
      <c r="C1598" s="838" t="s">
        <v>82</v>
      </c>
      <c r="D1598" s="838" t="s">
        <v>838</v>
      </c>
      <c r="E1598" s="838" t="s">
        <v>838</v>
      </c>
      <c r="F1598" s="838" t="s">
        <v>82</v>
      </c>
      <c r="G1598" s="838" t="s">
        <v>96</v>
      </c>
      <c r="H1598" s="468" t="s">
        <v>82</v>
      </c>
      <c r="I1598" s="514" t="s">
        <v>82</v>
      </c>
      <c r="J1598" s="764" t="s">
        <v>699</v>
      </c>
      <c r="K1598" s="514">
        <v>0</v>
      </c>
      <c r="L1598" s="514" t="s">
        <v>82</v>
      </c>
      <c r="M1598" s="863" t="s">
        <v>82</v>
      </c>
      <c r="N1598" s="923"/>
      <c r="O1598" s="922"/>
      <c r="P1598" s="871"/>
      <c r="Q1598" s="537">
        <f t="shared" si="41"/>
        <v>0</v>
      </c>
      <c r="R1598" s="470">
        <f>Q1598*0.93</f>
        <v>0</v>
      </c>
      <c r="S1598" s="1264" t="e">
        <f t="shared" si="42"/>
        <v>#DIV/0!</v>
      </c>
      <c r="T1598" s="1265"/>
      <c r="U1598" s="1292" t="s">
        <v>473</v>
      </c>
      <c r="V1598" s="1293"/>
    </row>
    <row r="1599" spans="1:22" ht="17">
      <c r="A1599" s="1653"/>
      <c r="B1599" s="817" t="s">
        <v>467</v>
      </c>
      <c r="C1599" s="764" t="s">
        <v>461</v>
      </c>
      <c r="D1599" s="468">
        <v>80</v>
      </c>
      <c r="E1599" s="514" t="s">
        <v>1328</v>
      </c>
      <c r="F1599" s="764" t="s">
        <v>458</v>
      </c>
      <c r="G1599" s="514">
        <v>464</v>
      </c>
      <c r="H1599" s="468" t="s">
        <v>82</v>
      </c>
      <c r="I1599" s="514" t="s">
        <v>82</v>
      </c>
      <c r="J1599" s="764">
        <v>0</v>
      </c>
      <c r="K1599" s="764">
        <v>0</v>
      </c>
      <c r="L1599" s="868" t="s">
        <v>484</v>
      </c>
      <c r="M1599" s="468" t="s">
        <v>1031</v>
      </c>
      <c r="N1599" s="841">
        <v>93055</v>
      </c>
      <c r="O1599" s="787">
        <v>29.2</v>
      </c>
      <c r="P1599" s="801">
        <v>55</v>
      </c>
      <c r="Q1599" s="537">
        <f t="shared" si="41"/>
        <v>13.14</v>
      </c>
      <c r="R1599" s="470">
        <f>Q1599*0.7835</f>
        <v>10.29519</v>
      </c>
      <c r="S1599" s="1264">
        <f t="shared" si="42"/>
        <v>7081.8112633181127</v>
      </c>
      <c r="T1599" s="1265"/>
      <c r="U1599" s="1292" t="s">
        <v>405</v>
      </c>
      <c r="V1599" s="1293"/>
    </row>
    <row r="1600" spans="1:22" ht="15.75" customHeight="1">
      <c r="A1600" s="1651">
        <v>45508</v>
      </c>
      <c r="B1600" s="817" t="s">
        <v>256</v>
      </c>
      <c r="C1600" s="764" t="s">
        <v>819</v>
      </c>
      <c r="D1600" s="839" t="s">
        <v>1621</v>
      </c>
      <c r="E1600" s="764" t="s">
        <v>1357</v>
      </c>
      <c r="F1600" s="838" t="s">
        <v>537</v>
      </c>
      <c r="G1600" s="514">
        <v>460</v>
      </c>
      <c r="H1600" s="970">
        <v>165.95</v>
      </c>
      <c r="I1600" s="514" t="s">
        <v>82</v>
      </c>
      <c r="J1600" s="838" t="s">
        <v>443</v>
      </c>
      <c r="K1600" s="839">
        <v>0</v>
      </c>
      <c r="L1600" s="868" t="s">
        <v>484</v>
      </c>
      <c r="M1600" s="468" t="s">
        <v>1105</v>
      </c>
      <c r="N1600" s="514">
        <v>113042</v>
      </c>
      <c r="O1600" s="756">
        <v>212</v>
      </c>
      <c r="P1600" s="768">
        <v>99</v>
      </c>
      <c r="Q1600" s="537">
        <f t="shared" si="41"/>
        <v>2.12</v>
      </c>
      <c r="R1600" s="470">
        <f>Q1600*0.75</f>
        <v>1.59</v>
      </c>
      <c r="S1600" s="1264">
        <f t="shared" si="42"/>
        <v>53321.698113207545</v>
      </c>
      <c r="T1600" s="1265"/>
      <c r="U1600" s="1292" t="s">
        <v>1569</v>
      </c>
      <c r="V1600" s="1293"/>
    </row>
    <row r="1601" spans="1:22" ht="15.75" customHeight="1">
      <c r="A1601" s="1652"/>
      <c r="B1601" s="817">
        <v>6</v>
      </c>
      <c r="C1601" s="764" t="s">
        <v>1637</v>
      </c>
      <c r="D1601" s="764" t="s">
        <v>1020</v>
      </c>
      <c r="E1601" s="764" t="s">
        <v>1629</v>
      </c>
      <c r="F1601" s="838" t="s">
        <v>459</v>
      </c>
      <c r="G1601" s="514">
        <v>460</v>
      </c>
      <c r="H1601" s="514" t="s">
        <v>82</v>
      </c>
      <c r="I1601" s="514" t="s">
        <v>82</v>
      </c>
      <c r="J1601" s="838" t="s">
        <v>697</v>
      </c>
      <c r="K1601" s="764" t="s">
        <v>96</v>
      </c>
      <c r="L1601" s="868" t="s">
        <v>484</v>
      </c>
      <c r="M1601" s="468" t="s">
        <v>1638</v>
      </c>
      <c r="N1601" s="514">
        <v>149509</v>
      </c>
      <c r="O1601" s="756">
        <v>25.85</v>
      </c>
      <c r="P1601" s="801">
        <v>27</v>
      </c>
      <c r="Q1601" s="537">
        <f t="shared" si="41"/>
        <v>18.870500000000003</v>
      </c>
      <c r="R1601" s="470">
        <f>Q1601*0.75</f>
        <v>14.152875000000002</v>
      </c>
      <c r="S1601" s="1264">
        <f t="shared" si="42"/>
        <v>7922.8955247608683</v>
      </c>
      <c r="T1601" s="1265"/>
      <c r="U1601" s="1292" t="s">
        <v>405</v>
      </c>
      <c r="V1601" s="1293"/>
    </row>
    <row r="1602" spans="1:22" ht="15.75" customHeight="1">
      <c r="A1602" s="1652"/>
      <c r="B1602" s="817">
        <v>7</v>
      </c>
      <c r="C1602" s="838" t="s">
        <v>1641</v>
      </c>
      <c r="D1602" s="468">
        <v>80</v>
      </c>
      <c r="E1602" s="838" t="s">
        <v>781</v>
      </c>
      <c r="F1602" s="838" t="s">
        <v>459</v>
      </c>
      <c r="G1602" s="514">
        <v>530</v>
      </c>
      <c r="H1602" s="514" t="s">
        <v>82</v>
      </c>
      <c r="I1602" s="514" t="s">
        <v>82</v>
      </c>
      <c r="J1602" s="764" t="s">
        <v>443</v>
      </c>
      <c r="K1602" s="764" t="s">
        <v>443</v>
      </c>
      <c r="L1602" s="868" t="s">
        <v>484</v>
      </c>
      <c r="M1602" s="468" t="s">
        <v>1447</v>
      </c>
      <c r="N1602" s="514">
        <v>194053</v>
      </c>
      <c r="O1602" s="756">
        <v>37.19</v>
      </c>
      <c r="P1602" s="801">
        <v>14</v>
      </c>
      <c r="Q1602" s="537">
        <f t="shared" si="41"/>
        <v>31.983399999999996</v>
      </c>
      <c r="R1602" s="470">
        <f>Q1602*0.75</f>
        <v>23.987549999999999</v>
      </c>
      <c r="S1602" s="1264">
        <f t="shared" si="42"/>
        <v>6067.303663775584</v>
      </c>
      <c r="T1602" s="1265"/>
      <c r="U1602" s="1292" t="s">
        <v>405</v>
      </c>
      <c r="V1602" s="1293"/>
    </row>
    <row r="1603" spans="1:22" ht="15.75" customHeight="1">
      <c r="A1603" s="1652"/>
      <c r="B1603" s="817">
        <v>8</v>
      </c>
      <c r="C1603" s="764" t="s">
        <v>82</v>
      </c>
      <c r="D1603" s="764">
        <v>240</v>
      </c>
      <c r="E1603" s="514">
        <v>0</v>
      </c>
      <c r="F1603" s="764" t="s">
        <v>82</v>
      </c>
      <c r="G1603" s="514">
        <v>0</v>
      </c>
      <c r="H1603" s="514" t="s">
        <v>82</v>
      </c>
      <c r="I1603" s="514" t="s">
        <v>82</v>
      </c>
      <c r="J1603" s="764">
        <v>10</v>
      </c>
      <c r="K1603" s="764">
        <v>0</v>
      </c>
      <c r="L1603" s="868" t="s">
        <v>96</v>
      </c>
      <c r="M1603" s="468" t="s">
        <v>82</v>
      </c>
      <c r="N1603" s="940" t="s">
        <v>212</v>
      </c>
      <c r="O1603" s="922"/>
      <c r="P1603" s="871"/>
      <c r="Q1603" s="537">
        <f t="shared" si="41"/>
        <v>0</v>
      </c>
      <c r="R1603" s="470">
        <f>Q1603*0.93</f>
        <v>0</v>
      </c>
      <c r="S1603" s="1264" t="e">
        <f t="shared" si="42"/>
        <v>#VALUE!</v>
      </c>
      <c r="T1603" s="1265"/>
      <c r="U1603" s="1292" t="s">
        <v>472</v>
      </c>
      <c r="V1603" s="1293"/>
    </row>
    <row r="1604" spans="1:22" ht="15.75" customHeight="1">
      <c r="A1604" s="1652"/>
      <c r="B1604" s="817" t="s">
        <v>465</v>
      </c>
      <c r="C1604" s="838" t="s">
        <v>82</v>
      </c>
      <c r="D1604" s="838" t="s">
        <v>838</v>
      </c>
      <c r="E1604" s="838" t="s">
        <v>838</v>
      </c>
      <c r="F1604" s="838" t="s">
        <v>82</v>
      </c>
      <c r="G1604" s="838" t="s">
        <v>96</v>
      </c>
      <c r="H1604" s="468" t="s">
        <v>82</v>
      </c>
      <c r="I1604" s="514" t="s">
        <v>82</v>
      </c>
      <c r="J1604" s="764" t="s">
        <v>699</v>
      </c>
      <c r="K1604" s="514">
        <v>0</v>
      </c>
      <c r="L1604" s="514" t="s">
        <v>82</v>
      </c>
      <c r="M1604" s="863" t="s">
        <v>82</v>
      </c>
      <c r="N1604" s="923"/>
      <c r="O1604" s="922"/>
      <c r="P1604" s="871"/>
      <c r="Q1604" s="537">
        <f t="shared" ref="Q1604:Q1667" si="43">O1604*(100-P1604)/100</f>
        <v>0</v>
      </c>
      <c r="R1604" s="470">
        <f>Q1604*0.93</f>
        <v>0</v>
      </c>
      <c r="S1604" s="1264" t="e">
        <f t="shared" ref="S1604:S1667" si="44">N1604/Q1604</f>
        <v>#DIV/0!</v>
      </c>
      <c r="T1604" s="1265"/>
      <c r="U1604" s="1292" t="s">
        <v>473</v>
      </c>
      <c r="V1604" s="1293"/>
    </row>
    <row r="1605" spans="1:22" ht="15.75" customHeight="1">
      <c r="A1605" s="1653"/>
      <c r="B1605" s="817" t="s">
        <v>467</v>
      </c>
      <c r="C1605" s="764" t="s">
        <v>461</v>
      </c>
      <c r="D1605" s="468">
        <v>80</v>
      </c>
      <c r="E1605" s="514" t="s">
        <v>1328</v>
      </c>
      <c r="F1605" s="764" t="s">
        <v>458</v>
      </c>
      <c r="G1605" s="514">
        <v>461</v>
      </c>
      <c r="H1605" s="468" t="s">
        <v>82</v>
      </c>
      <c r="I1605" s="514" t="s">
        <v>82</v>
      </c>
      <c r="J1605" s="764">
        <v>0</v>
      </c>
      <c r="K1605" s="764">
        <v>0</v>
      </c>
      <c r="L1605" s="868" t="s">
        <v>484</v>
      </c>
      <c r="M1605" s="468" t="s">
        <v>1031</v>
      </c>
      <c r="N1605" s="841">
        <v>93055</v>
      </c>
      <c r="O1605" s="787">
        <v>29.2</v>
      </c>
      <c r="P1605" s="801">
        <v>55</v>
      </c>
      <c r="Q1605" s="537">
        <f t="shared" si="43"/>
        <v>13.14</v>
      </c>
      <c r="R1605" s="470">
        <f>Q1605*0.7835</f>
        <v>10.29519</v>
      </c>
      <c r="S1605" s="1264">
        <f t="shared" si="44"/>
        <v>7081.8112633181127</v>
      </c>
      <c r="T1605" s="1265"/>
      <c r="U1605" s="1292" t="s">
        <v>405</v>
      </c>
      <c r="V1605" s="1293"/>
    </row>
    <row r="1606" spans="1:22" ht="17">
      <c r="A1606" s="1651">
        <v>45509</v>
      </c>
      <c r="B1606" s="817" t="s">
        <v>256</v>
      </c>
      <c r="C1606" s="764" t="s">
        <v>819</v>
      </c>
      <c r="D1606" s="839" t="s">
        <v>1621</v>
      </c>
      <c r="E1606" s="764" t="s">
        <v>1357</v>
      </c>
      <c r="F1606" s="838" t="s">
        <v>537</v>
      </c>
      <c r="G1606" s="514">
        <v>487</v>
      </c>
      <c r="H1606" s="970">
        <v>165.74</v>
      </c>
      <c r="I1606" s="514" t="s">
        <v>82</v>
      </c>
      <c r="J1606" s="838" t="s">
        <v>443</v>
      </c>
      <c r="K1606" s="839">
        <v>0</v>
      </c>
      <c r="L1606" s="868" t="s">
        <v>484</v>
      </c>
      <c r="M1606" s="468" t="s">
        <v>1489</v>
      </c>
      <c r="N1606" s="514">
        <v>98092</v>
      </c>
      <c r="O1606" s="756">
        <v>203</v>
      </c>
      <c r="P1606" s="768">
        <v>99</v>
      </c>
      <c r="Q1606" s="537">
        <f t="shared" si="43"/>
        <v>2.0299999999999998</v>
      </c>
      <c r="R1606" s="470">
        <f>Q1606*0.75</f>
        <v>1.5225</v>
      </c>
      <c r="S1606" s="1264">
        <f t="shared" si="44"/>
        <v>48321.182266009855</v>
      </c>
      <c r="T1606" s="1265"/>
      <c r="U1606" s="1292" t="s">
        <v>1569</v>
      </c>
      <c r="V1606" s="1293"/>
    </row>
    <row r="1607" spans="1:22" ht="17">
      <c r="A1607" s="1652"/>
      <c r="B1607" s="817">
        <v>6</v>
      </c>
      <c r="C1607" s="764" t="s">
        <v>1637</v>
      </c>
      <c r="D1607" s="764" t="s">
        <v>819</v>
      </c>
      <c r="E1607" s="764" t="s">
        <v>1629</v>
      </c>
      <c r="F1607" s="838" t="s">
        <v>459</v>
      </c>
      <c r="G1607" s="514">
        <v>487</v>
      </c>
      <c r="H1607" s="514" t="s">
        <v>82</v>
      </c>
      <c r="I1607" s="514" t="s">
        <v>82</v>
      </c>
      <c r="J1607" s="838" t="s">
        <v>697</v>
      </c>
      <c r="K1607" s="764" t="s">
        <v>96</v>
      </c>
      <c r="L1607" s="868" t="s">
        <v>975</v>
      </c>
      <c r="M1607" s="468" t="s">
        <v>1638</v>
      </c>
      <c r="N1607" s="514">
        <v>123356</v>
      </c>
      <c r="O1607" s="756">
        <v>22.48</v>
      </c>
      <c r="P1607" s="801">
        <v>27</v>
      </c>
      <c r="Q1607" s="537">
        <f t="shared" si="43"/>
        <v>16.410399999999999</v>
      </c>
      <c r="R1607" s="470">
        <f>Q1607*0.75</f>
        <v>12.3078</v>
      </c>
      <c r="S1607" s="1264">
        <f t="shared" si="44"/>
        <v>7516.9404767708284</v>
      </c>
      <c r="T1607" s="1265"/>
      <c r="U1607" s="1292" t="s">
        <v>405</v>
      </c>
      <c r="V1607" s="1293"/>
    </row>
    <row r="1608" spans="1:22" ht="17">
      <c r="A1608" s="1652"/>
      <c r="B1608" s="817">
        <v>7</v>
      </c>
      <c r="C1608" s="838" t="s">
        <v>1641</v>
      </c>
      <c r="D1608" s="468">
        <v>80</v>
      </c>
      <c r="E1608" s="838" t="s">
        <v>781</v>
      </c>
      <c r="F1608" s="838" t="s">
        <v>459</v>
      </c>
      <c r="G1608" s="514">
        <v>528</v>
      </c>
      <c r="H1608" s="514" t="s">
        <v>82</v>
      </c>
      <c r="I1608" s="514" t="s">
        <v>82</v>
      </c>
      <c r="J1608" s="764" t="s">
        <v>443</v>
      </c>
      <c r="K1608" s="764" t="s">
        <v>443</v>
      </c>
      <c r="L1608" s="868" t="s">
        <v>1108</v>
      </c>
      <c r="M1608" s="468" t="s">
        <v>1143</v>
      </c>
      <c r="N1608" s="514">
        <v>192731</v>
      </c>
      <c r="O1608" s="756">
        <v>30</v>
      </c>
      <c r="P1608" s="801">
        <v>14</v>
      </c>
      <c r="Q1608" s="537">
        <f t="shared" si="43"/>
        <v>25.8</v>
      </c>
      <c r="R1608" s="470">
        <f>Q1608*0.75</f>
        <v>19.350000000000001</v>
      </c>
      <c r="S1608" s="1264">
        <f t="shared" si="44"/>
        <v>7470.1937984496126</v>
      </c>
      <c r="T1608" s="1265"/>
      <c r="U1608" s="1292" t="s">
        <v>405</v>
      </c>
      <c r="V1608" s="1293"/>
    </row>
    <row r="1609" spans="1:22" ht="17">
      <c r="A1609" s="1652"/>
      <c r="B1609" s="817">
        <v>8</v>
      </c>
      <c r="C1609" s="764" t="s">
        <v>82</v>
      </c>
      <c r="D1609" s="764">
        <v>240</v>
      </c>
      <c r="E1609" s="514">
        <v>0</v>
      </c>
      <c r="F1609" s="764" t="s">
        <v>82</v>
      </c>
      <c r="G1609" s="514">
        <v>0</v>
      </c>
      <c r="H1609" s="514" t="s">
        <v>82</v>
      </c>
      <c r="I1609" s="514" t="s">
        <v>82</v>
      </c>
      <c r="J1609" s="764">
        <v>10</v>
      </c>
      <c r="K1609" s="764">
        <v>0</v>
      </c>
      <c r="L1609" s="868" t="s">
        <v>96</v>
      </c>
      <c r="M1609" s="468" t="s">
        <v>82</v>
      </c>
      <c r="N1609" s="940" t="s">
        <v>212</v>
      </c>
      <c r="O1609" s="922"/>
      <c r="P1609" s="871"/>
      <c r="Q1609" s="537">
        <f t="shared" si="43"/>
        <v>0</v>
      </c>
      <c r="R1609" s="470">
        <f>Q1609*0.93</f>
        <v>0</v>
      </c>
      <c r="S1609" s="1264" t="e">
        <f t="shared" si="44"/>
        <v>#VALUE!</v>
      </c>
      <c r="T1609" s="1265"/>
      <c r="U1609" s="1292" t="s">
        <v>472</v>
      </c>
      <c r="V1609" s="1293"/>
    </row>
    <row r="1610" spans="1:22" ht="16">
      <c r="A1610" s="1652"/>
      <c r="B1610" s="817" t="s">
        <v>465</v>
      </c>
      <c r="C1610" s="838" t="s">
        <v>82</v>
      </c>
      <c r="D1610" s="838" t="s">
        <v>838</v>
      </c>
      <c r="E1610" s="838" t="s">
        <v>838</v>
      </c>
      <c r="F1610" s="838" t="s">
        <v>82</v>
      </c>
      <c r="G1610" s="838" t="s">
        <v>96</v>
      </c>
      <c r="H1610" s="468" t="s">
        <v>82</v>
      </c>
      <c r="I1610" s="514" t="s">
        <v>82</v>
      </c>
      <c r="J1610" s="764" t="s">
        <v>699</v>
      </c>
      <c r="K1610" s="514">
        <v>0</v>
      </c>
      <c r="L1610" s="514" t="s">
        <v>82</v>
      </c>
      <c r="M1610" s="863" t="s">
        <v>82</v>
      </c>
      <c r="N1610" s="923"/>
      <c r="O1610" s="922"/>
      <c r="P1610" s="871"/>
      <c r="Q1610" s="537">
        <f t="shared" si="43"/>
        <v>0</v>
      </c>
      <c r="R1610" s="470">
        <f>Q1610*0.93</f>
        <v>0</v>
      </c>
      <c r="S1610" s="1264" t="e">
        <f t="shared" si="44"/>
        <v>#DIV/0!</v>
      </c>
      <c r="T1610" s="1265"/>
      <c r="U1610" s="1292" t="s">
        <v>473</v>
      </c>
      <c r="V1610" s="1293"/>
    </row>
    <row r="1611" spans="1:22" ht="17">
      <c r="A1611" s="1653"/>
      <c r="B1611" s="817" t="s">
        <v>467</v>
      </c>
      <c r="C1611" s="764" t="s">
        <v>461</v>
      </c>
      <c r="D1611" s="468">
        <v>80</v>
      </c>
      <c r="E1611" s="514" t="s">
        <v>669</v>
      </c>
      <c r="F1611" s="764" t="s">
        <v>458</v>
      </c>
      <c r="G1611" s="514">
        <v>499</v>
      </c>
      <c r="H1611" s="468" t="s">
        <v>82</v>
      </c>
      <c r="I1611" s="514" t="s">
        <v>82</v>
      </c>
      <c r="J1611" s="764">
        <v>0</v>
      </c>
      <c r="K1611" s="764">
        <v>0</v>
      </c>
      <c r="L1611" s="868" t="s">
        <v>484</v>
      </c>
      <c r="M1611" s="468" t="s">
        <v>1096</v>
      </c>
      <c r="N1611" s="841">
        <v>104241</v>
      </c>
      <c r="O1611" s="787">
        <v>29.2</v>
      </c>
      <c r="P1611" s="801">
        <v>55</v>
      </c>
      <c r="Q1611" s="537">
        <f t="shared" si="43"/>
        <v>13.14</v>
      </c>
      <c r="R1611" s="470">
        <f>Q1611*0.7835</f>
        <v>10.29519</v>
      </c>
      <c r="S1611" s="1264">
        <f t="shared" si="44"/>
        <v>7933.1050228310496</v>
      </c>
      <c r="T1611" s="1265"/>
      <c r="U1611" s="1292" t="s">
        <v>405</v>
      </c>
      <c r="V1611" s="1293"/>
    </row>
    <row r="1612" spans="1:22" ht="17">
      <c r="A1612" s="1651">
        <v>45510</v>
      </c>
      <c r="B1612" s="817" t="s">
        <v>256</v>
      </c>
      <c r="C1612" s="764" t="s">
        <v>819</v>
      </c>
      <c r="D1612" s="839" t="s">
        <v>1197</v>
      </c>
      <c r="E1612" s="764" t="s">
        <v>1357</v>
      </c>
      <c r="F1612" s="838" t="s">
        <v>537</v>
      </c>
      <c r="G1612" s="514">
        <v>487</v>
      </c>
      <c r="H1612" s="970">
        <v>165.81</v>
      </c>
      <c r="I1612" s="514" t="s">
        <v>82</v>
      </c>
      <c r="J1612" s="838" t="s">
        <v>443</v>
      </c>
      <c r="K1612" s="839">
        <v>0</v>
      </c>
      <c r="L1612" s="868" t="s">
        <v>484</v>
      </c>
      <c r="M1612" s="468" t="s">
        <v>1489</v>
      </c>
      <c r="N1612" s="514">
        <v>112792</v>
      </c>
      <c r="O1612" s="756">
        <v>212</v>
      </c>
      <c r="P1612" s="768">
        <v>99</v>
      </c>
      <c r="Q1612" s="537">
        <f t="shared" si="43"/>
        <v>2.12</v>
      </c>
      <c r="R1612" s="470">
        <f>Q1612*0.75</f>
        <v>1.59</v>
      </c>
      <c r="S1612" s="1264">
        <f t="shared" si="44"/>
        <v>53203.773584905655</v>
      </c>
      <c r="T1612" s="1265"/>
      <c r="U1612" s="1292" t="s">
        <v>1569</v>
      </c>
      <c r="V1612" s="1293"/>
    </row>
    <row r="1613" spans="1:22" ht="17">
      <c r="A1613" s="1652"/>
      <c r="B1613" s="817">
        <v>6</v>
      </c>
      <c r="C1613" s="764" t="s">
        <v>1642</v>
      </c>
      <c r="D1613" s="764" t="s">
        <v>1515</v>
      </c>
      <c r="E1613" s="764" t="s">
        <v>1629</v>
      </c>
      <c r="F1613" s="838" t="s">
        <v>459</v>
      </c>
      <c r="G1613" s="514">
        <v>488</v>
      </c>
      <c r="H1613" s="514" t="s">
        <v>82</v>
      </c>
      <c r="I1613" s="514" t="s">
        <v>82</v>
      </c>
      <c r="J1613" s="838" t="s">
        <v>697</v>
      </c>
      <c r="K1613" s="764" t="s">
        <v>96</v>
      </c>
      <c r="L1613" s="868" t="s">
        <v>484</v>
      </c>
      <c r="M1613" s="468" t="s">
        <v>1638</v>
      </c>
      <c r="N1613" s="514">
        <v>140133</v>
      </c>
      <c r="O1613" s="756">
        <v>29</v>
      </c>
      <c r="P1613" s="801">
        <v>27</v>
      </c>
      <c r="Q1613" s="537">
        <f t="shared" si="43"/>
        <v>21.17</v>
      </c>
      <c r="R1613" s="470">
        <f>Q1613*0.75</f>
        <v>15.877500000000001</v>
      </c>
      <c r="S1613" s="1264">
        <f t="shared" si="44"/>
        <v>6619.4142654700045</v>
      </c>
      <c r="T1613" s="1265"/>
      <c r="U1613" s="1292" t="s">
        <v>405</v>
      </c>
      <c r="V1613" s="1293"/>
    </row>
    <row r="1614" spans="1:22" ht="17">
      <c r="A1614" s="1652"/>
      <c r="B1614" s="817">
        <v>7</v>
      </c>
      <c r="C1614" s="838" t="s">
        <v>1643</v>
      </c>
      <c r="D1614" s="468" t="s">
        <v>1640</v>
      </c>
      <c r="E1614" s="838" t="s">
        <v>781</v>
      </c>
      <c r="F1614" s="838" t="s">
        <v>459</v>
      </c>
      <c r="G1614" s="514">
        <v>503</v>
      </c>
      <c r="H1614" s="514" t="s">
        <v>82</v>
      </c>
      <c r="I1614" s="514" t="s">
        <v>82</v>
      </c>
      <c r="J1614" s="764" t="s">
        <v>443</v>
      </c>
      <c r="K1614" s="764" t="s">
        <v>443</v>
      </c>
      <c r="L1614" s="868" t="s">
        <v>484</v>
      </c>
      <c r="M1614" s="468" t="s">
        <v>1143</v>
      </c>
      <c r="N1614" s="514">
        <v>199747</v>
      </c>
      <c r="O1614" s="756">
        <v>33.659999999999997</v>
      </c>
      <c r="P1614" s="801">
        <v>14</v>
      </c>
      <c r="Q1614" s="537">
        <f t="shared" si="43"/>
        <v>28.947599999999998</v>
      </c>
      <c r="R1614" s="470">
        <f>Q1614*0.75</f>
        <v>21.710699999999999</v>
      </c>
      <c r="S1614" s="1264">
        <f t="shared" si="44"/>
        <v>6900.2957067252555</v>
      </c>
      <c r="T1614" s="1265"/>
      <c r="U1614" s="1292" t="s">
        <v>405</v>
      </c>
      <c r="V1614" s="1293"/>
    </row>
    <row r="1615" spans="1:22" ht="17">
      <c r="A1615" s="1652"/>
      <c r="B1615" s="817">
        <v>8</v>
      </c>
      <c r="C1615" s="764" t="s">
        <v>82</v>
      </c>
      <c r="D1615" s="764">
        <v>240</v>
      </c>
      <c r="E1615" s="514">
        <v>0</v>
      </c>
      <c r="F1615" s="764" t="s">
        <v>82</v>
      </c>
      <c r="G1615" s="514">
        <v>0</v>
      </c>
      <c r="H1615" s="514" t="s">
        <v>82</v>
      </c>
      <c r="I1615" s="514" t="s">
        <v>82</v>
      </c>
      <c r="J1615" s="764">
        <v>10</v>
      </c>
      <c r="K1615" s="764">
        <v>0</v>
      </c>
      <c r="L1615" s="868" t="s">
        <v>96</v>
      </c>
      <c r="M1615" s="468" t="s">
        <v>82</v>
      </c>
      <c r="N1615" s="940" t="s">
        <v>212</v>
      </c>
      <c r="O1615" s="922"/>
      <c r="P1615" s="871"/>
      <c r="Q1615" s="537">
        <f t="shared" si="43"/>
        <v>0</v>
      </c>
      <c r="R1615" s="470">
        <f>Q1615*0.93</f>
        <v>0</v>
      </c>
      <c r="S1615" s="1264" t="e">
        <f t="shared" si="44"/>
        <v>#VALUE!</v>
      </c>
      <c r="T1615" s="1265"/>
      <c r="U1615" s="1292" t="s">
        <v>472</v>
      </c>
      <c r="V1615" s="1293"/>
    </row>
    <row r="1616" spans="1:22" ht="16">
      <c r="A1616" s="1652"/>
      <c r="B1616" s="817" t="s">
        <v>465</v>
      </c>
      <c r="C1616" s="838" t="s">
        <v>82</v>
      </c>
      <c r="D1616" s="838" t="s">
        <v>838</v>
      </c>
      <c r="E1616" s="838" t="s">
        <v>838</v>
      </c>
      <c r="F1616" s="838" t="s">
        <v>82</v>
      </c>
      <c r="G1616" s="838" t="s">
        <v>96</v>
      </c>
      <c r="H1616" s="468" t="s">
        <v>82</v>
      </c>
      <c r="I1616" s="514" t="s">
        <v>82</v>
      </c>
      <c r="J1616" s="764" t="s">
        <v>699</v>
      </c>
      <c r="K1616" s="514">
        <v>0</v>
      </c>
      <c r="L1616" s="514" t="s">
        <v>82</v>
      </c>
      <c r="M1616" s="863" t="s">
        <v>82</v>
      </c>
      <c r="N1616" s="923"/>
      <c r="O1616" s="922"/>
      <c r="P1616" s="871"/>
      <c r="Q1616" s="537">
        <f t="shared" si="43"/>
        <v>0</v>
      </c>
      <c r="R1616" s="470">
        <f>Q1616*0.93</f>
        <v>0</v>
      </c>
      <c r="S1616" s="1264" t="e">
        <f t="shared" si="44"/>
        <v>#DIV/0!</v>
      </c>
      <c r="T1616" s="1265"/>
      <c r="U1616" s="1292" t="s">
        <v>473</v>
      </c>
      <c r="V1616" s="1293"/>
    </row>
    <row r="1617" spans="1:22" ht="17">
      <c r="A1617" s="1653"/>
      <c r="B1617" s="817" t="s">
        <v>467</v>
      </c>
      <c r="C1617" s="764" t="s">
        <v>461</v>
      </c>
      <c r="D1617" s="468">
        <v>80</v>
      </c>
      <c r="E1617" s="514">
        <v>22</v>
      </c>
      <c r="F1617" s="764" t="s">
        <v>458</v>
      </c>
      <c r="G1617" s="514">
        <v>488</v>
      </c>
      <c r="H1617" s="468" t="s">
        <v>82</v>
      </c>
      <c r="I1617" s="514" t="s">
        <v>82</v>
      </c>
      <c r="J1617" s="764">
        <v>0</v>
      </c>
      <c r="K1617" s="764">
        <v>0</v>
      </c>
      <c r="L1617" s="868" t="s">
        <v>484</v>
      </c>
      <c r="M1617" s="468" t="s">
        <v>1096</v>
      </c>
      <c r="N1617" s="841">
        <v>96427</v>
      </c>
      <c r="O1617" s="787">
        <v>29.2</v>
      </c>
      <c r="P1617" s="801">
        <v>55</v>
      </c>
      <c r="Q1617" s="537">
        <f t="shared" si="43"/>
        <v>13.14</v>
      </c>
      <c r="R1617" s="470">
        <f>Q1617*0.7835</f>
        <v>10.29519</v>
      </c>
      <c r="S1617" s="1264">
        <f t="shared" si="44"/>
        <v>7338.4322678843228</v>
      </c>
      <c r="T1617" s="1265"/>
      <c r="U1617" s="1292" t="s">
        <v>405</v>
      </c>
      <c r="V1617" s="1293"/>
    </row>
    <row r="1618" spans="1:22" ht="17">
      <c r="A1618" s="1651">
        <v>45511</v>
      </c>
      <c r="B1618" s="817" t="s">
        <v>256</v>
      </c>
      <c r="C1618" s="764" t="s">
        <v>819</v>
      </c>
      <c r="D1618" s="839" t="s">
        <v>1000</v>
      </c>
      <c r="E1618" s="764" t="s">
        <v>1357</v>
      </c>
      <c r="F1618" s="838" t="s">
        <v>1351</v>
      </c>
      <c r="G1618" s="514">
        <v>484</v>
      </c>
      <c r="H1618" s="970">
        <v>165.72</v>
      </c>
      <c r="I1618" s="514" t="s">
        <v>82</v>
      </c>
      <c r="J1618" s="838" t="s">
        <v>443</v>
      </c>
      <c r="K1618" s="839">
        <v>0</v>
      </c>
      <c r="L1618" s="868" t="s">
        <v>484</v>
      </c>
      <c r="M1618" s="468" t="s">
        <v>1600</v>
      </c>
      <c r="N1618" s="514">
        <v>108091</v>
      </c>
      <c r="O1618" s="756">
        <v>212</v>
      </c>
      <c r="P1618" s="768">
        <v>99</v>
      </c>
      <c r="Q1618" s="537">
        <f t="shared" si="43"/>
        <v>2.12</v>
      </c>
      <c r="R1618" s="470">
        <f>Q1618*0.75</f>
        <v>1.59</v>
      </c>
      <c r="S1618" s="1264">
        <f t="shared" si="44"/>
        <v>50986.32075471698</v>
      </c>
      <c r="T1618" s="1265"/>
      <c r="U1618" s="1292" t="s">
        <v>1569</v>
      </c>
      <c r="V1618" s="1293"/>
    </row>
    <row r="1619" spans="1:22" ht="17">
      <c r="A1619" s="1652"/>
      <c r="B1619" s="817">
        <v>6</v>
      </c>
      <c r="C1619" s="764" t="s">
        <v>1644</v>
      </c>
      <c r="D1619" s="764" t="s">
        <v>1034</v>
      </c>
      <c r="E1619" s="764" t="s">
        <v>1629</v>
      </c>
      <c r="F1619" s="838" t="s">
        <v>459</v>
      </c>
      <c r="G1619" s="514">
        <v>485</v>
      </c>
      <c r="H1619" s="514" t="s">
        <v>82</v>
      </c>
      <c r="I1619" s="514" t="s">
        <v>82</v>
      </c>
      <c r="J1619" s="838" t="s">
        <v>697</v>
      </c>
      <c r="K1619" s="764" t="s">
        <v>96</v>
      </c>
      <c r="L1619" s="868" t="s">
        <v>484</v>
      </c>
      <c r="M1619" s="468" t="s">
        <v>965</v>
      </c>
      <c r="N1619" s="514">
        <v>137782</v>
      </c>
      <c r="O1619" s="756">
        <v>24</v>
      </c>
      <c r="P1619" s="801">
        <v>27</v>
      </c>
      <c r="Q1619" s="537">
        <f t="shared" si="43"/>
        <v>17.52</v>
      </c>
      <c r="R1619" s="470">
        <f>Q1619*0.75</f>
        <v>13.14</v>
      </c>
      <c r="S1619" s="1264">
        <f t="shared" si="44"/>
        <v>7864.2694063926947</v>
      </c>
      <c r="T1619" s="1265"/>
      <c r="U1619" s="1292" t="s">
        <v>405</v>
      </c>
      <c r="V1619" s="1293"/>
    </row>
    <row r="1620" spans="1:22" ht="17">
      <c r="A1620" s="1652"/>
      <c r="B1620" s="817">
        <v>7</v>
      </c>
      <c r="C1620" s="838" t="s">
        <v>1645</v>
      </c>
      <c r="D1620" s="1091" t="s">
        <v>788</v>
      </c>
      <c r="E1620" s="838" t="s">
        <v>781</v>
      </c>
      <c r="F1620" s="838" t="s">
        <v>459</v>
      </c>
      <c r="G1620" s="514">
        <v>504</v>
      </c>
      <c r="H1620" s="514" t="s">
        <v>82</v>
      </c>
      <c r="I1620" s="514" t="s">
        <v>82</v>
      </c>
      <c r="J1620" s="764" t="s">
        <v>443</v>
      </c>
      <c r="K1620" s="764" t="s">
        <v>443</v>
      </c>
      <c r="L1620" s="868" t="s">
        <v>484</v>
      </c>
      <c r="M1620" s="468" t="s">
        <v>1459</v>
      </c>
      <c r="N1620" s="514">
        <v>212586</v>
      </c>
      <c r="O1620" s="756">
        <v>37.200000000000003</v>
      </c>
      <c r="P1620" s="801">
        <v>14</v>
      </c>
      <c r="Q1620" s="537">
        <f t="shared" si="43"/>
        <v>31.992000000000004</v>
      </c>
      <c r="R1620" s="470">
        <f>Q1620*0.75</f>
        <v>23.994000000000003</v>
      </c>
      <c r="S1620" s="1264">
        <f t="shared" si="44"/>
        <v>6644.9737434358576</v>
      </c>
      <c r="T1620" s="1265"/>
      <c r="U1620" s="1292" t="s">
        <v>405</v>
      </c>
      <c r="V1620" s="1293"/>
    </row>
    <row r="1621" spans="1:22" ht="17">
      <c r="A1621" s="1652"/>
      <c r="B1621" s="817">
        <v>8</v>
      </c>
      <c r="C1621" s="764" t="s">
        <v>82</v>
      </c>
      <c r="D1621" s="764">
        <v>240</v>
      </c>
      <c r="E1621" s="514">
        <v>0</v>
      </c>
      <c r="F1621" s="764" t="s">
        <v>82</v>
      </c>
      <c r="G1621" s="514">
        <v>0</v>
      </c>
      <c r="H1621" s="514" t="s">
        <v>82</v>
      </c>
      <c r="I1621" s="514" t="s">
        <v>82</v>
      </c>
      <c r="J1621" s="764">
        <v>10</v>
      </c>
      <c r="K1621" s="764">
        <v>0</v>
      </c>
      <c r="L1621" s="868" t="s">
        <v>96</v>
      </c>
      <c r="M1621" s="468" t="s">
        <v>82</v>
      </c>
      <c r="N1621" s="940" t="s">
        <v>212</v>
      </c>
      <c r="O1621" s="922"/>
      <c r="P1621" s="871"/>
      <c r="Q1621" s="537">
        <f t="shared" si="43"/>
        <v>0</v>
      </c>
      <c r="R1621" s="470">
        <f>Q1621*0.93</f>
        <v>0</v>
      </c>
      <c r="S1621" s="1264" t="e">
        <f t="shared" si="44"/>
        <v>#VALUE!</v>
      </c>
      <c r="T1621" s="1265"/>
      <c r="U1621" s="1292" t="s">
        <v>472</v>
      </c>
      <c r="V1621" s="1293"/>
    </row>
    <row r="1622" spans="1:22" ht="16">
      <c r="A1622" s="1652"/>
      <c r="B1622" s="817" t="s">
        <v>465</v>
      </c>
      <c r="C1622" s="838" t="s">
        <v>82</v>
      </c>
      <c r="D1622" s="838" t="s">
        <v>838</v>
      </c>
      <c r="E1622" s="838" t="s">
        <v>838</v>
      </c>
      <c r="F1622" s="838" t="s">
        <v>82</v>
      </c>
      <c r="G1622" s="838" t="s">
        <v>96</v>
      </c>
      <c r="H1622" s="468" t="s">
        <v>82</v>
      </c>
      <c r="I1622" s="514" t="s">
        <v>82</v>
      </c>
      <c r="J1622" s="764" t="s">
        <v>699</v>
      </c>
      <c r="K1622" s="514">
        <v>0</v>
      </c>
      <c r="L1622" s="514" t="s">
        <v>82</v>
      </c>
      <c r="M1622" s="863" t="s">
        <v>82</v>
      </c>
      <c r="N1622" s="923"/>
      <c r="O1622" s="922"/>
      <c r="P1622" s="871"/>
      <c r="Q1622" s="537">
        <f t="shared" si="43"/>
        <v>0</v>
      </c>
      <c r="R1622" s="470">
        <f>Q1622*0.93</f>
        <v>0</v>
      </c>
      <c r="S1622" s="1264" t="e">
        <f t="shared" si="44"/>
        <v>#DIV/0!</v>
      </c>
      <c r="T1622" s="1265"/>
      <c r="U1622" s="1292" t="s">
        <v>473</v>
      </c>
      <c r="V1622" s="1293"/>
    </row>
    <row r="1623" spans="1:22" ht="17">
      <c r="A1623" s="1653"/>
      <c r="B1623" s="817" t="s">
        <v>467</v>
      </c>
      <c r="C1623" s="764" t="s">
        <v>461</v>
      </c>
      <c r="D1623" s="468">
        <v>80</v>
      </c>
      <c r="E1623" s="514">
        <v>22</v>
      </c>
      <c r="F1623" s="764" t="s">
        <v>458</v>
      </c>
      <c r="G1623" s="514">
        <v>485</v>
      </c>
      <c r="H1623" s="468" t="s">
        <v>82</v>
      </c>
      <c r="I1623" s="514" t="s">
        <v>82</v>
      </c>
      <c r="J1623" s="764">
        <v>0</v>
      </c>
      <c r="K1623" s="764">
        <v>0</v>
      </c>
      <c r="L1623" s="868" t="s">
        <v>484</v>
      </c>
      <c r="M1623" s="1091" t="s">
        <v>935</v>
      </c>
      <c r="N1623" s="841">
        <v>96427</v>
      </c>
      <c r="O1623" s="787">
        <v>27.88</v>
      </c>
      <c r="P1623" s="801">
        <v>55</v>
      </c>
      <c r="Q1623" s="537">
        <f t="shared" si="43"/>
        <v>12.545999999999999</v>
      </c>
      <c r="R1623" s="470">
        <f>Q1623*0.7835</f>
        <v>9.8297909999999984</v>
      </c>
      <c r="S1623" s="1264">
        <f t="shared" si="44"/>
        <v>7685.8759764068236</v>
      </c>
      <c r="T1623" s="1265"/>
      <c r="U1623" s="1292" t="s">
        <v>405</v>
      </c>
      <c r="V1623" s="1293"/>
    </row>
    <row r="1624" spans="1:22" ht="17">
      <c r="A1624" s="1651">
        <v>45512</v>
      </c>
      <c r="B1624" s="817" t="s">
        <v>256</v>
      </c>
      <c r="C1624" s="764" t="s">
        <v>819</v>
      </c>
      <c r="D1624" s="839" t="s">
        <v>1648</v>
      </c>
      <c r="E1624" s="764" t="s">
        <v>1373</v>
      </c>
      <c r="F1624" s="838" t="s">
        <v>874</v>
      </c>
      <c r="G1624" s="514">
        <v>479</v>
      </c>
      <c r="H1624" s="970">
        <v>165.64</v>
      </c>
      <c r="I1624" s="514" t="s">
        <v>82</v>
      </c>
      <c r="J1624" s="838" t="s">
        <v>443</v>
      </c>
      <c r="K1624" s="839">
        <v>0</v>
      </c>
      <c r="L1624" s="868" t="s">
        <v>484</v>
      </c>
      <c r="M1624" s="468" t="s">
        <v>1600</v>
      </c>
      <c r="N1624" s="514">
        <v>114693</v>
      </c>
      <c r="O1624" s="756">
        <v>212</v>
      </c>
      <c r="P1624" s="768">
        <v>99</v>
      </c>
      <c r="Q1624" s="537">
        <f t="shared" si="43"/>
        <v>2.12</v>
      </c>
      <c r="R1624" s="470">
        <f>Q1624*0.75</f>
        <v>1.59</v>
      </c>
      <c r="S1624" s="1264">
        <f t="shared" si="44"/>
        <v>54100.471698113208</v>
      </c>
      <c r="T1624" s="1265"/>
      <c r="U1624" s="1292" t="s">
        <v>1569</v>
      </c>
      <c r="V1624" s="1293"/>
    </row>
    <row r="1625" spans="1:22" ht="17">
      <c r="A1625" s="1652"/>
      <c r="B1625" s="817">
        <v>6</v>
      </c>
      <c r="C1625" s="764" t="s">
        <v>1646</v>
      </c>
      <c r="D1625" s="764" t="s">
        <v>1004</v>
      </c>
      <c r="E1625" s="764" t="s">
        <v>1629</v>
      </c>
      <c r="F1625" s="838" t="s">
        <v>1351</v>
      </c>
      <c r="G1625" s="514">
        <v>479</v>
      </c>
      <c r="H1625" s="514" t="s">
        <v>82</v>
      </c>
      <c r="I1625" s="514" t="s">
        <v>82</v>
      </c>
      <c r="J1625" s="838" t="s">
        <v>697</v>
      </c>
      <c r="K1625" s="764" t="s">
        <v>96</v>
      </c>
      <c r="L1625" s="868" t="s">
        <v>484</v>
      </c>
      <c r="M1625" s="468" t="s">
        <v>1326</v>
      </c>
      <c r="N1625" s="514">
        <v>136303</v>
      </c>
      <c r="O1625" s="756">
        <v>24.6</v>
      </c>
      <c r="P1625" s="801">
        <v>27</v>
      </c>
      <c r="Q1625" s="537">
        <f t="shared" si="43"/>
        <v>17.958000000000002</v>
      </c>
      <c r="R1625" s="470">
        <f>Q1625*0.75</f>
        <v>13.468500000000002</v>
      </c>
      <c r="S1625" s="1264">
        <f t="shared" si="44"/>
        <v>7590.0991201692832</v>
      </c>
      <c r="T1625" s="1265"/>
      <c r="U1625" s="1292" t="s">
        <v>405</v>
      </c>
      <c r="V1625" s="1293"/>
    </row>
    <row r="1626" spans="1:22" ht="17">
      <c r="A1626" s="1652"/>
      <c r="B1626" s="817">
        <v>7</v>
      </c>
      <c r="C1626" s="838" t="s">
        <v>1647</v>
      </c>
      <c r="D1626" s="764">
        <v>80</v>
      </c>
      <c r="E1626" s="838" t="s">
        <v>781</v>
      </c>
      <c r="F1626" s="838" t="s">
        <v>459</v>
      </c>
      <c r="G1626" s="514">
        <v>505</v>
      </c>
      <c r="H1626" s="514" t="s">
        <v>82</v>
      </c>
      <c r="I1626" s="514" t="s">
        <v>82</v>
      </c>
      <c r="J1626" s="764" t="s">
        <v>443</v>
      </c>
      <c r="K1626" s="764" t="s">
        <v>443</v>
      </c>
      <c r="L1626" s="868" t="s">
        <v>484</v>
      </c>
      <c r="M1626" s="468" t="s">
        <v>1143</v>
      </c>
      <c r="N1626" s="514">
        <v>210824</v>
      </c>
      <c r="O1626" s="756">
        <v>37.299999999999997</v>
      </c>
      <c r="P1626" s="801">
        <v>14</v>
      </c>
      <c r="Q1626" s="537">
        <f t="shared" si="43"/>
        <v>32.077999999999996</v>
      </c>
      <c r="R1626" s="470">
        <f>Q1626*0.75</f>
        <v>24.058499999999995</v>
      </c>
      <c r="S1626" s="1264">
        <f t="shared" si="44"/>
        <v>6572.2301889145219</v>
      </c>
      <c r="T1626" s="1265"/>
      <c r="U1626" s="1292" t="s">
        <v>405</v>
      </c>
      <c r="V1626" s="1293"/>
    </row>
    <row r="1627" spans="1:22" ht="17">
      <c r="A1627" s="1652"/>
      <c r="B1627" s="817">
        <v>8</v>
      </c>
      <c r="C1627" s="764" t="s">
        <v>82</v>
      </c>
      <c r="D1627" s="764">
        <v>240</v>
      </c>
      <c r="E1627" s="514">
        <v>0</v>
      </c>
      <c r="F1627" s="764" t="s">
        <v>82</v>
      </c>
      <c r="G1627" s="514">
        <v>0</v>
      </c>
      <c r="H1627" s="514" t="s">
        <v>82</v>
      </c>
      <c r="I1627" s="514" t="s">
        <v>82</v>
      </c>
      <c r="J1627" s="764">
        <v>10</v>
      </c>
      <c r="K1627" s="764">
        <v>0</v>
      </c>
      <c r="L1627" s="868" t="s">
        <v>96</v>
      </c>
      <c r="M1627" s="468" t="s">
        <v>82</v>
      </c>
      <c r="N1627" s="940" t="s">
        <v>212</v>
      </c>
      <c r="O1627" s="922"/>
      <c r="P1627" s="871"/>
      <c r="Q1627" s="537">
        <f t="shared" si="43"/>
        <v>0</v>
      </c>
      <c r="R1627" s="470">
        <f>Q1627*0.93</f>
        <v>0</v>
      </c>
      <c r="S1627" s="1264" t="e">
        <f t="shared" si="44"/>
        <v>#VALUE!</v>
      </c>
      <c r="T1627" s="1265"/>
      <c r="U1627" s="1292" t="s">
        <v>472</v>
      </c>
      <c r="V1627" s="1293"/>
    </row>
    <row r="1628" spans="1:22" ht="16">
      <c r="A1628" s="1652"/>
      <c r="B1628" s="817" t="s">
        <v>465</v>
      </c>
      <c r="C1628" s="838" t="s">
        <v>82</v>
      </c>
      <c r="D1628" s="838" t="s">
        <v>838</v>
      </c>
      <c r="E1628" s="838" t="s">
        <v>838</v>
      </c>
      <c r="F1628" s="838" t="s">
        <v>82</v>
      </c>
      <c r="G1628" s="838" t="s">
        <v>96</v>
      </c>
      <c r="H1628" s="468" t="s">
        <v>82</v>
      </c>
      <c r="I1628" s="514" t="s">
        <v>82</v>
      </c>
      <c r="J1628" s="764" t="s">
        <v>699</v>
      </c>
      <c r="K1628" s="514">
        <v>0</v>
      </c>
      <c r="L1628" s="514" t="s">
        <v>82</v>
      </c>
      <c r="M1628" s="863" t="s">
        <v>82</v>
      </c>
      <c r="N1628" s="923"/>
      <c r="O1628" s="922"/>
      <c r="P1628" s="871"/>
      <c r="Q1628" s="537">
        <f t="shared" si="43"/>
        <v>0</v>
      </c>
      <c r="R1628" s="470">
        <f>Q1628*0.93</f>
        <v>0</v>
      </c>
      <c r="S1628" s="1264" t="e">
        <f t="shared" si="44"/>
        <v>#DIV/0!</v>
      </c>
      <c r="T1628" s="1265"/>
      <c r="U1628" s="1292" t="s">
        <v>473</v>
      </c>
      <c r="V1628" s="1293"/>
    </row>
    <row r="1629" spans="1:22" ht="17">
      <c r="A1629" s="1653"/>
      <c r="B1629" s="817" t="s">
        <v>467</v>
      </c>
      <c r="C1629" s="764" t="s">
        <v>701</v>
      </c>
      <c r="D1629" s="468" t="s">
        <v>1649</v>
      </c>
      <c r="E1629" s="514">
        <v>22</v>
      </c>
      <c r="F1629" s="764" t="s">
        <v>907</v>
      </c>
      <c r="G1629" s="514">
        <v>480</v>
      </c>
      <c r="H1629" s="468" t="s">
        <v>82</v>
      </c>
      <c r="I1629" s="514" t="s">
        <v>82</v>
      </c>
      <c r="J1629" s="764">
        <v>0</v>
      </c>
      <c r="K1629" s="764">
        <v>0</v>
      </c>
      <c r="L1629" s="868" t="s">
        <v>484</v>
      </c>
      <c r="M1629" s="1091" t="s">
        <v>935</v>
      </c>
      <c r="N1629" s="841">
        <v>95168</v>
      </c>
      <c r="O1629" s="787">
        <v>27.96</v>
      </c>
      <c r="P1629" s="801">
        <v>55</v>
      </c>
      <c r="Q1629" s="537">
        <f t="shared" si="43"/>
        <v>12.582000000000001</v>
      </c>
      <c r="R1629" s="470">
        <f>Q1629*0.7835</f>
        <v>9.857997000000001</v>
      </c>
      <c r="S1629" s="1264">
        <f t="shared" si="44"/>
        <v>7563.8213320616751</v>
      </c>
      <c r="T1629" s="1265"/>
      <c r="U1629" s="1292" t="s">
        <v>405</v>
      </c>
      <c r="V1629" s="1293"/>
    </row>
    <row r="1630" spans="1:22" ht="17">
      <c r="A1630" s="1651">
        <v>45513</v>
      </c>
      <c r="B1630" s="817" t="s">
        <v>256</v>
      </c>
      <c r="C1630" s="764" t="s">
        <v>819</v>
      </c>
      <c r="D1630" s="839" t="s">
        <v>1648</v>
      </c>
      <c r="E1630" s="764" t="s">
        <v>1357</v>
      </c>
      <c r="F1630" s="838" t="s">
        <v>1351</v>
      </c>
      <c r="G1630" s="514">
        <v>475</v>
      </c>
      <c r="H1630" s="970">
        <v>165.56</v>
      </c>
      <c r="I1630" s="514" t="s">
        <v>82</v>
      </c>
      <c r="J1630" s="838" t="s">
        <v>443</v>
      </c>
      <c r="K1630" s="839">
        <v>0</v>
      </c>
      <c r="L1630" s="868" t="s">
        <v>484</v>
      </c>
      <c r="M1630" s="468" t="s">
        <v>1600</v>
      </c>
      <c r="N1630" s="514">
        <v>110337</v>
      </c>
      <c r="O1630" s="756">
        <v>212</v>
      </c>
      <c r="P1630" s="768">
        <v>99</v>
      </c>
      <c r="Q1630" s="537">
        <f t="shared" si="43"/>
        <v>2.12</v>
      </c>
      <c r="R1630" s="470">
        <f>Q1630*0.75</f>
        <v>1.59</v>
      </c>
      <c r="S1630" s="1264">
        <f t="shared" si="44"/>
        <v>52045.75471698113</v>
      </c>
      <c r="T1630" s="1265"/>
      <c r="U1630" s="1292" t="s">
        <v>1652</v>
      </c>
      <c r="V1630" s="1293"/>
    </row>
    <row r="1631" spans="1:22" ht="17">
      <c r="A1631" s="1652"/>
      <c r="B1631" s="817">
        <v>6</v>
      </c>
      <c r="C1631" s="764" t="s">
        <v>1650</v>
      </c>
      <c r="D1631" s="764" t="s">
        <v>1004</v>
      </c>
      <c r="E1631" s="764" t="s">
        <v>1629</v>
      </c>
      <c r="F1631" s="838" t="s">
        <v>459</v>
      </c>
      <c r="G1631" s="514">
        <v>476</v>
      </c>
      <c r="H1631" s="514" t="s">
        <v>82</v>
      </c>
      <c r="I1631" s="514" t="s">
        <v>82</v>
      </c>
      <c r="J1631" s="838" t="s">
        <v>697</v>
      </c>
      <c r="K1631" s="764" t="s">
        <v>96</v>
      </c>
      <c r="L1631" s="868" t="s">
        <v>484</v>
      </c>
      <c r="M1631" s="468" t="s">
        <v>1638</v>
      </c>
      <c r="N1631" s="514">
        <v>131961</v>
      </c>
      <c r="O1631" s="756">
        <v>25.04</v>
      </c>
      <c r="P1631" s="801">
        <v>27</v>
      </c>
      <c r="Q1631" s="537">
        <f t="shared" si="43"/>
        <v>18.279199999999999</v>
      </c>
      <c r="R1631" s="470">
        <f>Q1631*0.75</f>
        <v>13.709399999999999</v>
      </c>
      <c r="S1631" s="1264">
        <f t="shared" si="44"/>
        <v>7219.1890235896544</v>
      </c>
      <c r="T1631" s="1265"/>
      <c r="U1631" s="1292" t="s">
        <v>405</v>
      </c>
      <c r="V1631" s="1293"/>
    </row>
    <row r="1632" spans="1:22" ht="17">
      <c r="A1632" s="1652"/>
      <c r="B1632" s="817">
        <v>7</v>
      </c>
      <c r="C1632" s="838" t="s">
        <v>1651</v>
      </c>
      <c r="D1632" s="764">
        <v>80</v>
      </c>
      <c r="E1632" s="838" t="s">
        <v>781</v>
      </c>
      <c r="F1632" s="838" t="s">
        <v>1351</v>
      </c>
      <c r="G1632" s="514">
        <v>505</v>
      </c>
      <c r="H1632" s="514" t="s">
        <v>82</v>
      </c>
      <c r="I1632" s="514" t="s">
        <v>82</v>
      </c>
      <c r="J1632" s="764" t="s">
        <v>443</v>
      </c>
      <c r="K1632" s="764" t="s">
        <v>443</v>
      </c>
      <c r="L1632" s="868" t="s">
        <v>484</v>
      </c>
      <c r="M1632" s="468" t="s">
        <v>1447</v>
      </c>
      <c r="N1632" s="514">
        <v>206467</v>
      </c>
      <c r="O1632" s="756">
        <v>37.299999999999997</v>
      </c>
      <c r="P1632" s="801">
        <v>14</v>
      </c>
      <c r="Q1632" s="537">
        <f t="shared" si="43"/>
        <v>32.077999999999996</v>
      </c>
      <c r="R1632" s="470">
        <f>Q1632*0.75</f>
        <v>24.058499999999995</v>
      </c>
      <c r="S1632" s="1264">
        <f t="shared" si="44"/>
        <v>6436.4050127813462</v>
      </c>
      <c r="T1632" s="1265"/>
      <c r="U1632" s="1292" t="s">
        <v>1585</v>
      </c>
      <c r="V1632" s="1293"/>
    </row>
    <row r="1633" spans="1:22" ht="17">
      <c r="A1633" s="1652"/>
      <c r="B1633" s="817">
        <v>8</v>
      </c>
      <c r="C1633" s="764" t="s">
        <v>82</v>
      </c>
      <c r="D1633" s="764">
        <v>240</v>
      </c>
      <c r="E1633" s="514">
        <v>0</v>
      </c>
      <c r="F1633" s="764" t="s">
        <v>82</v>
      </c>
      <c r="G1633" s="514">
        <v>0</v>
      </c>
      <c r="H1633" s="514" t="s">
        <v>82</v>
      </c>
      <c r="I1633" s="514" t="s">
        <v>82</v>
      </c>
      <c r="J1633" s="764">
        <v>10</v>
      </c>
      <c r="K1633" s="764">
        <v>0</v>
      </c>
      <c r="L1633" s="868" t="s">
        <v>96</v>
      </c>
      <c r="M1633" s="468" t="s">
        <v>82</v>
      </c>
      <c r="N1633" s="940" t="s">
        <v>212</v>
      </c>
      <c r="O1633" s="922"/>
      <c r="P1633" s="871"/>
      <c r="Q1633" s="537">
        <f t="shared" si="43"/>
        <v>0</v>
      </c>
      <c r="R1633" s="470">
        <f>Q1633*0.93</f>
        <v>0</v>
      </c>
      <c r="S1633" s="1264" t="e">
        <f t="shared" si="44"/>
        <v>#VALUE!</v>
      </c>
      <c r="T1633" s="1265"/>
      <c r="U1633" s="1292" t="s">
        <v>472</v>
      </c>
      <c r="V1633" s="1293"/>
    </row>
    <row r="1634" spans="1:22" ht="16">
      <c r="A1634" s="1652"/>
      <c r="B1634" s="817" t="s">
        <v>465</v>
      </c>
      <c r="C1634" s="838" t="s">
        <v>82</v>
      </c>
      <c r="D1634" s="838" t="s">
        <v>838</v>
      </c>
      <c r="E1634" s="838" t="s">
        <v>838</v>
      </c>
      <c r="F1634" s="838" t="s">
        <v>82</v>
      </c>
      <c r="G1634" s="838" t="s">
        <v>96</v>
      </c>
      <c r="H1634" s="468" t="s">
        <v>82</v>
      </c>
      <c r="I1634" s="514" t="s">
        <v>82</v>
      </c>
      <c r="J1634" s="764" t="s">
        <v>699</v>
      </c>
      <c r="K1634" s="514">
        <v>0</v>
      </c>
      <c r="L1634" s="514" t="s">
        <v>82</v>
      </c>
      <c r="M1634" s="863" t="s">
        <v>82</v>
      </c>
      <c r="N1634" s="923"/>
      <c r="O1634" s="922"/>
      <c r="P1634" s="871"/>
      <c r="Q1634" s="537">
        <f t="shared" si="43"/>
        <v>0</v>
      </c>
      <c r="R1634" s="470">
        <f>Q1634*0.93</f>
        <v>0</v>
      </c>
      <c r="S1634" s="1264" t="e">
        <f t="shared" si="44"/>
        <v>#DIV/0!</v>
      </c>
      <c r="T1634" s="1265"/>
      <c r="U1634" s="1292" t="s">
        <v>473</v>
      </c>
      <c r="V1634" s="1293"/>
    </row>
    <row r="1635" spans="1:22" ht="17">
      <c r="A1635" s="1653"/>
      <c r="B1635" s="817" t="s">
        <v>467</v>
      </c>
      <c r="C1635" s="764" t="s">
        <v>701</v>
      </c>
      <c r="D1635" s="468">
        <v>80</v>
      </c>
      <c r="E1635" s="514">
        <v>22</v>
      </c>
      <c r="F1635" s="764" t="s">
        <v>458</v>
      </c>
      <c r="G1635" s="514">
        <v>476</v>
      </c>
      <c r="H1635" s="468" t="s">
        <v>82</v>
      </c>
      <c r="I1635" s="514" t="s">
        <v>82</v>
      </c>
      <c r="J1635" s="764">
        <v>0</v>
      </c>
      <c r="K1635" s="764">
        <v>0</v>
      </c>
      <c r="L1635" s="868" t="s">
        <v>484</v>
      </c>
      <c r="M1635" s="1091" t="s">
        <v>1116</v>
      </c>
      <c r="N1635" s="841">
        <v>95168</v>
      </c>
      <c r="O1635" s="787">
        <v>27.96</v>
      </c>
      <c r="P1635" s="801">
        <v>55</v>
      </c>
      <c r="Q1635" s="537">
        <f t="shared" si="43"/>
        <v>12.582000000000001</v>
      </c>
      <c r="R1635" s="470">
        <f>Q1635*0.7835</f>
        <v>9.857997000000001</v>
      </c>
      <c r="S1635" s="1264">
        <f t="shared" si="44"/>
        <v>7563.8213320616751</v>
      </c>
      <c r="T1635" s="1265"/>
      <c r="U1635" s="1292" t="s">
        <v>405</v>
      </c>
      <c r="V1635" s="1293"/>
    </row>
    <row r="1636" spans="1:22" ht="17">
      <c r="A1636" s="1651">
        <v>45514</v>
      </c>
      <c r="B1636" s="817" t="s">
        <v>256</v>
      </c>
      <c r="C1636" s="764" t="s">
        <v>819</v>
      </c>
      <c r="D1636" s="839" t="s">
        <v>1653</v>
      </c>
      <c r="E1636" s="764" t="s">
        <v>1357</v>
      </c>
      <c r="F1636" s="838" t="s">
        <v>537</v>
      </c>
      <c r="G1636" s="514">
        <v>473</v>
      </c>
      <c r="H1636" s="970">
        <v>165.46</v>
      </c>
      <c r="I1636" s="514" t="s">
        <v>82</v>
      </c>
      <c r="J1636" s="838" t="s">
        <v>443</v>
      </c>
      <c r="K1636" s="839">
        <v>0</v>
      </c>
      <c r="L1636" s="868" t="s">
        <v>484</v>
      </c>
      <c r="M1636" s="468" t="s">
        <v>1600</v>
      </c>
      <c r="N1636" s="514">
        <v>115925</v>
      </c>
      <c r="O1636" s="756">
        <v>212</v>
      </c>
      <c r="P1636" s="768">
        <v>99</v>
      </c>
      <c r="Q1636" s="537">
        <f t="shared" si="43"/>
        <v>2.12</v>
      </c>
      <c r="R1636" s="470">
        <f>Q1636*0.75</f>
        <v>1.59</v>
      </c>
      <c r="S1636" s="1264">
        <f t="shared" si="44"/>
        <v>54681.603773584902</v>
      </c>
      <c r="T1636" s="1265"/>
      <c r="U1636" s="1292" t="s">
        <v>1569</v>
      </c>
      <c r="V1636" s="1293"/>
    </row>
    <row r="1637" spans="1:22" ht="17">
      <c r="A1637" s="1652"/>
      <c r="B1637" s="817">
        <v>6</v>
      </c>
      <c r="C1637" s="764" t="s">
        <v>1654</v>
      </c>
      <c r="D1637" s="764" t="s">
        <v>1004</v>
      </c>
      <c r="E1637" s="764" t="s">
        <v>1629</v>
      </c>
      <c r="F1637" s="838" t="s">
        <v>459</v>
      </c>
      <c r="G1637" s="514">
        <v>473</v>
      </c>
      <c r="H1637" s="514" t="s">
        <v>82</v>
      </c>
      <c r="I1637" s="514" t="s">
        <v>82</v>
      </c>
      <c r="J1637" s="838" t="s">
        <v>697</v>
      </c>
      <c r="K1637" s="764" t="s">
        <v>96</v>
      </c>
      <c r="L1637" s="868" t="s">
        <v>484</v>
      </c>
      <c r="M1637" s="468" t="s">
        <v>1638</v>
      </c>
      <c r="N1637" s="514">
        <v>131961</v>
      </c>
      <c r="O1637" s="756">
        <v>25.04</v>
      </c>
      <c r="P1637" s="801">
        <v>27</v>
      </c>
      <c r="Q1637" s="537">
        <f t="shared" si="43"/>
        <v>18.279199999999999</v>
      </c>
      <c r="R1637" s="470">
        <f>Q1637*0.75</f>
        <v>13.709399999999999</v>
      </c>
      <c r="S1637" s="1264">
        <f t="shared" si="44"/>
        <v>7219.1890235896544</v>
      </c>
      <c r="T1637" s="1265"/>
      <c r="U1637" s="1292" t="s">
        <v>405</v>
      </c>
      <c r="V1637" s="1293"/>
    </row>
    <row r="1638" spans="1:22" ht="17">
      <c r="A1638" s="1652"/>
      <c r="B1638" s="817">
        <v>7</v>
      </c>
      <c r="C1638" s="838" t="s">
        <v>1655</v>
      </c>
      <c r="D1638" s="764">
        <v>80</v>
      </c>
      <c r="E1638" s="838" t="s">
        <v>781</v>
      </c>
      <c r="F1638" s="838" t="s">
        <v>459</v>
      </c>
      <c r="G1638" s="514">
        <v>505</v>
      </c>
      <c r="H1638" s="514" t="s">
        <v>82</v>
      </c>
      <c r="I1638" s="514" t="s">
        <v>82</v>
      </c>
      <c r="J1638" s="764" t="s">
        <v>443</v>
      </c>
      <c r="K1638" s="764" t="s">
        <v>443</v>
      </c>
      <c r="L1638" s="868" t="s">
        <v>484</v>
      </c>
      <c r="M1638" s="468" t="s">
        <v>1447</v>
      </c>
      <c r="N1638" s="514">
        <v>206467</v>
      </c>
      <c r="O1638" s="756">
        <v>37.299999999999997</v>
      </c>
      <c r="P1638" s="801">
        <v>14</v>
      </c>
      <c r="Q1638" s="537">
        <f t="shared" si="43"/>
        <v>32.077999999999996</v>
      </c>
      <c r="R1638" s="470">
        <f>Q1638*0.75</f>
        <v>24.058499999999995</v>
      </c>
      <c r="S1638" s="1264">
        <f t="shared" si="44"/>
        <v>6436.4050127813462</v>
      </c>
      <c r="T1638" s="1265"/>
      <c r="U1638" s="1292" t="s">
        <v>405</v>
      </c>
      <c r="V1638" s="1293"/>
    </row>
    <row r="1639" spans="1:22" ht="17">
      <c r="A1639" s="1652"/>
      <c r="B1639" s="817">
        <v>8</v>
      </c>
      <c r="C1639" s="764" t="s">
        <v>82</v>
      </c>
      <c r="D1639" s="764">
        <v>240</v>
      </c>
      <c r="E1639" s="514">
        <v>0</v>
      </c>
      <c r="F1639" s="764" t="s">
        <v>82</v>
      </c>
      <c r="G1639" s="514">
        <v>0</v>
      </c>
      <c r="H1639" s="514" t="s">
        <v>82</v>
      </c>
      <c r="I1639" s="514" t="s">
        <v>82</v>
      </c>
      <c r="J1639" s="764">
        <v>10</v>
      </c>
      <c r="K1639" s="764">
        <v>0</v>
      </c>
      <c r="L1639" s="868" t="s">
        <v>96</v>
      </c>
      <c r="M1639" s="468" t="s">
        <v>82</v>
      </c>
      <c r="N1639" s="940" t="s">
        <v>212</v>
      </c>
      <c r="O1639" s="922"/>
      <c r="P1639" s="871"/>
      <c r="Q1639" s="537">
        <f t="shared" si="43"/>
        <v>0</v>
      </c>
      <c r="R1639" s="470">
        <f>Q1639*0.93</f>
        <v>0</v>
      </c>
      <c r="S1639" s="1264" t="e">
        <f t="shared" si="44"/>
        <v>#VALUE!</v>
      </c>
      <c r="T1639" s="1265"/>
      <c r="U1639" s="1292" t="s">
        <v>472</v>
      </c>
      <c r="V1639" s="1293"/>
    </row>
    <row r="1640" spans="1:22" ht="16">
      <c r="A1640" s="1652"/>
      <c r="B1640" s="817" t="s">
        <v>465</v>
      </c>
      <c r="C1640" s="838" t="s">
        <v>82</v>
      </c>
      <c r="D1640" s="838" t="s">
        <v>838</v>
      </c>
      <c r="E1640" s="838" t="s">
        <v>838</v>
      </c>
      <c r="F1640" s="838" t="s">
        <v>82</v>
      </c>
      <c r="G1640" s="838" t="s">
        <v>96</v>
      </c>
      <c r="H1640" s="468" t="s">
        <v>82</v>
      </c>
      <c r="I1640" s="514" t="s">
        <v>82</v>
      </c>
      <c r="J1640" s="764" t="s">
        <v>699</v>
      </c>
      <c r="K1640" s="514">
        <v>0</v>
      </c>
      <c r="L1640" s="514" t="s">
        <v>82</v>
      </c>
      <c r="M1640" s="863" t="s">
        <v>82</v>
      </c>
      <c r="N1640" s="923"/>
      <c r="O1640" s="922"/>
      <c r="P1640" s="871"/>
      <c r="Q1640" s="537">
        <f t="shared" si="43"/>
        <v>0</v>
      </c>
      <c r="R1640" s="470">
        <f>Q1640*0.93</f>
        <v>0</v>
      </c>
      <c r="S1640" s="1264" t="e">
        <f t="shared" si="44"/>
        <v>#DIV/0!</v>
      </c>
      <c r="T1640" s="1265"/>
      <c r="U1640" s="1292" t="s">
        <v>473</v>
      </c>
      <c r="V1640" s="1293"/>
    </row>
    <row r="1641" spans="1:22" ht="17">
      <c r="A1641" s="1653"/>
      <c r="B1641" s="817" t="s">
        <v>467</v>
      </c>
      <c r="C1641" s="764" t="s">
        <v>701</v>
      </c>
      <c r="D1641" s="468">
        <v>79</v>
      </c>
      <c r="E1641" s="514">
        <v>22</v>
      </c>
      <c r="F1641" s="764" t="s">
        <v>458</v>
      </c>
      <c r="G1641" s="514">
        <v>473</v>
      </c>
      <c r="H1641" s="468" t="s">
        <v>82</v>
      </c>
      <c r="I1641" s="514" t="s">
        <v>82</v>
      </c>
      <c r="J1641" s="764">
        <v>0</v>
      </c>
      <c r="K1641" s="764">
        <v>0</v>
      </c>
      <c r="L1641" s="868" t="s">
        <v>484</v>
      </c>
      <c r="M1641" s="1091" t="s">
        <v>1116</v>
      </c>
      <c r="N1641" s="841">
        <v>95168</v>
      </c>
      <c r="O1641" s="787">
        <v>27.96</v>
      </c>
      <c r="P1641" s="801">
        <v>55</v>
      </c>
      <c r="Q1641" s="537">
        <f t="shared" si="43"/>
        <v>12.582000000000001</v>
      </c>
      <c r="R1641" s="470">
        <f>Q1641*0.7835</f>
        <v>9.857997000000001</v>
      </c>
      <c r="S1641" s="1264">
        <f t="shared" si="44"/>
        <v>7563.8213320616751</v>
      </c>
      <c r="T1641" s="1265"/>
      <c r="U1641" s="1292" t="s">
        <v>405</v>
      </c>
      <c r="V1641" s="1293"/>
    </row>
    <row r="1642" spans="1:22" ht="17">
      <c r="A1642" s="1651">
        <v>45515</v>
      </c>
      <c r="B1642" s="817" t="s">
        <v>256</v>
      </c>
      <c r="C1642" s="764" t="s">
        <v>819</v>
      </c>
      <c r="D1642" s="839" t="s">
        <v>1072</v>
      </c>
      <c r="E1642" s="764" t="s">
        <v>1357</v>
      </c>
      <c r="F1642" s="838" t="s">
        <v>874</v>
      </c>
      <c r="G1642" s="514">
        <v>471</v>
      </c>
      <c r="H1642" s="970">
        <v>165.38</v>
      </c>
      <c r="I1642" s="514" t="s">
        <v>82</v>
      </c>
      <c r="J1642" s="838" t="s">
        <v>443</v>
      </c>
      <c r="K1642" s="839">
        <v>0</v>
      </c>
      <c r="L1642" s="868" t="s">
        <v>484</v>
      </c>
      <c r="M1642" s="468" t="s">
        <v>1600</v>
      </c>
      <c r="N1642" s="514">
        <v>115454</v>
      </c>
      <c r="O1642" s="756">
        <v>212</v>
      </c>
      <c r="P1642" s="768">
        <v>99</v>
      </c>
      <c r="Q1642" s="537">
        <f t="shared" si="43"/>
        <v>2.12</v>
      </c>
      <c r="R1642" s="470">
        <f>Q1642*0.75</f>
        <v>1.59</v>
      </c>
      <c r="S1642" s="1264">
        <f t="shared" si="44"/>
        <v>54459.433962264149</v>
      </c>
      <c r="T1642" s="1265"/>
      <c r="U1642" s="1292" t="s">
        <v>1656</v>
      </c>
      <c r="V1642" s="1293"/>
    </row>
    <row r="1643" spans="1:22" ht="17">
      <c r="A1643" s="1652"/>
      <c r="B1643" s="817">
        <v>6</v>
      </c>
      <c r="C1643" s="764" t="s">
        <v>1654</v>
      </c>
      <c r="D1643" s="764" t="s">
        <v>1004</v>
      </c>
      <c r="E1643" s="764" t="s">
        <v>1629</v>
      </c>
      <c r="F1643" s="838" t="s">
        <v>1351</v>
      </c>
      <c r="G1643" s="514">
        <v>471</v>
      </c>
      <c r="H1643" s="514" t="s">
        <v>82</v>
      </c>
      <c r="I1643" s="514" t="s">
        <v>82</v>
      </c>
      <c r="J1643" s="838" t="s">
        <v>710</v>
      </c>
      <c r="K1643" s="764" t="s">
        <v>96</v>
      </c>
      <c r="L1643" s="868" t="s">
        <v>484</v>
      </c>
      <c r="M1643" s="468" t="s">
        <v>1638</v>
      </c>
      <c r="N1643" s="514">
        <v>158151</v>
      </c>
      <c r="O1643" s="756">
        <v>23.4</v>
      </c>
      <c r="P1643" s="801">
        <v>27</v>
      </c>
      <c r="Q1643" s="537">
        <f t="shared" si="43"/>
        <v>17.081999999999997</v>
      </c>
      <c r="R1643" s="470">
        <f>Q1643*0.75</f>
        <v>12.811499999999999</v>
      </c>
      <c r="S1643" s="1264">
        <f t="shared" si="44"/>
        <v>9258.3421145065004</v>
      </c>
      <c r="T1643" s="1265"/>
      <c r="U1643" s="1292" t="s">
        <v>1657</v>
      </c>
      <c r="V1643" s="1293"/>
    </row>
    <row r="1644" spans="1:22" ht="17">
      <c r="A1644" s="1652"/>
      <c r="B1644" s="817">
        <v>7</v>
      </c>
      <c r="C1644" s="838" t="s">
        <v>1655</v>
      </c>
      <c r="D1644" s="764">
        <v>80</v>
      </c>
      <c r="E1644" s="838" t="s">
        <v>781</v>
      </c>
      <c r="F1644" s="838" t="s">
        <v>459</v>
      </c>
      <c r="G1644" s="514">
        <v>505</v>
      </c>
      <c r="H1644" s="514" t="s">
        <v>82</v>
      </c>
      <c r="I1644" s="514" t="s">
        <v>82</v>
      </c>
      <c r="J1644" s="764" t="s">
        <v>443</v>
      </c>
      <c r="K1644" s="764" t="s">
        <v>443</v>
      </c>
      <c r="L1644" s="868" t="s">
        <v>484</v>
      </c>
      <c r="M1644" s="468" t="s">
        <v>1447</v>
      </c>
      <c r="N1644" s="514">
        <v>188963</v>
      </c>
      <c r="O1644" s="756">
        <v>35.26</v>
      </c>
      <c r="P1644" s="801">
        <v>14</v>
      </c>
      <c r="Q1644" s="537">
        <f t="shared" si="43"/>
        <v>30.323599999999995</v>
      </c>
      <c r="R1644" s="470">
        <f>Q1644*0.75</f>
        <v>22.742699999999996</v>
      </c>
      <c r="S1644" s="1264">
        <f t="shared" si="44"/>
        <v>6231.5490245221554</v>
      </c>
      <c r="T1644" s="1265"/>
      <c r="U1644" s="1292" t="s">
        <v>405</v>
      </c>
      <c r="V1644" s="1293"/>
    </row>
    <row r="1645" spans="1:22" ht="17">
      <c r="A1645" s="1652"/>
      <c r="B1645" s="817">
        <v>8</v>
      </c>
      <c r="C1645" s="764" t="s">
        <v>82</v>
      </c>
      <c r="D1645" s="764">
        <v>240</v>
      </c>
      <c r="E1645" s="514">
        <v>0</v>
      </c>
      <c r="F1645" s="764" t="s">
        <v>82</v>
      </c>
      <c r="G1645" s="514">
        <v>0</v>
      </c>
      <c r="H1645" s="514" t="s">
        <v>82</v>
      </c>
      <c r="I1645" s="514" t="s">
        <v>82</v>
      </c>
      <c r="J1645" s="764">
        <v>10</v>
      </c>
      <c r="K1645" s="764">
        <v>0</v>
      </c>
      <c r="L1645" s="868" t="s">
        <v>96</v>
      </c>
      <c r="M1645" s="468" t="s">
        <v>82</v>
      </c>
      <c r="N1645" s="940" t="s">
        <v>212</v>
      </c>
      <c r="O1645" s="922"/>
      <c r="P1645" s="871"/>
      <c r="Q1645" s="537">
        <f t="shared" si="43"/>
        <v>0</v>
      </c>
      <c r="R1645" s="470">
        <f>Q1645*0.93</f>
        <v>0</v>
      </c>
      <c r="S1645" s="1264" t="e">
        <f t="shared" si="44"/>
        <v>#VALUE!</v>
      </c>
      <c r="T1645" s="1265"/>
      <c r="U1645" s="1292" t="s">
        <v>472</v>
      </c>
      <c r="V1645" s="1293"/>
    </row>
    <row r="1646" spans="1:22" ht="16">
      <c r="A1646" s="1652"/>
      <c r="B1646" s="817" t="s">
        <v>465</v>
      </c>
      <c r="C1646" s="838" t="s">
        <v>82</v>
      </c>
      <c r="D1646" s="838" t="s">
        <v>838</v>
      </c>
      <c r="E1646" s="838" t="s">
        <v>838</v>
      </c>
      <c r="F1646" s="838" t="s">
        <v>82</v>
      </c>
      <c r="G1646" s="838" t="s">
        <v>96</v>
      </c>
      <c r="H1646" s="468" t="s">
        <v>82</v>
      </c>
      <c r="I1646" s="514" t="s">
        <v>82</v>
      </c>
      <c r="J1646" s="764" t="s">
        <v>699</v>
      </c>
      <c r="K1646" s="514">
        <v>0</v>
      </c>
      <c r="L1646" s="514" t="s">
        <v>82</v>
      </c>
      <c r="M1646" s="863" t="s">
        <v>82</v>
      </c>
      <c r="N1646" s="923"/>
      <c r="O1646" s="922"/>
      <c r="P1646" s="871"/>
      <c r="Q1646" s="537">
        <f t="shared" si="43"/>
        <v>0</v>
      </c>
      <c r="R1646" s="470">
        <f>Q1646*0.93</f>
        <v>0</v>
      </c>
      <c r="S1646" s="1264" t="e">
        <f t="shared" si="44"/>
        <v>#DIV/0!</v>
      </c>
      <c r="T1646" s="1265"/>
      <c r="U1646" s="1292" t="s">
        <v>473</v>
      </c>
      <c r="V1646" s="1293"/>
    </row>
    <row r="1647" spans="1:22" ht="17">
      <c r="A1647" s="1653"/>
      <c r="B1647" s="817" t="s">
        <v>467</v>
      </c>
      <c r="C1647" s="764" t="s">
        <v>701</v>
      </c>
      <c r="D1647" s="468">
        <v>79</v>
      </c>
      <c r="E1647" s="514">
        <v>22</v>
      </c>
      <c r="F1647" s="764" t="s">
        <v>458</v>
      </c>
      <c r="G1647" s="514">
        <v>471</v>
      </c>
      <c r="H1647" s="468" t="s">
        <v>82</v>
      </c>
      <c r="I1647" s="514" t="s">
        <v>82</v>
      </c>
      <c r="J1647" s="764">
        <v>0</v>
      </c>
      <c r="K1647" s="764">
        <v>0</v>
      </c>
      <c r="L1647" s="868" t="s">
        <v>484</v>
      </c>
      <c r="M1647" s="1091" t="s">
        <v>1116</v>
      </c>
      <c r="N1647" s="841">
        <v>85062</v>
      </c>
      <c r="O1647" s="787">
        <v>27.03</v>
      </c>
      <c r="P1647" s="801">
        <v>55</v>
      </c>
      <c r="Q1647" s="537">
        <f t="shared" si="43"/>
        <v>12.163500000000001</v>
      </c>
      <c r="R1647" s="470">
        <f>Q1647*0.7835</f>
        <v>9.5301022500000006</v>
      </c>
      <c r="S1647" s="1264">
        <f t="shared" si="44"/>
        <v>6993.2174127512635</v>
      </c>
      <c r="T1647" s="1265"/>
      <c r="U1647" s="1292" t="s">
        <v>405</v>
      </c>
      <c r="V1647" s="1293"/>
    </row>
    <row r="1648" spans="1:22" ht="17">
      <c r="A1648" s="1651">
        <v>45516</v>
      </c>
      <c r="B1648" s="817" t="s">
        <v>256</v>
      </c>
      <c r="C1648" s="764" t="s">
        <v>819</v>
      </c>
      <c r="D1648" s="839" t="s">
        <v>1445</v>
      </c>
      <c r="E1648" s="764" t="s">
        <v>1200</v>
      </c>
      <c r="F1648" s="838" t="s">
        <v>874</v>
      </c>
      <c r="G1648" s="514">
        <v>465</v>
      </c>
      <c r="H1648" s="970">
        <v>165.28</v>
      </c>
      <c r="I1648" s="514" t="s">
        <v>82</v>
      </c>
      <c r="J1648" s="838" t="s">
        <v>443</v>
      </c>
      <c r="K1648" s="839">
        <v>0</v>
      </c>
      <c r="L1648" s="868" t="s">
        <v>484</v>
      </c>
      <c r="M1648" s="468" t="s">
        <v>1583</v>
      </c>
      <c r="N1648" s="514">
        <v>115509</v>
      </c>
      <c r="O1648" s="756">
        <v>224</v>
      </c>
      <c r="P1648" s="768">
        <v>97</v>
      </c>
      <c r="Q1648" s="537">
        <f t="shared" si="43"/>
        <v>6.72</v>
      </c>
      <c r="R1648" s="470">
        <f>Q1648*0.75</f>
        <v>5.04</v>
      </c>
      <c r="S1648" s="1264">
        <f t="shared" si="44"/>
        <v>17188.839285714286</v>
      </c>
      <c r="T1648" s="1265"/>
      <c r="U1648" s="1292" t="s">
        <v>1622</v>
      </c>
      <c r="V1648" s="1293"/>
    </row>
    <row r="1649" spans="1:22" ht="17">
      <c r="A1649" s="1652"/>
      <c r="B1649" s="817">
        <v>6</v>
      </c>
      <c r="C1649" s="764" t="s">
        <v>1654</v>
      </c>
      <c r="D1649" s="764" t="s">
        <v>1004</v>
      </c>
      <c r="E1649" s="764" t="s">
        <v>1629</v>
      </c>
      <c r="F1649" s="838" t="s">
        <v>459</v>
      </c>
      <c r="G1649" s="514">
        <v>465</v>
      </c>
      <c r="H1649" s="514" t="s">
        <v>82</v>
      </c>
      <c r="I1649" s="514" t="s">
        <v>82</v>
      </c>
      <c r="J1649" s="838" t="s">
        <v>693</v>
      </c>
      <c r="K1649" s="764" t="s">
        <v>96</v>
      </c>
      <c r="L1649" s="868" t="s">
        <v>484</v>
      </c>
      <c r="M1649" s="468" t="s">
        <v>1638</v>
      </c>
      <c r="N1649" s="514">
        <v>140124</v>
      </c>
      <c r="O1649" s="756">
        <v>24.11</v>
      </c>
      <c r="P1649" s="801">
        <v>27</v>
      </c>
      <c r="Q1649" s="537">
        <f t="shared" si="43"/>
        <v>17.600300000000001</v>
      </c>
      <c r="R1649" s="470">
        <f>Q1649*0.75</f>
        <v>13.200225</v>
      </c>
      <c r="S1649" s="1264">
        <f t="shared" si="44"/>
        <v>7961.4552024681398</v>
      </c>
      <c r="T1649" s="1265"/>
      <c r="U1649" s="1292" t="s">
        <v>405</v>
      </c>
      <c r="V1649" s="1293"/>
    </row>
    <row r="1650" spans="1:22" ht="17">
      <c r="A1650" s="1652"/>
      <c r="B1650" s="817">
        <v>7</v>
      </c>
      <c r="C1650" s="838" t="s">
        <v>1655</v>
      </c>
      <c r="D1650" s="764" t="s">
        <v>1073</v>
      </c>
      <c r="E1650" s="838" t="s">
        <v>781</v>
      </c>
      <c r="F1650" s="838" t="s">
        <v>459</v>
      </c>
      <c r="G1650" s="514">
        <v>500</v>
      </c>
      <c r="H1650" s="514" t="s">
        <v>82</v>
      </c>
      <c r="I1650" s="514" t="s">
        <v>82</v>
      </c>
      <c r="J1650" s="764" t="s">
        <v>443</v>
      </c>
      <c r="K1650" s="764" t="s">
        <v>443</v>
      </c>
      <c r="L1650" s="868" t="s">
        <v>484</v>
      </c>
      <c r="M1650" s="468" t="s">
        <v>1447</v>
      </c>
      <c r="N1650" s="514">
        <v>196715</v>
      </c>
      <c r="O1650" s="756">
        <v>36.08</v>
      </c>
      <c r="P1650" s="801">
        <v>15</v>
      </c>
      <c r="Q1650" s="537">
        <f t="shared" si="43"/>
        <v>30.667999999999996</v>
      </c>
      <c r="R1650" s="470">
        <f>Q1650*0.75</f>
        <v>23.000999999999998</v>
      </c>
      <c r="S1650" s="1264">
        <f t="shared" si="44"/>
        <v>6414.3406808399641</v>
      </c>
      <c r="T1650" s="1265"/>
      <c r="U1650" s="1292" t="s">
        <v>405</v>
      </c>
      <c r="V1650" s="1293"/>
    </row>
    <row r="1651" spans="1:22" ht="17">
      <c r="A1651" s="1652"/>
      <c r="B1651" s="817">
        <v>8</v>
      </c>
      <c r="C1651" s="764" t="s">
        <v>82</v>
      </c>
      <c r="D1651" s="764">
        <v>240</v>
      </c>
      <c r="E1651" s="514">
        <v>0</v>
      </c>
      <c r="F1651" s="764" t="s">
        <v>82</v>
      </c>
      <c r="G1651" s="514">
        <v>0</v>
      </c>
      <c r="H1651" s="514" t="s">
        <v>82</v>
      </c>
      <c r="I1651" s="514" t="s">
        <v>82</v>
      </c>
      <c r="J1651" s="764">
        <v>10</v>
      </c>
      <c r="K1651" s="764">
        <v>0</v>
      </c>
      <c r="L1651" s="868" t="s">
        <v>96</v>
      </c>
      <c r="M1651" s="468" t="s">
        <v>82</v>
      </c>
      <c r="N1651" s="940" t="s">
        <v>212</v>
      </c>
      <c r="O1651" s="922"/>
      <c r="P1651" s="871"/>
      <c r="Q1651" s="537">
        <f t="shared" si="43"/>
        <v>0</v>
      </c>
      <c r="R1651" s="470">
        <f>Q1651*0.93</f>
        <v>0</v>
      </c>
      <c r="S1651" s="1264" t="e">
        <f t="shared" si="44"/>
        <v>#VALUE!</v>
      </c>
      <c r="T1651" s="1265"/>
      <c r="U1651" s="1292" t="s">
        <v>472</v>
      </c>
      <c r="V1651" s="1293"/>
    </row>
    <row r="1652" spans="1:22" ht="16">
      <c r="A1652" s="1652"/>
      <c r="B1652" s="817" t="s">
        <v>465</v>
      </c>
      <c r="C1652" s="838" t="s">
        <v>82</v>
      </c>
      <c r="D1652" s="838" t="s">
        <v>838</v>
      </c>
      <c r="E1652" s="838" t="s">
        <v>838</v>
      </c>
      <c r="F1652" s="838" t="s">
        <v>82</v>
      </c>
      <c r="G1652" s="838" t="s">
        <v>96</v>
      </c>
      <c r="H1652" s="468" t="s">
        <v>82</v>
      </c>
      <c r="I1652" s="514" t="s">
        <v>82</v>
      </c>
      <c r="J1652" s="764" t="s">
        <v>699</v>
      </c>
      <c r="K1652" s="514">
        <v>0</v>
      </c>
      <c r="L1652" s="514" t="s">
        <v>82</v>
      </c>
      <c r="M1652" s="863" t="s">
        <v>82</v>
      </c>
      <c r="N1652" s="923"/>
      <c r="O1652" s="922"/>
      <c r="P1652" s="871"/>
      <c r="Q1652" s="537">
        <f t="shared" si="43"/>
        <v>0</v>
      </c>
      <c r="R1652" s="470">
        <f>Q1652*0.93</f>
        <v>0</v>
      </c>
      <c r="S1652" s="1264" t="e">
        <f t="shared" si="44"/>
        <v>#DIV/0!</v>
      </c>
      <c r="T1652" s="1265"/>
      <c r="U1652" s="1292" t="s">
        <v>473</v>
      </c>
      <c r="V1652" s="1293"/>
    </row>
    <row r="1653" spans="1:22" ht="17">
      <c r="A1653" s="1653"/>
      <c r="B1653" s="817" t="s">
        <v>467</v>
      </c>
      <c r="C1653" s="764" t="s">
        <v>701</v>
      </c>
      <c r="D1653" s="468">
        <v>79</v>
      </c>
      <c r="E1653" s="514">
        <v>22</v>
      </c>
      <c r="F1653" s="764" t="s">
        <v>874</v>
      </c>
      <c r="G1653" s="514">
        <v>465</v>
      </c>
      <c r="H1653" s="468" t="s">
        <v>82</v>
      </c>
      <c r="I1653" s="514" t="s">
        <v>82</v>
      </c>
      <c r="J1653" s="764">
        <v>0</v>
      </c>
      <c r="K1653" s="764">
        <v>0</v>
      </c>
      <c r="L1653" s="868" t="s">
        <v>484</v>
      </c>
      <c r="M1653" s="1091" t="s">
        <v>932</v>
      </c>
      <c r="N1653" s="841">
        <v>96114</v>
      </c>
      <c r="O1653" s="787">
        <v>16.2</v>
      </c>
      <c r="P1653" s="801">
        <v>60</v>
      </c>
      <c r="Q1653" s="537">
        <f t="shared" si="43"/>
        <v>6.48</v>
      </c>
      <c r="R1653" s="470">
        <f>Q1653*0.7835</f>
        <v>5.0770800000000005</v>
      </c>
      <c r="S1653" s="1264">
        <f t="shared" si="44"/>
        <v>14832.407407407407</v>
      </c>
      <c r="T1653" s="1265"/>
      <c r="U1653" s="1292" t="s">
        <v>1623</v>
      </c>
      <c r="V1653" s="1293"/>
    </row>
    <row r="1654" spans="1:22" ht="17">
      <c r="A1654" s="1651">
        <v>45517</v>
      </c>
      <c r="B1654" s="817" t="s">
        <v>256</v>
      </c>
      <c r="C1654" s="764" t="s">
        <v>819</v>
      </c>
      <c r="D1654" s="839" t="s">
        <v>1653</v>
      </c>
      <c r="E1654" s="764" t="s">
        <v>1200</v>
      </c>
      <c r="F1654" s="838" t="s">
        <v>537</v>
      </c>
      <c r="G1654" s="514">
        <v>467</v>
      </c>
      <c r="H1654" s="970">
        <v>165.19</v>
      </c>
      <c r="I1654" s="514" t="s">
        <v>82</v>
      </c>
      <c r="J1654" s="838" t="s">
        <v>443</v>
      </c>
      <c r="K1654" s="839">
        <v>0</v>
      </c>
      <c r="L1654" s="868" t="s">
        <v>484</v>
      </c>
      <c r="M1654" s="468" t="s">
        <v>1583</v>
      </c>
      <c r="N1654" s="514">
        <v>115783</v>
      </c>
      <c r="O1654" s="756">
        <v>223.22</v>
      </c>
      <c r="P1654" s="768">
        <v>97</v>
      </c>
      <c r="Q1654" s="537">
        <f t="shared" si="43"/>
        <v>6.6966000000000001</v>
      </c>
      <c r="R1654" s="470">
        <f>Q1654*0.75</f>
        <v>5.0224500000000001</v>
      </c>
      <c r="S1654" s="1264">
        <f t="shared" si="44"/>
        <v>17289.818713974255</v>
      </c>
      <c r="T1654" s="1265"/>
      <c r="U1654" s="1292" t="s">
        <v>1569</v>
      </c>
      <c r="V1654" s="1293"/>
    </row>
    <row r="1655" spans="1:22" ht="17">
      <c r="A1655" s="1652"/>
      <c r="B1655" s="817">
        <v>6</v>
      </c>
      <c r="C1655" s="764" t="s">
        <v>1654</v>
      </c>
      <c r="D1655" s="764" t="s">
        <v>1004</v>
      </c>
      <c r="E1655" s="764" t="s">
        <v>1629</v>
      </c>
      <c r="F1655" s="838" t="s">
        <v>459</v>
      </c>
      <c r="G1655" s="514">
        <v>467</v>
      </c>
      <c r="H1655" s="514" t="s">
        <v>82</v>
      </c>
      <c r="I1655" s="514" t="s">
        <v>82</v>
      </c>
      <c r="J1655" s="838" t="s">
        <v>406</v>
      </c>
      <c r="K1655" s="764" t="s">
        <v>96</v>
      </c>
      <c r="L1655" s="868" t="s">
        <v>484</v>
      </c>
      <c r="M1655" s="468" t="s">
        <v>1638</v>
      </c>
      <c r="N1655" s="514">
        <v>139662</v>
      </c>
      <c r="O1655" s="756">
        <v>24.69</v>
      </c>
      <c r="P1655" s="801">
        <v>27</v>
      </c>
      <c r="Q1655" s="537">
        <f t="shared" si="43"/>
        <v>18.023700000000002</v>
      </c>
      <c r="R1655" s="470">
        <f>Q1655*0.75</f>
        <v>13.517775</v>
      </c>
      <c r="S1655" s="1264">
        <f t="shared" si="44"/>
        <v>7748.797416734632</v>
      </c>
      <c r="T1655" s="1265"/>
      <c r="U1655" s="1292" t="s">
        <v>405</v>
      </c>
      <c r="V1655" s="1293"/>
    </row>
    <row r="1656" spans="1:22" ht="17">
      <c r="A1656" s="1652"/>
      <c r="B1656" s="817">
        <v>7</v>
      </c>
      <c r="C1656" s="838" t="s">
        <v>1655</v>
      </c>
      <c r="D1656" s="764" t="s">
        <v>1073</v>
      </c>
      <c r="E1656" s="838" t="s">
        <v>781</v>
      </c>
      <c r="F1656" s="838" t="s">
        <v>459</v>
      </c>
      <c r="G1656" s="514">
        <v>505</v>
      </c>
      <c r="H1656" s="514" t="s">
        <v>82</v>
      </c>
      <c r="I1656" s="514" t="s">
        <v>82</v>
      </c>
      <c r="J1656" s="764" t="s">
        <v>443</v>
      </c>
      <c r="K1656" s="764" t="s">
        <v>443</v>
      </c>
      <c r="L1656" s="868" t="s">
        <v>484</v>
      </c>
      <c r="M1656" s="468" t="s">
        <v>1447</v>
      </c>
      <c r="N1656" s="514">
        <v>196715</v>
      </c>
      <c r="O1656" s="756">
        <v>36.08</v>
      </c>
      <c r="P1656" s="801">
        <v>15</v>
      </c>
      <c r="Q1656" s="537">
        <f t="shared" si="43"/>
        <v>30.667999999999996</v>
      </c>
      <c r="R1656" s="470">
        <f>Q1656*0.75</f>
        <v>23.000999999999998</v>
      </c>
      <c r="S1656" s="1264">
        <f t="shared" si="44"/>
        <v>6414.3406808399641</v>
      </c>
      <c r="T1656" s="1265"/>
      <c r="U1656" s="1292" t="s">
        <v>405</v>
      </c>
      <c r="V1656" s="1293"/>
    </row>
    <row r="1657" spans="1:22" ht="17">
      <c r="A1657" s="1652"/>
      <c r="B1657" s="817">
        <v>8</v>
      </c>
      <c r="C1657" s="764" t="s">
        <v>82</v>
      </c>
      <c r="D1657" s="764">
        <v>240</v>
      </c>
      <c r="E1657" s="514">
        <v>0</v>
      </c>
      <c r="F1657" s="764" t="s">
        <v>82</v>
      </c>
      <c r="G1657" s="514">
        <v>0</v>
      </c>
      <c r="H1657" s="514" t="s">
        <v>82</v>
      </c>
      <c r="I1657" s="514" t="s">
        <v>82</v>
      </c>
      <c r="J1657" s="764">
        <v>10</v>
      </c>
      <c r="K1657" s="764">
        <v>0</v>
      </c>
      <c r="L1657" s="868" t="s">
        <v>96</v>
      </c>
      <c r="M1657" s="468" t="s">
        <v>82</v>
      </c>
      <c r="N1657" s="940" t="s">
        <v>212</v>
      </c>
      <c r="O1657" s="922"/>
      <c r="P1657" s="871"/>
      <c r="Q1657" s="537">
        <f t="shared" si="43"/>
        <v>0</v>
      </c>
      <c r="R1657" s="470">
        <f>Q1657*0.93</f>
        <v>0</v>
      </c>
      <c r="S1657" s="1264" t="e">
        <f t="shared" si="44"/>
        <v>#VALUE!</v>
      </c>
      <c r="T1657" s="1265"/>
      <c r="U1657" s="1292" t="s">
        <v>472</v>
      </c>
      <c r="V1657" s="1293"/>
    </row>
    <row r="1658" spans="1:22" ht="16">
      <c r="A1658" s="1652"/>
      <c r="B1658" s="817" t="s">
        <v>465</v>
      </c>
      <c r="C1658" s="838" t="s">
        <v>82</v>
      </c>
      <c r="D1658" s="838" t="s">
        <v>838</v>
      </c>
      <c r="E1658" s="838" t="s">
        <v>838</v>
      </c>
      <c r="F1658" s="838" t="s">
        <v>82</v>
      </c>
      <c r="G1658" s="838" t="s">
        <v>96</v>
      </c>
      <c r="H1658" s="468" t="s">
        <v>82</v>
      </c>
      <c r="I1658" s="514" t="s">
        <v>82</v>
      </c>
      <c r="J1658" s="764" t="s">
        <v>699</v>
      </c>
      <c r="K1658" s="514">
        <v>0</v>
      </c>
      <c r="L1658" s="514" t="s">
        <v>82</v>
      </c>
      <c r="M1658" s="863" t="s">
        <v>82</v>
      </c>
      <c r="N1658" s="923"/>
      <c r="O1658" s="922"/>
      <c r="P1658" s="871"/>
      <c r="Q1658" s="537">
        <f t="shared" si="43"/>
        <v>0</v>
      </c>
      <c r="R1658" s="470">
        <f>Q1658*0.93</f>
        <v>0</v>
      </c>
      <c r="S1658" s="1264" t="e">
        <f t="shared" si="44"/>
        <v>#DIV/0!</v>
      </c>
      <c r="T1658" s="1265"/>
      <c r="U1658" s="1292" t="s">
        <v>473</v>
      </c>
      <c r="V1658" s="1293"/>
    </row>
    <row r="1659" spans="1:22" ht="17">
      <c r="A1659" s="1653"/>
      <c r="B1659" s="817" t="s">
        <v>467</v>
      </c>
      <c r="C1659" s="764" t="s">
        <v>701</v>
      </c>
      <c r="D1659" s="468">
        <v>79</v>
      </c>
      <c r="E1659" s="514">
        <v>20</v>
      </c>
      <c r="F1659" s="764" t="s">
        <v>458</v>
      </c>
      <c r="G1659" s="514">
        <v>467</v>
      </c>
      <c r="H1659" s="468" t="s">
        <v>82</v>
      </c>
      <c r="I1659" s="514" t="s">
        <v>82</v>
      </c>
      <c r="J1659" s="764">
        <v>0</v>
      </c>
      <c r="K1659" s="764">
        <v>0</v>
      </c>
      <c r="L1659" s="868" t="s">
        <v>484</v>
      </c>
      <c r="M1659" s="1091" t="s">
        <v>1628</v>
      </c>
      <c r="N1659" s="841">
        <v>96114</v>
      </c>
      <c r="O1659" s="787">
        <v>16.2</v>
      </c>
      <c r="P1659" s="801">
        <v>60</v>
      </c>
      <c r="Q1659" s="537">
        <f t="shared" si="43"/>
        <v>6.48</v>
      </c>
      <c r="R1659" s="470">
        <f>Q1659*0.7835</f>
        <v>5.0770800000000005</v>
      </c>
      <c r="S1659" s="1264">
        <f t="shared" si="44"/>
        <v>14832.407407407407</v>
      </c>
      <c r="T1659" s="1265"/>
      <c r="U1659" s="1292" t="s">
        <v>405</v>
      </c>
      <c r="V1659" s="1293"/>
    </row>
    <row r="1660" spans="1:22" ht="17">
      <c r="A1660" s="1651">
        <v>45518</v>
      </c>
      <c r="B1660" s="817" t="s">
        <v>256</v>
      </c>
      <c r="C1660" s="764" t="s">
        <v>819</v>
      </c>
      <c r="D1660" s="839" t="s">
        <v>1653</v>
      </c>
      <c r="E1660" s="764" t="s">
        <v>1200</v>
      </c>
      <c r="F1660" s="838" t="s">
        <v>537</v>
      </c>
      <c r="G1660" s="514">
        <v>465</v>
      </c>
      <c r="H1660" s="970">
        <v>165.1</v>
      </c>
      <c r="I1660" s="514" t="s">
        <v>82</v>
      </c>
      <c r="J1660" s="838" t="s">
        <v>443</v>
      </c>
      <c r="K1660" s="839">
        <v>0</v>
      </c>
      <c r="L1660" s="868" t="s">
        <v>484</v>
      </c>
      <c r="M1660" s="468" t="s">
        <v>1583</v>
      </c>
      <c r="N1660" s="514">
        <v>115197</v>
      </c>
      <c r="O1660" s="756">
        <v>222.93</v>
      </c>
      <c r="P1660" s="768">
        <v>97</v>
      </c>
      <c r="Q1660" s="537">
        <f t="shared" si="43"/>
        <v>6.6879</v>
      </c>
      <c r="R1660" s="470">
        <f>Q1660*0.75</f>
        <v>5.0159250000000002</v>
      </c>
      <c r="S1660" s="1264">
        <f t="shared" si="44"/>
        <v>17224.689364374466</v>
      </c>
      <c r="T1660" s="1265"/>
      <c r="U1660" s="1292" t="s">
        <v>1569</v>
      </c>
      <c r="V1660" s="1293"/>
    </row>
    <row r="1661" spans="1:22" ht="17">
      <c r="A1661" s="1652"/>
      <c r="B1661" s="817">
        <v>6</v>
      </c>
      <c r="C1661" s="764" t="s">
        <v>1654</v>
      </c>
      <c r="D1661" s="764" t="s">
        <v>1004</v>
      </c>
      <c r="E1661" s="764" t="s">
        <v>1629</v>
      </c>
      <c r="F1661" s="838" t="s">
        <v>459</v>
      </c>
      <c r="G1661" s="514">
        <v>465</v>
      </c>
      <c r="H1661" s="514" t="s">
        <v>82</v>
      </c>
      <c r="I1661" s="514" t="s">
        <v>82</v>
      </c>
      <c r="J1661" s="838" t="s">
        <v>406</v>
      </c>
      <c r="K1661" s="764" t="s">
        <v>96</v>
      </c>
      <c r="L1661" s="868" t="s">
        <v>484</v>
      </c>
      <c r="M1661" s="468" t="s">
        <v>1638</v>
      </c>
      <c r="N1661" s="514">
        <v>138724</v>
      </c>
      <c r="O1661" s="756">
        <v>23.2</v>
      </c>
      <c r="P1661" s="801">
        <v>27</v>
      </c>
      <c r="Q1661" s="537">
        <f t="shared" si="43"/>
        <v>16.936</v>
      </c>
      <c r="R1661" s="470">
        <f>Q1661*0.75</f>
        <v>12.702</v>
      </c>
      <c r="S1661" s="1264">
        <f t="shared" si="44"/>
        <v>8191.0722720831363</v>
      </c>
      <c r="T1661" s="1265"/>
      <c r="U1661" s="1292" t="s">
        <v>405</v>
      </c>
      <c r="V1661" s="1293"/>
    </row>
    <row r="1662" spans="1:22" ht="17">
      <c r="A1662" s="1652"/>
      <c r="B1662" s="817">
        <v>7</v>
      </c>
      <c r="C1662" s="838" t="s">
        <v>1655</v>
      </c>
      <c r="D1662" s="764" t="s">
        <v>1073</v>
      </c>
      <c r="E1662" s="838" t="s">
        <v>781</v>
      </c>
      <c r="F1662" s="838" t="s">
        <v>459</v>
      </c>
      <c r="G1662" s="514">
        <v>506</v>
      </c>
      <c r="H1662" s="514" t="s">
        <v>82</v>
      </c>
      <c r="I1662" s="514" t="s">
        <v>82</v>
      </c>
      <c r="J1662" s="764" t="s">
        <v>443</v>
      </c>
      <c r="K1662" s="764" t="s">
        <v>443</v>
      </c>
      <c r="L1662" s="868" t="s">
        <v>484</v>
      </c>
      <c r="M1662" s="468" t="s">
        <v>1447</v>
      </c>
      <c r="N1662" s="514">
        <v>196715</v>
      </c>
      <c r="O1662" s="756">
        <v>36.08</v>
      </c>
      <c r="P1662" s="801">
        <v>15</v>
      </c>
      <c r="Q1662" s="537">
        <f t="shared" si="43"/>
        <v>30.667999999999996</v>
      </c>
      <c r="R1662" s="470">
        <f>Q1662*0.75</f>
        <v>23.000999999999998</v>
      </c>
      <c r="S1662" s="1264">
        <f t="shared" si="44"/>
        <v>6414.3406808399641</v>
      </c>
      <c r="T1662" s="1265"/>
      <c r="U1662" s="1292" t="s">
        <v>405</v>
      </c>
      <c r="V1662" s="1293"/>
    </row>
    <row r="1663" spans="1:22" ht="17">
      <c r="A1663" s="1652"/>
      <c r="B1663" s="817">
        <v>8</v>
      </c>
      <c r="C1663" s="764" t="s">
        <v>82</v>
      </c>
      <c r="D1663" s="764">
        <v>240</v>
      </c>
      <c r="E1663" s="514">
        <v>0</v>
      </c>
      <c r="F1663" s="764" t="s">
        <v>82</v>
      </c>
      <c r="G1663" s="514">
        <v>0</v>
      </c>
      <c r="H1663" s="514" t="s">
        <v>82</v>
      </c>
      <c r="I1663" s="514" t="s">
        <v>82</v>
      </c>
      <c r="J1663" s="764">
        <v>10</v>
      </c>
      <c r="K1663" s="764">
        <v>0</v>
      </c>
      <c r="L1663" s="868" t="s">
        <v>96</v>
      </c>
      <c r="M1663" s="468" t="s">
        <v>82</v>
      </c>
      <c r="N1663" s="940" t="s">
        <v>212</v>
      </c>
      <c r="O1663" s="922"/>
      <c r="P1663" s="871"/>
      <c r="Q1663" s="537">
        <f t="shared" si="43"/>
        <v>0</v>
      </c>
      <c r="R1663" s="470">
        <f>Q1663*0.93</f>
        <v>0</v>
      </c>
      <c r="S1663" s="1264" t="e">
        <f t="shared" si="44"/>
        <v>#VALUE!</v>
      </c>
      <c r="T1663" s="1265"/>
      <c r="U1663" s="1292" t="s">
        <v>472</v>
      </c>
      <c r="V1663" s="1293"/>
    </row>
    <row r="1664" spans="1:22" ht="16">
      <c r="A1664" s="1652"/>
      <c r="B1664" s="817" t="s">
        <v>465</v>
      </c>
      <c r="C1664" s="838" t="s">
        <v>82</v>
      </c>
      <c r="D1664" s="838" t="s">
        <v>838</v>
      </c>
      <c r="E1664" s="838" t="s">
        <v>838</v>
      </c>
      <c r="F1664" s="838" t="s">
        <v>82</v>
      </c>
      <c r="G1664" s="838" t="s">
        <v>96</v>
      </c>
      <c r="H1664" s="468" t="s">
        <v>82</v>
      </c>
      <c r="I1664" s="514" t="s">
        <v>82</v>
      </c>
      <c r="J1664" s="764" t="s">
        <v>699</v>
      </c>
      <c r="K1664" s="514">
        <v>0</v>
      </c>
      <c r="L1664" s="514" t="s">
        <v>82</v>
      </c>
      <c r="M1664" s="863" t="s">
        <v>82</v>
      </c>
      <c r="N1664" s="923"/>
      <c r="O1664" s="922"/>
      <c r="P1664" s="871"/>
      <c r="Q1664" s="537">
        <f t="shared" si="43"/>
        <v>0</v>
      </c>
      <c r="R1664" s="470">
        <f>Q1664*0.93</f>
        <v>0</v>
      </c>
      <c r="S1664" s="1264" t="e">
        <f t="shared" si="44"/>
        <v>#DIV/0!</v>
      </c>
      <c r="T1664" s="1265"/>
      <c r="U1664" s="1292" t="s">
        <v>473</v>
      </c>
      <c r="V1664" s="1293"/>
    </row>
    <row r="1665" spans="1:22" ht="17">
      <c r="A1665" s="1653"/>
      <c r="B1665" s="817" t="s">
        <v>467</v>
      </c>
      <c r="C1665" s="764" t="s">
        <v>701</v>
      </c>
      <c r="D1665" s="468">
        <v>79</v>
      </c>
      <c r="E1665" s="514">
        <v>20</v>
      </c>
      <c r="F1665" s="764" t="s">
        <v>458</v>
      </c>
      <c r="G1665" s="514">
        <v>465</v>
      </c>
      <c r="H1665" s="468" t="s">
        <v>82</v>
      </c>
      <c r="I1665" s="514" t="s">
        <v>82</v>
      </c>
      <c r="J1665" s="764">
        <v>0</v>
      </c>
      <c r="K1665" s="764">
        <v>0</v>
      </c>
      <c r="L1665" s="868" t="s">
        <v>484</v>
      </c>
      <c r="M1665" s="1091" t="s">
        <v>1628</v>
      </c>
      <c r="N1665" s="841">
        <v>96114</v>
      </c>
      <c r="O1665" s="787">
        <v>16.2</v>
      </c>
      <c r="P1665" s="801">
        <v>60</v>
      </c>
      <c r="Q1665" s="537">
        <f t="shared" si="43"/>
        <v>6.48</v>
      </c>
      <c r="R1665" s="470">
        <f>Q1665*0.7835</f>
        <v>5.0770800000000005</v>
      </c>
      <c r="S1665" s="1264">
        <f t="shared" si="44"/>
        <v>14832.407407407407</v>
      </c>
      <c r="T1665" s="1265"/>
      <c r="U1665" s="1292" t="s">
        <v>405</v>
      </c>
      <c r="V1665" s="1293"/>
    </row>
    <row r="1666" spans="1:22" ht="17">
      <c r="A1666" s="1651">
        <v>45519</v>
      </c>
      <c r="B1666" s="817" t="s">
        <v>256</v>
      </c>
      <c r="C1666" s="764" t="s">
        <v>819</v>
      </c>
      <c r="D1666" s="839" t="s">
        <v>1653</v>
      </c>
      <c r="E1666" s="764" t="s">
        <v>1200</v>
      </c>
      <c r="F1666" s="838" t="s">
        <v>537</v>
      </c>
      <c r="G1666" s="514">
        <v>465</v>
      </c>
      <c r="H1666" s="970">
        <v>165.01</v>
      </c>
      <c r="I1666" s="514" t="s">
        <v>82</v>
      </c>
      <c r="J1666" s="838" t="s">
        <v>443</v>
      </c>
      <c r="K1666" s="839">
        <v>0</v>
      </c>
      <c r="L1666" s="868" t="s">
        <v>484</v>
      </c>
      <c r="M1666" s="468" t="s">
        <v>1583</v>
      </c>
      <c r="N1666" s="514">
        <v>115465</v>
      </c>
      <c r="O1666" s="756">
        <v>222.45</v>
      </c>
      <c r="P1666" s="768">
        <v>97</v>
      </c>
      <c r="Q1666" s="537">
        <f t="shared" si="43"/>
        <v>6.6734999999999989</v>
      </c>
      <c r="R1666" s="470">
        <f>Q1666*0.75</f>
        <v>5.0051249999999996</v>
      </c>
      <c r="S1666" s="1264">
        <f t="shared" si="44"/>
        <v>17302.015434179968</v>
      </c>
      <c r="T1666" s="1265"/>
      <c r="U1666" s="1292" t="s">
        <v>1569</v>
      </c>
      <c r="V1666" s="1293"/>
    </row>
    <row r="1667" spans="1:22" ht="17">
      <c r="A1667" s="1652"/>
      <c r="B1667" s="817">
        <v>6</v>
      </c>
      <c r="C1667" s="764" t="s">
        <v>1654</v>
      </c>
      <c r="D1667" s="764" t="s">
        <v>1011</v>
      </c>
      <c r="E1667" s="764" t="s">
        <v>1629</v>
      </c>
      <c r="F1667" s="838" t="s">
        <v>459</v>
      </c>
      <c r="G1667" s="514">
        <v>465</v>
      </c>
      <c r="H1667" s="514" t="s">
        <v>82</v>
      </c>
      <c r="I1667" s="514" t="s">
        <v>82</v>
      </c>
      <c r="J1667" s="838" t="s">
        <v>406</v>
      </c>
      <c r="K1667" s="764" t="s">
        <v>96</v>
      </c>
      <c r="L1667" s="868" t="s">
        <v>484</v>
      </c>
      <c r="M1667" s="468" t="s">
        <v>1638</v>
      </c>
      <c r="N1667" s="514">
        <v>142405</v>
      </c>
      <c r="O1667" s="756">
        <v>21.27</v>
      </c>
      <c r="P1667" s="801">
        <v>27</v>
      </c>
      <c r="Q1667" s="537">
        <f t="shared" si="43"/>
        <v>15.527100000000001</v>
      </c>
      <c r="R1667" s="470">
        <f>Q1667*0.75</f>
        <v>11.645325</v>
      </c>
      <c r="S1667" s="1264">
        <f t="shared" si="44"/>
        <v>9171.3842250001599</v>
      </c>
      <c r="T1667" s="1265"/>
      <c r="U1667" s="1292" t="s">
        <v>405</v>
      </c>
      <c r="V1667" s="1293"/>
    </row>
    <row r="1668" spans="1:22" ht="17">
      <c r="A1668" s="1652"/>
      <c r="B1668" s="817">
        <v>7</v>
      </c>
      <c r="C1668" s="838" t="s">
        <v>1655</v>
      </c>
      <c r="D1668" s="764" t="s">
        <v>1073</v>
      </c>
      <c r="E1668" s="838" t="s">
        <v>781</v>
      </c>
      <c r="F1668" s="838" t="s">
        <v>459</v>
      </c>
      <c r="G1668" s="514">
        <v>506</v>
      </c>
      <c r="H1668" s="514" t="s">
        <v>82</v>
      </c>
      <c r="I1668" s="514" t="s">
        <v>82</v>
      </c>
      <c r="J1668" s="764" t="s">
        <v>443</v>
      </c>
      <c r="K1668" s="764" t="s">
        <v>443</v>
      </c>
      <c r="L1668" s="868" t="s">
        <v>484</v>
      </c>
      <c r="M1668" s="468" t="s">
        <v>1447</v>
      </c>
      <c r="N1668" s="514">
        <v>196715</v>
      </c>
      <c r="O1668" s="756">
        <v>36.08</v>
      </c>
      <c r="P1668" s="801">
        <v>15</v>
      </c>
      <c r="Q1668" s="537">
        <f t="shared" ref="Q1668:Q1731" si="45">O1668*(100-P1668)/100</f>
        <v>30.667999999999996</v>
      </c>
      <c r="R1668" s="470">
        <f>Q1668*0.75</f>
        <v>23.000999999999998</v>
      </c>
      <c r="S1668" s="1264">
        <f t="shared" ref="S1668:S1731" si="46">N1668/Q1668</f>
        <v>6414.3406808399641</v>
      </c>
      <c r="T1668" s="1265"/>
      <c r="U1668" s="1292" t="s">
        <v>405</v>
      </c>
      <c r="V1668" s="1293"/>
    </row>
    <row r="1669" spans="1:22" ht="17">
      <c r="A1669" s="1652"/>
      <c r="B1669" s="817">
        <v>8</v>
      </c>
      <c r="C1669" s="764" t="s">
        <v>82</v>
      </c>
      <c r="D1669" s="764">
        <v>240</v>
      </c>
      <c r="E1669" s="514">
        <v>0</v>
      </c>
      <c r="F1669" s="764" t="s">
        <v>82</v>
      </c>
      <c r="G1669" s="514">
        <v>0</v>
      </c>
      <c r="H1669" s="514" t="s">
        <v>82</v>
      </c>
      <c r="I1669" s="514" t="s">
        <v>82</v>
      </c>
      <c r="J1669" s="764">
        <v>10</v>
      </c>
      <c r="K1669" s="764">
        <v>0</v>
      </c>
      <c r="L1669" s="868" t="s">
        <v>96</v>
      </c>
      <c r="M1669" s="468" t="s">
        <v>82</v>
      </c>
      <c r="N1669" s="940" t="s">
        <v>212</v>
      </c>
      <c r="O1669" s="922"/>
      <c r="P1669" s="871"/>
      <c r="Q1669" s="537">
        <f t="shared" si="45"/>
        <v>0</v>
      </c>
      <c r="R1669" s="470">
        <f>Q1669*0.93</f>
        <v>0</v>
      </c>
      <c r="S1669" s="1264" t="e">
        <f t="shared" si="46"/>
        <v>#VALUE!</v>
      </c>
      <c r="T1669" s="1265"/>
      <c r="U1669" s="1292" t="s">
        <v>472</v>
      </c>
      <c r="V1669" s="1293"/>
    </row>
    <row r="1670" spans="1:22" ht="16">
      <c r="A1670" s="1652"/>
      <c r="B1670" s="817" t="s">
        <v>465</v>
      </c>
      <c r="C1670" s="838" t="s">
        <v>82</v>
      </c>
      <c r="D1670" s="838" t="s">
        <v>838</v>
      </c>
      <c r="E1670" s="838" t="s">
        <v>838</v>
      </c>
      <c r="F1670" s="838" t="s">
        <v>82</v>
      </c>
      <c r="G1670" s="838" t="s">
        <v>96</v>
      </c>
      <c r="H1670" s="468" t="s">
        <v>82</v>
      </c>
      <c r="I1670" s="514" t="s">
        <v>82</v>
      </c>
      <c r="J1670" s="764" t="s">
        <v>699</v>
      </c>
      <c r="K1670" s="514">
        <v>0</v>
      </c>
      <c r="L1670" s="514" t="s">
        <v>82</v>
      </c>
      <c r="M1670" s="863" t="s">
        <v>82</v>
      </c>
      <c r="N1670" s="923"/>
      <c r="O1670" s="922"/>
      <c r="P1670" s="871"/>
      <c r="Q1670" s="537">
        <f t="shared" si="45"/>
        <v>0</v>
      </c>
      <c r="R1670" s="470">
        <f>Q1670*0.93</f>
        <v>0</v>
      </c>
      <c r="S1670" s="1264" t="e">
        <f t="shared" si="46"/>
        <v>#DIV/0!</v>
      </c>
      <c r="T1670" s="1265"/>
      <c r="U1670" s="1292" t="s">
        <v>473</v>
      </c>
      <c r="V1670" s="1293"/>
    </row>
    <row r="1671" spans="1:22" ht="17">
      <c r="A1671" s="1653"/>
      <c r="B1671" s="817" t="s">
        <v>467</v>
      </c>
      <c r="C1671" s="764" t="s">
        <v>701</v>
      </c>
      <c r="D1671" s="468" t="s">
        <v>1452</v>
      </c>
      <c r="E1671" s="514">
        <v>20</v>
      </c>
      <c r="F1671" s="764" t="s">
        <v>458</v>
      </c>
      <c r="G1671" s="514">
        <v>465</v>
      </c>
      <c r="H1671" s="468" t="s">
        <v>82</v>
      </c>
      <c r="I1671" s="514" t="s">
        <v>82</v>
      </c>
      <c r="J1671" s="764">
        <v>0</v>
      </c>
      <c r="K1671" s="764">
        <v>0</v>
      </c>
      <c r="L1671" s="868" t="s">
        <v>484</v>
      </c>
      <c r="M1671" s="1091" t="s">
        <v>1628</v>
      </c>
      <c r="N1671" s="841">
        <v>96114</v>
      </c>
      <c r="O1671" s="787">
        <v>16.2</v>
      </c>
      <c r="P1671" s="801">
        <v>60</v>
      </c>
      <c r="Q1671" s="537">
        <f t="shared" si="45"/>
        <v>6.48</v>
      </c>
      <c r="R1671" s="470">
        <f>Q1671*0.7835</f>
        <v>5.0770800000000005</v>
      </c>
      <c r="S1671" s="1264">
        <f t="shared" si="46"/>
        <v>14832.407407407407</v>
      </c>
      <c r="T1671" s="1265"/>
      <c r="U1671" s="1292" t="s">
        <v>405</v>
      </c>
      <c r="V1671" s="1293"/>
    </row>
    <row r="1672" spans="1:22" ht="17">
      <c r="A1672" s="1651">
        <v>45520</v>
      </c>
      <c r="B1672" s="817" t="s">
        <v>256</v>
      </c>
      <c r="C1672" s="764" t="s">
        <v>819</v>
      </c>
      <c r="D1672" s="839" t="s">
        <v>1653</v>
      </c>
      <c r="E1672" s="764" t="s">
        <v>1200</v>
      </c>
      <c r="F1672" s="838" t="s">
        <v>537</v>
      </c>
      <c r="G1672" s="514">
        <v>465</v>
      </c>
      <c r="H1672" s="970">
        <v>164.9</v>
      </c>
      <c r="I1672" s="514" t="s">
        <v>82</v>
      </c>
      <c r="J1672" s="838" t="s">
        <v>443</v>
      </c>
      <c r="K1672" s="839">
        <v>0</v>
      </c>
      <c r="L1672" s="868" t="s">
        <v>484</v>
      </c>
      <c r="M1672" s="468" t="s">
        <v>1583</v>
      </c>
      <c r="N1672" s="514">
        <v>117594</v>
      </c>
      <c r="O1672" s="756">
        <v>221.68</v>
      </c>
      <c r="P1672" s="768">
        <v>97</v>
      </c>
      <c r="Q1672" s="537">
        <f t="shared" si="45"/>
        <v>6.6503999999999994</v>
      </c>
      <c r="R1672" s="470">
        <f>Q1672*0.75</f>
        <v>4.9878</v>
      </c>
      <c r="S1672" s="1264">
        <f t="shared" si="46"/>
        <v>17682.24467701191</v>
      </c>
      <c r="T1672" s="1265"/>
      <c r="U1672" s="1292" t="s">
        <v>1569</v>
      </c>
      <c r="V1672" s="1293"/>
    </row>
    <row r="1673" spans="1:22" ht="17">
      <c r="A1673" s="1652"/>
      <c r="B1673" s="817">
        <v>6</v>
      </c>
      <c r="C1673" s="764" t="s">
        <v>1654</v>
      </c>
      <c r="D1673" s="764" t="s">
        <v>1011</v>
      </c>
      <c r="E1673" s="764" t="s">
        <v>1629</v>
      </c>
      <c r="F1673" s="838" t="s">
        <v>459</v>
      </c>
      <c r="G1673" s="514">
        <v>465</v>
      </c>
      <c r="H1673" s="514" t="s">
        <v>82</v>
      </c>
      <c r="I1673" s="514" t="s">
        <v>82</v>
      </c>
      <c r="J1673" s="838" t="s">
        <v>406</v>
      </c>
      <c r="K1673" s="764" t="s">
        <v>96</v>
      </c>
      <c r="L1673" s="868" t="s">
        <v>484</v>
      </c>
      <c r="M1673" s="468" t="s">
        <v>1638</v>
      </c>
      <c r="N1673" s="514">
        <v>138971</v>
      </c>
      <c r="O1673" s="756">
        <v>20.98</v>
      </c>
      <c r="P1673" s="801">
        <v>27</v>
      </c>
      <c r="Q1673" s="537">
        <f t="shared" si="45"/>
        <v>15.3154</v>
      </c>
      <c r="R1673" s="470">
        <f>Q1673*0.75</f>
        <v>11.486550000000001</v>
      </c>
      <c r="S1673" s="1264">
        <f t="shared" si="46"/>
        <v>9073.9386499862885</v>
      </c>
      <c r="T1673" s="1265"/>
      <c r="U1673" s="1292" t="s">
        <v>405</v>
      </c>
      <c r="V1673" s="1293"/>
    </row>
    <row r="1674" spans="1:22" ht="17">
      <c r="A1674" s="1652"/>
      <c r="B1674" s="817">
        <v>7</v>
      </c>
      <c r="C1674" s="838" t="s">
        <v>1655</v>
      </c>
      <c r="D1674" s="764" t="s">
        <v>1239</v>
      </c>
      <c r="E1674" s="838" t="s">
        <v>781</v>
      </c>
      <c r="F1674" s="838" t="s">
        <v>459</v>
      </c>
      <c r="G1674" s="514">
        <v>506</v>
      </c>
      <c r="H1674" s="514" t="s">
        <v>82</v>
      </c>
      <c r="I1674" s="514" t="s">
        <v>82</v>
      </c>
      <c r="J1674" s="764" t="s">
        <v>443</v>
      </c>
      <c r="K1674" s="764" t="s">
        <v>443</v>
      </c>
      <c r="L1674" s="868" t="s">
        <v>484</v>
      </c>
      <c r="M1674" s="468" t="s">
        <v>1447</v>
      </c>
      <c r="N1674" s="514">
        <v>196715</v>
      </c>
      <c r="O1674" s="756">
        <v>36.08</v>
      </c>
      <c r="P1674" s="801">
        <v>15</v>
      </c>
      <c r="Q1674" s="537">
        <f t="shared" si="45"/>
        <v>30.667999999999996</v>
      </c>
      <c r="R1674" s="470">
        <f>Q1674*0.75</f>
        <v>23.000999999999998</v>
      </c>
      <c r="S1674" s="1264">
        <f t="shared" si="46"/>
        <v>6414.3406808399641</v>
      </c>
      <c r="T1674" s="1265"/>
      <c r="U1674" s="1292" t="s">
        <v>405</v>
      </c>
      <c r="V1674" s="1293"/>
    </row>
    <row r="1675" spans="1:22" ht="17">
      <c r="A1675" s="1652"/>
      <c r="B1675" s="817">
        <v>8</v>
      </c>
      <c r="C1675" s="764" t="s">
        <v>82</v>
      </c>
      <c r="D1675" s="764">
        <v>240</v>
      </c>
      <c r="E1675" s="514">
        <v>0</v>
      </c>
      <c r="F1675" s="764" t="s">
        <v>82</v>
      </c>
      <c r="G1675" s="514">
        <v>0</v>
      </c>
      <c r="H1675" s="514" t="s">
        <v>82</v>
      </c>
      <c r="I1675" s="514" t="s">
        <v>82</v>
      </c>
      <c r="J1675" s="764">
        <v>10</v>
      </c>
      <c r="K1675" s="764">
        <v>0</v>
      </c>
      <c r="L1675" s="868" t="s">
        <v>96</v>
      </c>
      <c r="M1675" s="468" t="s">
        <v>82</v>
      </c>
      <c r="N1675" s="940" t="s">
        <v>212</v>
      </c>
      <c r="O1675" s="922"/>
      <c r="P1675" s="871"/>
      <c r="Q1675" s="537">
        <f t="shared" si="45"/>
        <v>0</v>
      </c>
      <c r="R1675" s="470">
        <f>Q1675*0.93</f>
        <v>0</v>
      </c>
      <c r="S1675" s="1264" t="e">
        <f t="shared" si="46"/>
        <v>#VALUE!</v>
      </c>
      <c r="T1675" s="1265"/>
      <c r="U1675" s="1292" t="s">
        <v>472</v>
      </c>
      <c r="V1675" s="1293"/>
    </row>
    <row r="1676" spans="1:22" ht="16">
      <c r="A1676" s="1652"/>
      <c r="B1676" s="817" t="s">
        <v>465</v>
      </c>
      <c r="C1676" s="838" t="s">
        <v>82</v>
      </c>
      <c r="D1676" s="838" t="s">
        <v>838</v>
      </c>
      <c r="E1676" s="838" t="s">
        <v>838</v>
      </c>
      <c r="F1676" s="838" t="s">
        <v>82</v>
      </c>
      <c r="G1676" s="838" t="s">
        <v>96</v>
      </c>
      <c r="H1676" s="468" t="s">
        <v>82</v>
      </c>
      <c r="I1676" s="514" t="s">
        <v>82</v>
      </c>
      <c r="J1676" s="764" t="s">
        <v>699</v>
      </c>
      <c r="K1676" s="514">
        <v>0</v>
      </c>
      <c r="L1676" s="514" t="s">
        <v>82</v>
      </c>
      <c r="M1676" s="863" t="s">
        <v>82</v>
      </c>
      <c r="N1676" s="923"/>
      <c r="O1676" s="922"/>
      <c r="P1676" s="871"/>
      <c r="Q1676" s="537">
        <f t="shared" si="45"/>
        <v>0</v>
      </c>
      <c r="R1676" s="470">
        <f>Q1676*0.93</f>
        <v>0</v>
      </c>
      <c r="S1676" s="1264" t="e">
        <f t="shared" si="46"/>
        <v>#DIV/0!</v>
      </c>
      <c r="T1676" s="1265"/>
      <c r="U1676" s="1292" t="s">
        <v>473</v>
      </c>
      <c r="V1676" s="1293"/>
    </row>
    <row r="1677" spans="1:22" ht="17">
      <c r="A1677" s="1653"/>
      <c r="B1677" s="817" t="s">
        <v>467</v>
      </c>
      <c r="C1677" s="764" t="s">
        <v>701</v>
      </c>
      <c r="D1677" s="468">
        <v>78</v>
      </c>
      <c r="E1677" s="514">
        <v>20</v>
      </c>
      <c r="F1677" s="764" t="s">
        <v>458</v>
      </c>
      <c r="G1677" s="514">
        <v>465</v>
      </c>
      <c r="H1677" s="468" t="s">
        <v>82</v>
      </c>
      <c r="I1677" s="514" t="s">
        <v>82</v>
      </c>
      <c r="J1677" s="764">
        <v>0</v>
      </c>
      <c r="K1677" s="764">
        <v>0</v>
      </c>
      <c r="L1677" s="868" t="s">
        <v>484</v>
      </c>
      <c r="M1677" s="1091" t="s">
        <v>1628</v>
      </c>
      <c r="N1677" s="841">
        <v>96114</v>
      </c>
      <c r="O1677" s="787">
        <v>16.2</v>
      </c>
      <c r="P1677" s="801">
        <v>60</v>
      </c>
      <c r="Q1677" s="537">
        <f t="shared" si="45"/>
        <v>6.48</v>
      </c>
      <c r="R1677" s="470">
        <f>Q1677*0.7835</f>
        <v>5.0770800000000005</v>
      </c>
      <c r="S1677" s="1264">
        <f t="shared" si="46"/>
        <v>14832.407407407407</v>
      </c>
      <c r="T1677" s="1265"/>
      <c r="U1677" s="1292" t="s">
        <v>405</v>
      </c>
      <c r="V1677" s="1293"/>
    </row>
    <row r="1678" spans="1:22" ht="17">
      <c r="A1678" s="1651">
        <v>45521</v>
      </c>
      <c r="B1678" s="817" t="s">
        <v>256</v>
      </c>
      <c r="C1678" s="764" t="s">
        <v>819</v>
      </c>
      <c r="D1678" s="839" t="s">
        <v>1653</v>
      </c>
      <c r="E1678" s="764" t="s">
        <v>1200</v>
      </c>
      <c r="F1678" s="838" t="s">
        <v>537</v>
      </c>
      <c r="G1678" s="514">
        <v>465</v>
      </c>
      <c r="H1678" s="970">
        <v>164.75</v>
      </c>
      <c r="I1678" s="514" t="s">
        <v>82</v>
      </c>
      <c r="J1678" s="838" t="s">
        <v>443</v>
      </c>
      <c r="K1678" s="839">
        <v>0</v>
      </c>
      <c r="L1678" s="868" t="s">
        <v>484</v>
      </c>
      <c r="M1678" s="468" t="s">
        <v>1583</v>
      </c>
      <c r="N1678" s="514">
        <v>113870</v>
      </c>
      <c r="O1678" s="756">
        <v>221.5</v>
      </c>
      <c r="P1678" s="768">
        <v>97</v>
      </c>
      <c r="Q1678" s="537">
        <f t="shared" si="45"/>
        <v>6.6449999999999996</v>
      </c>
      <c r="R1678" s="470">
        <f>Q1678*0.75</f>
        <v>4.9837499999999997</v>
      </c>
      <c r="S1678" s="1264">
        <f t="shared" si="46"/>
        <v>17136.192626034615</v>
      </c>
      <c r="T1678" s="1265"/>
      <c r="U1678" s="1292" t="s">
        <v>1569</v>
      </c>
      <c r="V1678" s="1293"/>
    </row>
    <row r="1679" spans="1:22" ht="17">
      <c r="A1679" s="1652"/>
      <c r="B1679" s="817">
        <v>6</v>
      </c>
      <c r="C1679" s="764" t="s">
        <v>1654</v>
      </c>
      <c r="D1679" s="764" t="s">
        <v>1011</v>
      </c>
      <c r="E1679" s="764" t="s">
        <v>1629</v>
      </c>
      <c r="F1679" s="838" t="s">
        <v>459</v>
      </c>
      <c r="G1679" s="514">
        <v>465</v>
      </c>
      <c r="H1679" s="514" t="s">
        <v>82</v>
      </c>
      <c r="I1679" s="514" t="s">
        <v>82</v>
      </c>
      <c r="J1679" s="838" t="s">
        <v>406</v>
      </c>
      <c r="K1679" s="764" t="s">
        <v>96</v>
      </c>
      <c r="L1679" s="868" t="s">
        <v>484</v>
      </c>
      <c r="M1679" s="468" t="s">
        <v>1638</v>
      </c>
      <c r="N1679" s="514">
        <v>140662</v>
      </c>
      <c r="O1679" s="756">
        <v>23.39</v>
      </c>
      <c r="P1679" s="801">
        <v>27</v>
      </c>
      <c r="Q1679" s="537">
        <f t="shared" si="45"/>
        <v>17.0747</v>
      </c>
      <c r="R1679" s="470">
        <f>Q1679*0.75</f>
        <v>12.806025</v>
      </c>
      <c r="S1679" s="1264">
        <f t="shared" si="46"/>
        <v>8238.0363930259391</v>
      </c>
      <c r="T1679" s="1265"/>
      <c r="U1679" s="1292" t="s">
        <v>405</v>
      </c>
      <c r="V1679" s="1293"/>
    </row>
    <row r="1680" spans="1:22" ht="17">
      <c r="A1680" s="1652"/>
      <c r="B1680" s="817">
        <v>7</v>
      </c>
      <c r="C1680" s="838" t="s">
        <v>1655</v>
      </c>
      <c r="D1680" s="764" t="s">
        <v>1239</v>
      </c>
      <c r="E1680" s="838" t="s">
        <v>781</v>
      </c>
      <c r="F1680" s="838" t="s">
        <v>459</v>
      </c>
      <c r="G1680" s="514">
        <v>506</v>
      </c>
      <c r="H1680" s="514" t="s">
        <v>82</v>
      </c>
      <c r="I1680" s="514" t="s">
        <v>82</v>
      </c>
      <c r="J1680" s="764" t="s">
        <v>443</v>
      </c>
      <c r="K1680" s="764" t="s">
        <v>443</v>
      </c>
      <c r="L1680" s="868" t="s">
        <v>484</v>
      </c>
      <c r="M1680" s="468" t="s">
        <v>1447</v>
      </c>
      <c r="N1680" s="514">
        <v>196715</v>
      </c>
      <c r="O1680" s="756">
        <v>36.08</v>
      </c>
      <c r="P1680" s="801">
        <v>15</v>
      </c>
      <c r="Q1680" s="537">
        <f t="shared" si="45"/>
        <v>30.667999999999996</v>
      </c>
      <c r="R1680" s="470">
        <f>Q1680*0.75</f>
        <v>23.000999999999998</v>
      </c>
      <c r="S1680" s="1264">
        <f t="shared" si="46"/>
        <v>6414.3406808399641</v>
      </c>
      <c r="T1680" s="1265"/>
      <c r="U1680" s="1292" t="s">
        <v>405</v>
      </c>
      <c r="V1680" s="1293"/>
    </row>
    <row r="1681" spans="1:22" ht="17">
      <c r="A1681" s="1652"/>
      <c r="B1681" s="817">
        <v>8</v>
      </c>
      <c r="C1681" s="764" t="s">
        <v>82</v>
      </c>
      <c r="D1681" s="764">
        <v>240</v>
      </c>
      <c r="E1681" s="514">
        <v>0</v>
      </c>
      <c r="F1681" s="764" t="s">
        <v>82</v>
      </c>
      <c r="G1681" s="514">
        <v>0</v>
      </c>
      <c r="H1681" s="514" t="s">
        <v>82</v>
      </c>
      <c r="I1681" s="514" t="s">
        <v>82</v>
      </c>
      <c r="J1681" s="764">
        <v>10</v>
      </c>
      <c r="K1681" s="764">
        <v>0</v>
      </c>
      <c r="L1681" s="868" t="s">
        <v>96</v>
      </c>
      <c r="M1681" s="468" t="s">
        <v>82</v>
      </c>
      <c r="N1681" s="940" t="s">
        <v>212</v>
      </c>
      <c r="O1681" s="922"/>
      <c r="P1681" s="871"/>
      <c r="Q1681" s="537">
        <f t="shared" si="45"/>
        <v>0</v>
      </c>
      <c r="R1681" s="470">
        <f>Q1681*0.93</f>
        <v>0</v>
      </c>
      <c r="S1681" s="1264" t="e">
        <f t="shared" si="46"/>
        <v>#VALUE!</v>
      </c>
      <c r="T1681" s="1265"/>
      <c r="U1681" s="1292" t="s">
        <v>472</v>
      </c>
      <c r="V1681" s="1293"/>
    </row>
    <row r="1682" spans="1:22" ht="16">
      <c r="A1682" s="1652"/>
      <c r="B1682" s="817" t="s">
        <v>465</v>
      </c>
      <c r="C1682" s="838" t="s">
        <v>82</v>
      </c>
      <c r="D1682" s="838" t="s">
        <v>838</v>
      </c>
      <c r="E1682" s="838" t="s">
        <v>838</v>
      </c>
      <c r="F1682" s="838" t="s">
        <v>82</v>
      </c>
      <c r="G1682" s="838" t="s">
        <v>96</v>
      </c>
      <c r="H1682" s="468" t="s">
        <v>82</v>
      </c>
      <c r="I1682" s="514" t="s">
        <v>82</v>
      </c>
      <c r="J1682" s="764" t="s">
        <v>699</v>
      </c>
      <c r="K1682" s="514">
        <v>0</v>
      </c>
      <c r="L1682" s="514" t="s">
        <v>82</v>
      </c>
      <c r="M1682" s="863" t="s">
        <v>82</v>
      </c>
      <c r="N1682" s="923"/>
      <c r="O1682" s="922"/>
      <c r="P1682" s="871"/>
      <c r="Q1682" s="537">
        <f t="shared" si="45"/>
        <v>0</v>
      </c>
      <c r="R1682" s="470">
        <f>Q1682*0.93</f>
        <v>0</v>
      </c>
      <c r="S1682" s="1264" t="e">
        <f t="shared" si="46"/>
        <v>#DIV/0!</v>
      </c>
      <c r="T1682" s="1265"/>
      <c r="U1682" s="1292" t="s">
        <v>473</v>
      </c>
      <c r="V1682" s="1293"/>
    </row>
    <row r="1683" spans="1:22" ht="17">
      <c r="A1683" s="1653"/>
      <c r="B1683" s="817" t="s">
        <v>467</v>
      </c>
      <c r="C1683" s="764" t="s">
        <v>701</v>
      </c>
      <c r="D1683" s="468">
        <v>78</v>
      </c>
      <c r="E1683" s="514">
        <v>20</v>
      </c>
      <c r="F1683" s="764" t="s">
        <v>458</v>
      </c>
      <c r="G1683" s="514">
        <v>465</v>
      </c>
      <c r="H1683" s="468" t="s">
        <v>82</v>
      </c>
      <c r="I1683" s="514" t="s">
        <v>82</v>
      </c>
      <c r="J1683" s="764">
        <v>0</v>
      </c>
      <c r="K1683" s="764">
        <v>0</v>
      </c>
      <c r="L1683" s="868" t="s">
        <v>484</v>
      </c>
      <c r="M1683" s="1091" t="s">
        <v>1628</v>
      </c>
      <c r="N1683" s="841">
        <v>96114</v>
      </c>
      <c r="O1683" s="787">
        <v>16.2</v>
      </c>
      <c r="P1683" s="801">
        <v>60</v>
      </c>
      <c r="Q1683" s="537">
        <f t="shared" si="45"/>
        <v>6.48</v>
      </c>
      <c r="R1683" s="470">
        <f>Q1683*0.7835</f>
        <v>5.0770800000000005</v>
      </c>
      <c r="S1683" s="1264">
        <f t="shared" si="46"/>
        <v>14832.407407407407</v>
      </c>
      <c r="T1683" s="1265"/>
      <c r="U1683" s="1292" t="s">
        <v>405</v>
      </c>
      <c r="V1683" s="1293"/>
    </row>
    <row r="1684" spans="1:22" ht="17">
      <c r="A1684" s="1651">
        <v>45522</v>
      </c>
      <c r="B1684" s="817" t="s">
        <v>256</v>
      </c>
      <c r="C1684" s="764" t="s">
        <v>1070</v>
      </c>
      <c r="D1684" s="839" t="s">
        <v>1658</v>
      </c>
      <c r="E1684" s="764" t="s">
        <v>1200</v>
      </c>
      <c r="F1684" s="838" t="s">
        <v>537</v>
      </c>
      <c r="G1684" s="514">
        <v>465</v>
      </c>
      <c r="H1684" s="970">
        <v>164.59</v>
      </c>
      <c r="I1684" s="514" t="s">
        <v>82</v>
      </c>
      <c r="J1684" s="838" t="s">
        <v>443</v>
      </c>
      <c r="K1684" s="839">
        <v>0</v>
      </c>
      <c r="L1684" s="868" t="s">
        <v>484</v>
      </c>
      <c r="M1684" s="468" t="s">
        <v>1528</v>
      </c>
      <c r="N1684" s="514">
        <v>113335</v>
      </c>
      <c r="O1684" s="756">
        <v>223.5</v>
      </c>
      <c r="P1684" s="768">
        <v>97</v>
      </c>
      <c r="Q1684" s="537">
        <f t="shared" si="45"/>
        <v>6.7050000000000001</v>
      </c>
      <c r="R1684" s="470">
        <f>Q1684*0.75</f>
        <v>5.0287500000000005</v>
      </c>
      <c r="S1684" s="1264">
        <f t="shared" si="46"/>
        <v>16903.057419835943</v>
      </c>
      <c r="T1684" s="1265"/>
      <c r="U1684" s="1292" t="s">
        <v>1569</v>
      </c>
      <c r="V1684" s="1293"/>
    </row>
    <row r="1685" spans="1:22" ht="17">
      <c r="A1685" s="1652"/>
      <c r="B1685" s="817">
        <v>6</v>
      </c>
      <c r="C1685" s="764" t="s">
        <v>1654</v>
      </c>
      <c r="D1685" s="764" t="s">
        <v>1011</v>
      </c>
      <c r="E1685" s="764" t="s">
        <v>1629</v>
      </c>
      <c r="F1685" s="838" t="s">
        <v>459</v>
      </c>
      <c r="G1685" s="514">
        <v>465</v>
      </c>
      <c r="H1685" s="514" t="s">
        <v>82</v>
      </c>
      <c r="I1685" s="514" t="s">
        <v>82</v>
      </c>
      <c r="J1685" s="838" t="s">
        <v>406</v>
      </c>
      <c r="K1685" s="764" t="s">
        <v>96</v>
      </c>
      <c r="L1685" s="868" t="s">
        <v>484</v>
      </c>
      <c r="M1685" s="468" t="s">
        <v>1638</v>
      </c>
      <c r="N1685" s="514">
        <v>140281</v>
      </c>
      <c r="O1685" s="756">
        <v>21.84</v>
      </c>
      <c r="P1685" s="801">
        <v>27</v>
      </c>
      <c r="Q1685" s="537">
        <f t="shared" si="45"/>
        <v>15.943199999999999</v>
      </c>
      <c r="R1685" s="470">
        <f>Q1685*0.75</f>
        <v>11.9574</v>
      </c>
      <c r="S1685" s="1264">
        <f t="shared" si="46"/>
        <v>8798.7982337297417</v>
      </c>
      <c r="T1685" s="1265"/>
      <c r="U1685" s="1292" t="s">
        <v>405</v>
      </c>
      <c r="V1685" s="1293"/>
    </row>
    <row r="1686" spans="1:22" ht="17">
      <c r="A1686" s="1652"/>
      <c r="B1686" s="817">
        <v>7</v>
      </c>
      <c r="C1686" s="838" t="s">
        <v>1655</v>
      </c>
      <c r="D1686" s="764" t="s">
        <v>1239</v>
      </c>
      <c r="E1686" s="838" t="s">
        <v>781</v>
      </c>
      <c r="F1686" s="838" t="s">
        <v>459</v>
      </c>
      <c r="G1686" s="514">
        <v>506</v>
      </c>
      <c r="H1686" s="514" t="s">
        <v>82</v>
      </c>
      <c r="I1686" s="514" t="s">
        <v>82</v>
      </c>
      <c r="J1686" s="764" t="s">
        <v>443</v>
      </c>
      <c r="K1686" s="764" t="s">
        <v>443</v>
      </c>
      <c r="L1686" s="868" t="s">
        <v>484</v>
      </c>
      <c r="M1686" s="468" t="s">
        <v>1447</v>
      </c>
      <c r="N1686" s="514">
        <v>196715</v>
      </c>
      <c r="O1686" s="756">
        <v>36.08</v>
      </c>
      <c r="P1686" s="801">
        <v>15</v>
      </c>
      <c r="Q1686" s="537">
        <f t="shared" si="45"/>
        <v>30.667999999999996</v>
      </c>
      <c r="R1686" s="470">
        <f>Q1686*0.75</f>
        <v>23.000999999999998</v>
      </c>
      <c r="S1686" s="1264">
        <f t="shared" si="46"/>
        <v>6414.3406808399641</v>
      </c>
      <c r="T1686" s="1265"/>
      <c r="U1686" s="1292" t="s">
        <v>405</v>
      </c>
      <c r="V1686" s="1293"/>
    </row>
    <row r="1687" spans="1:22" ht="17">
      <c r="A1687" s="1652"/>
      <c r="B1687" s="817">
        <v>8</v>
      </c>
      <c r="C1687" s="764" t="s">
        <v>82</v>
      </c>
      <c r="D1687" s="764">
        <v>240</v>
      </c>
      <c r="E1687" s="514">
        <v>0</v>
      </c>
      <c r="F1687" s="764" t="s">
        <v>82</v>
      </c>
      <c r="G1687" s="514">
        <v>0</v>
      </c>
      <c r="H1687" s="514" t="s">
        <v>82</v>
      </c>
      <c r="I1687" s="514" t="s">
        <v>82</v>
      </c>
      <c r="J1687" s="764">
        <v>10</v>
      </c>
      <c r="K1687" s="764">
        <v>0</v>
      </c>
      <c r="L1687" s="868" t="s">
        <v>96</v>
      </c>
      <c r="M1687" s="468" t="s">
        <v>82</v>
      </c>
      <c r="N1687" s="940" t="s">
        <v>212</v>
      </c>
      <c r="O1687" s="922"/>
      <c r="P1687" s="871"/>
      <c r="Q1687" s="537">
        <f t="shared" si="45"/>
        <v>0</v>
      </c>
      <c r="R1687" s="470">
        <f>Q1687*0.93</f>
        <v>0</v>
      </c>
      <c r="S1687" s="1264" t="e">
        <f t="shared" si="46"/>
        <v>#VALUE!</v>
      </c>
      <c r="T1687" s="1265"/>
      <c r="U1687" s="1292" t="s">
        <v>472</v>
      </c>
      <c r="V1687" s="1293"/>
    </row>
    <row r="1688" spans="1:22" ht="16">
      <c r="A1688" s="1652"/>
      <c r="B1688" s="817" t="s">
        <v>465</v>
      </c>
      <c r="C1688" s="838" t="s">
        <v>82</v>
      </c>
      <c r="D1688" s="838" t="s">
        <v>838</v>
      </c>
      <c r="E1688" s="838" t="s">
        <v>838</v>
      </c>
      <c r="F1688" s="838" t="s">
        <v>82</v>
      </c>
      <c r="G1688" s="838" t="s">
        <v>96</v>
      </c>
      <c r="H1688" s="468" t="s">
        <v>82</v>
      </c>
      <c r="I1688" s="514" t="s">
        <v>82</v>
      </c>
      <c r="J1688" s="764" t="s">
        <v>699</v>
      </c>
      <c r="K1688" s="514">
        <v>0</v>
      </c>
      <c r="L1688" s="514" t="s">
        <v>82</v>
      </c>
      <c r="M1688" s="863" t="s">
        <v>82</v>
      </c>
      <c r="N1688" s="923"/>
      <c r="O1688" s="922"/>
      <c r="P1688" s="871"/>
      <c r="Q1688" s="537">
        <f t="shared" si="45"/>
        <v>0</v>
      </c>
      <c r="R1688" s="470">
        <f>Q1688*0.93</f>
        <v>0</v>
      </c>
      <c r="S1688" s="1264" t="e">
        <f t="shared" si="46"/>
        <v>#DIV/0!</v>
      </c>
      <c r="T1688" s="1265"/>
      <c r="U1688" s="1292" t="s">
        <v>473</v>
      </c>
      <c r="V1688" s="1293"/>
    </row>
    <row r="1689" spans="1:22" ht="17">
      <c r="A1689" s="1653"/>
      <c r="B1689" s="817" t="s">
        <v>467</v>
      </c>
      <c r="C1689" s="764" t="s">
        <v>701</v>
      </c>
      <c r="D1689" s="468">
        <v>78</v>
      </c>
      <c r="E1689" s="514">
        <v>20</v>
      </c>
      <c r="F1689" s="764" t="s">
        <v>458</v>
      </c>
      <c r="G1689" s="514">
        <v>465</v>
      </c>
      <c r="H1689" s="468" t="s">
        <v>82</v>
      </c>
      <c r="I1689" s="514" t="s">
        <v>82</v>
      </c>
      <c r="J1689" s="764">
        <v>0</v>
      </c>
      <c r="K1689" s="764">
        <v>0</v>
      </c>
      <c r="L1689" s="868" t="s">
        <v>484</v>
      </c>
      <c r="M1689" s="1091" t="s">
        <v>1628</v>
      </c>
      <c r="N1689" s="841">
        <v>96114</v>
      </c>
      <c r="O1689" s="787">
        <v>16.2</v>
      </c>
      <c r="P1689" s="801">
        <v>60</v>
      </c>
      <c r="Q1689" s="537">
        <f t="shared" si="45"/>
        <v>6.48</v>
      </c>
      <c r="R1689" s="470">
        <f>Q1689*0.7835</f>
        <v>5.0770800000000005</v>
      </c>
      <c r="S1689" s="1264">
        <f t="shared" si="46"/>
        <v>14832.407407407407</v>
      </c>
      <c r="T1689" s="1265"/>
      <c r="U1689" s="1292" t="s">
        <v>405</v>
      </c>
      <c r="V1689" s="1293"/>
    </row>
    <row r="1690" spans="1:22" ht="17">
      <c r="A1690" s="1651">
        <v>45523</v>
      </c>
      <c r="B1690" s="817" t="s">
        <v>256</v>
      </c>
      <c r="C1690" s="764" t="s">
        <v>1070</v>
      </c>
      <c r="D1690" s="839" t="s">
        <v>1610</v>
      </c>
      <c r="E1690" s="764" t="s">
        <v>1200</v>
      </c>
      <c r="F1690" s="838" t="s">
        <v>537</v>
      </c>
      <c r="G1690" s="514">
        <v>493</v>
      </c>
      <c r="H1690" s="970">
        <v>164.48</v>
      </c>
      <c r="I1690" s="514" t="s">
        <v>82</v>
      </c>
      <c r="J1690" s="838" t="s">
        <v>443</v>
      </c>
      <c r="K1690" s="839">
        <v>0</v>
      </c>
      <c r="L1690" s="868" t="s">
        <v>484</v>
      </c>
      <c r="M1690" s="468" t="s">
        <v>1659</v>
      </c>
      <c r="N1690" s="514">
        <v>99885</v>
      </c>
      <c r="O1690" s="756">
        <v>197.3</v>
      </c>
      <c r="P1690" s="768">
        <v>97</v>
      </c>
      <c r="Q1690" s="537">
        <f t="shared" si="45"/>
        <v>5.9190000000000005</v>
      </c>
      <c r="R1690" s="470">
        <f>Q1690*0.75</f>
        <v>4.4392500000000004</v>
      </c>
      <c r="S1690" s="1264">
        <f t="shared" si="46"/>
        <v>16875.316776482512</v>
      </c>
      <c r="T1690" s="1265"/>
      <c r="U1690" s="1292" t="s">
        <v>1569</v>
      </c>
      <c r="V1690" s="1293"/>
    </row>
    <row r="1691" spans="1:22" ht="17">
      <c r="A1691" s="1652"/>
      <c r="B1691" s="817">
        <v>6</v>
      </c>
      <c r="C1691" s="764" t="s">
        <v>1654</v>
      </c>
      <c r="D1691" s="764" t="s">
        <v>1011</v>
      </c>
      <c r="E1691" s="764" t="s">
        <v>1629</v>
      </c>
      <c r="F1691" s="838" t="s">
        <v>459</v>
      </c>
      <c r="G1691" s="514">
        <v>493</v>
      </c>
      <c r="H1691" s="514" t="s">
        <v>82</v>
      </c>
      <c r="I1691" s="514" t="s">
        <v>82</v>
      </c>
      <c r="J1691" s="838" t="s">
        <v>406</v>
      </c>
      <c r="K1691" s="764" t="s">
        <v>96</v>
      </c>
      <c r="L1691" s="868" t="s">
        <v>484</v>
      </c>
      <c r="M1691" s="468" t="s">
        <v>1638</v>
      </c>
      <c r="N1691" s="514">
        <v>141267</v>
      </c>
      <c r="O1691" s="756">
        <v>23.85</v>
      </c>
      <c r="P1691" s="801">
        <v>27</v>
      </c>
      <c r="Q1691" s="537">
        <f t="shared" si="45"/>
        <v>17.410500000000003</v>
      </c>
      <c r="R1691" s="470">
        <f>Q1691*0.75</f>
        <v>13.057875000000003</v>
      </c>
      <c r="S1691" s="1264">
        <f t="shared" si="46"/>
        <v>8113.8967864219858</v>
      </c>
      <c r="T1691" s="1265"/>
      <c r="U1691" s="1292" t="s">
        <v>405</v>
      </c>
      <c r="V1691" s="1293"/>
    </row>
    <row r="1692" spans="1:22" ht="17">
      <c r="A1692" s="1652"/>
      <c r="B1692" s="817">
        <v>7</v>
      </c>
      <c r="C1692" s="838" t="s">
        <v>1655</v>
      </c>
      <c r="D1692" s="764" t="s">
        <v>1239</v>
      </c>
      <c r="E1692" s="838" t="s">
        <v>781</v>
      </c>
      <c r="F1692" s="838" t="s">
        <v>459</v>
      </c>
      <c r="G1692" s="514">
        <v>524</v>
      </c>
      <c r="H1692" s="514" t="s">
        <v>82</v>
      </c>
      <c r="I1692" s="514" t="s">
        <v>82</v>
      </c>
      <c r="J1692" s="764" t="s">
        <v>443</v>
      </c>
      <c r="K1692" s="764" t="s">
        <v>443</v>
      </c>
      <c r="L1692" s="868" t="s">
        <v>484</v>
      </c>
      <c r="M1692" s="468" t="s">
        <v>1447</v>
      </c>
      <c r="N1692" s="514">
        <v>196715</v>
      </c>
      <c r="O1692" s="756">
        <v>36.08</v>
      </c>
      <c r="P1692" s="801">
        <v>15</v>
      </c>
      <c r="Q1692" s="537">
        <f t="shared" si="45"/>
        <v>30.667999999999996</v>
      </c>
      <c r="R1692" s="470">
        <f>Q1692*0.75</f>
        <v>23.000999999999998</v>
      </c>
      <c r="S1692" s="1264">
        <f t="shared" si="46"/>
        <v>6414.3406808399641</v>
      </c>
      <c r="T1692" s="1265"/>
      <c r="U1692" s="1292" t="s">
        <v>405</v>
      </c>
      <c r="V1692" s="1293"/>
    </row>
    <row r="1693" spans="1:22" ht="17">
      <c r="A1693" s="1652"/>
      <c r="B1693" s="817">
        <v>8</v>
      </c>
      <c r="C1693" s="764" t="s">
        <v>82</v>
      </c>
      <c r="D1693" s="764">
        <v>240</v>
      </c>
      <c r="E1693" s="514">
        <v>0</v>
      </c>
      <c r="F1693" s="764" t="s">
        <v>82</v>
      </c>
      <c r="G1693" s="514">
        <v>0</v>
      </c>
      <c r="H1693" s="514" t="s">
        <v>82</v>
      </c>
      <c r="I1693" s="514" t="s">
        <v>82</v>
      </c>
      <c r="J1693" s="764">
        <v>10</v>
      </c>
      <c r="K1693" s="764">
        <v>0</v>
      </c>
      <c r="L1693" s="868" t="s">
        <v>96</v>
      </c>
      <c r="M1693" s="468" t="s">
        <v>82</v>
      </c>
      <c r="N1693" s="940" t="s">
        <v>212</v>
      </c>
      <c r="O1693" s="922"/>
      <c r="P1693" s="871"/>
      <c r="Q1693" s="537">
        <f t="shared" si="45"/>
        <v>0</v>
      </c>
      <c r="R1693" s="470">
        <f>Q1693*0.93</f>
        <v>0</v>
      </c>
      <c r="S1693" s="1264" t="e">
        <f t="shared" si="46"/>
        <v>#VALUE!</v>
      </c>
      <c r="T1693" s="1265"/>
      <c r="U1693" s="1292" t="s">
        <v>472</v>
      </c>
      <c r="V1693" s="1293"/>
    </row>
    <row r="1694" spans="1:22" ht="16">
      <c r="A1694" s="1652"/>
      <c r="B1694" s="817" t="s">
        <v>465</v>
      </c>
      <c r="C1694" s="838" t="s">
        <v>82</v>
      </c>
      <c r="D1694" s="838" t="s">
        <v>838</v>
      </c>
      <c r="E1694" s="838" t="s">
        <v>838</v>
      </c>
      <c r="F1694" s="838" t="s">
        <v>82</v>
      </c>
      <c r="G1694" s="838" t="s">
        <v>96</v>
      </c>
      <c r="H1694" s="468" t="s">
        <v>82</v>
      </c>
      <c r="I1694" s="514" t="s">
        <v>82</v>
      </c>
      <c r="J1694" s="764" t="s">
        <v>699</v>
      </c>
      <c r="K1694" s="514">
        <v>0</v>
      </c>
      <c r="L1694" s="514" t="s">
        <v>82</v>
      </c>
      <c r="M1694" s="863" t="s">
        <v>82</v>
      </c>
      <c r="N1694" s="923"/>
      <c r="O1694" s="922"/>
      <c r="P1694" s="871"/>
      <c r="Q1694" s="537">
        <f t="shared" si="45"/>
        <v>0</v>
      </c>
      <c r="R1694" s="470">
        <f>Q1694*0.93</f>
        <v>0</v>
      </c>
      <c r="S1694" s="1264" t="e">
        <f t="shared" si="46"/>
        <v>#DIV/0!</v>
      </c>
      <c r="T1694" s="1265"/>
      <c r="U1694" s="1292" t="s">
        <v>473</v>
      </c>
      <c r="V1694" s="1293"/>
    </row>
    <row r="1695" spans="1:22" ht="17">
      <c r="A1695" s="1653"/>
      <c r="B1695" s="817" t="s">
        <v>467</v>
      </c>
      <c r="C1695" s="764" t="s">
        <v>701</v>
      </c>
      <c r="D1695" s="468">
        <v>78</v>
      </c>
      <c r="E1695" s="514">
        <v>20</v>
      </c>
      <c r="F1695" s="764" t="s">
        <v>458</v>
      </c>
      <c r="G1695" s="514">
        <v>499</v>
      </c>
      <c r="H1695" s="468" t="s">
        <v>82</v>
      </c>
      <c r="I1695" s="514" t="s">
        <v>82</v>
      </c>
      <c r="J1695" s="764">
        <v>0</v>
      </c>
      <c r="K1695" s="764">
        <v>0</v>
      </c>
      <c r="L1695" s="868" t="s">
        <v>484</v>
      </c>
      <c r="M1695" s="1091" t="s">
        <v>852</v>
      </c>
      <c r="N1695" s="841">
        <v>96114</v>
      </c>
      <c r="O1695" s="787">
        <v>16.2</v>
      </c>
      <c r="P1695" s="801">
        <v>60</v>
      </c>
      <c r="Q1695" s="537">
        <f t="shared" si="45"/>
        <v>6.48</v>
      </c>
      <c r="R1695" s="470">
        <f>Q1695*0.7835</f>
        <v>5.0770800000000005</v>
      </c>
      <c r="S1695" s="1264">
        <f t="shared" si="46"/>
        <v>14832.407407407407</v>
      </c>
      <c r="T1695" s="1265"/>
      <c r="U1695" s="1292" t="s">
        <v>405</v>
      </c>
      <c r="V1695" s="1293"/>
    </row>
    <row r="1696" spans="1:22" ht="17">
      <c r="A1696" s="1651">
        <v>45524</v>
      </c>
      <c r="B1696" s="817" t="s">
        <v>256</v>
      </c>
      <c r="C1696" s="764">
        <v>65</v>
      </c>
      <c r="D1696" s="839">
        <v>59</v>
      </c>
      <c r="E1696" s="764">
        <v>50</v>
      </c>
      <c r="F1696" s="838">
        <v>36</v>
      </c>
      <c r="G1696" s="514">
        <v>485</v>
      </c>
      <c r="H1696" s="970">
        <v>164.34</v>
      </c>
      <c r="I1696" s="514" t="s">
        <v>82</v>
      </c>
      <c r="J1696" s="838" t="s">
        <v>443</v>
      </c>
      <c r="K1696" s="839">
        <v>0</v>
      </c>
      <c r="L1696" s="868" t="s">
        <v>484</v>
      </c>
      <c r="M1696" s="468" t="s">
        <v>1105</v>
      </c>
      <c r="N1696" s="514">
        <v>104585</v>
      </c>
      <c r="O1696" s="756">
        <v>197.3</v>
      </c>
      <c r="P1696" s="768">
        <v>97</v>
      </c>
      <c r="Q1696" s="537">
        <f t="shared" si="45"/>
        <v>5.9190000000000005</v>
      </c>
      <c r="R1696" s="470">
        <f>Q1696*0.75</f>
        <v>4.4392500000000004</v>
      </c>
      <c r="S1696" s="1264">
        <f t="shared" si="46"/>
        <v>17669.369825984119</v>
      </c>
      <c r="T1696" s="1265"/>
      <c r="U1696" s="1292" t="s">
        <v>1569</v>
      </c>
      <c r="V1696" s="1293"/>
    </row>
    <row r="1697" spans="1:22" ht="17">
      <c r="A1697" s="1652"/>
      <c r="B1697" s="817">
        <v>6</v>
      </c>
      <c r="C1697" s="764">
        <v>10.199999999999999</v>
      </c>
      <c r="D1697" s="764">
        <v>72</v>
      </c>
      <c r="E1697" s="764">
        <v>92</v>
      </c>
      <c r="F1697" s="838">
        <v>33</v>
      </c>
      <c r="G1697" s="514">
        <v>485</v>
      </c>
      <c r="H1697" s="514" t="s">
        <v>82</v>
      </c>
      <c r="I1697" s="514" t="s">
        <v>82</v>
      </c>
      <c r="J1697" s="838" t="s">
        <v>406</v>
      </c>
      <c r="K1697" s="764" t="s">
        <v>96</v>
      </c>
      <c r="L1697" s="868" t="s">
        <v>484</v>
      </c>
      <c r="M1697" s="468" t="s">
        <v>1638</v>
      </c>
      <c r="N1697" s="514">
        <v>141267</v>
      </c>
      <c r="O1697" s="756">
        <v>23.85</v>
      </c>
      <c r="P1697" s="801">
        <v>27</v>
      </c>
      <c r="Q1697" s="537">
        <f t="shared" si="45"/>
        <v>17.410500000000003</v>
      </c>
      <c r="R1697" s="470">
        <f>Q1697*0.75</f>
        <v>13.057875000000003</v>
      </c>
      <c r="S1697" s="1264">
        <f t="shared" si="46"/>
        <v>8113.8967864219858</v>
      </c>
      <c r="T1697" s="1265"/>
      <c r="U1697" s="1292" t="s">
        <v>405</v>
      </c>
      <c r="V1697" s="1293"/>
    </row>
    <row r="1698" spans="1:22" ht="17">
      <c r="A1698" s="1652"/>
      <c r="B1698" s="817">
        <v>7</v>
      </c>
      <c r="C1698" s="838">
        <v>49.4</v>
      </c>
      <c r="D1698" s="764">
        <v>79</v>
      </c>
      <c r="E1698" s="838">
        <v>18</v>
      </c>
      <c r="F1698" s="838">
        <v>33</v>
      </c>
      <c r="G1698" s="514">
        <v>518</v>
      </c>
      <c r="H1698" s="514" t="s">
        <v>82</v>
      </c>
      <c r="I1698" s="514" t="s">
        <v>82</v>
      </c>
      <c r="J1698" s="764" t="s">
        <v>443</v>
      </c>
      <c r="K1698" s="764" t="s">
        <v>443</v>
      </c>
      <c r="L1698" s="868" t="s">
        <v>484</v>
      </c>
      <c r="M1698" s="468" t="s">
        <v>1447</v>
      </c>
      <c r="N1698" s="514">
        <v>196283</v>
      </c>
      <c r="O1698" s="756">
        <v>36.36</v>
      </c>
      <c r="P1698" s="801">
        <v>15</v>
      </c>
      <c r="Q1698" s="537">
        <f t="shared" si="45"/>
        <v>30.905999999999999</v>
      </c>
      <c r="R1698" s="470">
        <f>Q1698*0.75</f>
        <v>23.179499999999997</v>
      </c>
      <c r="S1698" s="1264">
        <f t="shared" si="46"/>
        <v>6350.9674496861453</v>
      </c>
      <c r="T1698" s="1265"/>
      <c r="U1698" s="1292" t="s">
        <v>405</v>
      </c>
      <c r="V1698" s="1293"/>
    </row>
    <row r="1699" spans="1:22" ht="17">
      <c r="A1699" s="1652"/>
      <c r="B1699" s="817">
        <v>8</v>
      </c>
      <c r="C1699" s="764" t="s">
        <v>82</v>
      </c>
      <c r="D1699" s="764">
        <v>240</v>
      </c>
      <c r="E1699" s="514">
        <v>0</v>
      </c>
      <c r="F1699" s="764" t="s">
        <v>82</v>
      </c>
      <c r="G1699" s="514">
        <v>0</v>
      </c>
      <c r="H1699" s="514" t="s">
        <v>82</v>
      </c>
      <c r="I1699" s="514" t="s">
        <v>82</v>
      </c>
      <c r="J1699" s="764">
        <v>10</v>
      </c>
      <c r="K1699" s="764">
        <v>0</v>
      </c>
      <c r="L1699" s="868" t="s">
        <v>96</v>
      </c>
      <c r="M1699" s="468" t="s">
        <v>82</v>
      </c>
      <c r="N1699" s="940" t="s">
        <v>212</v>
      </c>
      <c r="O1699" s="922"/>
      <c r="P1699" s="871"/>
      <c r="Q1699" s="537">
        <f t="shared" si="45"/>
        <v>0</v>
      </c>
      <c r="R1699" s="470">
        <f>Q1699*0.93</f>
        <v>0</v>
      </c>
      <c r="S1699" s="1264" t="e">
        <f t="shared" si="46"/>
        <v>#VALUE!</v>
      </c>
      <c r="T1699" s="1265"/>
      <c r="U1699" s="1292" t="s">
        <v>472</v>
      </c>
      <c r="V1699" s="1293"/>
    </row>
    <row r="1700" spans="1:22" ht="16">
      <c r="A1700" s="1652"/>
      <c r="B1700" s="817" t="s">
        <v>465</v>
      </c>
      <c r="C1700" s="838" t="s">
        <v>82</v>
      </c>
      <c r="D1700" s="838">
        <v>30</v>
      </c>
      <c r="E1700" s="838">
        <v>30</v>
      </c>
      <c r="F1700" s="838" t="s">
        <v>82</v>
      </c>
      <c r="G1700" s="838" t="s">
        <v>96</v>
      </c>
      <c r="H1700" s="468" t="s">
        <v>82</v>
      </c>
      <c r="I1700" s="514" t="s">
        <v>82</v>
      </c>
      <c r="J1700" s="764" t="s">
        <v>699</v>
      </c>
      <c r="K1700" s="514">
        <v>0</v>
      </c>
      <c r="L1700" s="514" t="s">
        <v>82</v>
      </c>
      <c r="M1700" s="863" t="s">
        <v>82</v>
      </c>
      <c r="N1700" s="923"/>
      <c r="O1700" s="922"/>
      <c r="P1700" s="871"/>
      <c r="Q1700" s="537">
        <f t="shared" si="45"/>
        <v>0</v>
      </c>
      <c r="R1700" s="470">
        <f>Q1700*0.93</f>
        <v>0</v>
      </c>
      <c r="S1700" s="1264" t="e">
        <f t="shared" si="46"/>
        <v>#DIV/0!</v>
      </c>
      <c r="T1700" s="1265"/>
      <c r="U1700" s="1292" t="s">
        <v>473</v>
      </c>
      <c r="V1700" s="1293"/>
    </row>
    <row r="1701" spans="1:22" ht="17">
      <c r="A1701" s="1653"/>
      <c r="B1701" s="817" t="s">
        <v>467</v>
      </c>
      <c r="C1701" s="764">
        <v>15</v>
      </c>
      <c r="D1701" s="468">
        <v>78</v>
      </c>
      <c r="E1701" s="514">
        <v>20</v>
      </c>
      <c r="F1701" s="764">
        <v>32</v>
      </c>
      <c r="G1701" s="514">
        <v>486</v>
      </c>
      <c r="H1701" s="468" t="s">
        <v>82</v>
      </c>
      <c r="I1701" s="514" t="s">
        <v>82</v>
      </c>
      <c r="J1701" s="764">
        <v>0</v>
      </c>
      <c r="K1701" s="764">
        <v>0</v>
      </c>
      <c r="L1701" s="868" t="s">
        <v>484</v>
      </c>
      <c r="M1701" s="1091" t="s">
        <v>852</v>
      </c>
      <c r="N1701" s="841">
        <v>96114</v>
      </c>
      <c r="O1701" s="787">
        <v>16.2</v>
      </c>
      <c r="P1701" s="801">
        <v>60</v>
      </c>
      <c r="Q1701" s="537">
        <f t="shared" si="45"/>
        <v>6.48</v>
      </c>
      <c r="R1701" s="470">
        <f>Q1701*0.7835</f>
        <v>5.0770800000000005</v>
      </c>
      <c r="S1701" s="1264">
        <f t="shared" si="46"/>
        <v>14832.407407407407</v>
      </c>
      <c r="T1701" s="1265"/>
      <c r="U1701" s="1292" t="s">
        <v>405</v>
      </c>
      <c r="V1701" s="1293"/>
    </row>
    <row r="1702" spans="1:22" ht="17">
      <c r="A1702" s="1651">
        <v>45525</v>
      </c>
      <c r="B1702" s="817" t="s">
        <v>256</v>
      </c>
      <c r="C1702" s="764" t="s">
        <v>818</v>
      </c>
      <c r="D1702" s="839" t="s">
        <v>1040</v>
      </c>
      <c r="E1702" s="764" t="s">
        <v>1200</v>
      </c>
      <c r="F1702" s="838" t="s">
        <v>537</v>
      </c>
      <c r="G1702" s="514">
        <v>485</v>
      </c>
      <c r="H1702" s="970">
        <v>164.23</v>
      </c>
      <c r="I1702" s="514" t="s">
        <v>82</v>
      </c>
      <c r="J1702" s="838" t="s">
        <v>443</v>
      </c>
      <c r="K1702" s="839">
        <v>0</v>
      </c>
      <c r="L1702" s="868" t="s">
        <v>484</v>
      </c>
      <c r="M1702" s="468" t="s">
        <v>1105</v>
      </c>
      <c r="N1702" s="514">
        <v>104320</v>
      </c>
      <c r="O1702" s="756">
        <v>197.3</v>
      </c>
      <c r="P1702" s="768">
        <v>97</v>
      </c>
      <c r="Q1702" s="537">
        <f t="shared" si="45"/>
        <v>5.9190000000000005</v>
      </c>
      <c r="R1702" s="470">
        <f>Q1702*0.75</f>
        <v>4.4392500000000004</v>
      </c>
      <c r="S1702" s="1264">
        <f t="shared" si="46"/>
        <v>17624.598749788813</v>
      </c>
      <c r="T1702" s="1265"/>
      <c r="U1702" s="1292" t="s">
        <v>1569</v>
      </c>
      <c r="V1702" s="1293"/>
    </row>
    <row r="1703" spans="1:22" ht="17">
      <c r="A1703" s="1652"/>
      <c r="B1703" s="817">
        <v>6</v>
      </c>
      <c r="C1703" s="764" t="s">
        <v>1660</v>
      </c>
      <c r="D1703" s="764" t="s">
        <v>1004</v>
      </c>
      <c r="E1703" s="764" t="s">
        <v>1629</v>
      </c>
      <c r="F1703" s="838" t="s">
        <v>459</v>
      </c>
      <c r="G1703" s="514">
        <v>485</v>
      </c>
      <c r="H1703" s="514" t="s">
        <v>82</v>
      </c>
      <c r="I1703" s="514" t="s">
        <v>82</v>
      </c>
      <c r="J1703" s="838" t="s">
        <v>406</v>
      </c>
      <c r="K1703" s="764" t="s">
        <v>96</v>
      </c>
      <c r="L1703" s="868" t="s">
        <v>484</v>
      </c>
      <c r="M1703" s="468" t="s">
        <v>1638</v>
      </c>
      <c r="N1703" s="514">
        <v>141267</v>
      </c>
      <c r="O1703" s="756">
        <v>23.85</v>
      </c>
      <c r="P1703" s="801">
        <v>27</v>
      </c>
      <c r="Q1703" s="537">
        <f t="shared" si="45"/>
        <v>17.410500000000003</v>
      </c>
      <c r="R1703" s="470">
        <f>Q1703*0.75</f>
        <v>13.057875000000003</v>
      </c>
      <c r="S1703" s="1264">
        <f t="shared" si="46"/>
        <v>8113.8967864219858</v>
      </c>
      <c r="T1703" s="1265"/>
      <c r="U1703" s="1292" t="s">
        <v>405</v>
      </c>
      <c r="V1703" s="1293"/>
    </row>
    <row r="1704" spans="1:22" ht="17">
      <c r="A1704" s="1652"/>
      <c r="B1704" s="817">
        <v>7</v>
      </c>
      <c r="C1704" s="838" t="s">
        <v>1661</v>
      </c>
      <c r="D1704" s="764" t="s">
        <v>1239</v>
      </c>
      <c r="E1704" s="838" t="s">
        <v>781</v>
      </c>
      <c r="F1704" s="838" t="s">
        <v>459</v>
      </c>
      <c r="G1704" s="514">
        <v>518</v>
      </c>
      <c r="H1704" s="514" t="s">
        <v>82</v>
      </c>
      <c r="I1704" s="514" t="s">
        <v>82</v>
      </c>
      <c r="J1704" s="764" t="s">
        <v>443</v>
      </c>
      <c r="K1704" s="764" t="s">
        <v>443</v>
      </c>
      <c r="L1704" s="868" t="s">
        <v>484</v>
      </c>
      <c r="M1704" s="468" t="s">
        <v>1447</v>
      </c>
      <c r="N1704" s="514">
        <v>194908</v>
      </c>
      <c r="O1704" s="756">
        <v>38</v>
      </c>
      <c r="P1704" s="801">
        <v>15</v>
      </c>
      <c r="Q1704" s="537">
        <f t="shared" si="45"/>
        <v>32.299999999999997</v>
      </c>
      <c r="R1704" s="470">
        <f>Q1704*0.75</f>
        <v>24.224999999999998</v>
      </c>
      <c r="S1704" s="1264">
        <f t="shared" si="46"/>
        <v>6034.3034055727558</v>
      </c>
      <c r="T1704" s="1265"/>
      <c r="U1704" s="1292" t="s">
        <v>405</v>
      </c>
      <c r="V1704" s="1293"/>
    </row>
    <row r="1705" spans="1:22" ht="17">
      <c r="A1705" s="1652"/>
      <c r="B1705" s="817">
        <v>8</v>
      </c>
      <c r="C1705" s="764" t="s">
        <v>82</v>
      </c>
      <c r="D1705" s="764" t="s">
        <v>1325</v>
      </c>
      <c r="E1705" s="514">
        <v>0</v>
      </c>
      <c r="F1705" s="764" t="s">
        <v>82</v>
      </c>
      <c r="G1705" s="514">
        <v>0</v>
      </c>
      <c r="H1705" s="514" t="s">
        <v>82</v>
      </c>
      <c r="I1705" s="514" t="s">
        <v>82</v>
      </c>
      <c r="J1705" s="764">
        <v>10</v>
      </c>
      <c r="K1705" s="764">
        <v>0</v>
      </c>
      <c r="L1705" s="868" t="s">
        <v>96</v>
      </c>
      <c r="M1705" s="468" t="s">
        <v>82</v>
      </c>
      <c r="N1705" s="940" t="s">
        <v>212</v>
      </c>
      <c r="O1705" s="922"/>
      <c r="P1705" s="871"/>
      <c r="Q1705" s="537">
        <f t="shared" si="45"/>
        <v>0</v>
      </c>
      <c r="R1705" s="470">
        <f>Q1705*0.93</f>
        <v>0</v>
      </c>
      <c r="S1705" s="1264" t="e">
        <f t="shared" si="46"/>
        <v>#VALUE!</v>
      </c>
      <c r="T1705" s="1265"/>
      <c r="U1705" s="1292" t="s">
        <v>472</v>
      </c>
      <c r="V1705" s="1293"/>
    </row>
    <row r="1706" spans="1:22" ht="16">
      <c r="A1706" s="1652"/>
      <c r="B1706" s="817" t="s">
        <v>465</v>
      </c>
      <c r="C1706" s="838" t="s">
        <v>82</v>
      </c>
      <c r="D1706" s="838" t="s">
        <v>838</v>
      </c>
      <c r="E1706" s="838" t="s">
        <v>838</v>
      </c>
      <c r="F1706" s="838" t="s">
        <v>82</v>
      </c>
      <c r="G1706" s="838" t="s">
        <v>96</v>
      </c>
      <c r="H1706" s="468" t="s">
        <v>82</v>
      </c>
      <c r="I1706" s="514" t="s">
        <v>82</v>
      </c>
      <c r="J1706" s="764" t="s">
        <v>699</v>
      </c>
      <c r="K1706" s="514">
        <v>0</v>
      </c>
      <c r="L1706" s="514" t="s">
        <v>82</v>
      </c>
      <c r="M1706" s="863" t="s">
        <v>82</v>
      </c>
      <c r="N1706" s="923"/>
      <c r="O1706" s="922"/>
      <c r="P1706" s="871"/>
      <c r="Q1706" s="537">
        <f t="shared" si="45"/>
        <v>0</v>
      </c>
      <c r="R1706" s="470">
        <f>Q1706*0.93</f>
        <v>0</v>
      </c>
      <c r="S1706" s="1264" t="e">
        <f t="shared" si="46"/>
        <v>#DIV/0!</v>
      </c>
      <c r="T1706" s="1265"/>
      <c r="U1706" s="1292" t="s">
        <v>473</v>
      </c>
      <c r="V1706" s="1293"/>
    </row>
    <row r="1707" spans="1:22" ht="17">
      <c r="A1707" s="1653"/>
      <c r="B1707" s="817" t="s">
        <v>467</v>
      </c>
      <c r="C1707" s="764" t="s">
        <v>1662</v>
      </c>
      <c r="D1707" s="468">
        <v>78</v>
      </c>
      <c r="E1707" s="514">
        <v>20</v>
      </c>
      <c r="F1707" s="764" t="s">
        <v>458</v>
      </c>
      <c r="G1707" s="514">
        <v>486</v>
      </c>
      <c r="H1707" s="468" t="s">
        <v>82</v>
      </c>
      <c r="I1707" s="514" t="s">
        <v>82</v>
      </c>
      <c r="J1707" s="764">
        <v>0</v>
      </c>
      <c r="K1707" s="764">
        <v>0</v>
      </c>
      <c r="L1707" s="868" t="s">
        <v>484</v>
      </c>
      <c r="M1707" s="1091" t="s">
        <v>852</v>
      </c>
      <c r="N1707" s="841">
        <v>96114</v>
      </c>
      <c r="O1707" s="787">
        <v>16.75</v>
      </c>
      <c r="P1707" s="801">
        <v>60</v>
      </c>
      <c r="Q1707" s="537">
        <f t="shared" si="45"/>
        <v>6.7</v>
      </c>
      <c r="R1707" s="470">
        <f>Q1707*0.7835</f>
        <v>5.2494500000000004</v>
      </c>
      <c r="S1707" s="1264">
        <f t="shared" si="46"/>
        <v>14345.373134328358</v>
      </c>
      <c r="T1707" s="1265"/>
      <c r="U1707" s="1292" t="s">
        <v>405</v>
      </c>
      <c r="V1707" s="1293"/>
    </row>
    <row r="1708" spans="1:22" ht="17">
      <c r="A1708" s="1651">
        <v>45526</v>
      </c>
      <c r="B1708" s="817" t="s">
        <v>256</v>
      </c>
      <c r="C1708" s="764">
        <v>65</v>
      </c>
      <c r="D1708" s="839">
        <v>59</v>
      </c>
      <c r="E1708" s="764">
        <v>50</v>
      </c>
      <c r="F1708" s="838">
        <v>36</v>
      </c>
      <c r="G1708" s="514">
        <v>482</v>
      </c>
      <c r="H1708" s="970">
        <v>164.14</v>
      </c>
      <c r="I1708" s="514" t="s">
        <v>82</v>
      </c>
      <c r="J1708" s="838" t="s">
        <v>443</v>
      </c>
      <c r="K1708" s="839">
        <v>0</v>
      </c>
      <c r="L1708" s="868" t="s">
        <v>484</v>
      </c>
      <c r="M1708" s="468" t="s">
        <v>1105</v>
      </c>
      <c r="N1708" s="514">
        <v>104019</v>
      </c>
      <c r="O1708" s="756">
        <v>197.3</v>
      </c>
      <c r="P1708" s="768">
        <v>97</v>
      </c>
      <c r="Q1708" s="537">
        <f t="shared" si="45"/>
        <v>5.9190000000000005</v>
      </c>
      <c r="R1708" s="470">
        <f>Q1708*0.75</f>
        <v>4.4392500000000004</v>
      </c>
      <c r="S1708" s="1264">
        <f t="shared" si="46"/>
        <v>17573.745565129244</v>
      </c>
      <c r="T1708" s="1265"/>
      <c r="U1708" s="1292" t="s">
        <v>1569</v>
      </c>
      <c r="V1708" s="1293"/>
    </row>
    <row r="1709" spans="1:22" ht="17">
      <c r="A1709" s="1652"/>
      <c r="B1709" s="817">
        <v>6</v>
      </c>
      <c r="C1709" s="764">
        <v>9.1</v>
      </c>
      <c r="D1709" s="764">
        <v>72</v>
      </c>
      <c r="E1709" s="764">
        <v>92</v>
      </c>
      <c r="F1709" s="838">
        <v>33</v>
      </c>
      <c r="G1709" s="514">
        <v>482</v>
      </c>
      <c r="H1709" s="514" t="s">
        <v>82</v>
      </c>
      <c r="I1709" s="514" t="s">
        <v>82</v>
      </c>
      <c r="J1709" s="838" t="s">
        <v>406</v>
      </c>
      <c r="K1709" s="764" t="s">
        <v>96</v>
      </c>
      <c r="L1709" s="868" t="s">
        <v>484</v>
      </c>
      <c r="M1709" s="468" t="s">
        <v>1638</v>
      </c>
      <c r="N1709" s="514">
        <v>141267</v>
      </c>
      <c r="O1709" s="756">
        <v>23.85</v>
      </c>
      <c r="P1709" s="801">
        <v>27</v>
      </c>
      <c r="Q1709" s="537">
        <f t="shared" si="45"/>
        <v>17.410500000000003</v>
      </c>
      <c r="R1709" s="470">
        <f>Q1709*0.75</f>
        <v>13.057875000000003</v>
      </c>
      <c r="S1709" s="1264">
        <f t="shared" si="46"/>
        <v>8113.8967864219858</v>
      </c>
      <c r="T1709" s="1265"/>
      <c r="U1709" s="1292" t="s">
        <v>405</v>
      </c>
      <c r="V1709" s="1293"/>
    </row>
    <row r="1710" spans="1:22" ht="17">
      <c r="A1710" s="1652"/>
      <c r="B1710" s="817">
        <v>7</v>
      </c>
      <c r="C1710" s="838">
        <v>48.2</v>
      </c>
      <c r="D1710" s="764">
        <v>79</v>
      </c>
      <c r="E1710" s="838">
        <v>18</v>
      </c>
      <c r="F1710" s="838">
        <v>33</v>
      </c>
      <c r="G1710" s="514">
        <v>519</v>
      </c>
      <c r="H1710" s="514" t="s">
        <v>82</v>
      </c>
      <c r="I1710" s="514" t="s">
        <v>82</v>
      </c>
      <c r="J1710" s="764" t="s">
        <v>443</v>
      </c>
      <c r="K1710" s="764" t="s">
        <v>443</v>
      </c>
      <c r="L1710" s="868" t="s">
        <v>484</v>
      </c>
      <c r="M1710" s="468" t="s">
        <v>1447</v>
      </c>
      <c r="N1710" s="514">
        <v>193422</v>
      </c>
      <c r="O1710" s="756">
        <v>37.78</v>
      </c>
      <c r="P1710" s="801">
        <v>15</v>
      </c>
      <c r="Q1710" s="537">
        <f t="shared" si="45"/>
        <v>32.113</v>
      </c>
      <c r="R1710" s="470">
        <f>Q1710*0.75</f>
        <v>24.08475</v>
      </c>
      <c r="S1710" s="1264">
        <f t="shared" si="46"/>
        <v>6023.1681873384614</v>
      </c>
      <c r="T1710" s="1265"/>
      <c r="U1710" s="1292" t="s">
        <v>405</v>
      </c>
      <c r="V1710" s="1293"/>
    </row>
    <row r="1711" spans="1:22" ht="17">
      <c r="A1711" s="1652"/>
      <c r="B1711" s="817">
        <v>8</v>
      </c>
      <c r="C1711" s="764" t="s">
        <v>82</v>
      </c>
      <c r="D1711" s="764">
        <v>240</v>
      </c>
      <c r="E1711" s="514">
        <v>0</v>
      </c>
      <c r="F1711" s="764" t="s">
        <v>82</v>
      </c>
      <c r="G1711" s="514">
        <v>0</v>
      </c>
      <c r="H1711" s="514" t="s">
        <v>82</v>
      </c>
      <c r="I1711" s="514" t="s">
        <v>82</v>
      </c>
      <c r="J1711" s="764">
        <v>10</v>
      </c>
      <c r="K1711" s="764">
        <v>0</v>
      </c>
      <c r="L1711" s="868" t="s">
        <v>96</v>
      </c>
      <c r="M1711" s="468" t="s">
        <v>82</v>
      </c>
      <c r="N1711" s="940" t="s">
        <v>212</v>
      </c>
      <c r="O1711" s="922"/>
      <c r="P1711" s="871"/>
      <c r="Q1711" s="537">
        <f t="shared" si="45"/>
        <v>0</v>
      </c>
      <c r="R1711" s="470">
        <f>Q1711*0.93</f>
        <v>0</v>
      </c>
      <c r="S1711" s="1264" t="e">
        <f t="shared" si="46"/>
        <v>#VALUE!</v>
      </c>
      <c r="T1711" s="1265"/>
      <c r="U1711" s="1292" t="s">
        <v>472</v>
      </c>
      <c r="V1711" s="1293"/>
    </row>
    <row r="1712" spans="1:22" ht="16">
      <c r="A1712" s="1652"/>
      <c r="B1712" s="817" t="s">
        <v>465</v>
      </c>
      <c r="C1712" s="838" t="s">
        <v>82</v>
      </c>
      <c r="D1712" s="838">
        <v>30</v>
      </c>
      <c r="E1712" s="838">
        <v>30</v>
      </c>
      <c r="F1712" s="838" t="s">
        <v>82</v>
      </c>
      <c r="G1712" s="838" t="s">
        <v>96</v>
      </c>
      <c r="H1712" s="468" t="s">
        <v>82</v>
      </c>
      <c r="I1712" s="514" t="s">
        <v>82</v>
      </c>
      <c r="J1712" s="764" t="s">
        <v>699</v>
      </c>
      <c r="K1712" s="514">
        <v>0</v>
      </c>
      <c r="L1712" s="514" t="s">
        <v>82</v>
      </c>
      <c r="M1712" s="863" t="s">
        <v>82</v>
      </c>
      <c r="N1712" s="923"/>
      <c r="O1712" s="922"/>
      <c r="P1712" s="871"/>
      <c r="Q1712" s="537">
        <f t="shared" si="45"/>
        <v>0</v>
      </c>
      <c r="R1712" s="470">
        <f>Q1712*0.93</f>
        <v>0</v>
      </c>
      <c r="S1712" s="1264" t="e">
        <f t="shared" si="46"/>
        <v>#DIV/0!</v>
      </c>
      <c r="T1712" s="1265"/>
      <c r="U1712" s="1292" t="s">
        <v>473</v>
      </c>
      <c r="V1712" s="1293"/>
    </row>
    <row r="1713" spans="1:22" ht="17">
      <c r="A1713" s="1653"/>
      <c r="B1713" s="817" t="s">
        <v>467</v>
      </c>
      <c r="C1713" s="764">
        <v>15</v>
      </c>
      <c r="D1713" s="468">
        <v>78</v>
      </c>
      <c r="E1713" s="514">
        <v>20</v>
      </c>
      <c r="F1713" s="764">
        <v>32</v>
      </c>
      <c r="G1713" s="514">
        <v>486</v>
      </c>
      <c r="H1713" s="468" t="s">
        <v>82</v>
      </c>
      <c r="I1713" s="514" t="s">
        <v>82</v>
      </c>
      <c r="J1713" s="764">
        <v>0</v>
      </c>
      <c r="K1713" s="764">
        <v>0</v>
      </c>
      <c r="L1713" s="868" t="s">
        <v>484</v>
      </c>
      <c r="M1713" s="1091" t="s">
        <v>852</v>
      </c>
      <c r="N1713" s="841">
        <v>96114</v>
      </c>
      <c r="O1713" s="787">
        <v>16.75</v>
      </c>
      <c r="P1713" s="801">
        <v>60</v>
      </c>
      <c r="Q1713" s="537">
        <f t="shared" si="45"/>
        <v>6.7</v>
      </c>
      <c r="R1713" s="470">
        <f>Q1713*0.7835</f>
        <v>5.2494500000000004</v>
      </c>
      <c r="S1713" s="1264">
        <f t="shared" si="46"/>
        <v>14345.373134328358</v>
      </c>
      <c r="T1713" s="1265"/>
      <c r="U1713" s="1292" t="s">
        <v>405</v>
      </c>
      <c r="V1713" s="1293"/>
    </row>
    <row r="1714" spans="1:22" ht="17">
      <c r="A1714" s="1651">
        <v>45527</v>
      </c>
      <c r="B1714" s="817" t="s">
        <v>256</v>
      </c>
      <c r="C1714" s="764">
        <v>65</v>
      </c>
      <c r="D1714" s="839" t="s">
        <v>1663</v>
      </c>
      <c r="E1714" s="764">
        <v>50</v>
      </c>
      <c r="F1714" s="838">
        <v>36</v>
      </c>
      <c r="G1714" s="514">
        <v>482</v>
      </c>
      <c r="H1714" s="970">
        <v>164.07</v>
      </c>
      <c r="I1714" s="514" t="s">
        <v>82</v>
      </c>
      <c r="J1714" s="838" t="s">
        <v>443</v>
      </c>
      <c r="K1714" s="839">
        <v>0</v>
      </c>
      <c r="L1714" s="868" t="s">
        <v>484</v>
      </c>
      <c r="M1714" s="468" t="s">
        <v>1105</v>
      </c>
      <c r="N1714" s="514">
        <v>101668</v>
      </c>
      <c r="O1714" s="756">
        <v>197.3</v>
      </c>
      <c r="P1714" s="768">
        <v>97</v>
      </c>
      <c r="Q1714" s="537">
        <f t="shared" si="45"/>
        <v>5.9190000000000005</v>
      </c>
      <c r="R1714" s="470">
        <f>Q1714*0.75</f>
        <v>4.4392500000000004</v>
      </c>
      <c r="S1714" s="1264">
        <f t="shared" si="46"/>
        <v>17176.550092921101</v>
      </c>
      <c r="T1714" s="1265"/>
      <c r="U1714" s="1292" t="s">
        <v>1569</v>
      </c>
      <c r="V1714" s="1293"/>
    </row>
    <row r="1715" spans="1:22" ht="17">
      <c r="A1715" s="1652"/>
      <c r="B1715" s="817">
        <v>6</v>
      </c>
      <c r="C1715" s="764">
        <v>9.1</v>
      </c>
      <c r="D1715" s="764" t="s">
        <v>1664</v>
      </c>
      <c r="E1715" s="764">
        <v>92</v>
      </c>
      <c r="F1715" s="838">
        <v>33</v>
      </c>
      <c r="G1715" s="514">
        <v>474</v>
      </c>
      <c r="H1715" s="514" t="s">
        <v>82</v>
      </c>
      <c r="I1715" s="514" t="s">
        <v>82</v>
      </c>
      <c r="J1715" s="838" t="s">
        <v>406</v>
      </c>
      <c r="K1715" s="764" t="s">
        <v>96</v>
      </c>
      <c r="L1715" s="928" t="s">
        <v>1413</v>
      </c>
      <c r="M1715" s="468" t="s">
        <v>1638</v>
      </c>
      <c r="N1715" s="514">
        <v>137541</v>
      </c>
      <c r="O1715" s="756">
        <v>24.45</v>
      </c>
      <c r="P1715" s="801">
        <v>27</v>
      </c>
      <c r="Q1715" s="537">
        <f t="shared" si="45"/>
        <v>17.848499999999998</v>
      </c>
      <c r="R1715" s="470">
        <f>Q1715*0.75</f>
        <v>13.386374999999997</v>
      </c>
      <c r="S1715" s="1264">
        <f t="shared" si="46"/>
        <v>7706.0257164467612</v>
      </c>
      <c r="T1715" s="1265"/>
      <c r="U1715" s="1292" t="s">
        <v>405</v>
      </c>
      <c r="V1715" s="1293"/>
    </row>
    <row r="1716" spans="1:22" ht="17">
      <c r="A1716" s="1652"/>
      <c r="B1716" s="817">
        <v>7</v>
      </c>
      <c r="C1716" s="838">
        <v>48.2</v>
      </c>
      <c r="D1716" s="764">
        <v>79</v>
      </c>
      <c r="E1716" s="838">
        <v>18</v>
      </c>
      <c r="F1716" s="838">
        <v>33</v>
      </c>
      <c r="G1716" s="514">
        <v>519</v>
      </c>
      <c r="H1716" s="514" t="s">
        <v>82</v>
      </c>
      <c r="I1716" s="514" t="s">
        <v>82</v>
      </c>
      <c r="J1716" s="764" t="s">
        <v>443</v>
      </c>
      <c r="K1716" s="764" t="s">
        <v>443</v>
      </c>
      <c r="L1716" s="868" t="s">
        <v>484</v>
      </c>
      <c r="M1716" s="468" t="s">
        <v>1447</v>
      </c>
      <c r="N1716" s="514">
        <v>192934</v>
      </c>
      <c r="O1716" s="756">
        <v>37.78</v>
      </c>
      <c r="P1716" s="801">
        <v>15</v>
      </c>
      <c r="Q1716" s="537">
        <f t="shared" si="45"/>
        <v>32.113</v>
      </c>
      <c r="R1716" s="470">
        <f>Q1716*0.75</f>
        <v>24.08475</v>
      </c>
      <c r="S1716" s="1264">
        <f t="shared" si="46"/>
        <v>6007.971849406782</v>
      </c>
      <c r="T1716" s="1265"/>
      <c r="U1716" s="1292" t="s">
        <v>405</v>
      </c>
      <c r="V1716" s="1293"/>
    </row>
    <row r="1717" spans="1:22" ht="17">
      <c r="A1717" s="1652"/>
      <c r="B1717" s="817">
        <v>8</v>
      </c>
      <c r="C1717" s="764" t="s">
        <v>82</v>
      </c>
      <c r="D1717" s="764">
        <v>240</v>
      </c>
      <c r="E1717" s="514">
        <v>0</v>
      </c>
      <c r="F1717" s="764" t="s">
        <v>82</v>
      </c>
      <c r="G1717" s="514">
        <v>0</v>
      </c>
      <c r="H1717" s="514" t="s">
        <v>82</v>
      </c>
      <c r="I1717" s="514" t="s">
        <v>82</v>
      </c>
      <c r="J1717" s="764">
        <v>10</v>
      </c>
      <c r="K1717" s="764">
        <v>0</v>
      </c>
      <c r="L1717" s="868" t="s">
        <v>96</v>
      </c>
      <c r="M1717" s="468" t="s">
        <v>82</v>
      </c>
      <c r="N1717" s="940" t="s">
        <v>212</v>
      </c>
      <c r="O1717" s="922"/>
      <c r="P1717" s="871"/>
      <c r="Q1717" s="537">
        <f t="shared" si="45"/>
        <v>0</v>
      </c>
      <c r="R1717" s="470">
        <f>Q1717*0.93</f>
        <v>0</v>
      </c>
      <c r="S1717" s="1264" t="e">
        <f t="shared" si="46"/>
        <v>#VALUE!</v>
      </c>
      <c r="T1717" s="1265"/>
      <c r="U1717" s="1292" t="s">
        <v>472</v>
      </c>
      <c r="V1717" s="1293"/>
    </row>
    <row r="1718" spans="1:22" ht="16">
      <c r="A1718" s="1652"/>
      <c r="B1718" s="817" t="s">
        <v>465</v>
      </c>
      <c r="C1718" s="838" t="s">
        <v>82</v>
      </c>
      <c r="D1718" s="838">
        <v>30</v>
      </c>
      <c r="E1718" s="838">
        <v>30</v>
      </c>
      <c r="F1718" s="838" t="s">
        <v>82</v>
      </c>
      <c r="G1718" s="838" t="s">
        <v>96</v>
      </c>
      <c r="H1718" s="468" t="s">
        <v>82</v>
      </c>
      <c r="I1718" s="514" t="s">
        <v>82</v>
      </c>
      <c r="J1718" s="764" t="s">
        <v>699</v>
      </c>
      <c r="K1718" s="514">
        <v>0</v>
      </c>
      <c r="L1718" s="514" t="s">
        <v>82</v>
      </c>
      <c r="M1718" s="863" t="s">
        <v>82</v>
      </c>
      <c r="N1718" s="923"/>
      <c r="O1718" s="922"/>
      <c r="P1718" s="871"/>
      <c r="Q1718" s="537">
        <f t="shared" si="45"/>
        <v>0</v>
      </c>
      <c r="R1718" s="470">
        <f>Q1718*0.93</f>
        <v>0</v>
      </c>
      <c r="S1718" s="1264" t="e">
        <f t="shared" si="46"/>
        <v>#DIV/0!</v>
      </c>
      <c r="T1718" s="1265"/>
      <c r="U1718" s="1292" t="s">
        <v>473</v>
      </c>
      <c r="V1718" s="1293"/>
    </row>
    <row r="1719" spans="1:22" ht="17">
      <c r="A1719" s="1653"/>
      <c r="B1719" s="817" t="s">
        <v>467</v>
      </c>
      <c r="C1719" s="764">
        <v>15</v>
      </c>
      <c r="D1719" s="468">
        <v>78</v>
      </c>
      <c r="E1719" s="514">
        <v>20</v>
      </c>
      <c r="F1719" s="764">
        <v>32</v>
      </c>
      <c r="G1719" s="514">
        <v>475</v>
      </c>
      <c r="H1719" s="468" t="s">
        <v>82</v>
      </c>
      <c r="I1719" s="514" t="s">
        <v>82</v>
      </c>
      <c r="J1719" s="764">
        <v>0</v>
      </c>
      <c r="K1719" s="764">
        <v>0</v>
      </c>
      <c r="L1719" s="868" t="s">
        <v>484</v>
      </c>
      <c r="M1719" s="1091" t="s">
        <v>852</v>
      </c>
      <c r="N1719" s="841">
        <v>96114</v>
      </c>
      <c r="O1719" s="787">
        <v>17.3</v>
      </c>
      <c r="P1719" s="801">
        <v>60</v>
      </c>
      <c r="Q1719" s="537">
        <f t="shared" si="45"/>
        <v>6.92</v>
      </c>
      <c r="R1719" s="470">
        <f>Q1719*0.7835</f>
        <v>5.4218199999999994</v>
      </c>
      <c r="S1719" s="1264">
        <f t="shared" si="46"/>
        <v>13889.306358381504</v>
      </c>
      <c r="T1719" s="1265"/>
      <c r="U1719" s="1292" t="s">
        <v>405</v>
      </c>
      <c r="V1719" s="1293"/>
    </row>
    <row r="1720" spans="1:22" ht="17">
      <c r="A1720" s="1651">
        <v>45528</v>
      </c>
      <c r="B1720" s="817" t="s">
        <v>256</v>
      </c>
      <c r="C1720" s="764">
        <v>65</v>
      </c>
      <c r="D1720" s="839">
        <v>59</v>
      </c>
      <c r="E1720" s="764">
        <v>50</v>
      </c>
      <c r="F1720" s="838">
        <v>36</v>
      </c>
      <c r="G1720" s="514">
        <v>520</v>
      </c>
      <c r="H1720" s="970">
        <v>163.97</v>
      </c>
      <c r="I1720" s="514" t="s">
        <v>82</v>
      </c>
      <c r="J1720" s="838" t="s">
        <v>443</v>
      </c>
      <c r="K1720" s="839">
        <v>0</v>
      </c>
      <c r="L1720" s="868" t="s">
        <v>484</v>
      </c>
      <c r="M1720" s="468" t="s">
        <v>1105</v>
      </c>
      <c r="N1720" s="514">
        <v>103908</v>
      </c>
      <c r="O1720" s="756">
        <v>197.3</v>
      </c>
      <c r="P1720" s="768">
        <v>97</v>
      </c>
      <c r="Q1720" s="537">
        <f t="shared" si="45"/>
        <v>5.9190000000000005</v>
      </c>
      <c r="R1720" s="470">
        <f>Q1720*0.75</f>
        <v>4.4392500000000004</v>
      </c>
      <c r="S1720" s="1264">
        <f t="shared" si="46"/>
        <v>17554.992397364418</v>
      </c>
      <c r="T1720" s="1265"/>
      <c r="U1720" s="1292" t="s">
        <v>1569</v>
      </c>
      <c r="V1720" s="1293"/>
    </row>
    <row r="1721" spans="1:22" ht="17">
      <c r="A1721" s="1652"/>
      <c r="B1721" s="817">
        <v>6</v>
      </c>
      <c r="C1721" s="764">
        <v>6.3</v>
      </c>
      <c r="D1721" s="764">
        <v>71</v>
      </c>
      <c r="E1721" s="764">
        <v>92</v>
      </c>
      <c r="F1721" s="838">
        <v>33</v>
      </c>
      <c r="G1721" s="514">
        <v>474</v>
      </c>
      <c r="H1721" s="514" t="s">
        <v>82</v>
      </c>
      <c r="I1721" s="514" t="s">
        <v>82</v>
      </c>
      <c r="J1721" s="838" t="s">
        <v>406</v>
      </c>
      <c r="K1721" s="764" t="s">
        <v>96</v>
      </c>
      <c r="L1721" s="868" t="s">
        <v>484</v>
      </c>
      <c r="M1721" s="468" t="s">
        <v>1638</v>
      </c>
      <c r="N1721" s="514">
        <v>142012</v>
      </c>
      <c r="O1721" s="756">
        <v>24.9</v>
      </c>
      <c r="P1721" s="801">
        <v>27</v>
      </c>
      <c r="Q1721" s="537">
        <f t="shared" si="45"/>
        <v>18.177</v>
      </c>
      <c r="R1721" s="470">
        <f>Q1721*0.75</f>
        <v>13.63275</v>
      </c>
      <c r="S1721" s="1264">
        <f t="shared" si="46"/>
        <v>7812.7303735489904</v>
      </c>
      <c r="T1721" s="1265"/>
      <c r="U1721" s="1292" t="s">
        <v>405</v>
      </c>
      <c r="V1721" s="1293"/>
    </row>
    <row r="1722" spans="1:22" ht="17">
      <c r="A1722" s="1652"/>
      <c r="B1722" s="817">
        <v>7</v>
      </c>
      <c r="C1722" s="838">
        <v>48</v>
      </c>
      <c r="D1722" s="764">
        <v>79</v>
      </c>
      <c r="E1722" s="838">
        <v>18</v>
      </c>
      <c r="F1722" s="838">
        <v>33</v>
      </c>
      <c r="G1722" s="514">
        <v>519</v>
      </c>
      <c r="H1722" s="514" t="s">
        <v>82</v>
      </c>
      <c r="I1722" s="514" t="s">
        <v>82</v>
      </c>
      <c r="J1722" s="764" t="s">
        <v>443</v>
      </c>
      <c r="K1722" s="764" t="s">
        <v>443</v>
      </c>
      <c r="L1722" s="868" t="s">
        <v>484</v>
      </c>
      <c r="M1722" s="468" t="s">
        <v>1447</v>
      </c>
      <c r="N1722" s="514">
        <v>189645</v>
      </c>
      <c r="O1722" s="756">
        <v>38</v>
      </c>
      <c r="P1722" s="801">
        <v>15</v>
      </c>
      <c r="Q1722" s="537">
        <f t="shared" si="45"/>
        <v>32.299999999999997</v>
      </c>
      <c r="R1722" s="470">
        <f>Q1722*0.75</f>
        <v>24.224999999999998</v>
      </c>
      <c r="S1722" s="1264">
        <f t="shared" si="46"/>
        <v>5871.3622291021675</v>
      </c>
      <c r="T1722" s="1265"/>
      <c r="U1722" s="1292" t="s">
        <v>405</v>
      </c>
      <c r="V1722" s="1293"/>
    </row>
    <row r="1723" spans="1:22" ht="17">
      <c r="A1723" s="1652"/>
      <c r="B1723" s="817">
        <v>8</v>
      </c>
      <c r="C1723" s="764" t="s">
        <v>82</v>
      </c>
      <c r="D1723" s="764" t="s">
        <v>1666</v>
      </c>
      <c r="E1723" s="514">
        <v>0</v>
      </c>
      <c r="F1723" s="764" t="s">
        <v>82</v>
      </c>
      <c r="G1723" s="514">
        <v>0</v>
      </c>
      <c r="H1723" s="514" t="s">
        <v>82</v>
      </c>
      <c r="I1723" s="514" t="s">
        <v>82</v>
      </c>
      <c r="J1723" s="764">
        <v>10</v>
      </c>
      <c r="K1723" s="764">
        <v>0</v>
      </c>
      <c r="L1723" s="868" t="s">
        <v>96</v>
      </c>
      <c r="M1723" s="468" t="s">
        <v>82</v>
      </c>
      <c r="N1723" s="940" t="s">
        <v>212</v>
      </c>
      <c r="O1723" s="922"/>
      <c r="P1723" s="871"/>
      <c r="Q1723" s="537">
        <f t="shared" si="45"/>
        <v>0</v>
      </c>
      <c r="R1723" s="470">
        <f>Q1723*0.93</f>
        <v>0</v>
      </c>
      <c r="S1723" s="1264" t="e">
        <f t="shared" si="46"/>
        <v>#VALUE!</v>
      </c>
      <c r="T1723" s="1265"/>
      <c r="U1723" s="1292" t="s">
        <v>472</v>
      </c>
      <c r="V1723" s="1293"/>
    </row>
    <row r="1724" spans="1:22" ht="16">
      <c r="A1724" s="1652"/>
      <c r="B1724" s="817" t="s">
        <v>465</v>
      </c>
      <c r="C1724" s="838" t="s">
        <v>82</v>
      </c>
      <c r="D1724" s="838">
        <v>30</v>
      </c>
      <c r="E1724" s="838">
        <v>30</v>
      </c>
      <c r="F1724" s="838" t="s">
        <v>82</v>
      </c>
      <c r="G1724" s="838" t="s">
        <v>96</v>
      </c>
      <c r="H1724" s="468" t="s">
        <v>82</v>
      </c>
      <c r="I1724" s="514" t="s">
        <v>82</v>
      </c>
      <c r="J1724" s="764" t="s">
        <v>699</v>
      </c>
      <c r="K1724" s="514">
        <v>0</v>
      </c>
      <c r="L1724" s="514" t="s">
        <v>82</v>
      </c>
      <c r="M1724" s="863" t="s">
        <v>82</v>
      </c>
      <c r="N1724" s="923"/>
      <c r="O1724" s="922"/>
      <c r="P1724" s="871"/>
      <c r="Q1724" s="537">
        <f t="shared" si="45"/>
        <v>0</v>
      </c>
      <c r="R1724" s="470">
        <f>Q1724*0.93</f>
        <v>0</v>
      </c>
      <c r="S1724" s="1264" t="e">
        <f t="shared" si="46"/>
        <v>#DIV/0!</v>
      </c>
      <c r="T1724" s="1265"/>
      <c r="U1724" s="1292" t="s">
        <v>473</v>
      </c>
      <c r="V1724" s="1293"/>
    </row>
    <row r="1725" spans="1:22" ht="17">
      <c r="A1725" s="1653"/>
      <c r="B1725" s="817" t="s">
        <v>467</v>
      </c>
      <c r="C1725" s="764">
        <v>15</v>
      </c>
      <c r="D1725" s="468">
        <v>78</v>
      </c>
      <c r="E1725" s="514">
        <v>20</v>
      </c>
      <c r="F1725" s="764">
        <v>32</v>
      </c>
      <c r="G1725" s="514">
        <v>475</v>
      </c>
      <c r="H1725" s="468" t="s">
        <v>82</v>
      </c>
      <c r="I1725" s="514" t="s">
        <v>82</v>
      </c>
      <c r="J1725" s="764">
        <v>0</v>
      </c>
      <c r="K1725" s="764">
        <v>0</v>
      </c>
      <c r="L1725" s="868" t="s">
        <v>484</v>
      </c>
      <c r="M1725" s="1091" t="s">
        <v>852</v>
      </c>
      <c r="N1725" s="841">
        <v>96114</v>
      </c>
      <c r="O1725" s="787">
        <v>17.3</v>
      </c>
      <c r="P1725" s="801">
        <v>60</v>
      </c>
      <c r="Q1725" s="537">
        <f t="shared" si="45"/>
        <v>6.92</v>
      </c>
      <c r="R1725" s="470">
        <f>Q1725*0.7835</f>
        <v>5.4218199999999994</v>
      </c>
      <c r="S1725" s="1264">
        <f t="shared" si="46"/>
        <v>13889.306358381504</v>
      </c>
      <c r="T1725" s="1265"/>
      <c r="U1725" s="1292" t="s">
        <v>405</v>
      </c>
      <c r="V1725" s="1293"/>
    </row>
    <row r="1726" spans="1:22" ht="17">
      <c r="A1726" s="1651">
        <v>45529</v>
      </c>
      <c r="B1726" s="817" t="s">
        <v>256</v>
      </c>
      <c r="C1726" s="764" t="s">
        <v>1670</v>
      </c>
      <c r="D1726" s="839" t="s">
        <v>1667</v>
      </c>
      <c r="E1726" s="764">
        <v>50</v>
      </c>
      <c r="F1726" s="838">
        <v>36</v>
      </c>
      <c r="G1726" s="514">
        <v>520</v>
      </c>
      <c r="H1726" s="970">
        <v>163.97</v>
      </c>
      <c r="I1726" s="514" t="s">
        <v>82</v>
      </c>
      <c r="J1726" s="838" t="s">
        <v>443</v>
      </c>
      <c r="K1726" s="839">
        <v>0</v>
      </c>
      <c r="L1726" s="868" t="s">
        <v>484</v>
      </c>
      <c r="M1726" s="468" t="s">
        <v>1105</v>
      </c>
      <c r="N1726" s="514">
        <v>88363</v>
      </c>
      <c r="O1726" s="756">
        <v>192</v>
      </c>
      <c r="P1726" s="768">
        <v>97</v>
      </c>
      <c r="Q1726" s="537">
        <f t="shared" si="45"/>
        <v>5.76</v>
      </c>
      <c r="R1726" s="470">
        <f>Q1726*0.75</f>
        <v>4.32</v>
      </c>
      <c r="S1726" s="1264">
        <f t="shared" si="46"/>
        <v>15340.798611111111</v>
      </c>
      <c r="T1726" s="1265"/>
      <c r="U1726" s="1292" t="s">
        <v>1569</v>
      </c>
      <c r="V1726" s="1293"/>
    </row>
    <row r="1727" spans="1:22" ht="17">
      <c r="A1727" s="1652"/>
      <c r="B1727" s="817">
        <v>6</v>
      </c>
      <c r="C1727" s="764" t="s">
        <v>895</v>
      </c>
      <c r="D1727" s="764" t="s">
        <v>1668</v>
      </c>
      <c r="E1727" s="764">
        <v>92</v>
      </c>
      <c r="F1727" s="838">
        <v>33</v>
      </c>
      <c r="G1727" s="514">
        <v>487</v>
      </c>
      <c r="H1727" s="514" t="s">
        <v>82</v>
      </c>
      <c r="I1727" s="514" t="s">
        <v>82</v>
      </c>
      <c r="J1727" s="838" t="s">
        <v>406</v>
      </c>
      <c r="K1727" s="764" t="s">
        <v>96</v>
      </c>
      <c r="L1727" s="928" t="s">
        <v>460</v>
      </c>
      <c r="M1727" s="468" t="s">
        <v>1669</v>
      </c>
      <c r="N1727" s="514">
        <v>162752.4705882353</v>
      </c>
      <c r="O1727" s="756">
        <v>22</v>
      </c>
      <c r="P1727" s="801">
        <v>27</v>
      </c>
      <c r="Q1727" s="537">
        <f t="shared" si="45"/>
        <v>16.059999999999999</v>
      </c>
      <c r="R1727" s="470">
        <f>Q1727*0.75</f>
        <v>12.044999999999998</v>
      </c>
      <c r="S1727" s="1264">
        <f t="shared" si="46"/>
        <v>10134.026811222622</v>
      </c>
      <c r="T1727" s="1265"/>
      <c r="U1727" s="1292" t="s">
        <v>405</v>
      </c>
      <c r="V1727" s="1293"/>
    </row>
    <row r="1728" spans="1:22" ht="17">
      <c r="A1728" s="1652"/>
      <c r="B1728" s="817">
        <v>7</v>
      </c>
      <c r="C1728" s="838">
        <v>48</v>
      </c>
      <c r="D1728" s="764">
        <v>79</v>
      </c>
      <c r="E1728" s="838">
        <v>18</v>
      </c>
      <c r="F1728" s="838">
        <v>33</v>
      </c>
      <c r="G1728" s="514">
        <v>519</v>
      </c>
      <c r="H1728" s="514" t="s">
        <v>82</v>
      </c>
      <c r="I1728" s="514" t="s">
        <v>82</v>
      </c>
      <c r="J1728" s="764" t="s">
        <v>443</v>
      </c>
      <c r="K1728" s="764" t="s">
        <v>443</v>
      </c>
      <c r="L1728" s="868" t="s">
        <v>484</v>
      </c>
      <c r="M1728" s="468" t="s">
        <v>1447</v>
      </c>
      <c r="N1728" s="514">
        <v>189645</v>
      </c>
      <c r="O1728" s="756">
        <v>35.020000000000003</v>
      </c>
      <c r="P1728" s="801">
        <v>15</v>
      </c>
      <c r="Q1728" s="537">
        <f t="shared" si="45"/>
        <v>29.767000000000003</v>
      </c>
      <c r="R1728" s="470">
        <f>Q1728*0.75</f>
        <v>22.325250000000004</v>
      </c>
      <c r="S1728" s="1264">
        <f t="shared" si="46"/>
        <v>6370.9812880034933</v>
      </c>
      <c r="T1728" s="1265"/>
      <c r="U1728" s="1292" t="s">
        <v>405</v>
      </c>
      <c r="V1728" s="1293"/>
    </row>
    <row r="1729" spans="1:22" ht="17">
      <c r="A1729" s="1652"/>
      <c r="B1729" s="817">
        <v>8</v>
      </c>
      <c r="C1729" s="764" t="s">
        <v>82</v>
      </c>
      <c r="D1729" s="764" t="s">
        <v>1666</v>
      </c>
      <c r="E1729" s="514">
        <v>0</v>
      </c>
      <c r="F1729" s="764" t="s">
        <v>82</v>
      </c>
      <c r="G1729" s="514">
        <v>0</v>
      </c>
      <c r="H1729" s="514" t="s">
        <v>82</v>
      </c>
      <c r="I1729" s="514" t="s">
        <v>82</v>
      </c>
      <c r="J1729" s="764">
        <v>10</v>
      </c>
      <c r="K1729" s="764">
        <v>0</v>
      </c>
      <c r="L1729" s="868" t="s">
        <v>96</v>
      </c>
      <c r="M1729" s="468" t="s">
        <v>82</v>
      </c>
      <c r="N1729" s="940" t="s">
        <v>212</v>
      </c>
      <c r="O1729" s="922"/>
      <c r="P1729" s="871"/>
      <c r="Q1729" s="537">
        <f t="shared" si="45"/>
        <v>0</v>
      </c>
      <c r="R1729" s="470">
        <f>Q1729*0.93</f>
        <v>0</v>
      </c>
      <c r="S1729" s="1264" t="e">
        <f t="shared" si="46"/>
        <v>#VALUE!</v>
      </c>
      <c r="T1729" s="1265"/>
      <c r="U1729" s="1292" t="s">
        <v>472</v>
      </c>
      <c r="V1729" s="1293"/>
    </row>
    <row r="1730" spans="1:22" ht="16">
      <c r="A1730" s="1652"/>
      <c r="B1730" s="817" t="s">
        <v>465</v>
      </c>
      <c r="C1730" s="838" t="s">
        <v>82</v>
      </c>
      <c r="D1730" s="838">
        <v>30</v>
      </c>
      <c r="E1730" s="838">
        <v>30</v>
      </c>
      <c r="F1730" s="838" t="s">
        <v>82</v>
      </c>
      <c r="G1730" s="838" t="s">
        <v>96</v>
      </c>
      <c r="H1730" s="468" t="s">
        <v>82</v>
      </c>
      <c r="I1730" s="514" t="s">
        <v>82</v>
      </c>
      <c r="J1730" s="764" t="s">
        <v>699</v>
      </c>
      <c r="K1730" s="514">
        <v>0</v>
      </c>
      <c r="L1730" s="514" t="s">
        <v>82</v>
      </c>
      <c r="M1730" s="863" t="s">
        <v>82</v>
      </c>
      <c r="N1730" s="923"/>
      <c r="O1730" s="922"/>
      <c r="P1730" s="871"/>
      <c r="Q1730" s="537">
        <f t="shared" si="45"/>
        <v>0</v>
      </c>
      <c r="R1730" s="470">
        <f>Q1730*0.93</f>
        <v>0</v>
      </c>
      <c r="S1730" s="1264" t="e">
        <f t="shared" si="46"/>
        <v>#DIV/0!</v>
      </c>
      <c r="T1730" s="1265"/>
      <c r="U1730" s="1292" t="s">
        <v>473</v>
      </c>
      <c r="V1730" s="1293"/>
    </row>
    <row r="1731" spans="1:22" ht="17">
      <c r="A1731" s="1653"/>
      <c r="B1731" s="817" t="s">
        <v>467</v>
      </c>
      <c r="C1731" s="764">
        <v>15</v>
      </c>
      <c r="D1731" s="468">
        <v>78</v>
      </c>
      <c r="E1731" s="514">
        <v>20</v>
      </c>
      <c r="F1731" s="764">
        <v>32</v>
      </c>
      <c r="G1731" s="514">
        <v>489</v>
      </c>
      <c r="H1731" s="468" t="s">
        <v>82</v>
      </c>
      <c r="I1731" s="514" t="s">
        <v>82</v>
      </c>
      <c r="J1731" s="764">
        <v>0</v>
      </c>
      <c r="K1731" s="764">
        <v>0</v>
      </c>
      <c r="L1731" s="868" t="s">
        <v>484</v>
      </c>
      <c r="M1731" s="1091" t="s">
        <v>852</v>
      </c>
      <c r="N1731" s="841">
        <v>96114</v>
      </c>
      <c r="O1731" s="787">
        <v>16.5</v>
      </c>
      <c r="P1731" s="801">
        <v>60</v>
      </c>
      <c r="Q1731" s="537">
        <f t="shared" si="45"/>
        <v>6.6</v>
      </c>
      <c r="R1731" s="470">
        <f>Q1731*0.7835</f>
        <v>5.1710999999999991</v>
      </c>
      <c r="S1731" s="1264">
        <f t="shared" si="46"/>
        <v>14562.727272727274</v>
      </c>
      <c r="T1731" s="1265"/>
      <c r="U1731" s="1292" t="s">
        <v>405</v>
      </c>
      <c r="V1731" s="1293"/>
    </row>
    <row r="1732" spans="1:22" ht="17">
      <c r="A1732" s="1651">
        <v>45530</v>
      </c>
      <c r="B1732" s="817" t="s">
        <v>256</v>
      </c>
      <c r="C1732" s="764">
        <v>50</v>
      </c>
      <c r="D1732" s="839">
        <v>72</v>
      </c>
      <c r="E1732" s="764">
        <v>48</v>
      </c>
      <c r="F1732" s="838">
        <v>36</v>
      </c>
      <c r="G1732" s="514">
        <v>520</v>
      </c>
      <c r="H1732" s="970">
        <v>163.68</v>
      </c>
      <c r="I1732" s="514" t="s">
        <v>82</v>
      </c>
      <c r="J1732" s="838" t="s">
        <v>443</v>
      </c>
      <c r="K1732" s="839">
        <v>0</v>
      </c>
      <c r="L1732" s="868" t="s">
        <v>484</v>
      </c>
      <c r="M1732" s="468" t="s">
        <v>1673</v>
      </c>
      <c r="N1732" s="514">
        <f>70000/24*18+50000/24*6</f>
        <v>65000</v>
      </c>
      <c r="O1732" s="756">
        <v>165</v>
      </c>
      <c r="P1732" s="768">
        <v>97</v>
      </c>
      <c r="Q1732" s="537">
        <f t="shared" ref="Q1732:Q1795" si="47">O1732*(100-P1732)/100</f>
        <v>4.95</v>
      </c>
      <c r="R1732" s="470">
        <f>Q1732*0.75</f>
        <v>3.7125000000000004</v>
      </c>
      <c r="S1732" s="1264">
        <f t="shared" ref="S1732:S1795" si="48">N1732/Q1732</f>
        <v>13131.313131313131</v>
      </c>
      <c r="T1732" s="1265"/>
      <c r="U1732" s="1292" t="s">
        <v>1569</v>
      </c>
      <c r="V1732" s="1293"/>
    </row>
    <row r="1733" spans="1:22" ht="17">
      <c r="A1733" s="1652"/>
      <c r="B1733" s="817">
        <v>6</v>
      </c>
      <c r="C1733" s="764" t="s">
        <v>82</v>
      </c>
      <c r="D1733" s="764">
        <v>109</v>
      </c>
      <c r="E1733" s="764">
        <v>112</v>
      </c>
      <c r="F1733" s="838">
        <v>33</v>
      </c>
      <c r="G1733" s="514">
        <v>487</v>
      </c>
      <c r="H1733" s="514" t="s">
        <v>82</v>
      </c>
      <c r="I1733" s="514" t="s">
        <v>82</v>
      </c>
      <c r="J1733" s="838" t="s">
        <v>406</v>
      </c>
      <c r="K1733" s="764" t="s">
        <v>96</v>
      </c>
      <c r="L1733" s="928" t="s">
        <v>96</v>
      </c>
      <c r="M1733" s="468" t="s">
        <v>1669</v>
      </c>
      <c r="N1733" s="514" t="s">
        <v>82</v>
      </c>
      <c r="O1733" s="756" t="s">
        <v>82</v>
      </c>
      <c r="P1733" s="801" t="s">
        <v>82</v>
      </c>
      <c r="Q1733" s="537" t="e">
        <f t="shared" si="47"/>
        <v>#VALUE!</v>
      </c>
      <c r="R1733" s="470" t="e">
        <f>Q1733*0.75</f>
        <v>#VALUE!</v>
      </c>
      <c r="S1733" s="1264" t="e">
        <f t="shared" si="48"/>
        <v>#VALUE!</v>
      </c>
      <c r="T1733" s="1265"/>
      <c r="U1733" s="1292" t="s">
        <v>1674</v>
      </c>
      <c r="V1733" s="1293"/>
    </row>
    <row r="1734" spans="1:22" ht="17">
      <c r="A1734" s="1652"/>
      <c r="B1734" s="817">
        <v>7</v>
      </c>
      <c r="C1734" s="838">
        <v>48</v>
      </c>
      <c r="D1734" s="764">
        <v>79</v>
      </c>
      <c r="E1734" s="838">
        <v>18</v>
      </c>
      <c r="F1734" s="838">
        <v>33</v>
      </c>
      <c r="G1734" s="514">
        <v>519</v>
      </c>
      <c r="H1734" s="514" t="s">
        <v>82</v>
      </c>
      <c r="I1734" s="514" t="s">
        <v>82</v>
      </c>
      <c r="J1734" s="764" t="s">
        <v>443</v>
      </c>
      <c r="K1734" s="764" t="s">
        <v>443</v>
      </c>
      <c r="L1734" s="868" t="s">
        <v>484</v>
      </c>
      <c r="M1734" s="468" t="s">
        <v>1447</v>
      </c>
      <c r="N1734" s="514">
        <v>217096</v>
      </c>
      <c r="O1734" s="756">
        <v>35.840000000000003</v>
      </c>
      <c r="P1734" s="801">
        <v>15</v>
      </c>
      <c r="Q1734" s="537">
        <f t="shared" si="47"/>
        <v>30.464000000000002</v>
      </c>
      <c r="R1734" s="470">
        <f>Q1734*0.75</f>
        <v>22.848000000000003</v>
      </c>
      <c r="S1734" s="1264">
        <f t="shared" si="48"/>
        <v>7126.3130252100837</v>
      </c>
      <c r="T1734" s="1265"/>
      <c r="U1734" s="1292" t="s">
        <v>405</v>
      </c>
      <c r="V1734" s="1293"/>
    </row>
    <row r="1735" spans="1:22" ht="17">
      <c r="A1735" s="1652"/>
      <c r="B1735" s="817">
        <v>8</v>
      </c>
      <c r="C1735" s="764" t="s">
        <v>82</v>
      </c>
      <c r="D1735" s="764">
        <v>237</v>
      </c>
      <c r="E1735" s="514">
        <v>0</v>
      </c>
      <c r="F1735" s="764" t="s">
        <v>82</v>
      </c>
      <c r="G1735" s="514">
        <v>0</v>
      </c>
      <c r="H1735" s="514" t="s">
        <v>82</v>
      </c>
      <c r="I1735" s="514" t="s">
        <v>82</v>
      </c>
      <c r="J1735" s="764">
        <v>10</v>
      </c>
      <c r="K1735" s="764">
        <v>0</v>
      </c>
      <c r="L1735" s="868" t="s">
        <v>96</v>
      </c>
      <c r="M1735" s="468" t="s">
        <v>82</v>
      </c>
      <c r="N1735" s="940" t="s">
        <v>212</v>
      </c>
      <c r="O1735" s="922"/>
      <c r="P1735" s="871"/>
      <c r="Q1735" s="537">
        <f t="shared" si="47"/>
        <v>0</v>
      </c>
      <c r="R1735" s="470">
        <f>Q1735*0.93</f>
        <v>0</v>
      </c>
      <c r="S1735" s="1264" t="e">
        <f t="shared" si="48"/>
        <v>#VALUE!</v>
      </c>
      <c r="T1735" s="1265"/>
      <c r="U1735" s="1292" t="s">
        <v>472</v>
      </c>
      <c r="V1735" s="1293"/>
    </row>
    <row r="1736" spans="1:22" ht="16">
      <c r="A1736" s="1652"/>
      <c r="B1736" s="817" t="s">
        <v>465</v>
      </c>
      <c r="C1736" s="838" t="s">
        <v>82</v>
      </c>
      <c r="D1736" s="838">
        <v>30</v>
      </c>
      <c r="E1736" s="838">
        <v>30</v>
      </c>
      <c r="F1736" s="838" t="s">
        <v>82</v>
      </c>
      <c r="G1736" s="838" t="s">
        <v>96</v>
      </c>
      <c r="H1736" s="468" t="s">
        <v>82</v>
      </c>
      <c r="I1736" s="514" t="s">
        <v>82</v>
      </c>
      <c r="J1736" s="764" t="s">
        <v>699</v>
      </c>
      <c r="K1736" s="514">
        <v>0</v>
      </c>
      <c r="L1736" s="514" t="s">
        <v>82</v>
      </c>
      <c r="M1736" s="863" t="s">
        <v>82</v>
      </c>
      <c r="N1736" s="923"/>
      <c r="O1736" s="922"/>
      <c r="P1736" s="871"/>
      <c r="Q1736" s="537">
        <f t="shared" si="47"/>
        <v>0</v>
      </c>
      <c r="R1736" s="470">
        <f>Q1736*0.93</f>
        <v>0</v>
      </c>
      <c r="S1736" s="1264" t="e">
        <f t="shared" si="48"/>
        <v>#DIV/0!</v>
      </c>
      <c r="T1736" s="1265"/>
      <c r="U1736" s="1292" t="s">
        <v>473</v>
      </c>
      <c r="V1736" s="1293"/>
    </row>
    <row r="1737" spans="1:22" ht="17">
      <c r="A1737" s="1653"/>
      <c r="B1737" s="817" t="s">
        <v>467</v>
      </c>
      <c r="C1737" s="764">
        <v>18</v>
      </c>
      <c r="D1737" s="468">
        <v>72</v>
      </c>
      <c r="E1737" s="514">
        <v>20</v>
      </c>
      <c r="F1737" s="764">
        <v>33</v>
      </c>
      <c r="G1737" s="514">
        <v>489</v>
      </c>
      <c r="H1737" s="468" t="s">
        <v>82</v>
      </c>
      <c r="I1737" s="514" t="s">
        <v>82</v>
      </c>
      <c r="J1737" s="764">
        <v>0</v>
      </c>
      <c r="K1737" s="764">
        <v>0</v>
      </c>
      <c r="L1737" s="868" t="s">
        <v>484</v>
      </c>
      <c r="M1737" s="1091" t="s">
        <v>1675</v>
      </c>
      <c r="N1737" s="841">
        <v>100000</v>
      </c>
      <c r="O1737" s="787">
        <v>18</v>
      </c>
      <c r="P1737" s="801">
        <v>60</v>
      </c>
      <c r="Q1737" s="537">
        <f t="shared" si="47"/>
        <v>7.2</v>
      </c>
      <c r="R1737" s="470">
        <f>Q1737*0.7835</f>
        <v>5.6411999999999995</v>
      </c>
      <c r="S1737" s="1264">
        <f t="shared" si="48"/>
        <v>13888.888888888889</v>
      </c>
      <c r="T1737" s="1265"/>
      <c r="U1737" s="1292" t="s">
        <v>405</v>
      </c>
      <c r="V1737" s="1293"/>
    </row>
    <row r="1738" spans="1:22" ht="17">
      <c r="A1738" s="1651">
        <v>45531</v>
      </c>
      <c r="B1738" s="817" t="s">
        <v>256</v>
      </c>
      <c r="C1738" s="764">
        <v>50</v>
      </c>
      <c r="D1738" s="839">
        <v>73</v>
      </c>
      <c r="E1738" s="764">
        <v>48</v>
      </c>
      <c r="F1738" s="838">
        <v>37</v>
      </c>
      <c r="G1738" s="514">
        <v>496</v>
      </c>
      <c r="H1738" s="970">
        <v>163.66</v>
      </c>
      <c r="I1738" s="514" t="s">
        <v>82</v>
      </c>
      <c r="J1738" s="838" t="s">
        <v>443</v>
      </c>
      <c r="K1738" s="839">
        <v>0</v>
      </c>
      <c r="L1738" s="868" t="s">
        <v>484</v>
      </c>
      <c r="M1738" s="468" t="s">
        <v>1673</v>
      </c>
      <c r="N1738" s="514">
        <f>70000/24*18+50000/24*6</f>
        <v>65000</v>
      </c>
      <c r="O1738" s="756">
        <v>165</v>
      </c>
      <c r="P1738" s="768">
        <v>97</v>
      </c>
      <c r="Q1738" s="537">
        <f t="shared" si="47"/>
        <v>4.95</v>
      </c>
      <c r="R1738" s="470">
        <f>Q1738*0.75</f>
        <v>3.7125000000000004</v>
      </c>
      <c r="S1738" s="1264">
        <f t="shared" si="48"/>
        <v>13131.313131313131</v>
      </c>
      <c r="T1738" s="1265"/>
      <c r="U1738" s="1292" t="s">
        <v>1569</v>
      </c>
      <c r="V1738" s="1293"/>
    </row>
    <row r="1739" spans="1:22" ht="17">
      <c r="A1739" s="1652"/>
      <c r="B1739" s="817">
        <v>6</v>
      </c>
      <c r="C1739" s="764" t="s">
        <v>82</v>
      </c>
      <c r="D1739" s="764">
        <v>109</v>
      </c>
      <c r="E1739" s="764">
        <v>112</v>
      </c>
      <c r="F1739" s="838">
        <v>33</v>
      </c>
      <c r="G1739" s="514">
        <v>487</v>
      </c>
      <c r="H1739" s="514" t="s">
        <v>82</v>
      </c>
      <c r="I1739" s="514" t="s">
        <v>82</v>
      </c>
      <c r="J1739" s="838" t="s">
        <v>406</v>
      </c>
      <c r="K1739" s="764" t="s">
        <v>96</v>
      </c>
      <c r="L1739" s="928" t="s">
        <v>96</v>
      </c>
      <c r="M1739" s="468" t="s">
        <v>1669</v>
      </c>
      <c r="N1739" s="514" t="s">
        <v>82</v>
      </c>
      <c r="O1739" s="756" t="s">
        <v>82</v>
      </c>
      <c r="P1739" s="801" t="s">
        <v>82</v>
      </c>
      <c r="Q1739" s="537" t="e">
        <f t="shared" si="47"/>
        <v>#VALUE!</v>
      </c>
      <c r="R1739" s="470" t="e">
        <f>Q1739*0.75</f>
        <v>#VALUE!</v>
      </c>
      <c r="S1739" s="1264" t="e">
        <f t="shared" si="48"/>
        <v>#VALUE!</v>
      </c>
      <c r="T1739" s="1265"/>
      <c r="U1739" s="1292" t="s">
        <v>1674</v>
      </c>
      <c r="V1739" s="1293"/>
    </row>
    <row r="1740" spans="1:22" ht="17">
      <c r="A1740" s="1652"/>
      <c r="B1740" s="817">
        <v>7</v>
      </c>
      <c r="C1740" s="838">
        <v>48</v>
      </c>
      <c r="D1740" s="764">
        <v>79</v>
      </c>
      <c r="E1740" s="838">
        <v>18</v>
      </c>
      <c r="F1740" s="838">
        <v>33</v>
      </c>
      <c r="G1740" s="514">
        <v>521</v>
      </c>
      <c r="H1740" s="514" t="s">
        <v>82</v>
      </c>
      <c r="I1740" s="514" t="s">
        <v>82</v>
      </c>
      <c r="J1740" s="764" t="s">
        <v>443</v>
      </c>
      <c r="K1740" s="764" t="s">
        <v>443</v>
      </c>
      <c r="L1740" s="868" t="s">
        <v>484</v>
      </c>
      <c r="M1740" s="468" t="s">
        <v>1447</v>
      </c>
      <c r="N1740" s="514">
        <v>200782</v>
      </c>
      <c r="O1740" s="756">
        <v>36.1</v>
      </c>
      <c r="P1740" s="801">
        <v>15</v>
      </c>
      <c r="Q1740" s="537">
        <f t="shared" si="47"/>
        <v>30.684999999999999</v>
      </c>
      <c r="R1740" s="470">
        <f>Q1740*0.75</f>
        <v>23.013749999999998</v>
      </c>
      <c r="S1740" s="1264">
        <f t="shared" si="48"/>
        <v>6543.3273586442892</v>
      </c>
      <c r="T1740" s="1265"/>
      <c r="U1740" s="1292" t="s">
        <v>405</v>
      </c>
      <c r="V1740" s="1293"/>
    </row>
    <row r="1741" spans="1:22" ht="17">
      <c r="A1741" s="1652"/>
      <c r="B1741" s="817">
        <v>8</v>
      </c>
      <c r="C1741" s="764" t="s">
        <v>82</v>
      </c>
      <c r="D1741" s="764">
        <v>237</v>
      </c>
      <c r="E1741" s="514">
        <v>0</v>
      </c>
      <c r="F1741" s="764" t="s">
        <v>82</v>
      </c>
      <c r="G1741" s="514">
        <v>0</v>
      </c>
      <c r="H1741" s="514" t="s">
        <v>82</v>
      </c>
      <c r="I1741" s="514" t="s">
        <v>82</v>
      </c>
      <c r="J1741" s="764">
        <v>10</v>
      </c>
      <c r="K1741" s="764">
        <v>0</v>
      </c>
      <c r="L1741" s="868" t="s">
        <v>96</v>
      </c>
      <c r="M1741" s="468" t="s">
        <v>82</v>
      </c>
      <c r="N1741" s="940" t="s">
        <v>212</v>
      </c>
      <c r="O1741" s="922"/>
      <c r="P1741" s="871"/>
      <c r="Q1741" s="537">
        <f t="shared" si="47"/>
        <v>0</v>
      </c>
      <c r="R1741" s="470">
        <f>Q1741*0.93</f>
        <v>0</v>
      </c>
      <c r="S1741" s="1264" t="e">
        <f t="shared" si="48"/>
        <v>#VALUE!</v>
      </c>
      <c r="T1741" s="1265"/>
      <c r="U1741" s="1292" t="s">
        <v>472</v>
      </c>
      <c r="V1741" s="1293"/>
    </row>
    <row r="1742" spans="1:22" ht="16">
      <c r="A1742" s="1652"/>
      <c r="B1742" s="817" t="s">
        <v>465</v>
      </c>
      <c r="C1742" s="838" t="s">
        <v>82</v>
      </c>
      <c r="D1742" s="838">
        <v>30</v>
      </c>
      <c r="E1742" s="838">
        <v>30</v>
      </c>
      <c r="F1742" s="838" t="s">
        <v>82</v>
      </c>
      <c r="G1742" s="838" t="s">
        <v>96</v>
      </c>
      <c r="H1742" s="468" t="s">
        <v>82</v>
      </c>
      <c r="I1742" s="514" t="s">
        <v>82</v>
      </c>
      <c r="J1742" s="764" t="s">
        <v>699</v>
      </c>
      <c r="K1742" s="514">
        <v>0</v>
      </c>
      <c r="L1742" s="514" t="s">
        <v>82</v>
      </c>
      <c r="M1742" s="863" t="s">
        <v>82</v>
      </c>
      <c r="N1742" s="923"/>
      <c r="O1742" s="922"/>
      <c r="P1742" s="871"/>
      <c r="Q1742" s="537">
        <f t="shared" si="47"/>
        <v>0</v>
      </c>
      <c r="R1742" s="470">
        <f>Q1742*0.93</f>
        <v>0</v>
      </c>
      <c r="S1742" s="1264" t="e">
        <f t="shared" si="48"/>
        <v>#DIV/0!</v>
      </c>
      <c r="T1742" s="1265"/>
      <c r="U1742" s="1292" t="s">
        <v>473</v>
      </c>
      <c r="V1742" s="1293"/>
    </row>
    <row r="1743" spans="1:22" ht="17">
      <c r="A1743" s="1653"/>
      <c r="B1743" s="817" t="s">
        <v>467</v>
      </c>
      <c r="C1743" s="764">
        <v>18</v>
      </c>
      <c r="D1743" s="468">
        <v>73</v>
      </c>
      <c r="E1743" s="514">
        <v>20</v>
      </c>
      <c r="F1743" s="764">
        <v>33</v>
      </c>
      <c r="G1743" s="514">
        <v>485</v>
      </c>
      <c r="H1743" s="468" t="s">
        <v>82</v>
      </c>
      <c r="I1743" s="514" t="s">
        <v>82</v>
      </c>
      <c r="J1743" s="764">
        <v>0</v>
      </c>
      <c r="K1743" s="764">
        <v>0</v>
      </c>
      <c r="L1743" s="868" t="s">
        <v>484</v>
      </c>
      <c r="M1743" s="1091" t="s">
        <v>1675</v>
      </c>
      <c r="N1743" s="841">
        <v>100000</v>
      </c>
      <c r="O1743" s="787">
        <v>18</v>
      </c>
      <c r="P1743" s="801">
        <v>60</v>
      </c>
      <c r="Q1743" s="537">
        <f t="shared" si="47"/>
        <v>7.2</v>
      </c>
      <c r="R1743" s="470">
        <f>Q1743*0.7835</f>
        <v>5.6411999999999995</v>
      </c>
      <c r="S1743" s="1264">
        <f t="shared" si="48"/>
        <v>13888.888888888889</v>
      </c>
      <c r="T1743" s="1265"/>
      <c r="U1743" s="1292" t="s">
        <v>405</v>
      </c>
      <c r="V1743" s="1293"/>
    </row>
    <row r="1744" spans="1:22" ht="17">
      <c r="A1744" s="1651">
        <v>45532</v>
      </c>
      <c r="B1744" s="817" t="s">
        <v>256</v>
      </c>
      <c r="C1744" s="764">
        <v>50</v>
      </c>
      <c r="D1744" s="839">
        <v>73</v>
      </c>
      <c r="E1744" s="764">
        <v>48</v>
      </c>
      <c r="F1744" s="838">
        <v>38</v>
      </c>
      <c r="G1744" s="514">
        <v>496</v>
      </c>
      <c r="H1744" s="970">
        <v>163.62</v>
      </c>
      <c r="I1744" s="514" t="s">
        <v>82</v>
      </c>
      <c r="J1744" s="838" t="s">
        <v>443</v>
      </c>
      <c r="K1744" s="839">
        <v>0</v>
      </c>
      <c r="L1744" s="868" t="s">
        <v>484</v>
      </c>
      <c r="M1744" s="468" t="s">
        <v>1673</v>
      </c>
      <c r="N1744" s="514">
        <v>50000</v>
      </c>
      <c r="O1744" s="756">
        <v>165</v>
      </c>
      <c r="P1744" s="768">
        <v>97</v>
      </c>
      <c r="Q1744" s="537">
        <f t="shared" si="47"/>
        <v>4.95</v>
      </c>
      <c r="R1744" s="470">
        <f>Q1744*0.75</f>
        <v>3.7125000000000004</v>
      </c>
      <c r="S1744" s="1264">
        <f t="shared" si="48"/>
        <v>10101.010101010101</v>
      </c>
      <c r="T1744" s="1265"/>
      <c r="U1744" s="1292" t="s">
        <v>1569</v>
      </c>
      <c r="V1744" s="1293"/>
    </row>
    <row r="1745" spans="1:23" ht="17">
      <c r="A1745" s="1652"/>
      <c r="B1745" s="817">
        <v>6</v>
      </c>
      <c r="C1745" s="764" t="s">
        <v>82</v>
      </c>
      <c r="D1745" s="764">
        <v>109</v>
      </c>
      <c r="E1745" s="764">
        <v>112</v>
      </c>
      <c r="F1745" s="838">
        <v>33</v>
      </c>
      <c r="G1745" s="514">
        <v>480</v>
      </c>
      <c r="H1745" s="514" t="s">
        <v>82</v>
      </c>
      <c r="I1745" s="514" t="s">
        <v>82</v>
      </c>
      <c r="J1745" s="838" t="s">
        <v>406</v>
      </c>
      <c r="K1745" s="764" t="s">
        <v>96</v>
      </c>
      <c r="L1745" s="928" t="s">
        <v>96</v>
      </c>
      <c r="M1745" s="468" t="s">
        <v>703</v>
      </c>
      <c r="N1745" s="514" t="s">
        <v>82</v>
      </c>
      <c r="O1745" s="756" t="s">
        <v>82</v>
      </c>
      <c r="P1745" s="801" t="s">
        <v>82</v>
      </c>
      <c r="Q1745" s="537" t="e">
        <f t="shared" si="47"/>
        <v>#VALUE!</v>
      </c>
      <c r="R1745" s="470" t="e">
        <f>Q1745*0.75</f>
        <v>#VALUE!</v>
      </c>
      <c r="S1745" s="1264" t="e">
        <f t="shared" si="48"/>
        <v>#VALUE!</v>
      </c>
      <c r="T1745" s="1265"/>
      <c r="U1745" s="1292" t="s">
        <v>1674</v>
      </c>
      <c r="V1745" s="1293"/>
    </row>
    <row r="1746" spans="1:23" ht="17">
      <c r="A1746" s="1652"/>
      <c r="B1746" s="817">
        <v>7</v>
      </c>
      <c r="C1746" s="838">
        <v>48</v>
      </c>
      <c r="D1746" s="764">
        <v>79</v>
      </c>
      <c r="E1746" s="838">
        <v>18</v>
      </c>
      <c r="F1746" s="838">
        <v>33</v>
      </c>
      <c r="G1746" s="514">
        <v>519</v>
      </c>
      <c r="H1746" s="514" t="s">
        <v>82</v>
      </c>
      <c r="I1746" s="514" t="s">
        <v>82</v>
      </c>
      <c r="J1746" s="764" t="s">
        <v>443</v>
      </c>
      <c r="K1746" s="764" t="s">
        <v>443</v>
      </c>
      <c r="L1746" s="868" t="s">
        <v>484</v>
      </c>
      <c r="M1746" s="468" t="s">
        <v>1447</v>
      </c>
      <c r="N1746" s="514">
        <f>E1710-N1744-N1749</f>
        <v>-149982</v>
      </c>
      <c r="O1746" s="756">
        <v>34.9</v>
      </c>
      <c r="P1746" s="801">
        <v>15</v>
      </c>
      <c r="Q1746" s="537">
        <f t="shared" si="47"/>
        <v>29.664999999999999</v>
      </c>
      <c r="R1746" s="470">
        <f>Q1746*0.75</f>
        <v>22.248750000000001</v>
      </c>
      <c r="S1746" s="1264">
        <f t="shared" si="48"/>
        <v>-5055.8570706219452</v>
      </c>
      <c r="T1746" s="1265"/>
      <c r="U1746" s="1292" t="s">
        <v>405</v>
      </c>
      <c r="V1746" s="1293"/>
    </row>
    <row r="1747" spans="1:23" ht="17">
      <c r="A1747" s="1652"/>
      <c r="B1747" s="817">
        <v>8</v>
      </c>
      <c r="C1747" s="764" t="s">
        <v>82</v>
      </c>
      <c r="D1747" s="764">
        <v>237</v>
      </c>
      <c r="E1747" s="514">
        <v>0</v>
      </c>
      <c r="F1747" s="764" t="s">
        <v>82</v>
      </c>
      <c r="G1747" s="514">
        <v>0</v>
      </c>
      <c r="H1747" s="514" t="s">
        <v>82</v>
      </c>
      <c r="I1747" s="514" t="s">
        <v>82</v>
      </c>
      <c r="J1747" s="764">
        <v>10</v>
      </c>
      <c r="K1747" s="764">
        <v>0</v>
      </c>
      <c r="L1747" s="868" t="s">
        <v>96</v>
      </c>
      <c r="M1747" s="468" t="s">
        <v>82</v>
      </c>
      <c r="N1747" s="940" t="s">
        <v>212</v>
      </c>
      <c r="O1747" s="922"/>
      <c r="P1747" s="871"/>
      <c r="Q1747" s="537">
        <f t="shared" si="47"/>
        <v>0</v>
      </c>
      <c r="R1747" s="470">
        <f>Q1747*0.93</f>
        <v>0</v>
      </c>
      <c r="S1747" s="1264" t="e">
        <f t="shared" si="48"/>
        <v>#VALUE!</v>
      </c>
      <c r="T1747" s="1265"/>
      <c r="U1747" s="1292" t="s">
        <v>472</v>
      </c>
      <c r="V1747" s="1293"/>
    </row>
    <row r="1748" spans="1:23" ht="16">
      <c r="A1748" s="1652"/>
      <c r="B1748" s="817" t="s">
        <v>465</v>
      </c>
      <c r="C1748" s="838" t="s">
        <v>82</v>
      </c>
      <c r="D1748" s="838">
        <v>30</v>
      </c>
      <c r="E1748" s="838">
        <v>30</v>
      </c>
      <c r="F1748" s="838" t="s">
        <v>82</v>
      </c>
      <c r="G1748" s="838" t="s">
        <v>96</v>
      </c>
      <c r="H1748" s="468" t="s">
        <v>82</v>
      </c>
      <c r="I1748" s="514" t="s">
        <v>82</v>
      </c>
      <c r="J1748" s="764" t="s">
        <v>699</v>
      </c>
      <c r="K1748" s="514">
        <v>0</v>
      </c>
      <c r="L1748" s="514" t="s">
        <v>82</v>
      </c>
      <c r="M1748" s="863" t="s">
        <v>82</v>
      </c>
      <c r="N1748" s="923"/>
      <c r="O1748" s="922"/>
      <c r="P1748" s="871"/>
      <c r="Q1748" s="537">
        <f t="shared" si="47"/>
        <v>0</v>
      </c>
      <c r="R1748" s="470">
        <f>Q1748*0.93</f>
        <v>0</v>
      </c>
      <c r="S1748" s="1264" t="e">
        <f t="shared" si="48"/>
        <v>#DIV/0!</v>
      </c>
      <c r="T1748" s="1265"/>
      <c r="U1748" s="1292" t="s">
        <v>473</v>
      </c>
      <c r="V1748" s="1293"/>
    </row>
    <row r="1749" spans="1:23" ht="17">
      <c r="A1749" s="1653"/>
      <c r="B1749" s="817" t="s">
        <v>467</v>
      </c>
      <c r="C1749" s="764">
        <v>18</v>
      </c>
      <c r="D1749" s="468">
        <v>73</v>
      </c>
      <c r="E1749" s="514">
        <v>20</v>
      </c>
      <c r="F1749" s="764">
        <v>33</v>
      </c>
      <c r="G1749" s="514">
        <v>478</v>
      </c>
      <c r="H1749" s="468" t="s">
        <v>82</v>
      </c>
      <c r="I1749" s="514" t="s">
        <v>82</v>
      </c>
      <c r="J1749" s="764">
        <v>0</v>
      </c>
      <c r="K1749" s="764">
        <v>0</v>
      </c>
      <c r="L1749" s="868" t="s">
        <v>484</v>
      </c>
      <c r="M1749" s="1091" t="s">
        <v>1675</v>
      </c>
      <c r="N1749" s="841">
        <v>100000</v>
      </c>
      <c r="O1749" s="787">
        <v>17.190000000000001</v>
      </c>
      <c r="P1749" s="801">
        <v>60</v>
      </c>
      <c r="Q1749" s="537">
        <f t="shared" si="47"/>
        <v>6.8760000000000003</v>
      </c>
      <c r="R1749" s="470">
        <f>Q1749*0.7835</f>
        <v>5.387346</v>
      </c>
      <c r="S1749" s="1264">
        <f t="shared" si="48"/>
        <v>14543.339150668993</v>
      </c>
      <c r="T1749" s="1265"/>
      <c r="U1749" s="1292" t="s">
        <v>405</v>
      </c>
      <c r="V1749" s="1293"/>
    </row>
    <row r="1750" spans="1:23" ht="17">
      <c r="A1750" s="1651">
        <v>45533</v>
      </c>
      <c r="B1750" s="817" t="s">
        <v>256</v>
      </c>
      <c r="C1750" s="764">
        <v>50</v>
      </c>
      <c r="D1750" s="839">
        <v>74</v>
      </c>
      <c r="E1750" s="764">
        <v>48</v>
      </c>
      <c r="F1750" s="838">
        <v>38</v>
      </c>
      <c r="G1750" s="514">
        <v>496</v>
      </c>
      <c r="H1750" s="970">
        <v>163.6</v>
      </c>
      <c r="I1750" s="514" t="s">
        <v>82</v>
      </c>
      <c r="J1750" s="838" t="s">
        <v>443</v>
      </c>
      <c r="K1750" s="839">
        <v>0</v>
      </c>
      <c r="L1750" s="868" t="s">
        <v>484</v>
      </c>
      <c r="M1750" s="468" t="s">
        <v>1673</v>
      </c>
      <c r="N1750" s="514">
        <v>50000</v>
      </c>
      <c r="O1750" s="756">
        <v>150</v>
      </c>
      <c r="P1750" s="768">
        <v>97</v>
      </c>
      <c r="Q1750" s="537">
        <f t="shared" si="47"/>
        <v>4.5</v>
      </c>
      <c r="R1750" s="470">
        <f>Q1750*0.75</f>
        <v>3.375</v>
      </c>
      <c r="S1750" s="1264">
        <f t="shared" si="48"/>
        <v>11111.111111111111</v>
      </c>
      <c r="T1750" s="1265"/>
      <c r="U1750" s="1292" t="s">
        <v>1569</v>
      </c>
      <c r="V1750" s="1293"/>
      <c r="W1750" s="1022">
        <v>0.14000000000000001</v>
      </c>
    </row>
    <row r="1751" spans="1:23" ht="17">
      <c r="A1751" s="1652"/>
      <c r="B1751" s="817">
        <v>6</v>
      </c>
      <c r="C1751" s="764" t="s">
        <v>82</v>
      </c>
      <c r="D1751" s="764">
        <v>109</v>
      </c>
      <c r="E1751" s="764">
        <v>112</v>
      </c>
      <c r="F1751" s="838">
        <v>33</v>
      </c>
      <c r="G1751" s="514">
        <v>480</v>
      </c>
      <c r="H1751" s="514" t="s">
        <v>82</v>
      </c>
      <c r="I1751" s="514" t="s">
        <v>82</v>
      </c>
      <c r="J1751" s="838" t="s">
        <v>406</v>
      </c>
      <c r="K1751" s="764" t="s">
        <v>96</v>
      </c>
      <c r="L1751" s="928" t="s">
        <v>96</v>
      </c>
      <c r="M1751" s="468" t="s">
        <v>703</v>
      </c>
      <c r="N1751" s="514" t="s">
        <v>82</v>
      </c>
      <c r="O1751" s="756" t="s">
        <v>82</v>
      </c>
      <c r="P1751" s="801" t="s">
        <v>82</v>
      </c>
      <c r="Q1751" s="537" t="e">
        <f t="shared" si="47"/>
        <v>#VALUE!</v>
      </c>
      <c r="R1751" s="470" t="e">
        <f>Q1751*0.75</f>
        <v>#VALUE!</v>
      </c>
      <c r="S1751" s="1264" t="e">
        <f t="shared" si="48"/>
        <v>#VALUE!</v>
      </c>
      <c r="T1751" s="1265"/>
      <c r="U1751" s="1292" t="s">
        <v>1674</v>
      </c>
      <c r="V1751" s="1293"/>
    </row>
    <row r="1752" spans="1:23" ht="17">
      <c r="A1752" s="1652"/>
      <c r="B1752" s="817">
        <v>7</v>
      </c>
      <c r="C1752" s="838">
        <v>100</v>
      </c>
      <c r="D1752" s="764">
        <v>74</v>
      </c>
      <c r="E1752" s="838">
        <v>18</v>
      </c>
      <c r="F1752" s="838">
        <v>33</v>
      </c>
      <c r="G1752" s="514">
        <v>523</v>
      </c>
      <c r="H1752" s="514" t="s">
        <v>82</v>
      </c>
      <c r="I1752" s="514" t="s">
        <v>82</v>
      </c>
      <c r="J1752" s="764" t="s">
        <v>443</v>
      </c>
      <c r="K1752" s="764" t="s">
        <v>443</v>
      </c>
      <c r="L1752" s="868" t="s">
        <v>484</v>
      </c>
      <c r="M1752" s="468" t="s">
        <v>1676</v>
      </c>
      <c r="N1752" s="514">
        <v>233000</v>
      </c>
      <c r="O1752" s="756">
        <v>36.979999999999997</v>
      </c>
      <c r="P1752" s="801">
        <v>15</v>
      </c>
      <c r="Q1752" s="537">
        <f t="shared" si="47"/>
        <v>31.432999999999996</v>
      </c>
      <c r="R1752" s="470">
        <f>Q1752*0.75</f>
        <v>23.574749999999998</v>
      </c>
      <c r="S1752" s="1264">
        <f t="shared" si="48"/>
        <v>7412.5918620558023</v>
      </c>
      <c r="T1752" s="1265"/>
      <c r="U1752" s="1292" t="s">
        <v>405</v>
      </c>
      <c r="V1752" s="1293"/>
    </row>
    <row r="1753" spans="1:23" ht="17">
      <c r="A1753" s="1652"/>
      <c r="B1753" s="817">
        <v>8</v>
      </c>
      <c r="C1753" s="764" t="s">
        <v>82</v>
      </c>
      <c r="D1753" s="764">
        <v>237</v>
      </c>
      <c r="E1753" s="514">
        <v>0</v>
      </c>
      <c r="F1753" s="764" t="s">
        <v>82</v>
      </c>
      <c r="G1753" s="514">
        <v>0</v>
      </c>
      <c r="H1753" s="514" t="s">
        <v>82</v>
      </c>
      <c r="I1753" s="514" t="s">
        <v>82</v>
      </c>
      <c r="J1753" s="764">
        <v>10</v>
      </c>
      <c r="K1753" s="764">
        <v>0</v>
      </c>
      <c r="L1753" s="868" t="s">
        <v>96</v>
      </c>
      <c r="M1753" s="468" t="s">
        <v>82</v>
      </c>
      <c r="N1753" s="940" t="s">
        <v>212</v>
      </c>
      <c r="O1753" s="922"/>
      <c r="P1753" s="871"/>
      <c r="Q1753" s="537">
        <f t="shared" si="47"/>
        <v>0</v>
      </c>
      <c r="R1753" s="470">
        <f>Q1753*0.93</f>
        <v>0</v>
      </c>
      <c r="S1753" s="1264" t="e">
        <f t="shared" si="48"/>
        <v>#VALUE!</v>
      </c>
      <c r="T1753" s="1265"/>
      <c r="U1753" s="1292" t="s">
        <v>472</v>
      </c>
      <c r="V1753" s="1293"/>
    </row>
    <row r="1754" spans="1:23" ht="16">
      <c r="A1754" s="1652"/>
      <c r="B1754" s="817" t="s">
        <v>465</v>
      </c>
      <c r="C1754" s="838" t="s">
        <v>82</v>
      </c>
      <c r="D1754" s="838">
        <v>30</v>
      </c>
      <c r="E1754" s="838">
        <v>30</v>
      </c>
      <c r="F1754" s="838" t="s">
        <v>82</v>
      </c>
      <c r="G1754" s="838" t="s">
        <v>96</v>
      </c>
      <c r="H1754" s="468" t="s">
        <v>82</v>
      </c>
      <c r="I1754" s="514" t="s">
        <v>82</v>
      </c>
      <c r="J1754" s="764" t="s">
        <v>699</v>
      </c>
      <c r="K1754" s="514">
        <v>0</v>
      </c>
      <c r="L1754" s="514" t="s">
        <v>82</v>
      </c>
      <c r="M1754" s="863" t="s">
        <v>82</v>
      </c>
      <c r="N1754" s="923"/>
      <c r="O1754" s="922"/>
      <c r="P1754" s="871"/>
      <c r="Q1754" s="537">
        <f t="shared" si="47"/>
        <v>0</v>
      </c>
      <c r="R1754" s="470">
        <f>Q1754*0.93</f>
        <v>0</v>
      </c>
      <c r="S1754" s="1264" t="e">
        <f t="shared" si="48"/>
        <v>#DIV/0!</v>
      </c>
      <c r="T1754" s="1265"/>
      <c r="U1754" s="1292" t="s">
        <v>473</v>
      </c>
      <c r="V1754" s="1293"/>
    </row>
    <row r="1755" spans="1:23" ht="17">
      <c r="A1755" s="1653"/>
      <c r="B1755" s="817" t="s">
        <v>467</v>
      </c>
      <c r="C1755" s="764">
        <v>21</v>
      </c>
      <c r="D1755" s="468">
        <v>58</v>
      </c>
      <c r="E1755" s="514">
        <v>20</v>
      </c>
      <c r="F1755" s="764">
        <v>33</v>
      </c>
      <c r="G1755" s="514">
        <v>480</v>
      </c>
      <c r="H1755" s="468" t="s">
        <v>82</v>
      </c>
      <c r="I1755" s="514" t="s">
        <v>82</v>
      </c>
      <c r="J1755" s="764">
        <v>0</v>
      </c>
      <c r="K1755" s="764">
        <v>0</v>
      </c>
      <c r="L1755" s="868" t="s">
        <v>484</v>
      </c>
      <c r="M1755" s="1091" t="s">
        <v>1677</v>
      </c>
      <c r="N1755" s="841">
        <v>126263</v>
      </c>
      <c r="O1755" s="787">
        <v>17.8</v>
      </c>
      <c r="P1755" s="801">
        <v>60</v>
      </c>
      <c r="Q1755" s="537">
        <f t="shared" si="47"/>
        <v>7.12</v>
      </c>
      <c r="R1755" s="470">
        <f>Q1755*0.7835</f>
        <v>5.5785200000000001</v>
      </c>
      <c r="S1755" s="1264">
        <f t="shared" si="48"/>
        <v>17733.567415730337</v>
      </c>
      <c r="T1755" s="1265"/>
      <c r="U1755" s="1292" t="s">
        <v>405</v>
      </c>
      <c r="V1755" s="1293"/>
    </row>
    <row r="1756" spans="1:23" ht="17">
      <c r="A1756" s="1651">
        <v>45534</v>
      </c>
      <c r="B1756" s="817" t="s">
        <v>256</v>
      </c>
      <c r="C1756" s="764">
        <v>50</v>
      </c>
      <c r="D1756" s="839">
        <v>74</v>
      </c>
      <c r="E1756" s="764">
        <v>48</v>
      </c>
      <c r="F1756" s="838" t="s">
        <v>537</v>
      </c>
      <c r="G1756" s="514">
        <v>496</v>
      </c>
      <c r="H1756" s="970">
        <v>163.58000000000001</v>
      </c>
      <c r="I1756" s="514" t="s">
        <v>82</v>
      </c>
      <c r="J1756" s="838" t="s">
        <v>443</v>
      </c>
      <c r="K1756" s="839">
        <v>0</v>
      </c>
      <c r="L1756" s="868" t="s">
        <v>484</v>
      </c>
      <c r="M1756" s="468" t="s">
        <v>1678</v>
      </c>
      <c r="N1756" s="514">
        <v>56457</v>
      </c>
      <c r="O1756" s="756">
        <v>153</v>
      </c>
      <c r="P1756" s="768">
        <v>97</v>
      </c>
      <c r="Q1756" s="537">
        <f t="shared" si="47"/>
        <v>4.59</v>
      </c>
      <c r="R1756" s="470">
        <f>Q1756*0.75</f>
        <v>3.4424999999999999</v>
      </c>
      <c r="S1756" s="1264">
        <f t="shared" si="48"/>
        <v>12300</v>
      </c>
      <c r="T1756" s="1265"/>
      <c r="U1756" s="1292" t="s">
        <v>1569</v>
      </c>
      <c r="V1756" s="1293"/>
    </row>
    <row r="1757" spans="1:23" ht="17">
      <c r="A1757" s="1652"/>
      <c r="B1757" s="817">
        <v>6</v>
      </c>
      <c r="C1757" s="764" t="s">
        <v>82</v>
      </c>
      <c r="D1757" s="764">
        <v>109</v>
      </c>
      <c r="E1757" s="764">
        <v>112</v>
      </c>
      <c r="F1757" s="838">
        <v>33</v>
      </c>
      <c r="G1757" s="514">
        <v>480</v>
      </c>
      <c r="H1757" s="514" t="s">
        <v>82</v>
      </c>
      <c r="I1757" s="514" t="s">
        <v>82</v>
      </c>
      <c r="J1757" s="838" t="s">
        <v>406</v>
      </c>
      <c r="K1757" s="764" t="s">
        <v>96</v>
      </c>
      <c r="L1757" s="928" t="s">
        <v>96</v>
      </c>
      <c r="M1757" s="468" t="s">
        <v>703</v>
      </c>
      <c r="N1757" s="514" t="s">
        <v>82</v>
      </c>
      <c r="O1757" s="756" t="s">
        <v>82</v>
      </c>
      <c r="P1757" s="801" t="s">
        <v>82</v>
      </c>
      <c r="Q1757" s="537" t="e">
        <f t="shared" si="47"/>
        <v>#VALUE!</v>
      </c>
      <c r="R1757" s="470" t="e">
        <f>Q1757*0.75</f>
        <v>#VALUE!</v>
      </c>
      <c r="S1757" s="1264" t="e">
        <f t="shared" si="48"/>
        <v>#VALUE!</v>
      </c>
      <c r="T1757" s="1265"/>
      <c r="U1757" s="1292" t="s">
        <v>1674</v>
      </c>
      <c r="V1757" s="1293"/>
    </row>
    <row r="1758" spans="1:23" ht="17">
      <c r="A1758" s="1652"/>
      <c r="B1758" s="817">
        <v>7</v>
      </c>
      <c r="C1758" s="838">
        <v>100</v>
      </c>
      <c r="D1758" s="764">
        <v>74</v>
      </c>
      <c r="E1758" s="838">
        <v>18</v>
      </c>
      <c r="F1758" s="838">
        <v>33</v>
      </c>
      <c r="G1758" s="514">
        <v>523</v>
      </c>
      <c r="H1758" s="514" t="s">
        <v>82</v>
      </c>
      <c r="I1758" s="514" t="s">
        <v>82</v>
      </c>
      <c r="J1758" s="764" t="s">
        <v>443</v>
      </c>
      <c r="K1758" s="764" t="s">
        <v>443</v>
      </c>
      <c r="L1758" s="868" t="s">
        <v>484</v>
      </c>
      <c r="M1758" s="468" t="s">
        <v>1676</v>
      </c>
      <c r="N1758" s="514">
        <v>224462</v>
      </c>
      <c r="O1758" s="756">
        <v>37.200000000000003</v>
      </c>
      <c r="P1758" s="801">
        <v>15</v>
      </c>
      <c r="Q1758" s="537">
        <f t="shared" si="47"/>
        <v>31.620000000000005</v>
      </c>
      <c r="R1758" s="470">
        <f>Q1758*0.75</f>
        <v>23.715000000000003</v>
      </c>
      <c r="S1758" s="1264">
        <f t="shared" si="48"/>
        <v>7098.7349778621119</v>
      </c>
      <c r="T1758" s="1265"/>
      <c r="U1758" s="1292" t="s">
        <v>405</v>
      </c>
      <c r="V1758" s="1293"/>
    </row>
    <row r="1759" spans="1:23" ht="17">
      <c r="A1759" s="1652"/>
      <c r="B1759" s="817">
        <v>8</v>
      </c>
      <c r="C1759" s="764" t="s">
        <v>82</v>
      </c>
      <c r="D1759" s="764">
        <v>237</v>
      </c>
      <c r="E1759" s="514">
        <v>0</v>
      </c>
      <c r="F1759" s="764" t="s">
        <v>82</v>
      </c>
      <c r="G1759" s="514">
        <v>0</v>
      </c>
      <c r="H1759" s="514" t="s">
        <v>82</v>
      </c>
      <c r="I1759" s="514" t="s">
        <v>82</v>
      </c>
      <c r="J1759" s="764">
        <v>10</v>
      </c>
      <c r="K1759" s="764">
        <v>0</v>
      </c>
      <c r="L1759" s="868" t="s">
        <v>96</v>
      </c>
      <c r="M1759" s="468" t="s">
        <v>82</v>
      </c>
      <c r="N1759" s="940" t="s">
        <v>212</v>
      </c>
      <c r="O1759" s="922"/>
      <c r="P1759" s="871"/>
      <c r="Q1759" s="537">
        <f t="shared" si="47"/>
        <v>0</v>
      </c>
      <c r="R1759" s="470">
        <f>Q1759*0.93</f>
        <v>0</v>
      </c>
      <c r="S1759" s="1264" t="e">
        <f t="shared" si="48"/>
        <v>#VALUE!</v>
      </c>
      <c r="T1759" s="1265"/>
      <c r="U1759" s="1292" t="s">
        <v>472</v>
      </c>
      <c r="V1759" s="1293"/>
    </row>
    <row r="1760" spans="1:23" ht="16">
      <c r="A1760" s="1652"/>
      <c r="B1760" s="817" t="s">
        <v>465</v>
      </c>
      <c r="C1760" s="838" t="s">
        <v>82</v>
      </c>
      <c r="D1760" s="838">
        <v>30</v>
      </c>
      <c r="E1760" s="838">
        <v>30</v>
      </c>
      <c r="F1760" s="838" t="s">
        <v>82</v>
      </c>
      <c r="G1760" s="838" t="s">
        <v>96</v>
      </c>
      <c r="H1760" s="468" t="s">
        <v>82</v>
      </c>
      <c r="I1760" s="514" t="s">
        <v>82</v>
      </c>
      <c r="J1760" s="764" t="s">
        <v>699</v>
      </c>
      <c r="K1760" s="514">
        <v>0</v>
      </c>
      <c r="L1760" s="514" t="s">
        <v>82</v>
      </c>
      <c r="M1760" s="863" t="s">
        <v>82</v>
      </c>
      <c r="N1760" s="923"/>
      <c r="O1760" s="922"/>
      <c r="P1760" s="871"/>
      <c r="Q1760" s="537">
        <f t="shared" si="47"/>
        <v>0</v>
      </c>
      <c r="R1760" s="470">
        <f>Q1760*0.93</f>
        <v>0</v>
      </c>
      <c r="S1760" s="1264" t="e">
        <f t="shared" si="48"/>
        <v>#DIV/0!</v>
      </c>
      <c r="T1760" s="1265"/>
      <c r="U1760" s="1292" t="s">
        <v>473</v>
      </c>
      <c r="V1760" s="1293"/>
    </row>
    <row r="1761" spans="1:23" ht="17">
      <c r="A1761" s="1653"/>
      <c r="B1761" s="817" t="s">
        <v>467</v>
      </c>
      <c r="C1761" s="764">
        <v>21</v>
      </c>
      <c r="D1761" s="468">
        <v>63</v>
      </c>
      <c r="E1761" s="514">
        <v>20</v>
      </c>
      <c r="F1761" s="764">
        <v>33</v>
      </c>
      <c r="G1761" s="514">
        <v>480</v>
      </c>
      <c r="H1761" s="468" t="s">
        <v>82</v>
      </c>
      <c r="I1761" s="514" t="s">
        <v>82</v>
      </c>
      <c r="J1761" s="764">
        <v>0</v>
      </c>
      <c r="K1761" s="764">
        <v>0</v>
      </c>
      <c r="L1761" s="868" t="s">
        <v>484</v>
      </c>
      <c r="M1761" s="1091" t="s">
        <v>1677</v>
      </c>
      <c r="N1761" s="841">
        <v>121203</v>
      </c>
      <c r="O1761" s="787">
        <v>17.8</v>
      </c>
      <c r="P1761" s="801">
        <v>60</v>
      </c>
      <c r="Q1761" s="537">
        <f t="shared" si="47"/>
        <v>7.12</v>
      </c>
      <c r="R1761" s="470">
        <f>Q1761*0.7835</f>
        <v>5.5785200000000001</v>
      </c>
      <c r="S1761" s="1264">
        <f t="shared" si="48"/>
        <v>17022.893258426968</v>
      </c>
      <c r="T1761" s="1265"/>
      <c r="U1761" s="1292" t="s">
        <v>405</v>
      </c>
      <c r="V1761" s="1293"/>
    </row>
    <row r="1762" spans="1:23" ht="17">
      <c r="A1762" s="1651">
        <v>45535</v>
      </c>
      <c r="B1762" s="817" t="s">
        <v>256</v>
      </c>
      <c r="C1762" s="764">
        <v>50</v>
      </c>
      <c r="D1762" s="839">
        <v>74</v>
      </c>
      <c r="E1762" s="764">
        <v>48</v>
      </c>
      <c r="F1762" s="838">
        <v>38</v>
      </c>
      <c r="G1762" s="514">
        <v>475</v>
      </c>
      <c r="H1762" s="970">
        <v>163.55000000000001</v>
      </c>
      <c r="I1762" s="514" t="s">
        <v>82</v>
      </c>
      <c r="J1762" s="838" t="s">
        <v>443</v>
      </c>
      <c r="K1762" s="839">
        <v>0</v>
      </c>
      <c r="L1762" s="868" t="s">
        <v>484</v>
      </c>
      <c r="M1762" s="468" t="s">
        <v>1678</v>
      </c>
      <c r="N1762" s="514">
        <v>57157</v>
      </c>
      <c r="O1762" s="756">
        <v>153</v>
      </c>
      <c r="P1762" s="768">
        <v>97</v>
      </c>
      <c r="Q1762" s="537">
        <f t="shared" si="47"/>
        <v>4.59</v>
      </c>
      <c r="R1762" s="470">
        <f>Q1762*0.75</f>
        <v>3.4424999999999999</v>
      </c>
      <c r="S1762" s="1264">
        <f t="shared" si="48"/>
        <v>12452.505446623094</v>
      </c>
      <c r="T1762" s="1265"/>
      <c r="U1762" s="1292" t="s">
        <v>1569</v>
      </c>
      <c r="V1762" s="1293"/>
      <c r="W1762" s="1022">
        <v>0.14000000000000001</v>
      </c>
    </row>
    <row r="1763" spans="1:23" ht="17">
      <c r="A1763" s="1652"/>
      <c r="B1763" s="817">
        <v>6</v>
      </c>
      <c r="C1763" s="764" t="s">
        <v>82</v>
      </c>
      <c r="D1763" s="764">
        <v>109</v>
      </c>
      <c r="E1763" s="764">
        <v>112</v>
      </c>
      <c r="F1763" s="838">
        <v>33</v>
      </c>
      <c r="G1763" s="514">
        <v>474</v>
      </c>
      <c r="H1763" s="514" t="s">
        <v>82</v>
      </c>
      <c r="I1763" s="514" t="s">
        <v>82</v>
      </c>
      <c r="J1763" s="838" t="s">
        <v>406</v>
      </c>
      <c r="K1763" s="764" t="s">
        <v>96</v>
      </c>
      <c r="L1763" s="928" t="s">
        <v>96</v>
      </c>
      <c r="M1763" s="468" t="s">
        <v>703</v>
      </c>
      <c r="N1763" s="514" t="s">
        <v>82</v>
      </c>
      <c r="O1763" s="756" t="s">
        <v>82</v>
      </c>
      <c r="P1763" s="801" t="s">
        <v>82</v>
      </c>
      <c r="Q1763" s="537" t="e">
        <f t="shared" si="47"/>
        <v>#VALUE!</v>
      </c>
      <c r="R1763" s="470" t="e">
        <f>Q1763*0.75</f>
        <v>#VALUE!</v>
      </c>
      <c r="S1763" s="1264" t="e">
        <f t="shared" si="48"/>
        <v>#VALUE!</v>
      </c>
      <c r="T1763" s="1265"/>
      <c r="U1763" s="1292" t="s">
        <v>1674</v>
      </c>
      <c r="V1763" s="1293"/>
    </row>
    <row r="1764" spans="1:23" ht="17">
      <c r="A1764" s="1652"/>
      <c r="B1764" s="817">
        <v>7</v>
      </c>
      <c r="C1764" s="838">
        <v>100</v>
      </c>
      <c r="D1764" s="764">
        <v>74</v>
      </c>
      <c r="E1764" s="838">
        <v>18</v>
      </c>
      <c r="F1764" s="838">
        <v>33</v>
      </c>
      <c r="G1764" s="514">
        <v>523</v>
      </c>
      <c r="H1764" s="514" t="s">
        <v>82</v>
      </c>
      <c r="I1764" s="514" t="s">
        <v>82</v>
      </c>
      <c r="J1764" s="764" t="s">
        <v>443</v>
      </c>
      <c r="K1764" s="764" t="s">
        <v>443</v>
      </c>
      <c r="L1764" s="868" t="s">
        <v>484</v>
      </c>
      <c r="M1764" s="468" t="s">
        <v>1676</v>
      </c>
      <c r="N1764" s="514">
        <v>231693</v>
      </c>
      <c r="O1764" s="756">
        <v>37.46</v>
      </c>
      <c r="P1764" s="801">
        <v>15</v>
      </c>
      <c r="Q1764" s="537">
        <f t="shared" si="47"/>
        <v>31.840999999999998</v>
      </c>
      <c r="R1764" s="470">
        <f>Q1764*0.75</f>
        <v>23.880749999999999</v>
      </c>
      <c r="S1764" s="1264">
        <f t="shared" si="48"/>
        <v>7276.5616657768296</v>
      </c>
      <c r="T1764" s="1265"/>
      <c r="U1764" s="1292" t="s">
        <v>405</v>
      </c>
      <c r="V1764" s="1293"/>
    </row>
    <row r="1765" spans="1:23" ht="17">
      <c r="A1765" s="1652"/>
      <c r="B1765" s="817">
        <v>8</v>
      </c>
      <c r="C1765" s="764" t="s">
        <v>82</v>
      </c>
      <c r="D1765" s="764">
        <v>237</v>
      </c>
      <c r="E1765" s="514">
        <v>0</v>
      </c>
      <c r="F1765" s="764" t="s">
        <v>82</v>
      </c>
      <c r="G1765" s="514">
        <v>0</v>
      </c>
      <c r="H1765" s="514" t="s">
        <v>82</v>
      </c>
      <c r="I1765" s="514" t="s">
        <v>82</v>
      </c>
      <c r="J1765" s="764">
        <v>10</v>
      </c>
      <c r="K1765" s="764">
        <v>0</v>
      </c>
      <c r="L1765" s="868" t="s">
        <v>96</v>
      </c>
      <c r="M1765" s="468" t="s">
        <v>82</v>
      </c>
      <c r="N1765" s="940" t="s">
        <v>212</v>
      </c>
      <c r="O1765" s="922"/>
      <c r="P1765" s="871"/>
      <c r="Q1765" s="537">
        <f t="shared" si="47"/>
        <v>0</v>
      </c>
      <c r="R1765" s="470">
        <f>Q1765*0.93</f>
        <v>0</v>
      </c>
      <c r="S1765" s="1264" t="e">
        <f t="shared" si="48"/>
        <v>#VALUE!</v>
      </c>
      <c r="T1765" s="1265"/>
      <c r="U1765" s="1292" t="s">
        <v>472</v>
      </c>
      <c r="V1765" s="1293"/>
    </row>
    <row r="1766" spans="1:23" ht="16">
      <c r="A1766" s="1652"/>
      <c r="B1766" s="817" t="s">
        <v>465</v>
      </c>
      <c r="C1766" s="838" t="s">
        <v>82</v>
      </c>
      <c r="D1766" s="838">
        <v>30</v>
      </c>
      <c r="E1766" s="838">
        <v>30</v>
      </c>
      <c r="F1766" s="838" t="s">
        <v>82</v>
      </c>
      <c r="G1766" s="838" t="s">
        <v>96</v>
      </c>
      <c r="H1766" s="468" t="s">
        <v>82</v>
      </c>
      <c r="I1766" s="514" t="s">
        <v>82</v>
      </c>
      <c r="J1766" s="764" t="s">
        <v>699</v>
      </c>
      <c r="K1766" s="514">
        <v>0</v>
      </c>
      <c r="L1766" s="514" t="s">
        <v>82</v>
      </c>
      <c r="M1766" s="863" t="s">
        <v>82</v>
      </c>
      <c r="N1766" s="923"/>
      <c r="O1766" s="922"/>
      <c r="P1766" s="871"/>
      <c r="Q1766" s="537">
        <f t="shared" si="47"/>
        <v>0</v>
      </c>
      <c r="R1766" s="470">
        <f>Q1766*0.93</f>
        <v>0</v>
      </c>
      <c r="S1766" s="1264" t="e">
        <f t="shared" si="48"/>
        <v>#DIV/0!</v>
      </c>
      <c r="T1766" s="1265"/>
      <c r="U1766" s="1292" t="s">
        <v>473</v>
      </c>
      <c r="V1766" s="1293"/>
    </row>
    <row r="1767" spans="1:23" ht="17">
      <c r="A1767" s="1653"/>
      <c r="B1767" s="817" t="s">
        <v>467</v>
      </c>
      <c r="C1767" s="764">
        <v>21</v>
      </c>
      <c r="D1767" s="468">
        <v>63</v>
      </c>
      <c r="E1767" s="514">
        <v>20</v>
      </c>
      <c r="F1767" s="764">
        <v>33</v>
      </c>
      <c r="G1767" s="514">
        <v>475</v>
      </c>
      <c r="H1767" s="468" t="s">
        <v>82</v>
      </c>
      <c r="I1767" s="514" t="s">
        <v>82</v>
      </c>
      <c r="J1767" s="764">
        <v>0</v>
      </c>
      <c r="K1767" s="764">
        <v>0</v>
      </c>
      <c r="L1767" s="868" t="s">
        <v>484</v>
      </c>
      <c r="M1767" s="1091" t="s">
        <v>1677</v>
      </c>
      <c r="N1767" s="841">
        <v>118245</v>
      </c>
      <c r="O1767" s="787">
        <v>17.8</v>
      </c>
      <c r="P1767" s="801">
        <v>60</v>
      </c>
      <c r="Q1767" s="537">
        <f t="shared" si="47"/>
        <v>7.12</v>
      </c>
      <c r="R1767" s="470">
        <f>Q1767*0.7835</f>
        <v>5.5785200000000001</v>
      </c>
      <c r="S1767" s="1264">
        <f t="shared" si="48"/>
        <v>16607.443820224718</v>
      </c>
      <c r="T1767" s="1265"/>
      <c r="U1767" s="1292" t="s">
        <v>405</v>
      </c>
      <c r="V1767" s="1293"/>
    </row>
    <row r="1768" spans="1:23" ht="17">
      <c r="A1768" s="1651">
        <v>45536</v>
      </c>
      <c r="B1768" s="817" t="s">
        <v>256</v>
      </c>
      <c r="C1768" s="764">
        <v>50</v>
      </c>
      <c r="D1768" s="839">
        <v>74</v>
      </c>
      <c r="E1768" s="764">
        <v>48</v>
      </c>
      <c r="F1768" s="838">
        <v>38</v>
      </c>
      <c r="G1768" s="514">
        <v>475</v>
      </c>
      <c r="H1768" s="970">
        <v>163.52000000000001</v>
      </c>
      <c r="I1768" s="514" t="s">
        <v>82</v>
      </c>
      <c r="J1768" s="838" t="s">
        <v>443</v>
      </c>
      <c r="K1768" s="839">
        <v>0</v>
      </c>
      <c r="L1768" s="868" t="s">
        <v>484</v>
      </c>
      <c r="M1768" s="468" t="s">
        <v>1678</v>
      </c>
      <c r="N1768" s="514">
        <v>59981</v>
      </c>
      <c r="O1768" s="756">
        <v>160</v>
      </c>
      <c r="P1768" s="768">
        <v>97</v>
      </c>
      <c r="Q1768" s="537">
        <f t="shared" si="47"/>
        <v>4.8</v>
      </c>
      <c r="R1768" s="470">
        <f>Q1768*0.75</f>
        <v>3.5999999999999996</v>
      </c>
      <c r="S1768" s="1264">
        <f t="shared" si="48"/>
        <v>12496.041666666668</v>
      </c>
      <c r="T1768" s="1265"/>
      <c r="U1768" s="1292" t="s">
        <v>1569</v>
      </c>
      <c r="V1768" s="1293"/>
    </row>
    <row r="1769" spans="1:23" ht="17">
      <c r="A1769" s="1652"/>
      <c r="B1769" s="817">
        <v>6</v>
      </c>
      <c r="C1769" s="764" t="s">
        <v>82</v>
      </c>
      <c r="D1769" s="764">
        <v>109</v>
      </c>
      <c r="E1769" s="764">
        <v>112</v>
      </c>
      <c r="F1769" s="838">
        <v>33</v>
      </c>
      <c r="G1769" s="514">
        <v>474</v>
      </c>
      <c r="H1769" s="514" t="s">
        <v>82</v>
      </c>
      <c r="I1769" s="514" t="s">
        <v>82</v>
      </c>
      <c r="J1769" s="838" t="s">
        <v>406</v>
      </c>
      <c r="K1769" s="764" t="s">
        <v>96</v>
      </c>
      <c r="L1769" s="928" t="s">
        <v>96</v>
      </c>
      <c r="M1769" s="468" t="s">
        <v>703</v>
      </c>
      <c r="N1769" s="514" t="s">
        <v>82</v>
      </c>
      <c r="O1769" s="756" t="s">
        <v>82</v>
      </c>
      <c r="P1769" s="801" t="s">
        <v>82</v>
      </c>
      <c r="Q1769" s="537" t="e">
        <f t="shared" si="47"/>
        <v>#VALUE!</v>
      </c>
      <c r="R1769" s="470" t="e">
        <f>Q1769*0.75</f>
        <v>#VALUE!</v>
      </c>
      <c r="S1769" s="1264" t="e">
        <f t="shared" si="48"/>
        <v>#VALUE!</v>
      </c>
      <c r="T1769" s="1265"/>
      <c r="U1769" s="1292" t="s">
        <v>1674</v>
      </c>
      <c r="V1769" s="1293"/>
    </row>
    <row r="1770" spans="1:23" ht="17">
      <c r="A1770" s="1652"/>
      <c r="B1770" s="817">
        <v>7</v>
      </c>
      <c r="C1770" s="838">
        <v>100</v>
      </c>
      <c r="D1770" s="764">
        <v>74</v>
      </c>
      <c r="E1770" s="838">
        <v>18</v>
      </c>
      <c r="F1770" s="838">
        <v>33</v>
      </c>
      <c r="G1770" s="514">
        <v>523</v>
      </c>
      <c r="H1770" s="514" t="s">
        <v>82</v>
      </c>
      <c r="I1770" s="514" t="s">
        <v>82</v>
      </c>
      <c r="J1770" s="764" t="s">
        <v>443</v>
      </c>
      <c r="K1770" s="764" t="s">
        <v>443</v>
      </c>
      <c r="L1770" s="868" t="s">
        <v>484</v>
      </c>
      <c r="M1770" s="468" t="s">
        <v>1676</v>
      </c>
      <c r="N1770" s="514">
        <v>227251</v>
      </c>
      <c r="O1770" s="756">
        <v>38.159999999999997</v>
      </c>
      <c r="P1770" s="801">
        <v>15</v>
      </c>
      <c r="Q1770" s="537">
        <f t="shared" si="47"/>
        <v>32.436</v>
      </c>
      <c r="R1770" s="470">
        <f>Q1770*0.75</f>
        <v>24.326999999999998</v>
      </c>
      <c r="S1770" s="1264">
        <f t="shared" si="48"/>
        <v>7006.1351584659024</v>
      </c>
      <c r="T1770" s="1265"/>
      <c r="U1770" s="1292" t="s">
        <v>405</v>
      </c>
      <c r="V1770" s="1293"/>
    </row>
    <row r="1771" spans="1:23" ht="17">
      <c r="A1771" s="1652"/>
      <c r="B1771" s="817">
        <v>8</v>
      </c>
      <c r="C1771" s="764" t="s">
        <v>82</v>
      </c>
      <c r="D1771" s="764">
        <v>237</v>
      </c>
      <c r="E1771" s="514">
        <v>0</v>
      </c>
      <c r="F1771" s="764" t="s">
        <v>82</v>
      </c>
      <c r="G1771" s="514">
        <v>0</v>
      </c>
      <c r="H1771" s="514" t="s">
        <v>82</v>
      </c>
      <c r="I1771" s="514" t="s">
        <v>82</v>
      </c>
      <c r="J1771" s="764">
        <v>10</v>
      </c>
      <c r="K1771" s="764">
        <v>0</v>
      </c>
      <c r="L1771" s="868" t="s">
        <v>96</v>
      </c>
      <c r="M1771" s="468" t="s">
        <v>82</v>
      </c>
      <c r="N1771" s="940" t="s">
        <v>212</v>
      </c>
      <c r="O1771" s="922"/>
      <c r="P1771" s="871"/>
      <c r="Q1771" s="537">
        <f t="shared" si="47"/>
        <v>0</v>
      </c>
      <c r="R1771" s="470">
        <f>Q1771*0.93</f>
        <v>0</v>
      </c>
      <c r="S1771" s="1264" t="e">
        <f t="shared" si="48"/>
        <v>#VALUE!</v>
      </c>
      <c r="T1771" s="1265"/>
      <c r="U1771" s="1292" t="s">
        <v>472</v>
      </c>
      <c r="V1771" s="1293"/>
    </row>
    <row r="1772" spans="1:23" ht="16">
      <c r="A1772" s="1652"/>
      <c r="B1772" s="817" t="s">
        <v>465</v>
      </c>
      <c r="C1772" s="838" t="s">
        <v>82</v>
      </c>
      <c r="D1772" s="838">
        <v>30</v>
      </c>
      <c r="E1772" s="838">
        <v>30</v>
      </c>
      <c r="F1772" s="838" t="s">
        <v>82</v>
      </c>
      <c r="G1772" s="838" t="s">
        <v>96</v>
      </c>
      <c r="H1772" s="468" t="s">
        <v>82</v>
      </c>
      <c r="I1772" s="514" t="s">
        <v>82</v>
      </c>
      <c r="J1772" s="764" t="s">
        <v>699</v>
      </c>
      <c r="K1772" s="514">
        <v>0</v>
      </c>
      <c r="L1772" s="514" t="s">
        <v>82</v>
      </c>
      <c r="M1772" s="863" t="s">
        <v>82</v>
      </c>
      <c r="N1772" s="923"/>
      <c r="O1772" s="922"/>
      <c r="P1772" s="871"/>
      <c r="Q1772" s="537">
        <f t="shared" si="47"/>
        <v>0</v>
      </c>
      <c r="R1772" s="470">
        <f>Q1772*0.93</f>
        <v>0</v>
      </c>
      <c r="S1772" s="1264" t="e">
        <f t="shared" si="48"/>
        <v>#DIV/0!</v>
      </c>
      <c r="T1772" s="1265"/>
      <c r="U1772" s="1292" t="s">
        <v>473</v>
      </c>
      <c r="V1772" s="1293"/>
    </row>
    <row r="1773" spans="1:23" ht="17">
      <c r="A1773" s="1653"/>
      <c r="B1773" s="817" t="s">
        <v>467</v>
      </c>
      <c r="C1773" s="764">
        <v>21</v>
      </c>
      <c r="D1773" s="468">
        <v>63</v>
      </c>
      <c r="E1773" s="514">
        <v>20</v>
      </c>
      <c r="F1773" s="764">
        <v>33</v>
      </c>
      <c r="G1773" s="514">
        <v>475</v>
      </c>
      <c r="H1773" s="468" t="s">
        <v>82</v>
      </c>
      <c r="I1773" s="514" t="s">
        <v>82</v>
      </c>
      <c r="J1773" s="764">
        <v>0</v>
      </c>
      <c r="K1773" s="764">
        <v>0</v>
      </c>
      <c r="L1773" s="868" t="s">
        <v>484</v>
      </c>
      <c r="M1773" s="1091" t="s">
        <v>1677</v>
      </c>
      <c r="N1773" s="841">
        <v>118245</v>
      </c>
      <c r="O1773" s="787">
        <v>17.8</v>
      </c>
      <c r="P1773" s="801">
        <v>60</v>
      </c>
      <c r="Q1773" s="537">
        <f t="shared" si="47"/>
        <v>7.12</v>
      </c>
      <c r="R1773" s="470">
        <f>Q1773*0.7835</f>
        <v>5.5785200000000001</v>
      </c>
      <c r="S1773" s="1264">
        <f t="shared" si="48"/>
        <v>16607.443820224718</v>
      </c>
      <c r="T1773" s="1265"/>
      <c r="U1773" s="1292" t="s">
        <v>405</v>
      </c>
      <c r="V1773" s="1293"/>
    </row>
    <row r="1774" spans="1:23" ht="17">
      <c r="A1774" s="1651">
        <v>45537</v>
      </c>
      <c r="B1774" s="817" t="s">
        <v>256</v>
      </c>
      <c r="C1774" s="764">
        <v>80</v>
      </c>
      <c r="D1774" s="839">
        <v>61</v>
      </c>
      <c r="E1774" s="764">
        <v>48</v>
      </c>
      <c r="F1774" s="838">
        <v>38</v>
      </c>
      <c r="G1774" s="514">
        <v>469</v>
      </c>
      <c r="H1774" s="970">
        <v>163.54</v>
      </c>
      <c r="I1774" s="514" t="s">
        <v>82</v>
      </c>
      <c r="J1774" s="838" t="s">
        <v>443</v>
      </c>
      <c r="K1774" s="839">
        <v>0</v>
      </c>
      <c r="L1774" s="868" t="s">
        <v>484</v>
      </c>
      <c r="M1774" s="468" t="s">
        <v>1659</v>
      </c>
      <c r="N1774" s="514">
        <v>95030</v>
      </c>
      <c r="O1774" s="756">
        <v>175</v>
      </c>
      <c r="P1774" s="768">
        <v>97</v>
      </c>
      <c r="Q1774" s="537">
        <f t="shared" si="47"/>
        <v>5.25</v>
      </c>
      <c r="R1774" s="470">
        <f>Q1774*0.75</f>
        <v>3.9375</v>
      </c>
      <c r="S1774" s="1264">
        <f t="shared" si="48"/>
        <v>18100.952380952382</v>
      </c>
      <c r="T1774" s="1265"/>
      <c r="U1774" s="1292" t="s">
        <v>1569</v>
      </c>
      <c r="V1774" s="1293"/>
    </row>
    <row r="1775" spans="1:23" ht="17">
      <c r="A1775" s="1652"/>
      <c r="B1775" s="817">
        <v>6</v>
      </c>
      <c r="C1775" s="764" t="s">
        <v>82</v>
      </c>
      <c r="D1775" s="764">
        <v>109</v>
      </c>
      <c r="E1775" s="764">
        <v>112</v>
      </c>
      <c r="F1775" s="838">
        <v>33</v>
      </c>
      <c r="G1775" s="514">
        <v>470</v>
      </c>
      <c r="H1775" s="514" t="s">
        <v>82</v>
      </c>
      <c r="I1775" s="514" t="s">
        <v>82</v>
      </c>
      <c r="J1775" s="838" t="s">
        <v>406</v>
      </c>
      <c r="K1775" s="764" t="s">
        <v>96</v>
      </c>
      <c r="L1775" s="928" t="s">
        <v>96</v>
      </c>
      <c r="M1775" s="468" t="s">
        <v>703</v>
      </c>
      <c r="N1775" s="514" t="s">
        <v>82</v>
      </c>
      <c r="O1775" s="756" t="s">
        <v>82</v>
      </c>
      <c r="P1775" s="801" t="s">
        <v>82</v>
      </c>
      <c r="Q1775" s="537" t="e">
        <f t="shared" si="47"/>
        <v>#VALUE!</v>
      </c>
      <c r="R1775" s="470" t="e">
        <f>Q1775*0.75</f>
        <v>#VALUE!</v>
      </c>
      <c r="S1775" s="1264" t="e">
        <f t="shared" si="48"/>
        <v>#VALUE!</v>
      </c>
      <c r="T1775" s="1265"/>
      <c r="U1775" s="1292" t="s">
        <v>1674</v>
      </c>
      <c r="V1775" s="1293"/>
    </row>
    <row r="1776" spans="1:23" ht="17">
      <c r="A1776" s="1652"/>
      <c r="B1776" s="817">
        <v>7</v>
      </c>
      <c r="C1776" s="838">
        <v>100</v>
      </c>
      <c r="D1776" s="764">
        <v>74</v>
      </c>
      <c r="E1776" s="838">
        <v>18</v>
      </c>
      <c r="F1776" s="838">
        <v>33</v>
      </c>
      <c r="G1776" s="514">
        <v>523</v>
      </c>
      <c r="H1776" s="514" t="s">
        <v>82</v>
      </c>
      <c r="I1776" s="514" t="s">
        <v>82</v>
      </c>
      <c r="J1776" s="764" t="s">
        <v>443</v>
      </c>
      <c r="K1776" s="764" t="s">
        <v>443</v>
      </c>
      <c r="L1776" s="868" t="s">
        <v>484</v>
      </c>
      <c r="M1776" s="468" t="s">
        <v>1561</v>
      </c>
      <c r="N1776" s="514">
        <v>236091</v>
      </c>
      <c r="O1776" s="756">
        <v>35.700000000000003</v>
      </c>
      <c r="P1776" s="801">
        <v>15</v>
      </c>
      <c r="Q1776" s="537">
        <f t="shared" si="47"/>
        <v>30.345000000000006</v>
      </c>
      <c r="R1776" s="470">
        <f>Q1776*0.75</f>
        <v>22.758750000000006</v>
      </c>
      <c r="S1776" s="1264">
        <f t="shared" si="48"/>
        <v>7780.2273850716738</v>
      </c>
      <c r="T1776" s="1265"/>
      <c r="U1776" s="1292" t="s">
        <v>405</v>
      </c>
      <c r="V1776" s="1293"/>
    </row>
    <row r="1777" spans="1:23" ht="17">
      <c r="A1777" s="1652"/>
      <c r="B1777" s="817">
        <v>8</v>
      </c>
      <c r="C1777" s="764" t="s">
        <v>82</v>
      </c>
      <c r="D1777" s="764">
        <v>237</v>
      </c>
      <c r="E1777" s="514">
        <v>0</v>
      </c>
      <c r="F1777" s="764" t="s">
        <v>82</v>
      </c>
      <c r="G1777" s="514">
        <v>0</v>
      </c>
      <c r="H1777" s="514" t="s">
        <v>82</v>
      </c>
      <c r="I1777" s="514" t="s">
        <v>82</v>
      </c>
      <c r="J1777" s="764">
        <v>10</v>
      </c>
      <c r="K1777" s="764">
        <v>0</v>
      </c>
      <c r="L1777" s="868" t="s">
        <v>96</v>
      </c>
      <c r="M1777" s="468" t="s">
        <v>82</v>
      </c>
      <c r="N1777" s="940" t="s">
        <v>212</v>
      </c>
      <c r="O1777" s="922"/>
      <c r="P1777" s="871"/>
      <c r="Q1777" s="537">
        <f t="shared" si="47"/>
        <v>0</v>
      </c>
      <c r="R1777" s="470">
        <f>Q1777*0.93</f>
        <v>0</v>
      </c>
      <c r="S1777" s="1264" t="e">
        <f t="shared" si="48"/>
        <v>#VALUE!</v>
      </c>
      <c r="T1777" s="1265"/>
      <c r="U1777" s="1292" t="s">
        <v>472</v>
      </c>
      <c r="V1777" s="1293"/>
    </row>
    <row r="1778" spans="1:23" ht="16">
      <c r="A1778" s="1652"/>
      <c r="B1778" s="817" t="s">
        <v>465</v>
      </c>
      <c r="C1778" s="838" t="s">
        <v>82</v>
      </c>
      <c r="D1778" s="838">
        <v>30</v>
      </c>
      <c r="E1778" s="838">
        <v>30</v>
      </c>
      <c r="F1778" s="838" t="s">
        <v>82</v>
      </c>
      <c r="G1778" s="838" t="s">
        <v>96</v>
      </c>
      <c r="H1778" s="468" t="s">
        <v>82</v>
      </c>
      <c r="I1778" s="514" t="s">
        <v>82</v>
      </c>
      <c r="J1778" s="764" t="s">
        <v>699</v>
      </c>
      <c r="K1778" s="514">
        <v>0</v>
      </c>
      <c r="L1778" s="514" t="s">
        <v>82</v>
      </c>
      <c r="M1778" s="863" t="s">
        <v>82</v>
      </c>
      <c r="N1778" s="923"/>
      <c r="O1778" s="922"/>
      <c r="P1778" s="871"/>
      <c r="Q1778" s="537">
        <f t="shared" si="47"/>
        <v>0</v>
      </c>
      <c r="R1778" s="470">
        <f>Q1778*0.93</f>
        <v>0</v>
      </c>
      <c r="S1778" s="1264" t="e">
        <f t="shared" si="48"/>
        <v>#DIV/0!</v>
      </c>
      <c r="T1778" s="1265"/>
      <c r="U1778" s="1292" t="s">
        <v>473</v>
      </c>
      <c r="V1778" s="1293"/>
    </row>
    <row r="1779" spans="1:23" ht="17">
      <c r="A1779" s="1653"/>
      <c r="B1779" s="817" t="s">
        <v>467</v>
      </c>
      <c r="C1779" s="764">
        <v>21</v>
      </c>
      <c r="D1779" s="468">
        <v>63</v>
      </c>
      <c r="E1779" s="514">
        <v>20</v>
      </c>
      <c r="F1779" s="764">
        <v>33</v>
      </c>
      <c r="G1779" s="514">
        <v>471</v>
      </c>
      <c r="H1779" s="468" t="s">
        <v>82</v>
      </c>
      <c r="I1779" s="514" t="s">
        <v>82</v>
      </c>
      <c r="J1779" s="764">
        <v>0</v>
      </c>
      <c r="K1779" s="764">
        <v>0</v>
      </c>
      <c r="L1779" s="868" t="s">
        <v>484</v>
      </c>
      <c r="M1779" s="1091" t="s">
        <v>1677</v>
      </c>
      <c r="N1779" s="841">
        <v>122304</v>
      </c>
      <c r="O1779" s="787">
        <v>16.8</v>
      </c>
      <c r="P1779" s="801">
        <v>60</v>
      </c>
      <c r="Q1779" s="537">
        <f t="shared" si="47"/>
        <v>6.72</v>
      </c>
      <c r="R1779" s="470">
        <f>Q1779*0.7835</f>
        <v>5.2651199999999996</v>
      </c>
      <c r="S1779" s="1264">
        <f t="shared" si="48"/>
        <v>18200</v>
      </c>
      <c r="T1779" s="1265"/>
      <c r="U1779" s="1292" t="s">
        <v>405</v>
      </c>
      <c r="V1779" s="1293"/>
    </row>
    <row r="1780" spans="1:23" ht="18">
      <c r="A1780" s="1651">
        <v>45538</v>
      </c>
      <c r="B1780" s="817" t="s">
        <v>256</v>
      </c>
      <c r="C1780" s="1095">
        <v>80</v>
      </c>
      <c r="D1780" s="1096">
        <v>61</v>
      </c>
      <c r="E1780" s="1097">
        <v>48</v>
      </c>
      <c r="F1780" s="1098">
        <v>38</v>
      </c>
      <c r="G1780" s="514">
        <v>469</v>
      </c>
      <c r="H1780" s="970">
        <v>163.54</v>
      </c>
      <c r="I1780" s="514" t="s">
        <v>82</v>
      </c>
      <c r="J1780" s="838" t="s">
        <v>443</v>
      </c>
      <c r="K1780" s="839">
        <v>0</v>
      </c>
      <c r="L1780" s="868" t="s">
        <v>484</v>
      </c>
      <c r="M1780" s="468" t="s">
        <v>1659</v>
      </c>
      <c r="N1780" s="514">
        <v>93654</v>
      </c>
      <c r="O1780" s="756">
        <v>175</v>
      </c>
      <c r="P1780" s="768">
        <v>97</v>
      </c>
      <c r="Q1780" s="537">
        <f t="shared" si="47"/>
        <v>5.25</v>
      </c>
      <c r="R1780" s="470">
        <f>Q1780*0.75</f>
        <v>3.9375</v>
      </c>
      <c r="S1780" s="1264">
        <f t="shared" si="48"/>
        <v>17838.857142857141</v>
      </c>
      <c r="T1780" s="1265"/>
      <c r="U1780" s="1292" t="s">
        <v>1569</v>
      </c>
      <c r="V1780" s="1293"/>
      <c r="W1780" s="959">
        <v>14</v>
      </c>
    </row>
    <row r="1781" spans="1:23" ht="18">
      <c r="A1781" s="1652"/>
      <c r="B1781" s="817">
        <v>6</v>
      </c>
      <c r="C1781" s="1099" t="s">
        <v>82</v>
      </c>
      <c r="D1781" s="1100">
        <v>109</v>
      </c>
      <c r="E1781" s="1101">
        <v>112</v>
      </c>
      <c r="F1781" s="1102">
        <v>33</v>
      </c>
      <c r="G1781" s="514">
        <v>470</v>
      </c>
      <c r="H1781" s="514" t="s">
        <v>82</v>
      </c>
      <c r="I1781" s="514" t="s">
        <v>82</v>
      </c>
      <c r="J1781" s="838" t="s">
        <v>406</v>
      </c>
      <c r="K1781" s="764" t="s">
        <v>96</v>
      </c>
      <c r="L1781" s="928" t="s">
        <v>96</v>
      </c>
      <c r="M1781" s="468" t="s">
        <v>703</v>
      </c>
      <c r="N1781" s="514" t="s">
        <v>82</v>
      </c>
      <c r="O1781" s="756" t="s">
        <v>82</v>
      </c>
      <c r="P1781" s="801" t="s">
        <v>82</v>
      </c>
      <c r="Q1781" s="537" t="e">
        <f t="shared" si="47"/>
        <v>#VALUE!</v>
      </c>
      <c r="R1781" s="470" t="e">
        <f>Q1781*0.75</f>
        <v>#VALUE!</v>
      </c>
      <c r="S1781" s="1264" t="e">
        <f t="shared" si="48"/>
        <v>#VALUE!</v>
      </c>
      <c r="T1781" s="1265"/>
      <c r="U1781" s="1292" t="s">
        <v>1674</v>
      </c>
      <c r="V1781" s="1293"/>
    </row>
    <row r="1782" spans="1:23" ht="18">
      <c r="A1782" s="1652"/>
      <c r="B1782" s="817">
        <v>7</v>
      </c>
      <c r="C1782" s="1099">
        <v>100</v>
      </c>
      <c r="D1782" s="1102">
        <v>74</v>
      </c>
      <c r="E1782" s="1102">
        <v>18</v>
      </c>
      <c r="F1782" s="1102">
        <v>33</v>
      </c>
      <c r="G1782" s="514">
        <v>523</v>
      </c>
      <c r="H1782" s="514" t="s">
        <v>82</v>
      </c>
      <c r="I1782" s="514" t="s">
        <v>82</v>
      </c>
      <c r="J1782" s="764" t="s">
        <v>443</v>
      </c>
      <c r="K1782" s="764" t="s">
        <v>443</v>
      </c>
      <c r="L1782" s="868" t="s">
        <v>484</v>
      </c>
      <c r="M1782" s="468" t="s">
        <v>1561</v>
      </c>
      <c r="N1782" s="514">
        <v>234796</v>
      </c>
      <c r="O1782" s="756">
        <v>34.950000000000003</v>
      </c>
      <c r="P1782" s="801">
        <v>16.5</v>
      </c>
      <c r="Q1782" s="537">
        <f t="shared" si="47"/>
        <v>29.183250000000001</v>
      </c>
      <c r="R1782" s="470">
        <f>Q1782*0.75</f>
        <v>21.887437500000001</v>
      </c>
      <c r="S1782" s="1264">
        <f t="shared" si="48"/>
        <v>8045.5740878757506</v>
      </c>
      <c r="T1782" s="1265"/>
      <c r="U1782" s="1292" t="s">
        <v>405</v>
      </c>
      <c r="V1782" s="1293"/>
    </row>
    <row r="1783" spans="1:23" ht="18">
      <c r="A1783" s="1652"/>
      <c r="B1783" s="817">
        <v>8</v>
      </c>
      <c r="C1783" s="1099" t="s">
        <v>82</v>
      </c>
      <c r="D1783" s="1102">
        <v>237</v>
      </c>
      <c r="E1783" s="1102">
        <v>0</v>
      </c>
      <c r="F1783" s="1103" t="s">
        <v>82</v>
      </c>
      <c r="G1783" s="514">
        <v>0</v>
      </c>
      <c r="H1783" s="514" t="s">
        <v>82</v>
      </c>
      <c r="I1783" s="514" t="s">
        <v>82</v>
      </c>
      <c r="J1783" s="764">
        <v>10</v>
      </c>
      <c r="K1783" s="764">
        <v>0</v>
      </c>
      <c r="L1783" s="868" t="s">
        <v>96</v>
      </c>
      <c r="M1783" s="468" t="s">
        <v>82</v>
      </c>
      <c r="N1783" s="940" t="s">
        <v>212</v>
      </c>
      <c r="O1783" s="922"/>
      <c r="P1783" s="871"/>
      <c r="Q1783" s="537">
        <f t="shared" si="47"/>
        <v>0</v>
      </c>
      <c r="R1783" s="470">
        <f>Q1783*0.93</f>
        <v>0</v>
      </c>
      <c r="S1783" s="1264" t="e">
        <f t="shared" si="48"/>
        <v>#VALUE!</v>
      </c>
      <c r="T1783" s="1265"/>
      <c r="U1783" s="1292" t="s">
        <v>472</v>
      </c>
      <c r="V1783" s="1293"/>
    </row>
    <row r="1784" spans="1:23" ht="18">
      <c r="A1784" s="1652"/>
      <c r="B1784" s="817" t="s">
        <v>465</v>
      </c>
      <c r="C1784" s="1099" t="s">
        <v>82</v>
      </c>
      <c r="D1784" s="1098">
        <v>30</v>
      </c>
      <c r="E1784" s="1104">
        <v>30</v>
      </c>
      <c r="F1784" s="1103" t="s">
        <v>82</v>
      </c>
      <c r="G1784" s="838" t="s">
        <v>96</v>
      </c>
      <c r="H1784" s="468" t="s">
        <v>82</v>
      </c>
      <c r="I1784" s="514" t="s">
        <v>82</v>
      </c>
      <c r="J1784" s="764" t="s">
        <v>699</v>
      </c>
      <c r="K1784" s="514">
        <v>0</v>
      </c>
      <c r="L1784" s="514" t="s">
        <v>82</v>
      </c>
      <c r="M1784" s="863" t="s">
        <v>82</v>
      </c>
      <c r="N1784" s="923"/>
      <c r="O1784" s="922"/>
      <c r="P1784" s="871"/>
      <c r="Q1784" s="537">
        <f t="shared" si="47"/>
        <v>0</v>
      </c>
      <c r="R1784" s="470">
        <f>Q1784*0.93</f>
        <v>0</v>
      </c>
      <c r="S1784" s="1264" t="e">
        <f t="shared" si="48"/>
        <v>#DIV/0!</v>
      </c>
      <c r="T1784" s="1265"/>
      <c r="U1784" s="1292" t="s">
        <v>473</v>
      </c>
      <c r="V1784" s="1293"/>
    </row>
    <row r="1785" spans="1:23" ht="18">
      <c r="A1785" s="1653"/>
      <c r="B1785" s="817" t="s">
        <v>467</v>
      </c>
      <c r="C1785" s="1099">
        <v>21</v>
      </c>
      <c r="D1785" s="1098">
        <v>63</v>
      </c>
      <c r="E1785" s="1098">
        <v>20</v>
      </c>
      <c r="F1785" s="1105">
        <v>33</v>
      </c>
      <c r="G1785" s="514">
        <v>471</v>
      </c>
      <c r="H1785" s="468" t="s">
        <v>82</v>
      </c>
      <c r="I1785" s="514" t="s">
        <v>82</v>
      </c>
      <c r="J1785" s="764">
        <v>0</v>
      </c>
      <c r="K1785" s="764">
        <v>0</v>
      </c>
      <c r="L1785" s="868" t="s">
        <v>484</v>
      </c>
      <c r="M1785" s="1091" t="s">
        <v>1677</v>
      </c>
      <c r="N1785" s="841">
        <v>122304</v>
      </c>
      <c r="O1785" s="787">
        <v>16</v>
      </c>
      <c r="P1785" s="801">
        <v>60</v>
      </c>
      <c r="Q1785" s="537">
        <f t="shared" si="47"/>
        <v>6.4</v>
      </c>
      <c r="R1785" s="470">
        <f>Q1785*0.7835</f>
        <v>5.0144000000000002</v>
      </c>
      <c r="S1785" s="1264">
        <f t="shared" si="48"/>
        <v>19110</v>
      </c>
      <c r="T1785" s="1265"/>
      <c r="U1785" s="1292" t="s">
        <v>405</v>
      </c>
      <c r="V1785" s="1293"/>
    </row>
    <row r="1786" spans="1:23" ht="18.75" customHeight="1">
      <c r="A1786" s="1651">
        <v>45539</v>
      </c>
      <c r="B1786" s="817" t="s">
        <v>256</v>
      </c>
      <c r="C1786" s="1095" t="s">
        <v>1680</v>
      </c>
      <c r="D1786" s="1096" t="s">
        <v>1679</v>
      </c>
      <c r="E1786" s="1097">
        <v>48</v>
      </c>
      <c r="F1786" s="1098">
        <v>37</v>
      </c>
      <c r="G1786" s="514">
        <v>466</v>
      </c>
      <c r="H1786" s="970">
        <v>163.19</v>
      </c>
      <c r="I1786" s="514" t="s">
        <v>82</v>
      </c>
      <c r="J1786" s="838" t="s">
        <v>443</v>
      </c>
      <c r="K1786" s="839">
        <v>0</v>
      </c>
      <c r="L1786" s="868" t="s">
        <v>484</v>
      </c>
      <c r="M1786" s="468" t="s">
        <v>1192</v>
      </c>
      <c r="N1786" s="514">
        <v>77815</v>
      </c>
      <c r="O1786" s="756">
        <v>175</v>
      </c>
      <c r="P1786" s="768">
        <v>97</v>
      </c>
      <c r="Q1786" s="537">
        <f t="shared" si="47"/>
        <v>5.25</v>
      </c>
      <c r="R1786" s="470">
        <f>Q1786*0.75</f>
        <v>3.9375</v>
      </c>
      <c r="S1786" s="1264">
        <f t="shared" si="48"/>
        <v>14821.904761904761</v>
      </c>
      <c r="T1786" s="1265"/>
      <c r="U1786" s="1292" t="s">
        <v>1569</v>
      </c>
      <c r="V1786" s="1293"/>
    </row>
    <row r="1787" spans="1:23" ht="18.75" customHeight="1">
      <c r="A1787" s="1652"/>
      <c r="B1787" s="817">
        <v>6</v>
      </c>
      <c r="C1787" s="1099" t="s">
        <v>82</v>
      </c>
      <c r="D1787" s="1100">
        <v>109</v>
      </c>
      <c r="E1787" s="1101">
        <v>112</v>
      </c>
      <c r="F1787" s="1102">
        <v>33</v>
      </c>
      <c r="G1787" s="514">
        <v>466</v>
      </c>
      <c r="H1787" s="514" t="s">
        <v>82</v>
      </c>
      <c r="I1787" s="514" t="s">
        <v>82</v>
      </c>
      <c r="J1787" s="838" t="s">
        <v>406</v>
      </c>
      <c r="K1787" s="764" t="s">
        <v>96</v>
      </c>
      <c r="L1787" s="928" t="s">
        <v>96</v>
      </c>
      <c r="M1787" s="468" t="s">
        <v>703</v>
      </c>
      <c r="N1787" s="514" t="s">
        <v>82</v>
      </c>
      <c r="O1787" s="756" t="s">
        <v>82</v>
      </c>
      <c r="P1787" s="801" t="s">
        <v>82</v>
      </c>
      <c r="Q1787" s="537" t="e">
        <f t="shared" si="47"/>
        <v>#VALUE!</v>
      </c>
      <c r="R1787" s="470" t="e">
        <f>Q1787*0.75</f>
        <v>#VALUE!</v>
      </c>
      <c r="S1787" s="1264" t="e">
        <f t="shared" si="48"/>
        <v>#VALUE!</v>
      </c>
      <c r="T1787" s="1265"/>
      <c r="U1787" s="1292" t="s">
        <v>1674</v>
      </c>
      <c r="V1787" s="1293"/>
    </row>
    <row r="1788" spans="1:23" ht="18.75" customHeight="1">
      <c r="A1788" s="1652"/>
      <c r="B1788" s="817">
        <v>7</v>
      </c>
      <c r="C1788" s="1099" t="s">
        <v>1562</v>
      </c>
      <c r="D1788" s="1102" t="s">
        <v>1681</v>
      </c>
      <c r="E1788" s="1102">
        <v>18</v>
      </c>
      <c r="F1788" s="1102">
        <v>33</v>
      </c>
      <c r="G1788" s="514">
        <v>521</v>
      </c>
      <c r="H1788" s="514" t="s">
        <v>82</v>
      </c>
      <c r="I1788" s="514" t="s">
        <v>82</v>
      </c>
      <c r="J1788" s="764" t="s">
        <v>443</v>
      </c>
      <c r="K1788" s="764" t="s">
        <v>443</v>
      </c>
      <c r="L1788" s="868" t="s">
        <v>484</v>
      </c>
      <c r="M1788" s="468" t="s">
        <v>1459</v>
      </c>
      <c r="N1788" s="514">
        <v>196945</v>
      </c>
      <c r="O1788" s="756">
        <v>29.35</v>
      </c>
      <c r="P1788" s="801">
        <v>16.5</v>
      </c>
      <c r="Q1788" s="537">
        <f t="shared" si="47"/>
        <v>24.507249999999999</v>
      </c>
      <c r="R1788" s="470">
        <f>Q1788*0.75</f>
        <v>18.380437499999999</v>
      </c>
      <c r="S1788" s="1264">
        <f t="shared" si="48"/>
        <v>8036.1933713492945</v>
      </c>
      <c r="T1788" s="1265"/>
      <c r="U1788" s="1292" t="s">
        <v>405</v>
      </c>
      <c r="V1788" s="1293"/>
      <c r="W1788" s="959">
        <v>9.5</v>
      </c>
    </row>
    <row r="1789" spans="1:23" ht="18.75" customHeight="1">
      <c r="A1789" s="1652"/>
      <c r="B1789" s="817">
        <v>8</v>
      </c>
      <c r="C1789" s="1099" t="s">
        <v>82</v>
      </c>
      <c r="D1789" s="1102">
        <v>237</v>
      </c>
      <c r="E1789" s="1102">
        <v>0</v>
      </c>
      <c r="F1789" s="1103" t="s">
        <v>82</v>
      </c>
      <c r="G1789" s="514">
        <v>0</v>
      </c>
      <c r="H1789" s="514" t="s">
        <v>82</v>
      </c>
      <c r="I1789" s="514" t="s">
        <v>82</v>
      </c>
      <c r="J1789" s="764">
        <v>10</v>
      </c>
      <c r="K1789" s="764">
        <v>0</v>
      </c>
      <c r="L1789" s="868" t="s">
        <v>96</v>
      </c>
      <c r="M1789" s="468" t="s">
        <v>82</v>
      </c>
      <c r="N1789" s="940" t="s">
        <v>212</v>
      </c>
      <c r="O1789" s="922"/>
      <c r="P1789" s="871"/>
      <c r="Q1789" s="537">
        <f t="shared" si="47"/>
        <v>0</v>
      </c>
      <c r="R1789" s="470">
        <f>Q1789*0.93</f>
        <v>0</v>
      </c>
      <c r="S1789" s="1264" t="e">
        <f t="shared" si="48"/>
        <v>#VALUE!</v>
      </c>
      <c r="T1789" s="1265"/>
      <c r="U1789" s="1292" t="s">
        <v>472</v>
      </c>
      <c r="V1789" s="1293"/>
    </row>
    <row r="1790" spans="1:23" ht="18.75" customHeight="1">
      <c r="A1790" s="1652"/>
      <c r="B1790" s="817" t="s">
        <v>465</v>
      </c>
      <c r="C1790" s="1099" t="s">
        <v>82</v>
      </c>
      <c r="D1790" s="1098">
        <v>30</v>
      </c>
      <c r="E1790" s="1104">
        <v>30</v>
      </c>
      <c r="F1790" s="1103" t="s">
        <v>82</v>
      </c>
      <c r="G1790" s="838" t="s">
        <v>96</v>
      </c>
      <c r="H1790" s="468" t="s">
        <v>82</v>
      </c>
      <c r="I1790" s="514" t="s">
        <v>82</v>
      </c>
      <c r="J1790" s="764" t="s">
        <v>699</v>
      </c>
      <c r="K1790" s="514">
        <v>0</v>
      </c>
      <c r="L1790" s="514" t="s">
        <v>82</v>
      </c>
      <c r="M1790" s="863" t="s">
        <v>82</v>
      </c>
      <c r="N1790" s="923"/>
      <c r="O1790" s="922"/>
      <c r="P1790" s="871"/>
      <c r="Q1790" s="537">
        <f t="shared" si="47"/>
        <v>0</v>
      </c>
      <c r="R1790" s="470">
        <f>Q1790*0.93</f>
        <v>0</v>
      </c>
      <c r="S1790" s="1264" t="e">
        <f t="shared" si="48"/>
        <v>#DIV/0!</v>
      </c>
      <c r="T1790" s="1265"/>
      <c r="U1790" s="1292" t="s">
        <v>473</v>
      </c>
      <c r="V1790" s="1293"/>
    </row>
    <row r="1791" spans="1:23" ht="18.75" customHeight="1">
      <c r="A1791" s="1653"/>
      <c r="B1791" s="817" t="s">
        <v>467</v>
      </c>
      <c r="C1791" s="1099">
        <v>21</v>
      </c>
      <c r="D1791" s="1098">
        <v>60</v>
      </c>
      <c r="E1791" s="1098">
        <v>20</v>
      </c>
      <c r="F1791" s="1105">
        <v>33</v>
      </c>
      <c r="G1791" s="514">
        <v>468</v>
      </c>
      <c r="H1791" s="468" t="s">
        <v>82</v>
      </c>
      <c r="I1791" s="514" t="s">
        <v>82</v>
      </c>
      <c r="J1791" s="764">
        <v>0</v>
      </c>
      <c r="K1791" s="764">
        <v>0</v>
      </c>
      <c r="L1791" s="868" t="s">
        <v>484</v>
      </c>
      <c r="M1791" s="1091" t="s">
        <v>1677</v>
      </c>
      <c r="N1791" s="841">
        <v>125402</v>
      </c>
      <c r="O1791" s="787">
        <v>16</v>
      </c>
      <c r="P1791" s="801">
        <v>60</v>
      </c>
      <c r="Q1791" s="537">
        <f t="shared" si="47"/>
        <v>6.4</v>
      </c>
      <c r="R1791" s="470">
        <f>Q1791*0.7835</f>
        <v>5.0144000000000002</v>
      </c>
      <c r="S1791" s="1264">
        <f t="shared" si="48"/>
        <v>19594.0625</v>
      </c>
      <c r="T1791" s="1265"/>
      <c r="U1791" s="1292" t="s">
        <v>405</v>
      </c>
      <c r="V1791" s="1293"/>
    </row>
    <row r="1792" spans="1:23" ht="19">
      <c r="A1792" s="1651">
        <v>45540</v>
      </c>
      <c r="B1792" s="817" t="s">
        <v>256</v>
      </c>
      <c r="C1792" s="1095" t="s">
        <v>1682</v>
      </c>
      <c r="D1792" s="1096" t="s">
        <v>1683</v>
      </c>
      <c r="E1792" s="1097">
        <v>48</v>
      </c>
      <c r="F1792" s="1098">
        <v>33</v>
      </c>
      <c r="G1792" s="514">
        <v>466</v>
      </c>
      <c r="H1792" s="970">
        <v>160.97</v>
      </c>
      <c r="I1792" s="514" t="s">
        <v>82</v>
      </c>
      <c r="J1792" s="838" t="s">
        <v>443</v>
      </c>
      <c r="K1792" s="839">
        <v>0</v>
      </c>
      <c r="L1792" s="928" t="s">
        <v>695</v>
      </c>
      <c r="M1792" s="468" t="s">
        <v>1669</v>
      </c>
      <c r="N1792" s="514">
        <v>61212</v>
      </c>
      <c r="O1792" s="756">
        <v>161</v>
      </c>
      <c r="P1792" s="768">
        <v>97</v>
      </c>
      <c r="Q1792" s="537">
        <f t="shared" si="47"/>
        <v>4.83</v>
      </c>
      <c r="R1792" s="470">
        <f>Q1792*0.75</f>
        <v>3.6225000000000001</v>
      </c>
      <c r="S1792" s="1264">
        <f t="shared" si="48"/>
        <v>12673.291925465839</v>
      </c>
      <c r="T1792" s="1265"/>
      <c r="U1792" s="1292" t="s">
        <v>1674</v>
      </c>
      <c r="V1792" s="1293"/>
    </row>
    <row r="1793" spans="1:23" ht="18">
      <c r="A1793" s="1652"/>
      <c r="B1793" s="817">
        <v>6</v>
      </c>
      <c r="C1793" s="1099" t="s">
        <v>82</v>
      </c>
      <c r="D1793" s="1100">
        <v>109</v>
      </c>
      <c r="E1793" s="1101">
        <v>112</v>
      </c>
      <c r="F1793" s="1102">
        <v>33</v>
      </c>
      <c r="G1793" s="514">
        <v>466</v>
      </c>
      <c r="H1793" s="514" t="s">
        <v>82</v>
      </c>
      <c r="I1793" s="514" t="s">
        <v>82</v>
      </c>
      <c r="J1793" s="838" t="s">
        <v>406</v>
      </c>
      <c r="K1793" s="764" t="s">
        <v>96</v>
      </c>
      <c r="L1793" s="928" t="s">
        <v>96</v>
      </c>
      <c r="M1793" s="468" t="s">
        <v>703</v>
      </c>
      <c r="N1793" s="514" t="s">
        <v>82</v>
      </c>
      <c r="O1793" s="756" t="s">
        <v>82</v>
      </c>
      <c r="P1793" s="801" t="s">
        <v>82</v>
      </c>
      <c r="Q1793" s="537" t="e">
        <f t="shared" si="47"/>
        <v>#VALUE!</v>
      </c>
      <c r="R1793" s="470" t="e">
        <f>Q1793*0.75</f>
        <v>#VALUE!</v>
      </c>
      <c r="S1793" s="1264" t="e">
        <f t="shared" si="48"/>
        <v>#VALUE!</v>
      </c>
      <c r="T1793" s="1265"/>
      <c r="U1793" s="1292" t="s">
        <v>1674</v>
      </c>
      <c r="V1793" s="1293"/>
    </row>
    <row r="1794" spans="1:23" ht="18">
      <c r="A1794" s="1652"/>
      <c r="B1794" s="817">
        <v>7</v>
      </c>
      <c r="C1794" s="1099" t="s">
        <v>1562</v>
      </c>
      <c r="D1794" s="1102" t="s">
        <v>1681</v>
      </c>
      <c r="E1794" s="1102">
        <v>18</v>
      </c>
      <c r="F1794" s="1102">
        <v>36</v>
      </c>
      <c r="G1794" s="514">
        <v>521</v>
      </c>
      <c r="H1794" s="514" t="s">
        <v>82</v>
      </c>
      <c r="I1794" s="514" t="s">
        <v>82</v>
      </c>
      <c r="J1794" s="764" t="s">
        <v>443</v>
      </c>
      <c r="K1794" s="764" t="s">
        <v>443</v>
      </c>
      <c r="L1794" s="868" t="s">
        <v>484</v>
      </c>
      <c r="M1794" s="468" t="s">
        <v>1459</v>
      </c>
      <c r="N1794" s="514">
        <v>223000</v>
      </c>
      <c r="O1794" s="756">
        <v>37.33</v>
      </c>
      <c r="P1794" s="801">
        <v>15</v>
      </c>
      <c r="Q1794" s="537">
        <f t="shared" si="47"/>
        <v>31.730499999999996</v>
      </c>
      <c r="R1794" s="470">
        <f>Q1794*0.75</f>
        <v>23.797874999999998</v>
      </c>
      <c r="S1794" s="1264">
        <f t="shared" si="48"/>
        <v>7027.9384188714339</v>
      </c>
      <c r="T1794" s="1265"/>
      <c r="U1794" s="1292" t="s">
        <v>1684</v>
      </c>
      <c r="V1794" s="1293"/>
      <c r="W1794" s="959">
        <v>9.4</v>
      </c>
    </row>
    <row r="1795" spans="1:23" ht="18">
      <c r="A1795" s="1652"/>
      <c r="B1795" s="817">
        <v>8</v>
      </c>
      <c r="C1795" s="1099" t="s">
        <v>82</v>
      </c>
      <c r="D1795" s="1102">
        <v>237</v>
      </c>
      <c r="E1795" s="1102">
        <v>0</v>
      </c>
      <c r="F1795" s="1103" t="s">
        <v>82</v>
      </c>
      <c r="G1795" s="514">
        <v>0</v>
      </c>
      <c r="H1795" s="514" t="s">
        <v>82</v>
      </c>
      <c r="I1795" s="514" t="s">
        <v>82</v>
      </c>
      <c r="J1795" s="764">
        <v>10</v>
      </c>
      <c r="K1795" s="764">
        <v>0</v>
      </c>
      <c r="L1795" s="868" t="s">
        <v>96</v>
      </c>
      <c r="M1795" s="468" t="s">
        <v>82</v>
      </c>
      <c r="N1795" s="940" t="s">
        <v>212</v>
      </c>
      <c r="O1795" s="922"/>
      <c r="P1795" s="871"/>
      <c r="Q1795" s="537">
        <f t="shared" si="47"/>
        <v>0</v>
      </c>
      <c r="R1795" s="470">
        <f>Q1795*0.93</f>
        <v>0</v>
      </c>
      <c r="S1795" s="1264" t="e">
        <f t="shared" si="48"/>
        <v>#VALUE!</v>
      </c>
      <c r="T1795" s="1265"/>
      <c r="U1795" s="1292" t="s">
        <v>472</v>
      </c>
      <c r="V1795" s="1293"/>
    </row>
    <row r="1796" spans="1:23" ht="18">
      <c r="A1796" s="1652"/>
      <c r="B1796" s="817" t="s">
        <v>465</v>
      </c>
      <c r="C1796" s="1099" t="s">
        <v>82</v>
      </c>
      <c r="D1796" s="1098">
        <v>30</v>
      </c>
      <c r="E1796" s="1104">
        <v>30</v>
      </c>
      <c r="F1796" s="1103" t="s">
        <v>82</v>
      </c>
      <c r="G1796" s="838" t="s">
        <v>96</v>
      </c>
      <c r="H1796" s="468" t="s">
        <v>82</v>
      </c>
      <c r="I1796" s="514" t="s">
        <v>82</v>
      </c>
      <c r="J1796" s="764" t="s">
        <v>699</v>
      </c>
      <c r="K1796" s="514">
        <v>0</v>
      </c>
      <c r="L1796" s="514" t="s">
        <v>82</v>
      </c>
      <c r="M1796" s="863" t="s">
        <v>82</v>
      </c>
      <c r="N1796" s="923"/>
      <c r="O1796" s="922"/>
      <c r="P1796" s="871"/>
      <c r="Q1796" s="537">
        <f t="shared" ref="Q1796:Q1826" si="49">O1796*(100-P1796)/100</f>
        <v>0</v>
      </c>
      <c r="R1796" s="470">
        <f>Q1796*0.93</f>
        <v>0</v>
      </c>
      <c r="S1796" s="1264" t="e">
        <f t="shared" ref="S1796:S1859" si="50">N1796/Q1796</f>
        <v>#DIV/0!</v>
      </c>
      <c r="T1796" s="1265"/>
      <c r="U1796" s="1292" t="s">
        <v>473</v>
      </c>
      <c r="V1796" s="1293"/>
    </row>
    <row r="1797" spans="1:23" ht="18">
      <c r="A1797" s="1653"/>
      <c r="B1797" s="817" t="s">
        <v>467</v>
      </c>
      <c r="C1797" s="1099">
        <v>21</v>
      </c>
      <c r="D1797" s="1098">
        <v>60</v>
      </c>
      <c r="E1797" s="1098">
        <v>20</v>
      </c>
      <c r="F1797" s="1105">
        <v>33</v>
      </c>
      <c r="G1797" s="514">
        <v>468</v>
      </c>
      <c r="H1797" s="468" t="s">
        <v>82</v>
      </c>
      <c r="I1797" s="514" t="s">
        <v>82</v>
      </c>
      <c r="J1797" s="764">
        <v>0</v>
      </c>
      <c r="K1797" s="764">
        <v>0</v>
      </c>
      <c r="L1797" s="868" t="s">
        <v>484</v>
      </c>
      <c r="M1797" s="1091" t="s">
        <v>1677</v>
      </c>
      <c r="N1797" s="841">
        <v>117423.5</v>
      </c>
      <c r="O1797" s="787">
        <v>18</v>
      </c>
      <c r="P1797" s="801">
        <v>60</v>
      </c>
      <c r="Q1797" s="537">
        <f t="shared" si="49"/>
        <v>7.2</v>
      </c>
      <c r="R1797" s="470">
        <f>Q1797*0.7835</f>
        <v>5.6411999999999995</v>
      </c>
      <c r="S1797" s="1264">
        <f t="shared" si="50"/>
        <v>16308.819444444443</v>
      </c>
      <c r="T1797" s="1265"/>
      <c r="U1797" s="1292" t="s">
        <v>405</v>
      </c>
      <c r="V1797" s="1293"/>
    </row>
    <row r="1798" spans="1:23" ht="18">
      <c r="A1798" s="1651">
        <v>45541</v>
      </c>
      <c r="B1798" s="817" t="s">
        <v>256</v>
      </c>
      <c r="C1798" s="1095">
        <v>0</v>
      </c>
      <c r="D1798" s="1096">
        <v>120</v>
      </c>
      <c r="E1798" s="1097">
        <v>48</v>
      </c>
      <c r="F1798" s="1098">
        <v>33</v>
      </c>
      <c r="G1798" s="514">
        <v>515</v>
      </c>
      <c r="H1798" s="970">
        <v>160.22</v>
      </c>
      <c r="I1798" s="514" t="s">
        <v>82</v>
      </c>
      <c r="J1798" s="838" t="s">
        <v>443</v>
      </c>
      <c r="K1798" s="839">
        <v>0</v>
      </c>
      <c r="L1798" s="868" t="s">
        <v>96</v>
      </c>
      <c r="M1798" s="468" t="s">
        <v>1669</v>
      </c>
      <c r="N1798" s="514" t="s">
        <v>82</v>
      </c>
      <c r="O1798" s="756" t="s">
        <v>82</v>
      </c>
      <c r="P1798" s="768" t="s">
        <v>82</v>
      </c>
      <c r="Q1798" s="537" t="e">
        <f t="shared" si="49"/>
        <v>#VALUE!</v>
      </c>
      <c r="R1798" s="470" t="e">
        <f>Q1798*0.75</f>
        <v>#VALUE!</v>
      </c>
      <c r="S1798" s="1264" t="e">
        <f t="shared" si="50"/>
        <v>#VALUE!</v>
      </c>
      <c r="T1798" s="1265"/>
      <c r="U1798" s="1292" t="s">
        <v>1674</v>
      </c>
      <c r="V1798" s="1293"/>
    </row>
    <row r="1799" spans="1:23" ht="18">
      <c r="A1799" s="1652"/>
      <c r="B1799" s="817">
        <v>6</v>
      </c>
      <c r="C1799" s="1099" t="s">
        <v>82</v>
      </c>
      <c r="D1799" s="1100">
        <v>109</v>
      </c>
      <c r="E1799" s="1101">
        <v>112</v>
      </c>
      <c r="F1799" s="1102">
        <v>33</v>
      </c>
      <c r="G1799" s="514">
        <v>516</v>
      </c>
      <c r="H1799" s="514" t="s">
        <v>82</v>
      </c>
      <c r="I1799" s="514" t="s">
        <v>82</v>
      </c>
      <c r="J1799" s="838" t="s">
        <v>406</v>
      </c>
      <c r="K1799" s="764" t="s">
        <v>96</v>
      </c>
      <c r="L1799" s="868" t="s">
        <v>96</v>
      </c>
      <c r="M1799" s="468" t="s">
        <v>1669</v>
      </c>
      <c r="N1799" s="514" t="s">
        <v>82</v>
      </c>
      <c r="O1799" s="756" t="s">
        <v>82</v>
      </c>
      <c r="P1799" s="801" t="s">
        <v>82</v>
      </c>
      <c r="Q1799" s="537" t="e">
        <f t="shared" si="49"/>
        <v>#VALUE!</v>
      </c>
      <c r="R1799" s="470" t="e">
        <f>Q1799*0.75</f>
        <v>#VALUE!</v>
      </c>
      <c r="S1799" s="1264" t="e">
        <f t="shared" si="50"/>
        <v>#VALUE!</v>
      </c>
      <c r="T1799" s="1265"/>
      <c r="U1799" s="1292" t="s">
        <v>1674</v>
      </c>
      <c r="V1799" s="1293"/>
    </row>
    <row r="1800" spans="1:23" ht="18">
      <c r="A1800" s="1652"/>
      <c r="B1800" s="817">
        <v>7</v>
      </c>
      <c r="C1800" s="1099">
        <v>100</v>
      </c>
      <c r="D1800" s="1102">
        <v>73</v>
      </c>
      <c r="E1800" s="1102">
        <v>18</v>
      </c>
      <c r="F1800" s="1102">
        <v>36</v>
      </c>
      <c r="G1800" s="514">
        <v>521</v>
      </c>
      <c r="H1800" s="514" t="s">
        <v>82</v>
      </c>
      <c r="I1800" s="514" t="s">
        <v>82</v>
      </c>
      <c r="J1800" s="764" t="s">
        <v>443</v>
      </c>
      <c r="K1800" s="764" t="s">
        <v>443</v>
      </c>
      <c r="L1800" s="868" t="s">
        <v>484</v>
      </c>
      <c r="M1800" s="468" t="s">
        <v>1459</v>
      </c>
      <c r="N1800" s="514">
        <v>222782</v>
      </c>
      <c r="O1800" s="756">
        <v>37.14</v>
      </c>
      <c r="P1800" s="801">
        <v>15</v>
      </c>
      <c r="Q1800" s="537">
        <f t="shared" si="49"/>
        <v>31.569000000000003</v>
      </c>
      <c r="R1800" s="470">
        <f>Q1800*0.75</f>
        <v>23.676750000000002</v>
      </c>
      <c r="S1800" s="1264">
        <f t="shared" si="50"/>
        <v>7056.9862840127971</v>
      </c>
      <c r="T1800" s="1265"/>
      <c r="U1800" s="1292" t="s">
        <v>1686</v>
      </c>
      <c r="V1800" s="1293"/>
    </row>
    <row r="1801" spans="1:23" ht="18">
      <c r="A1801" s="1652"/>
      <c r="B1801" s="817">
        <v>8</v>
      </c>
      <c r="C1801" s="1099" t="s">
        <v>82</v>
      </c>
      <c r="D1801" s="1102">
        <v>237</v>
      </c>
      <c r="E1801" s="1102">
        <v>0</v>
      </c>
      <c r="F1801" s="1103" t="s">
        <v>82</v>
      </c>
      <c r="G1801" s="514">
        <v>0</v>
      </c>
      <c r="H1801" s="514" t="s">
        <v>82</v>
      </c>
      <c r="I1801" s="514" t="s">
        <v>82</v>
      </c>
      <c r="J1801" s="764">
        <v>10</v>
      </c>
      <c r="K1801" s="764">
        <v>0</v>
      </c>
      <c r="L1801" s="868" t="s">
        <v>96</v>
      </c>
      <c r="M1801" s="468" t="s">
        <v>82</v>
      </c>
      <c r="N1801" s="940" t="s">
        <v>212</v>
      </c>
      <c r="O1801" s="922"/>
      <c r="P1801" s="871"/>
      <c r="Q1801" s="537">
        <f t="shared" si="49"/>
        <v>0</v>
      </c>
      <c r="R1801" s="470">
        <f>Q1801*0.93</f>
        <v>0</v>
      </c>
      <c r="S1801" s="1264" t="e">
        <f t="shared" si="50"/>
        <v>#VALUE!</v>
      </c>
      <c r="T1801" s="1265"/>
      <c r="U1801" s="1292" t="s">
        <v>472</v>
      </c>
      <c r="V1801" s="1293"/>
    </row>
    <row r="1802" spans="1:23" ht="18">
      <c r="A1802" s="1652"/>
      <c r="B1802" s="817" t="s">
        <v>465</v>
      </c>
      <c r="C1802" s="1099" t="s">
        <v>82</v>
      </c>
      <c r="D1802" s="1098">
        <v>30</v>
      </c>
      <c r="E1802" s="1104">
        <v>30</v>
      </c>
      <c r="F1802" s="1103" t="s">
        <v>82</v>
      </c>
      <c r="G1802" s="838" t="s">
        <v>96</v>
      </c>
      <c r="H1802" s="468" t="s">
        <v>82</v>
      </c>
      <c r="I1802" s="514" t="s">
        <v>82</v>
      </c>
      <c r="J1802" s="764" t="s">
        <v>699</v>
      </c>
      <c r="K1802" s="514">
        <v>0</v>
      </c>
      <c r="L1802" s="514" t="s">
        <v>82</v>
      </c>
      <c r="M1802" s="863" t="s">
        <v>82</v>
      </c>
      <c r="N1802" s="923"/>
      <c r="O1802" s="922"/>
      <c r="P1802" s="871"/>
      <c r="Q1802" s="537">
        <f t="shared" si="49"/>
        <v>0</v>
      </c>
      <c r="R1802" s="470">
        <f>Q1802*0.93</f>
        <v>0</v>
      </c>
      <c r="S1802" s="1264" t="e">
        <f t="shared" si="50"/>
        <v>#DIV/0!</v>
      </c>
      <c r="T1802" s="1265"/>
      <c r="U1802" s="1292" t="s">
        <v>473</v>
      </c>
      <c r="V1802" s="1293"/>
    </row>
    <row r="1803" spans="1:23" ht="18">
      <c r="A1803" s="1653"/>
      <c r="B1803" s="817" t="s">
        <v>467</v>
      </c>
      <c r="C1803" s="1099">
        <v>20</v>
      </c>
      <c r="D1803" s="1098">
        <v>65</v>
      </c>
      <c r="E1803" s="1098">
        <v>20</v>
      </c>
      <c r="F1803" s="1105">
        <v>33</v>
      </c>
      <c r="G1803" s="514">
        <v>511</v>
      </c>
      <c r="H1803" s="468" t="s">
        <v>82</v>
      </c>
      <c r="I1803" s="514" t="s">
        <v>82</v>
      </c>
      <c r="J1803" s="764">
        <v>0</v>
      </c>
      <c r="K1803" s="764">
        <v>0</v>
      </c>
      <c r="L1803" s="868" t="s">
        <v>484</v>
      </c>
      <c r="M1803" s="1091" t="s">
        <v>1685</v>
      </c>
      <c r="N1803" s="841">
        <f>E1764-N1800</f>
        <v>-222764</v>
      </c>
      <c r="O1803" s="787">
        <v>24</v>
      </c>
      <c r="P1803" s="801">
        <v>58</v>
      </c>
      <c r="Q1803" s="537">
        <f t="shared" si="49"/>
        <v>10.08</v>
      </c>
      <c r="R1803" s="470">
        <f>Q1803*0.7835</f>
        <v>7.8976799999999994</v>
      </c>
      <c r="S1803" s="1264">
        <f t="shared" si="50"/>
        <v>-22099.603174603173</v>
      </c>
      <c r="T1803" s="1265"/>
      <c r="U1803" s="1292" t="s">
        <v>405</v>
      </c>
      <c r="V1803" s="1293"/>
    </row>
    <row r="1804" spans="1:23" ht="18">
      <c r="A1804" s="1651">
        <v>45542</v>
      </c>
      <c r="B1804" s="817" t="s">
        <v>256</v>
      </c>
      <c r="C1804" s="1095">
        <v>0</v>
      </c>
      <c r="D1804" s="1096">
        <v>120</v>
      </c>
      <c r="E1804" s="1097">
        <v>48</v>
      </c>
      <c r="F1804" s="1098">
        <v>33</v>
      </c>
      <c r="G1804" s="514">
        <v>515</v>
      </c>
      <c r="H1804" s="970">
        <v>159.97999999999999</v>
      </c>
      <c r="I1804" s="514" t="s">
        <v>82</v>
      </c>
      <c r="J1804" s="838" t="s">
        <v>443</v>
      </c>
      <c r="K1804" s="839">
        <v>0</v>
      </c>
      <c r="L1804" s="868" t="s">
        <v>96</v>
      </c>
      <c r="M1804" s="468" t="s">
        <v>1669</v>
      </c>
      <c r="N1804" s="514" t="s">
        <v>82</v>
      </c>
      <c r="O1804" s="756" t="s">
        <v>82</v>
      </c>
      <c r="P1804" s="768" t="s">
        <v>82</v>
      </c>
      <c r="Q1804" s="537" t="e">
        <f t="shared" si="49"/>
        <v>#VALUE!</v>
      </c>
      <c r="R1804" s="470" t="e">
        <f>Q1804*0.75</f>
        <v>#VALUE!</v>
      </c>
      <c r="S1804" s="1264" t="e">
        <f t="shared" si="50"/>
        <v>#VALUE!</v>
      </c>
      <c r="T1804" s="1265"/>
      <c r="U1804" s="1292" t="s">
        <v>1674</v>
      </c>
      <c r="V1804" s="1293"/>
    </row>
    <row r="1805" spans="1:23" ht="18">
      <c r="A1805" s="1652"/>
      <c r="B1805" s="817">
        <v>6</v>
      </c>
      <c r="C1805" s="1099" t="s">
        <v>82</v>
      </c>
      <c r="D1805" s="1100">
        <v>110</v>
      </c>
      <c r="E1805" s="1101">
        <v>112</v>
      </c>
      <c r="F1805" s="1102">
        <v>33</v>
      </c>
      <c r="G1805" s="514">
        <v>516</v>
      </c>
      <c r="H1805" s="514" t="s">
        <v>82</v>
      </c>
      <c r="I1805" s="514" t="s">
        <v>82</v>
      </c>
      <c r="J1805" s="838" t="s">
        <v>406</v>
      </c>
      <c r="K1805" s="764" t="s">
        <v>96</v>
      </c>
      <c r="L1805" s="868" t="s">
        <v>96</v>
      </c>
      <c r="M1805" s="468" t="s">
        <v>1669</v>
      </c>
      <c r="N1805" s="514" t="s">
        <v>82</v>
      </c>
      <c r="O1805" s="756" t="s">
        <v>82</v>
      </c>
      <c r="P1805" s="801" t="s">
        <v>82</v>
      </c>
      <c r="Q1805" s="537" t="e">
        <f t="shared" si="49"/>
        <v>#VALUE!</v>
      </c>
      <c r="R1805" s="470" t="e">
        <f>Q1805*0.75</f>
        <v>#VALUE!</v>
      </c>
      <c r="S1805" s="1264" t="e">
        <f t="shared" si="50"/>
        <v>#VALUE!</v>
      </c>
      <c r="T1805" s="1265"/>
      <c r="U1805" s="1292" t="s">
        <v>1674</v>
      </c>
      <c r="V1805" s="1293"/>
    </row>
    <row r="1806" spans="1:23" ht="18">
      <c r="A1806" s="1652"/>
      <c r="B1806" s="817">
        <v>7</v>
      </c>
      <c r="C1806" s="1099">
        <v>100</v>
      </c>
      <c r="D1806" s="1102">
        <v>73</v>
      </c>
      <c r="E1806" s="1102">
        <v>18</v>
      </c>
      <c r="F1806" s="1102">
        <v>33</v>
      </c>
      <c r="G1806" s="514">
        <v>521</v>
      </c>
      <c r="H1806" s="514" t="s">
        <v>82</v>
      </c>
      <c r="I1806" s="514" t="s">
        <v>82</v>
      </c>
      <c r="J1806" s="764" t="s">
        <v>443</v>
      </c>
      <c r="K1806" s="764" t="s">
        <v>443</v>
      </c>
      <c r="L1806" s="868" t="s">
        <v>484</v>
      </c>
      <c r="M1806" s="468" t="s">
        <v>1687</v>
      </c>
      <c r="N1806" s="514">
        <v>218216</v>
      </c>
      <c r="O1806" s="756">
        <v>37.51</v>
      </c>
      <c r="P1806" s="801">
        <v>15</v>
      </c>
      <c r="Q1806" s="537">
        <f t="shared" si="49"/>
        <v>31.883499999999998</v>
      </c>
      <c r="R1806" s="470">
        <f>Q1806*0.75</f>
        <v>23.912624999999998</v>
      </c>
      <c r="S1806" s="1264">
        <f t="shared" si="50"/>
        <v>6844.1670456505717</v>
      </c>
      <c r="T1806" s="1265"/>
      <c r="U1806" s="1292" t="s">
        <v>405</v>
      </c>
      <c r="V1806" s="1293"/>
    </row>
    <row r="1807" spans="1:23" ht="18">
      <c r="A1807" s="1652"/>
      <c r="B1807" s="817">
        <v>8</v>
      </c>
      <c r="C1807" s="1099" t="s">
        <v>82</v>
      </c>
      <c r="D1807" s="1102">
        <v>237</v>
      </c>
      <c r="E1807" s="1102">
        <v>0</v>
      </c>
      <c r="F1807" s="1103" t="s">
        <v>82</v>
      </c>
      <c r="G1807" s="514">
        <v>0</v>
      </c>
      <c r="H1807" s="514" t="s">
        <v>82</v>
      </c>
      <c r="I1807" s="514" t="s">
        <v>82</v>
      </c>
      <c r="J1807" s="764">
        <v>10</v>
      </c>
      <c r="K1807" s="764">
        <v>0</v>
      </c>
      <c r="L1807" s="868" t="s">
        <v>96</v>
      </c>
      <c r="M1807" s="468" t="s">
        <v>82</v>
      </c>
      <c r="N1807" s="940" t="s">
        <v>212</v>
      </c>
      <c r="O1807" s="922"/>
      <c r="P1807" s="871"/>
      <c r="Q1807" s="537">
        <f t="shared" si="49"/>
        <v>0</v>
      </c>
      <c r="R1807" s="470">
        <f>Q1807*0.93</f>
        <v>0</v>
      </c>
      <c r="S1807" s="1264" t="e">
        <f t="shared" si="50"/>
        <v>#VALUE!</v>
      </c>
      <c r="T1807" s="1265"/>
      <c r="U1807" s="1292" t="s">
        <v>472</v>
      </c>
      <c r="V1807" s="1293"/>
    </row>
    <row r="1808" spans="1:23" ht="18">
      <c r="A1808" s="1652"/>
      <c r="B1808" s="817" t="s">
        <v>465</v>
      </c>
      <c r="C1808" s="1099" t="s">
        <v>82</v>
      </c>
      <c r="D1808" s="1098">
        <v>30</v>
      </c>
      <c r="E1808" s="1104">
        <v>30</v>
      </c>
      <c r="F1808" s="1103" t="s">
        <v>82</v>
      </c>
      <c r="G1808" s="838" t="s">
        <v>96</v>
      </c>
      <c r="H1808" s="468" t="s">
        <v>82</v>
      </c>
      <c r="I1808" s="514" t="s">
        <v>82</v>
      </c>
      <c r="J1808" s="764" t="s">
        <v>699</v>
      </c>
      <c r="K1808" s="514">
        <v>0</v>
      </c>
      <c r="L1808" s="514" t="s">
        <v>82</v>
      </c>
      <c r="M1808" s="863" t="s">
        <v>82</v>
      </c>
      <c r="N1808" s="923"/>
      <c r="O1808" s="922"/>
      <c r="P1808" s="871"/>
      <c r="Q1808" s="537">
        <f t="shared" si="49"/>
        <v>0</v>
      </c>
      <c r="R1808" s="470">
        <f>Q1808*0.93</f>
        <v>0</v>
      </c>
      <c r="S1808" s="1264" t="e">
        <f t="shared" si="50"/>
        <v>#DIV/0!</v>
      </c>
      <c r="T1808" s="1265"/>
      <c r="U1808" s="1292" t="s">
        <v>473</v>
      </c>
      <c r="V1808" s="1293"/>
    </row>
    <row r="1809" spans="1:23" ht="18">
      <c r="A1809" s="1653"/>
      <c r="B1809" s="817" t="s">
        <v>467</v>
      </c>
      <c r="C1809" s="1099">
        <v>20</v>
      </c>
      <c r="D1809" s="1098">
        <v>65</v>
      </c>
      <c r="E1809" s="1098">
        <v>20</v>
      </c>
      <c r="F1809" s="1105">
        <v>36</v>
      </c>
      <c r="G1809" s="514">
        <v>511</v>
      </c>
      <c r="H1809" s="468" t="s">
        <v>82</v>
      </c>
      <c r="I1809" s="514" t="s">
        <v>82</v>
      </c>
      <c r="J1809" s="764">
        <v>0</v>
      </c>
      <c r="K1809" s="764">
        <v>0</v>
      </c>
      <c r="L1809" s="868" t="s">
        <v>484</v>
      </c>
      <c r="M1809" s="1091" t="s">
        <v>1685</v>
      </c>
      <c r="N1809" s="841">
        <v>120039</v>
      </c>
      <c r="O1809" s="787">
        <v>26.5</v>
      </c>
      <c r="P1809" s="801">
        <v>65</v>
      </c>
      <c r="Q1809" s="537">
        <f t="shared" si="49"/>
        <v>9.2750000000000004</v>
      </c>
      <c r="R1809" s="470">
        <f>Q1809*0.7835</f>
        <v>7.2669625</v>
      </c>
      <c r="S1809" s="1264">
        <f t="shared" si="50"/>
        <v>12942.2102425876</v>
      </c>
      <c r="T1809" s="1265"/>
      <c r="U1809" s="1292" t="s">
        <v>1569</v>
      </c>
      <c r="V1809" s="1293"/>
      <c r="W1809" s="959">
        <v>5.5</v>
      </c>
    </row>
    <row r="1810" spans="1:23" ht="18.75" customHeight="1">
      <c r="A1810" s="1651">
        <v>45543</v>
      </c>
      <c r="B1810" s="817" t="s">
        <v>256</v>
      </c>
      <c r="C1810" s="1095">
        <v>0</v>
      </c>
      <c r="D1810" s="1096">
        <v>120</v>
      </c>
      <c r="E1810" s="1097">
        <v>48</v>
      </c>
      <c r="F1810" s="1098">
        <v>33</v>
      </c>
      <c r="G1810" s="514">
        <v>515</v>
      </c>
      <c r="H1810" s="970">
        <v>159.84</v>
      </c>
      <c r="I1810" s="514" t="s">
        <v>82</v>
      </c>
      <c r="J1810" s="838" t="s">
        <v>443</v>
      </c>
      <c r="K1810" s="839">
        <v>0</v>
      </c>
      <c r="L1810" s="868" t="s">
        <v>96</v>
      </c>
      <c r="M1810" s="468" t="s">
        <v>1669</v>
      </c>
      <c r="N1810" s="514" t="s">
        <v>82</v>
      </c>
      <c r="O1810" s="756" t="s">
        <v>82</v>
      </c>
      <c r="P1810" s="768" t="s">
        <v>82</v>
      </c>
      <c r="Q1810" s="537" t="e">
        <f t="shared" si="49"/>
        <v>#VALUE!</v>
      </c>
      <c r="R1810" s="470" t="e">
        <f>Q1810*0.75</f>
        <v>#VALUE!</v>
      </c>
      <c r="S1810" s="1264" t="e">
        <f t="shared" si="50"/>
        <v>#VALUE!</v>
      </c>
      <c r="T1810" s="1265"/>
      <c r="U1810" s="1292" t="s">
        <v>1674</v>
      </c>
      <c r="V1810" s="1293"/>
    </row>
    <row r="1811" spans="1:23" ht="18.75" customHeight="1">
      <c r="A1811" s="1652"/>
      <c r="B1811" s="817">
        <v>6</v>
      </c>
      <c r="C1811" s="1099" t="s">
        <v>82</v>
      </c>
      <c r="D1811" s="1100">
        <v>110</v>
      </c>
      <c r="E1811" s="1101">
        <v>112</v>
      </c>
      <c r="F1811" s="1102">
        <v>33</v>
      </c>
      <c r="G1811" s="514">
        <v>516</v>
      </c>
      <c r="H1811" s="514" t="s">
        <v>82</v>
      </c>
      <c r="I1811" s="514" t="s">
        <v>82</v>
      </c>
      <c r="J1811" s="838" t="s">
        <v>406</v>
      </c>
      <c r="K1811" s="764" t="s">
        <v>96</v>
      </c>
      <c r="L1811" s="868" t="s">
        <v>96</v>
      </c>
      <c r="M1811" s="468" t="s">
        <v>1669</v>
      </c>
      <c r="N1811" s="514" t="s">
        <v>82</v>
      </c>
      <c r="O1811" s="756" t="s">
        <v>82</v>
      </c>
      <c r="P1811" s="801" t="s">
        <v>82</v>
      </c>
      <c r="Q1811" s="537" t="e">
        <f t="shared" si="49"/>
        <v>#VALUE!</v>
      </c>
      <c r="R1811" s="470" t="e">
        <f>Q1811*0.75</f>
        <v>#VALUE!</v>
      </c>
      <c r="S1811" s="1264" t="e">
        <f t="shared" si="50"/>
        <v>#VALUE!</v>
      </c>
      <c r="T1811" s="1265"/>
      <c r="U1811" s="1292" t="s">
        <v>1674</v>
      </c>
      <c r="V1811" s="1293"/>
    </row>
    <row r="1812" spans="1:23" ht="18.75" customHeight="1">
      <c r="A1812" s="1652"/>
      <c r="B1812" s="817">
        <v>7</v>
      </c>
      <c r="C1812" s="1099">
        <v>100</v>
      </c>
      <c r="D1812" s="1102">
        <v>73</v>
      </c>
      <c r="E1812" s="1102">
        <v>18</v>
      </c>
      <c r="F1812" s="1102">
        <v>36</v>
      </c>
      <c r="G1812" s="514">
        <v>521</v>
      </c>
      <c r="H1812" s="514" t="s">
        <v>82</v>
      </c>
      <c r="I1812" s="514" t="s">
        <v>82</v>
      </c>
      <c r="J1812" s="764" t="s">
        <v>443</v>
      </c>
      <c r="K1812" s="764" t="s">
        <v>443</v>
      </c>
      <c r="L1812" s="868" t="s">
        <v>484</v>
      </c>
      <c r="M1812" s="468" t="s">
        <v>1687</v>
      </c>
      <c r="N1812" s="514">
        <v>222254</v>
      </c>
      <c r="O1812" s="756">
        <v>36.03</v>
      </c>
      <c r="P1812" s="801">
        <v>15</v>
      </c>
      <c r="Q1812" s="537">
        <f t="shared" si="49"/>
        <v>30.625500000000002</v>
      </c>
      <c r="R1812" s="470">
        <f>Q1812*0.75</f>
        <v>22.969125000000002</v>
      </c>
      <c r="S1812" s="1264">
        <f t="shared" si="50"/>
        <v>7257.1549852247308</v>
      </c>
      <c r="T1812" s="1265"/>
      <c r="U1812" s="1292" t="s">
        <v>1569</v>
      </c>
      <c r="V1812" s="1293"/>
      <c r="W1812" s="959">
        <v>9.6999999999999993</v>
      </c>
    </row>
    <row r="1813" spans="1:23" ht="18.75" customHeight="1">
      <c r="A1813" s="1652"/>
      <c r="B1813" s="817">
        <v>8</v>
      </c>
      <c r="C1813" s="1099" t="s">
        <v>82</v>
      </c>
      <c r="D1813" s="1102">
        <v>237</v>
      </c>
      <c r="E1813" s="1102">
        <v>0</v>
      </c>
      <c r="F1813" s="1103" t="s">
        <v>82</v>
      </c>
      <c r="G1813" s="514">
        <v>0</v>
      </c>
      <c r="H1813" s="514" t="s">
        <v>82</v>
      </c>
      <c r="I1813" s="514" t="s">
        <v>82</v>
      </c>
      <c r="J1813" s="764">
        <v>10</v>
      </c>
      <c r="K1813" s="764">
        <v>0</v>
      </c>
      <c r="L1813" s="868" t="s">
        <v>96</v>
      </c>
      <c r="M1813" s="468" t="s">
        <v>82</v>
      </c>
      <c r="N1813" s="940" t="s">
        <v>212</v>
      </c>
      <c r="O1813" s="922"/>
      <c r="P1813" s="871"/>
      <c r="Q1813" s="537">
        <f t="shared" si="49"/>
        <v>0</v>
      </c>
      <c r="R1813" s="470">
        <f>Q1813*0.93</f>
        <v>0</v>
      </c>
      <c r="S1813" s="1264" t="e">
        <f t="shared" si="50"/>
        <v>#VALUE!</v>
      </c>
      <c r="T1813" s="1265"/>
      <c r="U1813" s="1292" t="s">
        <v>472</v>
      </c>
      <c r="V1813" s="1293"/>
    </row>
    <row r="1814" spans="1:23" ht="18.75" customHeight="1">
      <c r="A1814" s="1652"/>
      <c r="B1814" s="817" t="s">
        <v>465</v>
      </c>
      <c r="C1814" s="1099" t="s">
        <v>82</v>
      </c>
      <c r="D1814" s="1098">
        <v>30</v>
      </c>
      <c r="E1814" s="1104">
        <v>30</v>
      </c>
      <c r="F1814" s="1103" t="s">
        <v>82</v>
      </c>
      <c r="G1814" s="838" t="s">
        <v>96</v>
      </c>
      <c r="H1814" s="468" t="s">
        <v>82</v>
      </c>
      <c r="I1814" s="514" t="s">
        <v>82</v>
      </c>
      <c r="J1814" s="764" t="s">
        <v>699</v>
      </c>
      <c r="K1814" s="514">
        <v>0</v>
      </c>
      <c r="L1814" s="514" t="s">
        <v>82</v>
      </c>
      <c r="M1814" s="863" t="s">
        <v>82</v>
      </c>
      <c r="N1814" s="923"/>
      <c r="O1814" s="922"/>
      <c r="P1814" s="871"/>
      <c r="Q1814" s="537">
        <f t="shared" si="49"/>
        <v>0</v>
      </c>
      <c r="R1814" s="470">
        <f>Q1814*0.93</f>
        <v>0</v>
      </c>
      <c r="S1814" s="1264" t="e">
        <f t="shared" si="50"/>
        <v>#DIV/0!</v>
      </c>
      <c r="T1814" s="1265"/>
      <c r="U1814" s="1292" t="s">
        <v>473</v>
      </c>
      <c r="V1814" s="1293"/>
    </row>
    <row r="1815" spans="1:23" ht="18.75" customHeight="1">
      <c r="A1815" s="1653"/>
      <c r="B1815" s="817" t="s">
        <v>467</v>
      </c>
      <c r="C1815" s="1099">
        <v>20</v>
      </c>
      <c r="D1815" s="1098">
        <v>66</v>
      </c>
      <c r="E1815" s="1098">
        <v>20</v>
      </c>
      <c r="F1815" s="1105">
        <v>33</v>
      </c>
      <c r="G1815" s="514">
        <v>511</v>
      </c>
      <c r="H1815" s="468" t="s">
        <v>82</v>
      </c>
      <c r="I1815" s="514" t="s">
        <v>82</v>
      </c>
      <c r="J1815" s="764">
        <v>0</v>
      </c>
      <c r="K1815" s="764">
        <v>0</v>
      </c>
      <c r="L1815" s="868" t="s">
        <v>484</v>
      </c>
      <c r="M1815" s="1091" t="s">
        <v>1685</v>
      </c>
      <c r="N1815" s="841">
        <v>113170</v>
      </c>
      <c r="O1815" s="787">
        <v>26.5</v>
      </c>
      <c r="P1815" s="801">
        <v>65</v>
      </c>
      <c r="Q1815" s="537">
        <f t="shared" si="49"/>
        <v>9.2750000000000004</v>
      </c>
      <c r="R1815" s="470">
        <f>Q1815*0.7835</f>
        <v>7.2669625</v>
      </c>
      <c r="S1815" s="1264">
        <f t="shared" si="50"/>
        <v>12201.617250673855</v>
      </c>
      <c r="T1815" s="1265"/>
      <c r="U1815" s="1292" t="s">
        <v>1688</v>
      </c>
      <c r="V1815" s="1293"/>
    </row>
    <row r="1816" spans="1:23" ht="18">
      <c r="A1816" s="1651">
        <v>45544</v>
      </c>
      <c r="B1816" s="817" t="s">
        <v>256</v>
      </c>
      <c r="C1816" s="1095">
        <v>0</v>
      </c>
      <c r="D1816" s="1096">
        <v>120</v>
      </c>
      <c r="E1816" s="1097">
        <v>48</v>
      </c>
      <c r="F1816" s="1098">
        <v>33</v>
      </c>
      <c r="G1816" s="514">
        <v>515</v>
      </c>
      <c r="H1816" s="970">
        <v>159.77000000000001</v>
      </c>
      <c r="I1816" s="514" t="s">
        <v>82</v>
      </c>
      <c r="J1816" s="838" t="s">
        <v>443</v>
      </c>
      <c r="K1816" s="839">
        <v>0</v>
      </c>
      <c r="L1816" s="868" t="s">
        <v>96</v>
      </c>
      <c r="M1816" s="468" t="s">
        <v>1669</v>
      </c>
      <c r="N1816" s="514" t="s">
        <v>82</v>
      </c>
      <c r="O1816" s="756" t="s">
        <v>82</v>
      </c>
      <c r="P1816" s="768" t="s">
        <v>82</v>
      </c>
      <c r="Q1816" s="537" t="e">
        <f t="shared" si="49"/>
        <v>#VALUE!</v>
      </c>
      <c r="R1816" s="470" t="e">
        <f>Q1816*0.75</f>
        <v>#VALUE!</v>
      </c>
      <c r="S1816" s="1264" t="e">
        <f t="shared" si="50"/>
        <v>#VALUE!</v>
      </c>
      <c r="T1816" s="1265"/>
      <c r="U1816" s="1292" t="s">
        <v>1674</v>
      </c>
      <c r="V1816" s="1293"/>
    </row>
    <row r="1817" spans="1:23" ht="18">
      <c r="A1817" s="1652"/>
      <c r="B1817" s="817">
        <v>6</v>
      </c>
      <c r="C1817" s="1099" t="s">
        <v>82</v>
      </c>
      <c r="D1817" s="1100">
        <v>110</v>
      </c>
      <c r="E1817" s="1101">
        <v>112</v>
      </c>
      <c r="F1817" s="1102">
        <v>33</v>
      </c>
      <c r="G1817" s="514">
        <v>516</v>
      </c>
      <c r="H1817" s="514" t="s">
        <v>82</v>
      </c>
      <c r="I1817" s="514" t="s">
        <v>82</v>
      </c>
      <c r="J1817" s="838" t="s">
        <v>406</v>
      </c>
      <c r="K1817" s="764" t="s">
        <v>96</v>
      </c>
      <c r="L1817" s="868" t="s">
        <v>96</v>
      </c>
      <c r="M1817" s="468" t="s">
        <v>1669</v>
      </c>
      <c r="N1817" s="514" t="s">
        <v>82</v>
      </c>
      <c r="O1817" s="756" t="s">
        <v>82</v>
      </c>
      <c r="P1817" s="801" t="s">
        <v>82</v>
      </c>
      <c r="Q1817" s="537" t="e">
        <f t="shared" si="49"/>
        <v>#VALUE!</v>
      </c>
      <c r="R1817" s="470" t="e">
        <f>Q1817*0.75</f>
        <v>#VALUE!</v>
      </c>
      <c r="S1817" s="1264" t="e">
        <f t="shared" si="50"/>
        <v>#VALUE!</v>
      </c>
      <c r="T1817" s="1265"/>
      <c r="U1817" s="1292" t="s">
        <v>1674</v>
      </c>
      <c r="V1817" s="1293"/>
    </row>
    <row r="1818" spans="1:23" ht="18">
      <c r="A1818" s="1652"/>
      <c r="B1818" s="817">
        <v>7</v>
      </c>
      <c r="C1818" s="1099">
        <v>100</v>
      </c>
      <c r="D1818" s="1102">
        <v>73</v>
      </c>
      <c r="E1818" s="1102">
        <v>18</v>
      </c>
      <c r="F1818" s="1102">
        <v>33</v>
      </c>
      <c r="G1818" s="514">
        <v>521</v>
      </c>
      <c r="H1818" s="514" t="s">
        <v>82</v>
      </c>
      <c r="I1818" s="514" t="s">
        <v>82</v>
      </c>
      <c r="J1818" s="764" t="s">
        <v>443</v>
      </c>
      <c r="K1818" s="764" t="s">
        <v>443</v>
      </c>
      <c r="L1818" s="868" t="s">
        <v>484</v>
      </c>
      <c r="M1818" s="468" t="s">
        <v>1687</v>
      </c>
      <c r="N1818" s="514">
        <v>220254</v>
      </c>
      <c r="O1818" s="756">
        <v>36.03</v>
      </c>
      <c r="P1818" s="801">
        <v>15</v>
      </c>
      <c r="Q1818" s="537">
        <f t="shared" si="49"/>
        <v>30.625500000000002</v>
      </c>
      <c r="R1818" s="470">
        <f>Q1818*0.75</f>
        <v>22.969125000000002</v>
      </c>
      <c r="S1818" s="1264">
        <f t="shared" si="50"/>
        <v>7191.8499289807505</v>
      </c>
      <c r="T1818" s="1265"/>
      <c r="U1818" s="1292" t="s">
        <v>1688</v>
      </c>
      <c r="V1818" s="1293"/>
    </row>
    <row r="1819" spans="1:23" ht="18">
      <c r="A1819" s="1652"/>
      <c r="B1819" s="817">
        <v>8</v>
      </c>
      <c r="C1819" s="1099" t="s">
        <v>82</v>
      </c>
      <c r="D1819" s="1102">
        <v>237</v>
      </c>
      <c r="E1819" s="1102">
        <v>0</v>
      </c>
      <c r="F1819" s="1103" t="s">
        <v>82</v>
      </c>
      <c r="G1819" s="514">
        <v>0</v>
      </c>
      <c r="H1819" s="514" t="s">
        <v>82</v>
      </c>
      <c r="I1819" s="514" t="s">
        <v>82</v>
      </c>
      <c r="J1819" s="764">
        <v>10</v>
      </c>
      <c r="K1819" s="764">
        <v>0</v>
      </c>
      <c r="L1819" s="868" t="s">
        <v>96</v>
      </c>
      <c r="M1819" s="468" t="s">
        <v>82</v>
      </c>
      <c r="N1819" s="940" t="s">
        <v>212</v>
      </c>
      <c r="O1819" s="922"/>
      <c r="P1819" s="871"/>
      <c r="Q1819" s="537">
        <f t="shared" si="49"/>
        <v>0</v>
      </c>
      <c r="R1819" s="470">
        <f>Q1819*0.93</f>
        <v>0</v>
      </c>
      <c r="S1819" s="1264" t="e">
        <f t="shared" si="50"/>
        <v>#VALUE!</v>
      </c>
      <c r="T1819" s="1265"/>
      <c r="U1819" s="1292" t="s">
        <v>472</v>
      </c>
      <c r="V1819" s="1293"/>
    </row>
    <row r="1820" spans="1:23" ht="18">
      <c r="A1820" s="1652"/>
      <c r="B1820" s="817" t="s">
        <v>465</v>
      </c>
      <c r="C1820" s="1099" t="s">
        <v>82</v>
      </c>
      <c r="D1820" s="1098">
        <v>30</v>
      </c>
      <c r="E1820" s="1104">
        <v>30</v>
      </c>
      <c r="F1820" s="1103" t="s">
        <v>82</v>
      </c>
      <c r="G1820" s="838" t="s">
        <v>96</v>
      </c>
      <c r="H1820" s="468" t="s">
        <v>82</v>
      </c>
      <c r="I1820" s="514" t="s">
        <v>82</v>
      </c>
      <c r="J1820" s="764" t="s">
        <v>699</v>
      </c>
      <c r="K1820" s="514">
        <v>0</v>
      </c>
      <c r="L1820" s="514" t="s">
        <v>82</v>
      </c>
      <c r="M1820" s="863" t="s">
        <v>82</v>
      </c>
      <c r="N1820" s="923"/>
      <c r="O1820" s="922"/>
      <c r="P1820" s="871"/>
      <c r="Q1820" s="537">
        <f t="shared" si="49"/>
        <v>0</v>
      </c>
      <c r="R1820" s="470">
        <f>Q1820*0.93</f>
        <v>0</v>
      </c>
      <c r="S1820" s="1264" t="e">
        <f t="shared" si="50"/>
        <v>#DIV/0!</v>
      </c>
      <c r="T1820" s="1265"/>
      <c r="U1820" s="1292" t="s">
        <v>473</v>
      </c>
      <c r="V1820" s="1293"/>
    </row>
    <row r="1821" spans="1:23" ht="18">
      <c r="A1821" s="1653"/>
      <c r="B1821" s="817" t="s">
        <v>467</v>
      </c>
      <c r="C1821" s="1099">
        <v>20</v>
      </c>
      <c r="D1821" s="1098">
        <v>66</v>
      </c>
      <c r="E1821" s="1098">
        <v>20</v>
      </c>
      <c r="F1821" s="1105">
        <v>36</v>
      </c>
      <c r="G1821" s="514">
        <v>511</v>
      </c>
      <c r="H1821" s="468" t="s">
        <v>82</v>
      </c>
      <c r="I1821" s="514" t="s">
        <v>82</v>
      </c>
      <c r="J1821" s="764">
        <v>0</v>
      </c>
      <c r="K1821" s="764">
        <v>0</v>
      </c>
      <c r="L1821" s="868" t="s">
        <v>484</v>
      </c>
      <c r="M1821" s="1091" t="s">
        <v>1685</v>
      </c>
      <c r="N1821" s="841">
        <v>115099</v>
      </c>
      <c r="O1821" s="787">
        <v>25.34</v>
      </c>
      <c r="P1821" s="801">
        <v>59</v>
      </c>
      <c r="Q1821" s="537">
        <f t="shared" si="49"/>
        <v>10.3894</v>
      </c>
      <c r="R1821" s="470">
        <f>Q1821*0.7835</f>
        <v>8.1400948999999994</v>
      </c>
      <c r="S1821" s="1264">
        <f t="shared" si="50"/>
        <v>11078.503089687565</v>
      </c>
      <c r="T1821" s="1265"/>
      <c r="U1821" s="1292" t="s">
        <v>1569</v>
      </c>
      <c r="V1821" s="1293"/>
      <c r="W1821" s="959">
        <v>5.6</v>
      </c>
    </row>
    <row r="1822" spans="1:23" ht="18">
      <c r="A1822" s="1651">
        <v>45545</v>
      </c>
      <c r="B1822" s="817" t="s">
        <v>256</v>
      </c>
      <c r="C1822" s="1095">
        <v>0</v>
      </c>
      <c r="D1822" s="1096">
        <v>32</v>
      </c>
      <c r="E1822" s="1097">
        <v>48</v>
      </c>
      <c r="F1822" s="1098" t="s">
        <v>82</v>
      </c>
      <c r="G1822" s="514">
        <v>515</v>
      </c>
      <c r="H1822" s="970">
        <v>159.75</v>
      </c>
      <c r="I1822" s="514" t="s">
        <v>82</v>
      </c>
      <c r="J1822" s="838" t="s">
        <v>443</v>
      </c>
      <c r="K1822" s="839">
        <v>0</v>
      </c>
      <c r="L1822" s="868" t="s">
        <v>96</v>
      </c>
      <c r="M1822" s="468" t="s">
        <v>1669</v>
      </c>
      <c r="N1822" s="514" t="s">
        <v>82</v>
      </c>
      <c r="O1822" s="756" t="s">
        <v>82</v>
      </c>
      <c r="P1822" s="768" t="s">
        <v>82</v>
      </c>
      <c r="Q1822" s="537" t="e">
        <f t="shared" si="49"/>
        <v>#VALUE!</v>
      </c>
      <c r="R1822" s="470" t="e">
        <f>Q1822*0.75</f>
        <v>#VALUE!</v>
      </c>
      <c r="S1822" s="1264" t="e">
        <f t="shared" si="50"/>
        <v>#VALUE!</v>
      </c>
      <c r="T1822" s="1265"/>
      <c r="U1822" s="1292" t="s">
        <v>1674</v>
      </c>
      <c r="V1822" s="1293"/>
    </row>
    <row r="1823" spans="1:23" ht="18">
      <c r="A1823" s="1652"/>
      <c r="B1823" s="817">
        <v>6</v>
      </c>
      <c r="C1823" s="1099" t="s">
        <v>82</v>
      </c>
      <c r="D1823" s="1100">
        <v>110</v>
      </c>
      <c r="E1823" s="1101">
        <v>112</v>
      </c>
      <c r="F1823" s="1102" t="s">
        <v>82</v>
      </c>
      <c r="G1823" s="514">
        <v>485</v>
      </c>
      <c r="H1823" s="514" t="s">
        <v>82</v>
      </c>
      <c r="I1823" s="514" t="s">
        <v>82</v>
      </c>
      <c r="J1823" s="838" t="s">
        <v>406</v>
      </c>
      <c r="K1823" s="764" t="s">
        <v>96</v>
      </c>
      <c r="L1823" s="868" t="s">
        <v>96</v>
      </c>
      <c r="M1823" s="468" t="s">
        <v>1669</v>
      </c>
      <c r="N1823" s="514" t="s">
        <v>82</v>
      </c>
      <c r="O1823" s="756" t="s">
        <v>82</v>
      </c>
      <c r="P1823" s="801" t="s">
        <v>82</v>
      </c>
      <c r="Q1823" s="537" t="e">
        <f t="shared" si="49"/>
        <v>#VALUE!</v>
      </c>
      <c r="R1823" s="470" t="e">
        <f>Q1823*0.75</f>
        <v>#VALUE!</v>
      </c>
      <c r="S1823" s="1264" t="e">
        <f t="shared" si="50"/>
        <v>#VALUE!</v>
      </c>
      <c r="T1823" s="1265"/>
      <c r="U1823" s="1292" t="s">
        <v>1674</v>
      </c>
      <c r="V1823" s="1293"/>
    </row>
    <row r="1824" spans="1:23" ht="18">
      <c r="A1824" s="1652"/>
      <c r="B1824" s="817">
        <v>7</v>
      </c>
      <c r="C1824" s="1099">
        <v>98</v>
      </c>
      <c r="D1824" s="1102">
        <v>73</v>
      </c>
      <c r="E1824" s="1102">
        <v>18</v>
      </c>
      <c r="F1824" s="1102" t="s">
        <v>1135</v>
      </c>
      <c r="G1824" s="514">
        <v>524</v>
      </c>
      <c r="H1824" s="514" t="s">
        <v>82</v>
      </c>
      <c r="I1824" s="514" t="s">
        <v>82</v>
      </c>
      <c r="J1824" s="764" t="s">
        <v>443</v>
      </c>
      <c r="K1824" s="764" t="s">
        <v>443</v>
      </c>
      <c r="L1824" s="868" t="s">
        <v>484</v>
      </c>
      <c r="M1824" s="468" t="s">
        <v>1676</v>
      </c>
      <c r="N1824" s="514">
        <v>224114</v>
      </c>
      <c r="O1824" s="756">
        <v>36.03</v>
      </c>
      <c r="P1824" s="801">
        <v>15</v>
      </c>
      <c r="Q1824" s="537">
        <f t="shared" si="49"/>
        <v>30.625500000000002</v>
      </c>
      <c r="R1824" s="470">
        <f>Q1824*0.75</f>
        <v>22.969125000000002</v>
      </c>
      <c r="S1824" s="1264">
        <f t="shared" si="50"/>
        <v>7317.8886875316311</v>
      </c>
      <c r="T1824" s="1265"/>
      <c r="U1824" s="1292" t="s">
        <v>1569</v>
      </c>
      <c r="V1824" s="1293"/>
    </row>
    <row r="1825" spans="1:23" ht="18">
      <c r="A1825" s="1652"/>
      <c r="B1825" s="817">
        <v>8</v>
      </c>
      <c r="C1825" s="1099" t="s">
        <v>82</v>
      </c>
      <c r="D1825" s="1102">
        <v>273</v>
      </c>
      <c r="E1825" s="1102">
        <v>0</v>
      </c>
      <c r="F1825" s="1103" t="s">
        <v>82</v>
      </c>
      <c r="G1825" s="514">
        <v>0</v>
      </c>
      <c r="H1825" s="514" t="s">
        <v>82</v>
      </c>
      <c r="I1825" s="514" t="s">
        <v>82</v>
      </c>
      <c r="J1825" s="764">
        <v>10</v>
      </c>
      <c r="K1825" s="764">
        <v>0</v>
      </c>
      <c r="L1825" s="868" t="s">
        <v>96</v>
      </c>
      <c r="M1825" s="468" t="s">
        <v>82</v>
      </c>
      <c r="N1825" s="940" t="s">
        <v>212</v>
      </c>
      <c r="O1825" s="922"/>
      <c r="P1825" s="871"/>
      <c r="Q1825" s="537">
        <f t="shared" si="49"/>
        <v>0</v>
      </c>
      <c r="R1825" s="470">
        <f>Q1825*0.93</f>
        <v>0</v>
      </c>
      <c r="S1825" s="1264" t="e">
        <f t="shared" si="50"/>
        <v>#VALUE!</v>
      </c>
      <c r="T1825" s="1265"/>
      <c r="U1825" s="1292" t="s">
        <v>472</v>
      </c>
      <c r="V1825" s="1293"/>
    </row>
    <row r="1826" spans="1:23" ht="18">
      <c r="A1826" s="1652"/>
      <c r="B1826" s="817" t="s">
        <v>465</v>
      </c>
      <c r="C1826" s="1099" t="s">
        <v>82</v>
      </c>
      <c r="D1826" s="1098">
        <v>30</v>
      </c>
      <c r="E1826" s="1104">
        <v>30</v>
      </c>
      <c r="F1826" s="1103" t="s">
        <v>82</v>
      </c>
      <c r="G1826" s="838" t="s">
        <v>96</v>
      </c>
      <c r="H1826" s="468" t="s">
        <v>82</v>
      </c>
      <c r="I1826" s="514" t="s">
        <v>82</v>
      </c>
      <c r="J1826" s="764" t="s">
        <v>699</v>
      </c>
      <c r="K1826" s="514">
        <v>0</v>
      </c>
      <c r="L1826" s="514" t="s">
        <v>82</v>
      </c>
      <c r="M1826" s="863" t="s">
        <v>82</v>
      </c>
      <c r="N1826" s="923"/>
      <c r="O1826" s="922"/>
      <c r="P1826" s="871"/>
      <c r="Q1826" s="537">
        <f t="shared" si="49"/>
        <v>0</v>
      </c>
      <c r="R1826" s="470">
        <f>Q1826*0.93</f>
        <v>0</v>
      </c>
      <c r="S1826" s="1264" t="e">
        <f t="shared" si="50"/>
        <v>#DIV/0!</v>
      </c>
      <c r="T1826" s="1265"/>
      <c r="U1826" s="1292" t="s">
        <v>473</v>
      </c>
      <c r="V1826" s="1293"/>
    </row>
    <row r="1827" spans="1:23" ht="18">
      <c r="A1827" s="1653"/>
      <c r="B1827" s="817" t="s">
        <v>467</v>
      </c>
      <c r="C1827" s="1099">
        <v>25</v>
      </c>
      <c r="D1827" s="1098">
        <v>66</v>
      </c>
      <c r="E1827" s="1098">
        <v>20</v>
      </c>
      <c r="F1827" s="1105" t="s">
        <v>874</v>
      </c>
      <c r="G1827" s="514">
        <v>486</v>
      </c>
      <c r="H1827" s="468" t="s">
        <v>82</v>
      </c>
      <c r="I1827" s="514" t="s">
        <v>82</v>
      </c>
      <c r="J1827" s="764">
        <v>0</v>
      </c>
      <c r="K1827" s="764">
        <v>0</v>
      </c>
      <c r="L1827" s="868" t="s">
        <v>484</v>
      </c>
      <c r="M1827" s="1091" t="s">
        <v>1689</v>
      </c>
      <c r="N1827" s="841">
        <v>110136</v>
      </c>
      <c r="O1827" s="787">
        <v>25.34</v>
      </c>
      <c r="P1827" s="801">
        <v>59</v>
      </c>
      <c r="Q1827" s="537">
        <v>10.24</v>
      </c>
      <c r="R1827" s="470">
        <f>Q1827*0.7835</f>
        <v>8.0230399999999999</v>
      </c>
      <c r="S1827" s="1264">
        <f t="shared" si="50"/>
        <v>10755.46875</v>
      </c>
      <c r="T1827" s="1265"/>
      <c r="U1827" s="1292" t="s">
        <v>1690</v>
      </c>
      <c r="V1827" s="1293"/>
      <c r="W1827" s="959">
        <v>5.6</v>
      </c>
    </row>
    <row r="1828" spans="1:23" ht="18">
      <c r="A1828" s="1651">
        <v>45546</v>
      </c>
      <c r="B1828" s="817" t="s">
        <v>256</v>
      </c>
      <c r="C1828" s="1095">
        <v>0</v>
      </c>
      <c r="D1828" s="1096">
        <v>32</v>
      </c>
      <c r="E1828" s="1097">
        <v>48</v>
      </c>
      <c r="F1828" s="1098" t="s">
        <v>82</v>
      </c>
      <c r="G1828" s="514" t="s">
        <v>82</v>
      </c>
      <c r="H1828" s="970">
        <v>159.76</v>
      </c>
      <c r="I1828" s="514" t="s">
        <v>82</v>
      </c>
      <c r="J1828" s="838" t="s">
        <v>443</v>
      </c>
      <c r="K1828" s="839">
        <v>0</v>
      </c>
      <c r="L1828" s="868" t="s">
        <v>96</v>
      </c>
      <c r="M1828" s="468" t="s">
        <v>1669</v>
      </c>
      <c r="N1828" s="514" t="s">
        <v>82</v>
      </c>
      <c r="O1828" s="756" t="s">
        <v>82</v>
      </c>
      <c r="P1828" s="768" t="s">
        <v>82</v>
      </c>
      <c r="Q1828" s="537" t="e">
        <f t="shared" ref="Q1828:Q1891" si="51">O1828*(100-P1828)/100</f>
        <v>#VALUE!</v>
      </c>
      <c r="R1828" s="470" t="e">
        <f>Q1828*0.75</f>
        <v>#VALUE!</v>
      </c>
      <c r="S1828" s="1264" t="e">
        <f t="shared" si="50"/>
        <v>#VALUE!</v>
      </c>
      <c r="T1828" s="1265"/>
      <c r="U1828" s="1292" t="s">
        <v>1674</v>
      </c>
      <c r="V1828" s="1293"/>
    </row>
    <row r="1829" spans="1:23" ht="18">
      <c r="A1829" s="1652"/>
      <c r="B1829" s="817">
        <v>6</v>
      </c>
      <c r="C1829" s="1099" t="s">
        <v>82</v>
      </c>
      <c r="D1829" s="1100">
        <v>110</v>
      </c>
      <c r="E1829" s="1101">
        <v>112</v>
      </c>
      <c r="F1829" s="1102" t="s">
        <v>82</v>
      </c>
      <c r="G1829" s="514">
        <v>483</v>
      </c>
      <c r="H1829" s="514" t="s">
        <v>82</v>
      </c>
      <c r="I1829" s="514" t="s">
        <v>82</v>
      </c>
      <c r="J1829" s="838" t="s">
        <v>406</v>
      </c>
      <c r="K1829" s="764" t="s">
        <v>96</v>
      </c>
      <c r="L1829" s="868" t="s">
        <v>96</v>
      </c>
      <c r="M1829" s="468" t="s">
        <v>1669</v>
      </c>
      <c r="N1829" s="514" t="s">
        <v>82</v>
      </c>
      <c r="O1829" s="756" t="s">
        <v>82</v>
      </c>
      <c r="P1829" s="801" t="s">
        <v>82</v>
      </c>
      <c r="Q1829" s="537" t="e">
        <f t="shared" si="51"/>
        <v>#VALUE!</v>
      </c>
      <c r="R1829" s="470" t="e">
        <f>Q1829*0.75</f>
        <v>#VALUE!</v>
      </c>
      <c r="S1829" s="1264" t="e">
        <f t="shared" si="50"/>
        <v>#VALUE!</v>
      </c>
      <c r="T1829" s="1265"/>
      <c r="U1829" s="1292" t="s">
        <v>1674</v>
      </c>
      <c r="V1829" s="1293"/>
    </row>
    <row r="1830" spans="1:23" ht="18">
      <c r="A1830" s="1652"/>
      <c r="B1830" s="817">
        <v>7</v>
      </c>
      <c r="C1830" s="1099">
        <v>98</v>
      </c>
      <c r="D1830" s="1102">
        <v>73</v>
      </c>
      <c r="E1830" s="1102">
        <v>18</v>
      </c>
      <c r="F1830" s="1102">
        <v>33</v>
      </c>
      <c r="G1830" s="514">
        <v>524</v>
      </c>
      <c r="H1830" s="514" t="s">
        <v>82</v>
      </c>
      <c r="I1830" s="514" t="s">
        <v>82</v>
      </c>
      <c r="J1830" s="764" t="s">
        <v>443</v>
      </c>
      <c r="K1830" s="764" t="s">
        <v>443</v>
      </c>
      <c r="L1830" s="868" t="s">
        <v>484</v>
      </c>
      <c r="M1830" s="468" t="s">
        <v>1676</v>
      </c>
      <c r="N1830" s="514">
        <v>218325</v>
      </c>
      <c r="O1830" s="756">
        <v>36.03</v>
      </c>
      <c r="P1830" s="801">
        <v>15</v>
      </c>
      <c r="Q1830" s="537">
        <f t="shared" si="51"/>
        <v>30.625500000000002</v>
      </c>
      <c r="R1830" s="470">
        <f>Q1830*0.75</f>
        <v>22.969125000000002</v>
      </c>
      <c r="S1830" s="1264">
        <f t="shared" si="50"/>
        <v>7128.8632022334323</v>
      </c>
      <c r="T1830" s="1265"/>
      <c r="U1830" s="1292" t="s">
        <v>1690</v>
      </c>
      <c r="V1830" s="1293"/>
    </row>
    <row r="1831" spans="1:23" ht="18">
      <c r="A1831" s="1652"/>
      <c r="B1831" s="817">
        <v>8</v>
      </c>
      <c r="C1831" s="1099" t="s">
        <v>82</v>
      </c>
      <c r="D1831" s="1102">
        <v>273</v>
      </c>
      <c r="E1831" s="1102">
        <v>0</v>
      </c>
      <c r="F1831" s="1103" t="s">
        <v>82</v>
      </c>
      <c r="G1831" s="514">
        <v>0</v>
      </c>
      <c r="H1831" s="514" t="s">
        <v>82</v>
      </c>
      <c r="I1831" s="514" t="s">
        <v>82</v>
      </c>
      <c r="J1831" s="764">
        <v>10</v>
      </c>
      <c r="K1831" s="764">
        <v>0</v>
      </c>
      <c r="L1831" s="868" t="s">
        <v>96</v>
      </c>
      <c r="M1831" s="468" t="s">
        <v>82</v>
      </c>
      <c r="N1831" s="940" t="s">
        <v>212</v>
      </c>
      <c r="O1831" s="922"/>
      <c r="P1831" s="871"/>
      <c r="Q1831" s="537">
        <f t="shared" si="51"/>
        <v>0</v>
      </c>
      <c r="R1831" s="470">
        <f>Q1831*0.93</f>
        <v>0</v>
      </c>
      <c r="S1831" s="1264" t="e">
        <f t="shared" si="50"/>
        <v>#VALUE!</v>
      </c>
      <c r="T1831" s="1265"/>
      <c r="U1831" s="1292" t="s">
        <v>472</v>
      </c>
      <c r="V1831" s="1293"/>
    </row>
    <row r="1832" spans="1:23" ht="18">
      <c r="A1832" s="1652"/>
      <c r="B1832" s="817" t="s">
        <v>465</v>
      </c>
      <c r="C1832" s="1099" t="s">
        <v>82</v>
      </c>
      <c r="D1832" s="1098">
        <v>30</v>
      </c>
      <c r="E1832" s="1104">
        <v>30</v>
      </c>
      <c r="F1832" s="1103" t="s">
        <v>82</v>
      </c>
      <c r="G1832" s="838" t="s">
        <v>96</v>
      </c>
      <c r="H1832" s="468" t="s">
        <v>82</v>
      </c>
      <c r="I1832" s="514" t="s">
        <v>82</v>
      </c>
      <c r="J1832" s="764" t="s">
        <v>699</v>
      </c>
      <c r="K1832" s="514">
        <v>0</v>
      </c>
      <c r="L1832" s="514" t="s">
        <v>82</v>
      </c>
      <c r="M1832" s="863" t="s">
        <v>82</v>
      </c>
      <c r="N1832" s="923"/>
      <c r="O1832" s="922"/>
      <c r="P1832" s="871"/>
      <c r="Q1832" s="537">
        <f t="shared" si="51"/>
        <v>0</v>
      </c>
      <c r="R1832" s="470">
        <f>Q1832*0.93</f>
        <v>0</v>
      </c>
      <c r="S1832" s="1264" t="e">
        <f t="shared" si="50"/>
        <v>#DIV/0!</v>
      </c>
      <c r="T1832" s="1265"/>
      <c r="U1832" s="1292" t="s">
        <v>473</v>
      </c>
      <c r="V1832" s="1293"/>
    </row>
    <row r="1833" spans="1:23" ht="18">
      <c r="A1833" s="1653"/>
      <c r="B1833" s="817" t="s">
        <v>467</v>
      </c>
      <c r="C1833" s="1099">
        <v>25</v>
      </c>
      <c r="D1833" s="1098">
        <v>67</v>
      </c>
      <c r="E1833" s="1098">
        <v>20</v>
      </c>
      <c r="F1833" s="1105">
        <v>36</v>
      </c>
      <c r="G1833" s="514">
        <v>483</v>
      </c>
      <c r="H1833" s="468" t="s">
        <v>82</v>
      </c>
      <c r="I1833" s="514" t="s">
        <v>82</v>
      </c>
      <c r="J1833" s="764">
        <v>0</v>
      </c>
      <c r="K1833" s="764">
        <v>0</v>
      </c>
      <c r="L1833" s="868" t="s">
        <v>484</v>
      </c>
      <c r="M1833" s="1091" t="s">
        <v>1136</v>
      </c>
      <c r="N1833" s="841">
        <v>116562</v>
      </c>
      <c r="O1833" s="787">
        <v>25.14</v>
      </c>
      <c r="P1833" s="801">
        <v>59</v>
      </c>
      <c r="Q1833" s="537">
        <f t="shared" si="51"/>
        <v>10.307399999999999</v>
      </c>
      <c r="R1833" s="470">
        <f>Q1833*0.7835</f>
        <v>8.0758478999999994</v>
      </c>
      <c r="S1833" s="1264">
        <f t="shared" si="50"/>
        <v>11308.574422259737</v>
      </c>
      <c r="T1833" s="1265"/>
      <c r="U1833" s="1292" t="s">
        <v>1569</v>
      </c>
      <c r="V1833" s="1293"/>
      <c r="W1833" s="959">
        <v>5.6</v>
      </c>
    </row>
    <row r="1834" spans="1:23" ht="18">
      <c r="A1834" s="1651">
        <v>45547</v>
      </c>
      <c r="B1834" s="817" t="s">
        <v>256</v>
      </c>
      <c r="C1834" s="1095">
        <v>0</v>
      </c>
      <c r="D1834" s="1096">
        <v>32</v>
      </c>
      <c r="E1834" s="1097">
        <v>48</v>
      </c>
      <c r="F1834" s="1098" t="s">
        <v>82</v>
      </c>
      <c r="G1834" s="514" t="s">
        <v>82</v>
      </c>
      <c r="H1834" s="970">
        <v>159.79</v>
      </c>
      <c r="I1834" s="514" t="s">
        <v>82</v>
      </c>
      <c r="J1834" s="838" t="s">
        <v>443</v>
      </c>
      <c r="K1834" s="839">
        <v>0</v>
      </c>
      <c r="L1834" s="868" t="s">
        <v>96</v>
      </c>
      <c r="M1834" s="468" t="s">
        <v>1669</v>
      </c>
      <c r="N1834" s="514" t="s">
        <v>82</v>
      </c>
      <c r="O1834" s="756" t="s">
        <v>82</v>
      </c>
      <c r="P1834" s="768" t="s">
        <v>82</v>
      </c>
      <c r="Q1834" s="537" t="e">
        <f t="shared" si="51"/>
        <v>#VALUE!</v>
      </c>
      <c r="R1834" s="470" t="e">
        <f>Q1834*0.75</f>
        <v>#VALUE!</v>
      </c>
      <c r="S1834" s="1264" t="e">
        <f t="shared" si="50"/>
        <v>#VALUE!</v>
      </c>
      <c r="T1834" s="1265"/>
      <c r="U1834" s="1292" t="s">
        <v>1674</v>
      </c>
      <c r="V1834" s="1293"/>
    </row>
    <row r="1835" spans="1:23" ht="18">
      <c r="A1835" s="1652"/>
      <c r="B1835" s="817">
        <v>6</v>
      </c>
      <c r="C1835" s="1099" t="s">
        <v>82</v>
      </c>
      <c r="D1835" s="1100">
        <v>110</v>
      </c>
      <c r="E1835" s="1101">
        <v>112</v>
      </c>
      <c r="F1835" s="1102" t="s">
        <v>82</v>
      </c>
      <c r="G1835" s="514">
        <v>483</v>
      </c>
      <c r="H1835" s="514" t="s">
        <v>82</v>
      </c>
      <c r="I1835" s="514" t="s">
        <v>82</v>
      </c>
      <c r="J1835" s="838" t="s">
        <v>406</v>
      </c>
      <c r="K1835" s="764" t="s">
        <v>96</v>
      </c>
      <c r="L1835" s="868" t="s">
        <v>96</v>
      </c>
      <c r="M1835" s="468" t="s">
        <v>1669</v>
      </c>
      <c r="N1835" s="514" t="s">
        <v>82</v>
      </c>
      <c r="O1835" s="756" t="s">
        <v>82</v>
      </c>
      <c r="P1835" s="801" t="s">
        <v>82</v>
      </c>
      <c r="Q1835" s="537" t="e">
        <f t="shared" si="51"/>
        <v>#VALUE!</v>
      </c>
      <c r="R1835" s="470" t="e">
        <f>Q1835*0.75</f>
        <v>#VALUE!</v>
      </c>
      <c r="S1835" s="1264" t="e">
        <f t="shared" si="50"/>
        <v>#VALUE!</v>
      </c>
      <c r="T1835" s="1265"/>
      <c r="U1835" s="1292" t="s">
        <v>1674</v>
      </c>
      <c r="V1835" s="1293"/>
    </row>
    <row r="1836" spans="1:23" ht="18">
      <c r="A1836" s="1652"/>
      <c r="B1836" s="817">
        <v>7</v>
      </c>
      <c r="C1836" s="1099">
        <v>98</v>
      </c>
      <c r="D1836" s="1102">
        <v>73</v>
      </c>
      <c r="E1836" s="1102">
        <v>18</v>
      </c>
      <c r="F1836" s="1102" t="s">
        <v>1135</v>
      </c>
      <c r="G1836" s="514">
        <v>524</v>
      </c>
      <c r="H1836" s="514" t="s">
        <v>82</v>
      </c>
      <c r="I1836" s="514" t="s">
        <v>82</v>
      </c>
      <c r="J1836" s="764" t="s">
        <v>443</v>
      </c>
      <c r="K1836" s="764" t="s">
        <v>443</v>
      </c>
      <c r="L1836" s="868" t="s">
        <v>484</v>
      </c>
      <c r="M1836" s="468" t="s">
        <v>1687</v>
      </c>
      <c r="N1836" s="514">
        <v>220714</v>
      </c>
      <c r="O1836" s="756">
        <v>36.03</v>
      </c>
      <c r="P1836" s="801">
        <v>15</v>
      </c>
      <c r="Q1836" s="537">
        <f t="shared" si="51"/>
        <v>30.625500000000002</v>
      </c>
      <c r="R1836" s="470">
        <f>Q1836*0.75</f>
        <v>22.969125000000002</v>
      </c>
      <c r="S1836" s="1264">
        <f t="shared" si="50"/>
        <v>7206.8700919168659</v>
      </c>
      <c r="T1836" s="1265"/>
      <c r="U1836" s="1292" t="s">
        <v>1692</v>
      </c>
      <c r="V1836" s="1293"/>
    </row>
    <row r="1837" spans="1:23" ht="18">
      <c r="A1837" s="1652"/>
      <c r="B1837" s="817">
        <v>8</v>
      </c>
      <c r="C1837" s="1099" t="s">
        <v>82</v>
      </c>
      <c r="D1837" s="1102">
        <v>273</v>
      </c>
      <c r="E1837" s="1102">
        <v>0</v>
      </c>
      <c r="F1837" s="1103" t="s">
        <v>82</v>
      </c>
      <c r="G1837" s="514">
        <v>0</v>
      </c>
      <c r="H1837" s="514" t="s">
        <v>82</v>
      </c>
      <c r="I1837" s="514" t="s">
        <v>82</v>
      </c>
      <c r="J1837" s="764">
        <v>10</v>
      </c>
      <c r="K1837" s="764">
        <v>0</v>
      </c>
      <c r="L1837" s="868" t="s">
        <v>96</v>
      </c>
      <c r="M1837" s="468" t="s">
        <v>82</v>
      </c>
      <c r="N1837" s="940" t="s">
        <v>212</v>
      </c>
      <c r="O1837" s="922"/>
      <c r="P1837" s="871"/>
      <c r="Q1837" s="537">
        <f t="shared" si="51"/>
        <v>0</v>
      </c>
      <c r="R1837" s="470">
        <f>Q1837*0.93</f>
        <v>0</v>
      </c>
      <c r="S1837" s="1264" t="e">
        <f t="shared" si="50"/>
        <v>#VALUE!</v>
      </c>
      <c r="T1837" s="1265"/>
      <c r="U1837" s="1292" t="s">
        <v>472</v>
      </c>
      <c r="V1837" s="1293"/>
    </row>
    <row r="1838" spans="1:23" ht="18">
      <c r="A1838" s="1652"/>
      <c r="B1838" s="817" t="s">
        <v>465</v>
      </c>
      <c r="C1838" s="1099" t="s">
        <v>82</v>
      </c>
      <c r="D1838" s="1098">
        <v>30</v>
      </c>
      <c r="E1838" s="1104">
        <v>30</v>
      </c>
      <c r="F1838" s="1103" t="s">
        <v>82</v>
      </c>
      <c r="G1838" s="838" t="s">
        <v>96</v>
      </c>
      <c r="H1838" s="468" t="s">
        <v>82</v>
      </c>
      <c r="I1838" s="514" t="s">
        <v>82</v>
      </c>
      <c r="J1838" s="764" t="s">
        <v>699</v>
      </c>
      <c r="K1838" s="514">
        <v>0</v>
      </c>
      <c r="L1838" s="514" t="s">
        <v>82</v>
      </c>
      <c r="M1838" s="863" t="s">
        <v>82</v>
      </c>
      <c r="N1838" s="923"/>
      <c r="O1838" s="922"/>
      <c r="P1838" s="871"/>
      <c r="Q1838" s="537">
        <f t="shared" si="51"/>
        <v>0</v>
      </c>
      <c r="R1838" s="470">
        <f>Q1838*0.93</f>
        <v>0</v>
      </c>
      <c r="S1838" s="1264" t="e">
        <f t="shared" si="50"/>
        <v>#DIV/0!</v>
      </c>
      <c r="T1838" s="1265"/>
      <c r="U1838" s="1292" t="s">
        <v>473</v>
      </c>
      <c r="V1838" s="1293"/>
    </row>
    <row r="1839" spans="1:23" ht="18">
      <c r="A1839" s="1653"/>
      <c r="B1839" s="817" t="s">
        <v>467</v>
      </c>
      <c r="C1839" s="1099">
        <v>25</v>
      </c>
      <c r="D1839" s="1098" t="s">
        <v>893</v>
      </c>
      <c r="E1839" s="1098">
        <v>20</v>
      </c>
      <c r="F1839" s="1105" t="s">
        <v>874</v>
      </c>
      <c r="G1839" s="514">
        <v>483</v>
      </c>
      <c r="H1839" s="468" t="s">
        <v>82</v>
      </c>
      <c r="I1839" s="514" t="s">
        <v>82</v>
      </c>
      <c r="J1839" s="764">
        <v>0</v>
      </c>
      <c r="K1839" s="764">
        <v>0</v>
      </c>
      <c r="L1839" s="868" t="s">
        <v>484</v>
      </c>
      <c r="M1839" s="1091" t="s">
        <v>1691</v>
      </c>
      <c r="N1839" s="841">
        <v>113962</v>
      </c>
      <c r="O1839" s="787">
        <v>25.82</v>
      </c>
      <c r="P1839" s="801">
        <v>59</v>
      </c>
      <c r="Q1839" s="537">
        <f t="shared" si="51"/>
        <v>10.586200000000002</v>
      </c>
      <c r="R1839" s="470">
        <f>Q1839*0.7835</f>
        <v>8.2942877000000017</v>
      </c>
      <c r="S1839" s="1264">
        <f t="shared" si="50"/>
        <v>10765.14707827171</v>
      </c>
      <c r="T1839" s="1265"/>
      <c r="U1839" s="1292" t="s">
        <v>1693</v>
      </c>
      <c r="V1839" s="1293"/>
    </row>
    <row r="1840" spans="1:23" ht="18">
      <c r="A1840" s="1651">
        <v>45548</v>
      </c>
      <c r="B1840" s="817" t="s">
        <v>256</v>
      </c>
      <c r="C1840" s="1095">
        <v>0</v>
      </c>
      <c r="D1840" s="1096">
        <v>32</v>
      </c>
      <c r="E1840" s="1097">
        <v>48</v>
      </c>
      <c r="F1840" s="1098" t="s">
        <v>82</v>
      </c>
      <c r="G1840" s="514" t="s">
        <v>82</v>
      </c>
      <c r="H1840" s="970">
        <v>159.82</v>
      </c>
      <c r="I1840" s="514" t="s">
        <v>82</v>
      </c>
      <c r="J1840" s="838" t="s">
        <v>443</v>
      </c>
      <c r="K1840" s="839">
        <v>0</v>
      </c>
      <c r="L1840" s="868" t="s">
        <v>96</v>
      </c>
      <c r="M1840" s="468" t="s">
        <v>1669</v>
      </c>
      <c r="N1840" s="514" t="s">
        <v>82</v>
      </c>
      <c r="O1840" s="756" t="s">
        <v>82</v>
      </c>
      <c r="P1840" s="768" t="s">
        <v>82</v>
      </c>
      <c r="Q1840" s="537" t="e">
        <f t="shared" si="51"/>
        <v>#VALUE!</v>
      </c>
      <c r="R1840" s="470" t="e">
        <f>Q1840*0.75</f>
        <v>#VALUE!</v>
      </c>
      <c r="S1840" s="1264" t="e">
        <f t="shared" si="50"/>
        <v>#VALUE!</v>
      </c>
      <c r="T1840" s="1265"/>
      <c r="U1840" s="1292" t="s">
        <v>1674</v>
      </c>
      <c r="V1840" s="1293"/>
    </row>
    <row r="1841" spans="1:22" ht="18">
      <c r="A1841" s="1652"/>
      <c r="B1841" s="817">
        <v>6</v>
      </c>
      <c r="C1841" s="1099" t="s">
        <v>82</v>
      </c>
      <c r="D1841" s="1100">
        <v>110</v>
      </c>
      <c r="E1841" s="1101">
        <v>112</v>
      </c>
      <c r="F1841" s="1102" t="s">
        <v>82</v>
      </c>
      <c r="G1841" s="514">
        <v>524</v>
      </c>
      <c r="H1841" s="514" t="s">
        <v>82</v>
      </c>
      <c r="I1841" s="514" t="s">
        <v>82</v>
      </c>
      <c r="J1841" s="838" t="s">
        <v>406</v>
      </c>
      <c r="K1841" s="764" t="s">
        <v>96</v>
      </c>
      <c r="L1841" s="868" t="s">
        <v>96</v>
      </c>
      <c r="M1841" s="468" t="s">
        <v>1669</v>
      </c>
      <c r="N1841" s="514" t="s">
        <v>82</v>
      </c>
      <c r="O1841" s="756" t="s">
        <v>82</v>
      </c>
      <c r="P1841" s="801" t="s">
        <v>82</v>
      </c>
      <c r="Q1841" s="537" t="e">
        <f t="shared" si="51"/>
        <v>#VALUE!</v>
      </c>
      <c r="R1841" s="470" t="e">
        <f>Q1841*0.75</f>
        <v>#VALUE!</v>
      </c>
      <c r="S1841" s="1264" t="e">
        <f t="shared" si="50"/>
        <v>#VALUE!</v>
      </c>
      <c r="T1841" s="1265"/>
      <c r="U1841" s="1292" t="s">
        <v>1674</v>
      </c>
      <c r="V1841" s="1293"/>
    </row>
    <row r="1842" spans="1:22" ht="18">
      <c r="A1842" s="1652"/>
      <c r="B1842" s="817">
        <v>7</v>
      </c>
      <c r="C1842" s="1099">
        <v>98</v>
      </c>
      <c r="D1842" s="1102">
        <v>73</v>
      </c>
      <c r="E1842" s="1102">
        <v>18</v>
      </c>
      <c r="F1842" s="1102">
        <v>33</v>
      </c>
      <c r="G1842" s="514">
        <v>527</v>
      </c>
      <c r="H1842" s="514" t="s">
        <v>82</v>
      </c>
      <c r="I1842" s="514" t="s">
        <v>82</v>
      </c>
      <c r="J1842" s="764" t="s">
        <v>443</v>
      </c>
      <c r="K1842" s="764" t="s">
        <v>443</v>
      </c>
      <c r="L1842" s="868" t="s">
        <v>484</v>
      </c>
      <c r="M1842" s="468" t="s">
        <v>1676</v>
      </c>
      <c r="N1842" s="514">
        <v>220868</v>
      </c>
      <c r="O1842" s="756">
        <v>35.6</v>
      </c>
      <c r="P1842" s="801">
        <v>15</v>
      </c>
      <c r="Q1842" s="537">
        <f t="shared" si="51"/>
        <v>30.26</v>
      </c>
      <c r="R1842" s="470">
        <f>Q1842*0.75</f>
        <v>22.695</v>
      </c>
      <c r="S1842" s="1264">
        <f t="shared" si="50"/>
        <v>7299.0085922009248</v>
      </c>
      <c r="T1842" s="1265"/>
      <c r="U1842" s="1292" t="s">
        <v>1690</v>
      </c>
      <c r="V1842" s="1293"/>
    </row>
    <row r="1843" spans="1:22" ht="18">
      <c r="A1843" s="1652"/>
      <c r="B1843" s="817">
        <v>8</v>
      </c>
      <c r="C1843" s="1099" t="s">
        <v>82</v>
      </c>
      <c r="D1843" s="1102">
        <v>273</v>
      </c>
      <c r="E1843" s="1102">
        <v>0</v>
      </c>
      <c r="F1843" s="1103" t="s">
        <v>82</v>
      </c>
      <c r="G1843" s="514">
        <v>0</v>
      </c>
      <c r="H1843" s="514" t="s">
        <v>82</v>
      </c>
      <c r="I1843" s="514" t="s">
        <v>82</v>
      </c>
      <c r="J1843" s="764">
        <v>10</v>
      </c>
      <c r="K1843" s="764">
        <v>0</v>
      </c>
      <c r="L1843" s="868" t="s">
        <v>96</v>
      </c>
      <c r="M1843" s="468" t="s">
        <v>82</v>
      </c>
      <c r="N1843" s="940" t="s">
        <v>212</v>
      </c>
      <c r="O1843" s="922"/>
      <c r="P1843" s="871"/>
      <c r="Q1843" s="537">
        <f t="shared" si="51"/>
        <v>0</v>
      </c>
      <c r="R1843" s="470">
        <f>Q1843*0.93</f>
        <v>0</v>
      </c>
      <c r="S1843" s="1264" t="e">
        <f t="shared" si="50"/>
        <v>#VALUE!</v>
      </c>
      <c r="T1843" s="1265"/>
      <c r="U1843" s="1292" t="s">
        <v>472</v>
      </c>
      <c r="V1843" s="1293"/>
    </row>
    <row r="1844" spans="1:22" ht="18">
      <c r="A1844" s="1652"/>
      <c r="B1844" s="817" t="s">
        <v>465</v>
      </c>
      <c r="C1844" s="1099" t="s">
        <v>82</v>
      </c>
      <c r="D1844" s="1098">
        <v>30</v>
      </c>
      <c r="E1844" s="1104">
        <v>30</v>
      </c>
      <c r="F1844" s="1103" t="s">
        <v>82</v>
      </c>
      <c r="G1844" s="838" t="s">
        <v>96</v>
      </c>
      <c r="H1844" s="468" t="s">
        <v>82</v>
      </c>
      <c r="I1844" s="514" t="s">
        <v>82</v>
      </c>
      <c r="J1844" s="764" t="s">
        <v>699</v>
      </c>
      <c r="K1844" s="514">
        <v>0</v>
      </c>
      <c r="L1844" s="514" t="s">
        <v>82</v>
      </c>
      <c r="M1844" s="863" t="s">
        <v>82</v>
      </c>
      <c r="N1844" s="923"/>
      <c r="O1844" s="922"/>
      <c r="P1844" s="871"/>
      <c r="Q1844" s="537">
        <f t="shared" si="51"/>
        <v>0</v>
      </c>
      <c r="R1844" s="470">
        <f>Q1844*0.93</f>
        <v>0</v>
      </c>
      <c r="S1844" s="1264" t="e">
        <f t="shared" si="50"/>
        <v>#DIV/0!</v>
      </c>
      <c r="T1844" s="1265"/>
      <c r="U1844" s="1292" t="s">
        <v>473</v>
      </c>
      <c r="V1844" s="1293"/>
    </row>
    <row r="1845" spans="1:22" ht="18">
      <c r="A1845" s="1653"/>
      <c r="B1845" s="817" t="s">
        <v>467</v>
      </c>
      <c r="C1845" s="1099">
        <v>25</v>
      </c>
      <c r="D1845" s="1098">
        <v>65</v>
      </c>
      <c r="E1845" s="1098">
        <v>20</v>
      </c>
      <c r="F1845" s="1105">
        <v>35</v>
      </c>
      <c r="G1845" s="514">
        <v>528</v>
      </c>
      <c r="H1845" s="468" t="s">
        <v>82</v>
      </c>
      <c r="I1845" s="514" t="s">
        <v>82</v>
      </c>
      <c r="J1845" s="764">
        <v>0</v>
      </c>
      <c r="K1845" s="764">
        <v>0</v>
      </c>
      <c r="L1845" s="868" t="s">
        <v>484</v>
      </c>
      <c r="M1845" s="1091" t="s">
        <v>1691</v>
      </c>
      <c r="N1845" s="841">
        <v>117262</v>
      </c>
      <c r="O1845" s="787">
        <v>25.25</v>
      </c>
      <c r="P1845" s="801">
        <v>59</v>
      </c>
      <c r="Q1845" s="537">
        <f t="shared" si="51"/>
        <v>10.352499999999999</v>
      </c>
      <c r="R1845" s="470">
        <f>Q1845*0.7835</f>
        <v>8.1111837499999986</v>
      </c>
      <c r="S1845" s="1264">
        <f t="shared" si="50"/>
        <v>11326.92586331804</v>
      </c>
      <c r="T1845" s="1265"/>
      <c r="U1845" s="1292" t="s">
        <v>1686</v>
      </c>
      <c r="V1845" s="1293"/>
    </row>
    <row r="1846" spans="1:22" ht="19">
      <c r="A1846" s="1651">
        <v>45549</v>
      </c>
      <c r="B1846" s="817" t="s">
        <v>256</v>
      </c>
      <c r="C1846" s="1095" t="s">
        <v>82</v>
      </c>
      <c r="D1846" s="1096" t="s">
        <v>1694</v>
      </c>
      <c r="E1846" s="1101" t="s">
        <v>1696</v>
      </c>
      <c r="F1846" s="1098"/>
      <c r="G1846" s="514">
        <v>498</v>
      </c>
      <c r="H1846" s="970">
        <v>159.87</v>
      </c>
      <c r="I1846" s="514" t="s">
        <v>82</v>
      </c>
      <c r="J1846" s="838" t="s">
        <v>443</v>
      </c>
      <c r="K1846" s="839">
        <v>0</v>
      </c>
      <c r="L1846" s="868" t="s">
        <v>96</v>
      </c>
      <c r="M1846" s="468" t="s">
        <v>1669</v>
      </c>
      <c r="N1846" s="514" t="s">
        <v>82</v>
      </c>
      <c r="O1846" s="756" t="s">
        <v>82</v>
      </c>
      <c r="P1846" s="768" t="s">
        <v>82</v>
      </c>
      <c r="Q1846" s="537" t="e">
        <f t="shared" si="51"/>
        <v>#VALUE!</v>
      </c>
      <c r="R1846" s="470" t="e">
        <f>Q1846*0.75</f>
        <v>#VALUE!</v>
      </c>
      <c r="S1846" s="1264" t="e">
        <f t="shared" si="50"/>
        <v>#VALUE!</v>
      </c>
      <c r="T1846" s="1265"/>
      <c r="U1846" s="1292" t="s">
        <v>1674</v>
      </c>
      <c r="V1846" s="1293"/>
    </row>
    <row r="1847" spans="1:22" ht="18">
      <c r="A1847" s="1652"/>
      <c r="B1847" s="817">
        <v>6</v>
      </c>
      <c r="C1847" s="1099" t="s">
        <v>82</v>
      </c>
      <c r="D1847" s="1100">
        <v>110</v>
      </c>
      <c r="E1847" s="1101" t="s">
        <v>1697</v>
      </c>
      <c r="F1847" s="1102"/>
      <c r="G1847" s="514">
        <v>496</v>
      </c>
      <c r="H1847" s="514" t="s">
        <v>82</v>
      </c>
      <c r="I1847" s="514" t="s">
        <v>82</v>
      </c>
      <c r="J1847" s="838" t="s">
        <v>406</v>
      </c>
      <c r="K1847" s="764" t="s">
        <v>96</v>
      </c>
      <c r="L1847" s="868" t="s">
        <v>96</v>
      </c>
      <c r="M1847" s="468" t="s">
        <v>1669</v>
      </c>
      <c r="N1847" s="514" t="s">
        <v>82</v>
      </c>
      <c r="O1847" s="756" t="s">
        <v>82</v>
      </c>
      <c r="P1847" s="801" t="s">
        <v>82</v>
      </c>
      <c r="Q1847" s="537" t="e">
        <f t="shared" si="51"/>
        <v>#VALUE!</v>
      </c>
      <c r="R1847" s="470" t="e">
        <f>Q1847*0.75</f>
        <v>#VALUE!</v>
      </c>
      <c r="S1847" s="1264" t="e">
        <f t="shared" si="50"/>
        <v>#VALUE!</v>
      </c>
      <c r="T1847" s="1265"/>
      <c r="U1847" s="1292" t="s">
        <v>1674</v>
      </c>
      <c r="V1847" s="1293"/>
    </row>
    <row r="1848" spans="1:22" ht="18">
      <c r="A1848" s="1652"/>
      <c r="B1848" s="817">
        <v>7</v>
      </c>
      <c r="C1848" s="1099">
        <v>98</v>
      </c>
      <c r="D1848" s="1102">
        <v>73</v>
      </c>
      <c r="E1848" s="1102">
        <v>18</v>
      </c>
      <c r="F1848" s="1102">
        <v>35</v>
      </c>
      <c r="G1848" s="514">
        <v>526</v>
      </c>
      <c r="H1848" s="514" t="s">
        <v>82</v>
      </c>
      <c r="I1848" s="514" t="s">
        <v>82</v>
      </c>
      <c r="J1848" s="764" t="s">
        <v>443</v>
      </c>
      <c r="K1848" s="764" t="s">
        <v>443</v>
      </c>
      <c r="L1848" s="868" t="s">
        <v>484</v>
      </c>
      <c r="M1848" s="468" t="s">
        <v>1687</v>
      </c>
      <c r="N1848" s="514">
        <v>219808</v>
      </c>
      <c r="O1848" s="756">
        <v>35.39</v>
      </c>
      <c r="P1848" s="801">
        <v>15</v>
      </c>
      <c r="Q1848" s="537">
        <f t="shared" si="51"/>
        <v>30.081500000000002</v>
      </c>
      <c r="R1848" s="470">
        <f>Q1848*0.75</f>
        <v>22.561125000000001</v>
      </c>
      <c r="S1848" s="1264">
        <f t="shared" si="50"/>
        <v>7307.0824260758272</v>
      </c>
      <c r="T1848" s="1265"/>
      <c r="U1848" s="1292" t="s">
        <v>1690</v>
      </c>
      <c r="V1848" s="1293"/>
    </row>
    <row r="1849" spans="1:22" ht="18">
      <c r="A1849" s="1652"/>
      <c r="B1849" s="817">
        <v>8</v>
      </c>
      <c r="C1849" s="1099" t="s">
        <v>82</v>
      </c>
      <c r="D1849" s="1102" t="s">
        <v>1695</v>
      </c>
      <c r="E1849" s="1102">
        <v>0</v>
      </c>
      <c r="F1849" s="1103" t="s">
        <v>82</v>
      </c>
      <c r="G1849" s="514">
        <v>0</v>
      </c>
      <c r="H1849" s="514" t="s">
        <v>82</v>
      </c>
      <c r="I1849" s="514" t="s">
        <v>82</v>
      </c>
      <c r="J1849" s="764">
        <v>10</v>
      </c>
      <c r="K1849" s="764">
        <v>0</v>
      </c>
      <c r="L1849" s="868" t="s">
        <v>96</v>
      </c>
      <c r="M1849" s="468" t="s">
        <v>82</v>
      </c>
      <c r="N1849" s="940" t="s">
        <v>212</v>
      </c>
      <c r="O1849" s="922"/>
      <c r="P1849" s="871"/>
      <c r="Q1849" s="537">
        <f t="shared" si="51"/>
        <v>0</v>
      </c>
      <c r="R1849" s="470">
        <f>Q1849*0.93</f>
        <v>0</v>
      </c>
      <c r="S1849" s="1264" t="e">
        <f t="shared" si="50"/>
        <v>#VALUE!</v>
      </c>
      <c r="T1849" s="1265"/>
      <c r="U1849" s="1292" t="s">
        <v>472</v>
      </c>
      <c r="V1849" s="1293"/>
    </row>
    <row r="1850" spans="1:22" ht="18">
      <c r="A1850" s="1652"/>
      <c r="B1850" s="817" t="s">
        <v>465</v>
      </c>
      <c r="C1850" s="1099" t="s">
        <v>82</v>
      </c>
      <c r="D1850" s="1098">
        <v>30</v>
      </c>
      <c r="E1850" s="1104">
        <v>30</v>
      </c>
      <c r="F1850" s="1103" t="s">
        <v>82</v>
      </c>
      <c r="G1850" s="838" t="s">
        <v>96</v>
      </c>
      <c r="H1850" s="468" t="s">
        <v>82</v>
      </c>
      <c r="I1850" s="514" t="s">
        <v>82</v>
      </c>
      <c r="J1850" s="764" t="s">
        <v>699</v>
      </c>
      <c r="K1850" s="514">
        <v>0</v>
      </c>
      <c r="L1850" s="514" t="s">
        <v>82</v>
      </c>
      <c r="M1850" s="863" t="s">
        <v>82</v>
      </c>
      <c r="N1850" s="923"/>
      <c r="O1850" s="922"/>
      <c r="P1850" s="871"/>
      <c r="Q1850" s="537">
        <f t="shared" si="51"/>
        <v>0</v>
      </c>
      <c r="R1850" s="470">
        <f>Q1850*0.93</f>
        <v>0</v>
      </c>
      <c r="S1850" s="1264" t="e">
        <f t="shared" si="50"/>
        <v>#DIV/0!</v>
      </c>
      <c r="T1850" s="1265"/>
      <c r="U1850" s="1292" t="s">
        <v>473</v>
      </c>
      <c r="V1850" s="1293"/>
    </row>
    <row r="1851" spans="1:22" ht="18">
      <c r="A1851" s="1653"/>
      <c r="B1851" s="817" t="s">
        <v>467</v>
      </c>
      <c r="C1851" s="1099">
        <v>25</v>
      </c>
      <c r="D1851" s="1098">
        <v>65</v>
      </c>
      <c r="E1851" s="1098">
        <v>20</v>
      </c>
      <c r="F1851" s="1105">
        <v>32</v>
      </c>
      <c r="G1851" s="514">
        <v>496</v>
      </c>
      <c r="H1851" s="468" t="s">
        <v>82</v>
      </c>
      <c r="I1851" s="514" t="s">
        <v>82</v>
      </c>
      <c r="J1851" s="764">
        <v>0</v>
      </c>
      <c r="K1851" s="764">
        <v>0</v>
      </c>
      <c r="L1851" s="868" t="s">
        <v>484</v>
      </c>
      <c r="M1851" s="1091" t="s">
        <v>1689</v>
      </c>
      <c r="N1851" s="841">
        <v>116295</v>
      </c>
      <c r="O1851" s="787">
        <v>25.25</v>
      </c>
      <c r="P1851" s="801">
        <v>59</v>
      </c>
      <c r="Q1851" s="537">
        <f t="shared" si="51"/>
        <v>10.352499999999999</v>
      </c>
      <c r="R1851" s="470">
        <f>Q1851*0.7835</f>
        <v>8.1111837499999986</v>
      </c>
      <c r="S1851" s="1264">
        <f t="shared" si="50"/>
        <v>11233.5184737986</v>
      </c>
      <c r="T1851" s="1265"/>
      <c r="U1851" s="1292" t="s">
        <v>1686</v>
      </c>
      <c r="V1851" s="1293"/>
    </row>
    <row r="1852" spans="1:22" ht="18">
      <c r="A1852" s="1651">
        <v>45550</v>
      </c>
      <c r="B1852" s="817" t="s">
        <v>256</v>
      </c>
      <c r="C1852" s="1095" t="s">
        <v>82</v>
      </c>
      <c r="D1852" s="1096">
        <v>142</v>
      </c>
      <c r="E1852" s="1101">
        <v>73</v>
      </c>
      <c r="F1852" s="1098"/>
      <c r="G1852" s="514" t="s">
        <v>82</v>
      </c>
      <c r="H1852" s="970">
        <v>159.94</v>
      </c>
      <c r="I1852" s="514" t="s">
        <v>82</v>
      </c>
      <c r="J1852" s="838" t="s">
        <v>443</v>
      </c>
      <c r="K1852" s="839">
        <v>0</v>
      </c>
      <c r="L1852" s="868" t="s">
        <v>96</v>
      </c>
      <c r="M1852" s="468" t="s">
        <v>1669</v>
      </c>
      <c r="N1852" s="514" t="s">
        <v>82</v>
      </c>
      <c r="O1852" s="756" t="s">
        <v>82</v>
      </c>
      <c r="P1852" s="768" t="s">
        <v>82</v>
      </c>
      <c r="Q1852" s="537" t="e">
        <f t="shared" si="51"/>
        <v>#VALUE!</v>
      </c>
      <c r="R1852" s="470" t="e">
        <f>Q1852*0.75</f>
        <v>#VALUE!</v>
      </c>
      <c r="S1852" s="1264" t="e">
        <f t="shared" si="50"/>
        <v>#VALUE!</v>
      </c>
      <c r="T1852" s="1265"/>
      <c r="U1852" s="1292" t="s">
        <v>1674</v>
      </c>
      <c r="V1852" s="1293"/>
    </row>
    <row r="1853" spans="1:22" ht="18">
      <c r="A1853" s="1652"/>
      <c r="B1853" s="817">
        <v>6</v>
      </c>
      <c r="C1853" s="1099" t="s">
        <v>82</v>
      </c>
      <c r="D1853" s="1100">
        <v>110</v>
      </c>
      <c r="E1853" s="1101">
        <v>116</v>
      </c>
      <c r="F1853" s="1102"/>
      <c r="G1853" s="514" t="s">
        <v>82</v>
      </c>
      <c r="H1853" s="514" t="s">
        <v>82</v>
      </c>
      <c r="I1853" s="514" t="s">
        <v>82</v>
      </c>
      <c r="J1853" s="838" t="s">
        <v>562</v>
      </c>
      <c r="K1853" s="764" t="s">
        <v>96</v>
      </c>
      <c r="L1853" s="868" t="s">
        <v>96</v>
      </c>
      <c r="M1853" s="468" t="s">
        <v>1669</v>
      </c>
      <c r="N1853" s="514" t="s">
        <v>82</v>
      </c>
      <c r="O1853" s="756" t="s">
        <v>82</v>
      </c>
      <c r="P1853" s="801" t="s">
        <v>82</v>
      </c>
      <c r="Q1853" s="537" t="e">
        <f t="shared" si="51"/>
        <v>#VALUE!</v>
      </c>
      <c r="R1853" s="470" t="e">
        <f>Q1853*0.75</f>
        <v>#VALUE!</v>
      </c>
      <c r="S1853" s="1264" t="e">
        <f t="shared" si="50"/>
        <v>#VALUE!</v>
      </c>
      <c r="T1853" s="1265"/>
      <c r="U1853" s="1292" t="s">
        <v>1674</v>
      </c>
      <c r="V1853" s="1293"/>
    </row>
    <row r="1854" spans="1:22" ht="18">
      <c r="A1854" s="1652"/>
      <c r="B1854" s="817">
        <v>7</v>
      </c>
      <c r="C1854" s="1099">
        <v>98</v>
      </c>
      <c r="D1854" s="1102">
        <v>73</v>
      </c>
      <c r="E1854" s="1102">
        <v>18</v>
      </c>
      <c r="F1854" s="1102">
        <v>33</v>
      </c>
      <c r="G1854" s="514">
        <v>524</v>
      </c>
      <c r="H1854" s="514" t="s">
        <v>82</v>
      </c>
      <c r="I1854" s="514" t="s">
        <v>82</v>
      </c>
      <c r="J1854" s="764" t="s">
        <v>443</v>
      </c>
      <c r="K1854" s="764" t="s">
        <v>443</v>
      </c>
      <c r="L1854" s="868" t="s">
        <v>484</v>
      </c>
      <c r="M1854" s="468" t="s">
        <v>1459</v>
      </c>
      <c r="N1854" s="514">
        <v>219664</v>
      </c>
      <c r="O1854" s="756">
        <v>36.409999999999997</v>
      </c>
      <c r="P1854" s="801">
        <v>15</v>
      </c>
      <c r="Q1854" s="537">
        <f t="shared" si="51"/>
        <v>30.948499999999999</v>
      </c>
      <c r="R1854" s="470">
        <f>Q1854*0.75</f>
        <v>23.211375</v>
      </c>
      <c r="S1854" s="1264">
        <f t="shared" si="50"/>
        <v>7097.7268688304766</v>
      </c>
      <c r="T1854" s="1265"/>
      <c r="U1854" s="1292" t="s">
        <v>1690</v>
      </c>
      <c r="V1854" s="1293"/>
    </row>
    <row r="1855" spans="1:22" ht="18">
      <c r="A1855" s="1652"/>
      <c r="B1855" s="817">
        <v>8</v>
      </c>
      <c r="C1855" s="1099" t="s">
        <v>82</v>
      </c>
      <c r="D1855" s="1102">
        <v>230</v>
      </c>
      <c r="E1855" s="1102">
        <v>0</v>
      </c>
      <c r="F1855" s="1103" t="s">
        <v>82</v>
      </c>
      <c r="G1855" s="514">
        <v>0</v>
      </c>
      <c r="H1855" s="514" t="s">
        <v>82</v>
      </c>
      <c r="I1855" s="514" t="s">
        <v>82</v>
      </c>
      <c r="J1855" s="764" t="s">
        <v>697</v>
      </c>
      <c r="K1855" s="764">
        <v>0</v>
      </c>
      <c r="L1855" s="868" t="s">
        <v>96</v>
      </c>
      <c r="M1855" s="468" t="s">
        <v>82</v>
      </c>
      <c r="N1855" s="940"/>
      <c r="O1855" s="922"/>
      <c r="P1855" s="871"/>
      <c r="Q1855" s="537">
        <f t="shared" si="51"/>
        <v>0</v>
      </c>
      <c r="R1855" s="470">
        <f>Q1855*0.93</f>
        <v>0</v>
      </c>
      <c r="S1855" s="1264" t="e">
        <f t="shared" si="50"/>
        <v>#DIV/0!</v>
      </c>
      <c r="T1855" s="1265"/>
      <c r="U1855" s="1292" t="s">
        <v>472</v>
      </c>
      <c r="V1855" s="1293"/>
    </row>
    <row r="1856" spans="1:22" ht="18">
      <c r="A1856" s="1652"/>
      <c r="B1856" s="817" t="s">
        <v>465</v>
      </c>
      <c r="C1856" s="1099" t="s">
        <v>82</v>
      </c>
      <c r="D1856" s="1098">
        <v>30</v>
      </c>
      <c r="E1856" s="1104">
        <v>30</v>
      </c>
      <c r="F1856" s="1103" t="s">
        <v>82</v>
      </c>
      <c r="G1856" s="838" t="s">
        <v>96</v>
      </c>
      <c r="H1856" s="468" t="s">
        <v>82</v>
      </c>
      <c r="I1856" s="514" t="s">
        <v>82</v>
      </c>
      <c r="J1856" s="764" t="s">
        <v>699</v>
      </c>
      <c r="K1856" s="514">
        <v>0</v>
      </c>
      <c r="L1856" s="514" t="s">
        <v>82</v>
      </c>
      <c r="M1856" s="863" t="s">
        <v>82</v>
      </c>
      <c r="N1856" s="923"/>
      <c r="O1856" s="922"/>
      <c r="P1856" s="871"/>
      <c r="Q1856" s="537">
        <f t="shared" si="51"/>
        <v>0</v>
      </c>
      <c r="R1856" s="470">
        <f>Q1856*0.93</f>
        <v>0</v>
      </c>
      <c r="S1856" s="1264" t="e">
        <f t="shared" si="50"/>
        <v>#DIV/0!</v>
      </c>
      <c r="T1856" s="1265"/>
      <c r="U1856" s="1292" t="s">
        <v>473</v>
      </c>
      <c r="V1856" s="1293"/>
    </row>
    <row r="1857" spans="1:22" ht="18">
      <c r="A1857" s="1653"/>
      <c r="B1857" s="817" t="s">
        <v>467</v>
      </c>
      <c r="C1857" s="1099">
        <v>25</v>
      </c>
      <c r="D1857" s="1098">
        <v>65</v>
      </c>
      <c r="E1857" s="1098">
        <v>20</v>
      </c>
      <c r="F1857" s="1105">
        <v>35</v>
      </c>
      <c r="G1857" s="514">
        <v>491</v>
      </c>
      <c r="H1857" s="468" t="s">
        <v>82</v>
      </c>
      <c r="I1857" s="514" t="s">
        <v>82</v>
      </c>
      <c r="J1857" s="764">
        <v>0</v>
      </c>
      <c r="K1857" s="764">
        <v>0</v>
      </c>
      <c r="L1857" s="868" t="s">
        <v>484</v>
      </c>
      <c r="M1857" s="1091" t="s">
        <v>1136</v>
      </c>
      <c r="N1857" s="841">
        <v>116295</v>
      </c>
      <c r="O1857" s="787">
        <v>26.4</v>
      </c>
      <c r="P1857" s="801">
        <v>59</v>
      </c>
      <c r="Q1857" s="537">
        <f t="shared" si="51"/>
        <v>10.823999999999998</v>
      </c>
      <c r="R1857" s="470">
        <f>Q1857*0.7835</f>
        <v>8.4806039999999978</v>
      </c>
      <c r="S1857" s="1264">
        <f t="shared" si="50"/>
        <v>10744.179600886921</v>
      </c>
      <c r="T1857" s="1265"/>
      <c r="U1857" s="1292" t="s">
        <v>1686</v>
      </c>
      <c r="V1857" s="1293"/>
    </row>
    <row r="1858" spans="1:22" ht="18">
      <c r="A1858" s="1651">
        <v>45551</v>
      </c>
      <c r="B1858" s="817" t="s">
        <v>256</v>
      </c>
      <c r="C1858" s="1095" t="s">
        <v>82</v>
      </c>
      <c r="D1858" s="1096">
        <v>142</v>
      </c>
      <c r="E1858" s="1101">
        <v>73</v>
      </c>
      <c r="F1858" s="1098">
        <v>0</v>
      </c>
      <c r="G1858" s="514" t="s">
        <v>82</v>
      </c>
      <c r="H1858" s="970">
        <v>160</v>
      </c>
      <c r="I1858" s="514" t="s">
        <v>82</v>
      </c>
      <c r="J1858" s="838" t="s">
        <v>443</v>
      </c>
      <c r="K1858" s="839">
        <v>0</v>
      </c>
      <c r="L1858" s="868" t="s">
        <v>96</v>
      </c>
      <c r="M1858" s="468" t="s">
        <v>794</v>
      </c>
      <c r="N1858" s="514" t="s">
        <v>82</v>
      </c>
      <c r="O1858" s="756" t="s">
        <v>82</v>
      </c>
      <c r="P1858" s="768" t="s">
        <v>82</v>
      </c>
      <c r="Q1858" s="537" t="e">
        <f t="shared" si="51"/>
        <v>#VALUE!</v>
      </c>
      <c r="R1858" s="470" t="e">
        <f>Q1858*0.75</f>
        <v>#VALUE!</v>
      </c>
      <c r="S1858" s="1264" t="e">
        <f t="shared" si="50"/>
        <v>#VALUE!</v>
      </c>
      <c r="T1858" s="1265"/>
      <c r="U1858" s="1292" t="s">
        <v>1674</v>
      </c>
      <c r="V1858" s="1293"/>
    </row>
    <row r="1859" spans="1:22" ht="18">
      <c r="A1859" s="1652"/>
      <c r="B1859" s="817">
        <v>6</v>
      </c>
      <c r="C1859" s="1099" t="s">
        <v>82</v>
      </c>
      <c r="D1859" s="1100">
        <v>110</v>
      </c>
      <c r="E1859" s="1101">
        <v>116</v>
      </c>
      <c r="F1859" s="1102">
        <v>0</v>
      </c>
      <c r="G1859" s="514" t="s">
        <v>82</v>
      </c>
      <c r="H1859" s="514" t="s">
        <v>82</v>
      </c>
      <c r="I1859" s="514" t="s">
        <v>82</v>
      </c>
      <c r="J1859" s="838" t="s">
        <v>406</v>
      </c>
      <c r="K1859" s="764" t="s">
        <v>96</v>
      </c>
      <c r="L1859" s="868" t="s">
        <v>96</v>
      </c>
      <c r="M1859" s="468" t="s">
        <v>794</v>
      </c>
      <c r="N1859" s="514" t="s">
        <v>82</v>
      </c>
      <c r="O1859" s="756" t="s">
        <v>82</v>
      </c>
      <c r="P1859" s="801" t="s">
        <v>82</v>
      </c>
      <c r="Q1859" s="537" t="e">
        <f t="shared" si="51"/>
        <v>#VALUE!</v>
      </c>
      <c r="R1859" s="470" t="e">
        <f>Q1859*0.75</f>
        <v>#VALUE!</v>
      </c>
      <c r="S1859" s="1264" t="e">
        <f t="shared" si="50"/>
        <v>#VALUE!</v>
      </c>
      <c r="T1859" s="1265"/>
      <c r="U1859" s="1292" t="s">
        <v>1674</v>
      </c>
      <c r="V1859" s="1293"/>
    </row>
    <row r="1860" spans="1:22" ht="18">
      <c r="A1860" s="1652"/>
      <c r="B1860" s="817">
        <v>7</v>
      </c>
      <c r="C1860" s="1099">
        <v>0</v>
      </c>
      <c r="D1860" s="1102">
        <v>105</v>
      </c>
      <c r="E1860" s="1102">
        <v>18</v>
      </c>
      <c r="F1860" s="1102">
        <v>0</v>
      </c>
      <c r="G1860" s="514" t="s">
        <v>82</v>
      </c>
      <c r="H1860" s="514" t="s">
        <v>82</v>
      </c>
      <c r="I1860" s="514" t="s">
        <v>82</v>
      </c>
      <c r="J1860" s="764" t="s">
        <v>443</v>
      </c>
      <c r="K1860" s="764" t="s">
        <v>443</v>
      </c>
      <c r="L1860" s="868" t="s">
        <v>461</v>
      </c>
      <c r="M1860" s="468" t="s">
        <v>794</v>
      </c>
      <c r="N1860" s="514">
        <v>131212</v>
      </c>
      <c r="O1860" s="756">
        <v>22</v>
      </c>
      <c r="P1860" s="801">
        <v>15</v>
      </c>
      <c r="Q1860" s="537">
        <f t="shared" si="51"/>
        <v>18.7</v>
      </c>
      <c r="R1860" s="470">
        <f>Q1860*0.75</f>
        <v>14.024999999999999</v>
      </c>
      <c r="S1860" s="1264">
        <f t="shared" ref="S1860:S1923" si="52">N1860/Q1860</f>
        <v>7016.6844919786099</v>
      </c>
      <c r="T1860" s="1265"/>
      <c r="U1860" s="1292" t="s">
        <v>1674</v>
      </c>
      <c r="V1860" s="1293"/>
    </row>
    <row r="1861" spans="1:22" ht="18">
      <c r="A1861" s="1652"/>
      <c r="B1861" s="817">
        <v>8</v>
      </c>
      <c r="C1861" s="1099" t="s">
        <v>82</v>
      </c>
      <c r="D1861" s="1102">
        <v>230</v>
      </c>
      <c r="E1861" s="1102">
        <v>0</v>
      </c>
      <c r="F1861" s="1103" t="s">
        <v>82</v>
      </c>
      <c r="G1861" s="514">
        <v>0</v>
      </c>
      <c r="H1861" s="514" t="s">
        <v>82</v>
      </c>
      <c r="I1861" s="514" t="s">
        <v>82</v>
      </c>
      <c r="J1861" s="764" t="s">
        <v>697</v>
      </c>
      <c r="K1861" s="764">
        <v>0</v>
      </c>
      <c r="L1861" s="868" t="s">
        <v>96</v>
      </c>
      <c r="M1861" s="468" t="s">
        <v>82</v>
      </c>
      <c r="N1861" s="940"/>
      <c r="O1861" s="922"/>
      <c r="P1861" s="871"/>
      <c r="Q1861" s="537">
        <f t="shared" si="51"/>
        <v>0</v>
      </c>
      <c r="R1861" s="470">
        <f>Q1861*0.93</f>
        <v>0</v>
      </c>
      <c r="S1861" s="1264" t="e">
        <f t="shared" si="52"/>
        <v>#DIV/0!</v>
      </c>
      <c r="T1861" s="1265"/>
      <c r="U1861" s="1292" t="s">
        <v>472</v>
      </c>
      <c r="V1861" s="1293"/>
    </row>
    <row r="1862" spans="1:22" ht="18">
      <c r="A1862" s="1652"/>
      <c r="B1862" s="817" t="s">
        <v>465</v>
      </c>
      <c r="C1862" s="1099" t="s">
        <v>82</v>
      </c>
      <c r="D1862" s="1098">
        <v>30</v>
      </c>
      <c r="E1862" s="1104">
        <v>30</v>
      </c>
      <c r="F1862" s="1103" t="s">
        <v>82</v>
      </c>
      <c r="G1862" s="838" t="s">
        <v>96</v>
      </c>
      <c r="H1862" s="468" t="s">
        <v>82</v>
      </c>
      <c r="I1862" s="514" t="s">
        <v>82</v>
      </c>
      <c r="J1862" s="764" t="s">
        <v>699</v>
      </c>
      <c r="K1862" s="514">
        <v>0</v>
      </c>
      <c r="L1862" s="514" t="s">
        <v>82</v>
      </c>
      <c r="M1862" s="863" t="s">
        <v>82</v>
      </c>
      <c r="N1862" s="923"/>
      <c r="O1862" s="922"/>
      <c r="P1862" s="871"/>
      <c r="Q1862" s="537">
        <f t="shared" si="51"/>
        <v>0</v>
      </c>
      <c r="R1862" s="470">
        <f>Q1862*0.93</f>
        <v>0</v>
      </c>
      <c r="S1862" s="1264" t="e">
        <f t="shared" si="52"/>
        <v>#DIV/0!</v>
      </c>
      <c r="T1862" s="1265"/>
      <c r="U1862" s="1292" t="s">
        <v>473</v>
      </c>
      <c r="V1862" s="1293"/>
    </row>
    <row r="1863" spans="1:22" ht="18">
      <c r="A1863" s="1653"/>
      <c r="B1863" s="817" t="s">
        <v>467</v>
      </c>
      <c r="C1863" s="1099">
        <v>0</v>
      </c>
      <c r="D1863" s="1098">
        <v>87</v>
      </c>
      <c r="E1863" s="1098">
        <v>20</v>
      </c>
      <c r="F1863" s="1105">
        <v>0</v>
      </c>
      <c r="G1863" s="514" t="s">
        <v>82</v>
      </c>
      <c r="H1863" s="468" t="s">
        <v>82</v>
      </c>
      <c r="I1863" s="514" t="s">
        <v>82</v>
      </c>
      <c r="J1863" s="764">
        <v>0</v>
      </c>
      <c r="K1863" s="764">
        <v>0</v>
      </c>
      <c r="L1863" s="868" t="s">
        <v>461</v>
      </c>
      <c r="M1863" s="1091" t="s">
        <v>794</v>
      </c>
      <c r="N1863" s="841">
        <v>70000</v>
      </c>
      <c r="O1863" s="787">
        <v>16.579999999999998</v>
      </c>
      <c r="P1863" s="801">
        <v>59</v>
      </c>
      <c r="Q1863" s="537">
        <f t="shared" si="51"/>
        <v>6.7977999999999996</v>
      </c>
      <c r="R1863" s="470">
        <f>Q1863*0.7835</f>
        <v>5.3260762999999995</v>
      </c>
      <c r="S1863" s="1264">
        <f t="shared" si="52"/>
        <v>10297.449174733003</v>
      </c>
      <c r="T1863" s="1265"/>
      <c r="U1863" s="1292" t="s">
        <v>1674</v>
      </c>
      <c r="V1863" s="1293"/>
    </row>
    <row r="1864" spans="1:22" ht="18">
      <c r="A1864" s="1651">
        <v>45552</v>
      </c>
      <c r="B1864" s="817" t="s">
        <v>256</v>
      </c>
      <c r="C1864" s="1095" t="s">
        <v>82</v>
      </c>
      <c r="D1864" s="1096">
        <v>142</v>
      </c>
      <c r="E1864" s="1101">
        <v>73</v>
      </c>
      <c r="F1864" s="1098">
        <v>0</v>
      </c>
      <c r="G1864" s="514" t="s">
        <v>82</v>
      </c>
      <c r="H1864" s="970">
        <v>160.09</v>
      </c>
      <c r="I1864" s="514" t="s">
        <v>82</v>
      </c>
      <c r="J1864" s="838" t="s">
        <v>443</v>
      </c>
      <c r="K1864" s="839">
        <v>0</v>
      </c>
      <c r="L1864" s="868" t="s">
        <v>96</v>
      </c>
      <c r="M1864" s="468" t="s">
        <v>794</v>
      </c>
      <c r="N1864" s="514" t="s">
        <v>82</v>
      </c>
      <c r="O1864" s="756" t="s">
        <v>82</v>
      </c>
      <c r="P1864" s="768" t="s">
        <v>82</v>
      </c>
      <c r="Q1864" s="537" t="e">
        <f t="shared" si="51"/>
        <v>#VALUE!</v>
      </c>
      <c r="R1864" s="470" t="e">
        <f>Q1864*0.75</f>
        <v>#VALUE!</v>
      </c>
      <c r="S1864" s="1264" t="e">
        <f t="shared" si="52"/>
        <v>#VALUE!</v>
      </c>
      <c r="T1864" s="1265"/>
      <c r="U1864" s="1292" t="s">
        <v>1674</v>
      </c>
      <c r="V1864" s="1293"/>
    </row>
    <row r="1865" spans="1:22" ht="18">
      <c r="A1865" s="1652"/>
      <c r="B1865" s="817">
        <v>6</v>
      </c>
      <c r="C1865" s="1099" t="s">
        <v>82</v>
      </c>
      <c r="D1865" s="1100">
        <v>110</v>
      </c>
      <c r="E1865" s="1101">
        <v>116</v>
      </c>
      <c r="F1865" s="1102">
        <v>0</v>
      </c>
      <c r="G1865" s="514" t="s">
        <v>82</v>
      </c>
      <c r="H1865" s="514" t="s">
        <v>82</v>
      </c>
      <c r="I1865" s="514" t="s">
        <v>82</v>
      </c>
      <c r="J1865" s="838" t="s">
        <v>406</v>
      </c>
      <c r="K1865" s="764" t="s">
        <v>96</v>
      </c>
      <c r="L1865" s="868" t="s">
        <v>96</v>
      </c>
      <c r="M1865" s="468" t="s">
        <v>794</v>
      </c>
      <c r="N1865" s="514" t="s">
        <v>82</v>
      </c>
      <c r="O1865" s="756" t="s">
        <v>82</v>
      </c>
      <c r="P1865" s="801" t="s">
        <v>82</v>
      </c>
      <c r="Q1865" s="537" t="e">
        <f t="shared" si="51"/>
        <v>#VALUE!</v>
      </c>
      <c r="R1865" s="470" t="e">
        <f>Q1865*0.75</f>
        <v>#VALUE!</v>
      </c>
      <c r="S1865" s="1264" t="e">
        <f t="shared" si="52"/>
        <v>#VALUE!</v>
      </c>
      <c r="T1865" s="1265"/>
      <c r="U1865" s="1292" t="s">
        <v>1674</v>
      </c>
      <c r="V1865" s="1293"/>
    </row>
    <row r="1866" spans="1:22" ht="18">
      <c r="A1866" s="1652"/>
      <c r="B1866" s="817">
        <v>7</v>
      </c>
      <c r="C1866" s="1099">
        <v>0</v>
      </c>
      <c r="D1866" s="1102">
        <v>105</v>
      </c>
      <c r="E1866" s="1102">
        <v>18</v>
      </c>
      <c r="F1866" s="1102">
        <v>0</v>
      </c>
      <c r="G1866" s="514" t="s">
        <v>82</v>
      </c>
      <c r="H1866" s="514" t="s">
        <v>82</v>
      </c>
      <c r="I1866" s="514" t="s">
        <v>82</v>
      </c>
      <c r="J1866" s="764" t="s">
        <v>443</v>
      </c>
      <c r="K1866" s="764" t="s">
        <v>443</v>
      </c>
      <c r="L1866" s="868" t="s">
        <v>96</v>
      </c>
      <c r="M1866" s="468" t="s">
        <v>794</v>
      </c>
      <c r="N1866" s="514">
        <v>0</v>
      </c>
      <c r="O1866" s="756">
        <v>0</v>
      </c>
      <c r="P1866" s="801">
        <v>15</v>
      </c>
      <c r="Q1866" s="537">
        <f t="shared" si="51"/>
        <v>0</v>
      </c>
      <c r="R1866" s="470">
        <f>Q1866*0.75</f>
        <v>0</v>
      </c>
      <c r="S1866" s="1264" t="e">
        <f t="shared" si="52"/>
        <v>#DIV/0!</v>
      </c>
      <c r="T1866" s="1265"/>
      <c r="U1866" s="1292" t="s">
        <v>1674</v>
      </c>
      <c r="V1866" s="1293"/>
    </row>
    <row r="1867" spans="1:22" ht="18">
      <c r="A1867" s="1652"/>
      <c r="B1867" s="817">
        <v>8</v>
      </c>
      <c r="C1867" s="1099" t="s">
        <v>82</v>
      </c>
      <c r="D1867" s="1102">
        <v>230</v>
      </c>
      <c r="E1867" s="1102">
        <v>0</v>
      </c>
      <c r="F1867" s="1103" t="s">
        <v>82</v>
      </c>
      <c r="G1867" s="514">
        <v>0</v>
      </c>
      <c r="H1867" s="514" t="s">
        <v>82</v>
      </c>
      <c r="I1867" s="514" t="s">
        <v>82</v>
      </c>
      <c r="J1867" s="764" t="s">
        <v>697</v>
      </c>
      <c r="K1867" s="764">
        <v>0</v>
      </c>
      <c r="L1867" s="868" t="s">
        <v>96</v>
      </c>
      <c r="M1867" s="468" t="s">
        <v>82</v>
      </c>
      <c r="N1867" s="940"/>
      <c r="O1867" s="922"/>
      <c r="P1867" s="871"/>
      <c r="Q1867" s="537">
        <f t="shared" si="51"/>
        <v>0</v>
      </c>
      <c r="R1867" s="470">
        <f>Q1867*0.93</f>
        <v>0</v>
      </c>
      <c r="S1867" s="1264" t="e">
        <f t="shared" si="52"/>
        <v>#DIV/0!</v>
      </c>
      <c r="T1867" s="1265"/>
      <c r="U1867" s="1292" t="s">
        <v>472</v>
      </c>
      <c r="V1867" s="1293"/>
    </row>
    <row r="1868" spans="1:22" ht="18">
      <c r="A1868" s="1652"/>
      <c r="B1868" s="817" t="s">
        <v>465</v>
      </c>
      <c r="C1868" s="1099" t="s">
        <v>82</v>
      </c>
      <c r="D1868" s="1098">
        <v>30</v>
      </c>
      <c r="E1868" s="1104">
        <v>30</v>
      </c>
      <c r="F1868" s="1103" t="s">
        <v>82</v>
      </c>
      <c r="G1868" s="838" t="s">
        <v>96</v>
      </c>
      <c r="H1868" s="468" t="s">
        <v>82</v>
      </c>
      <c r="I1868" s="514" t="s">
        <v>82</v>
      </c>
      <c r="J1868" s="764" t="s">
        <v>699</v>
      </c>
      <c r="K1868" s="514">
        <v>0</v>
      </c>
      <c r="L1868" s="514" t="s">
        <v>82</v>
      </c>
      <c r="M1868" s="863" t="s">
        <v>82</v>
      </c>
      <c r="N1868" s="923"/>
      <c r="O1868" s="922"/>
      <c r="P1868" s="871"/>
      <c r="Q1868" s="537">
        <f t="shared" si="51"/>
        <v>0</v>
      </c>
      <c r="R1868" s="470">
        <f>Q1868*0.93</f>
        <v>0</v>
      </c>
      <c r="S1868" s="1264" t="e">
        <f t="shared" si="52"/>
        <v>#DIV/0!</v>
      </c>
      <c r="T1868" s="1265"/>
      <c r="U1868" s="1292" t="s">
        <v>473</v>
      </c>
      <c r="V1868" s="1293"/>
    </row>
    <row r="1869" spans="1:22" ht="18">
      <c r="A1869" s="1653"/>
      <c r="B1869" s="817" t="s">
        <v>467</v>
      </c>
      <c r="C1869" s="1099">
        <v>0</v>
      </c>
      <c r="D1869" s="1098">
        <v>87</v>
      </c>
      <c r="E1869" s="1098">
        <v>20</v>
      </c>
      <c r="F1869" s="1105">
        <v>0</v>
      </c>
      <c r="G1869" s="514" t="s">
        <v>82</v>
      </c>
      <c r="H1869" s="468" t="s">
        <v>82</v>
      </c>
      <c r="I1869" s="514" t="s">
        <v>82</v>
      </c>
      <c r="J1869" s="764">
        <v>0</v>
      </c>
      <c r="K1869" s="764">
        <v>0</v>
      </c>
      <c r="L1869" s="868" t="s">
        <v>96</v>
      </c>
      <c r="M1869" s="1091" t="s">
        <v>794</v>
      </c>
      <c r="N1869" s="841">
        <v>0</v>
      </c>
      <c r="O1869" s="787">
        <v>0</v>
      </c>
      <c r="P1869" s="801">
        <v>59</v>
      </c>
      <c r="Q1869" s="537">
        <f t="shared" si="51"/>
        <v>0</v>
      </c>
      <c r="R1869" s="470">
        <f>Q1869*0.7835</f>
        <v>0</v>
      </c>
      <c r="S1869" s="1264" t="e">
        <f t="shared" si="52"/>
        <v>#DIV/0!</v>
      </c>
      <c r="T1869" s="1265"/>
      <c r="U1869" s="1292" t="s">
        <v>1674</v>
      </c>
      <c r="V1869" s="1293"/>
    </row>
    <row r="1870" spans="1:22" ht="18">
      <c r="A1870" s="1651">
        <v>45553</v>
      </c>
      <c r="B1870" s="817" t="s">
        <v>256</v>
      </c>
      <c r="C1870" s="1095" t="s">
        <v>82</v>
      </c>
      <c r="D1870" s="1096">
        <v>142</v>
      </c>
      <c r="E1870" s="1101">
        <v>73</v>
      </c>
      <c r="F1870" s="1098">
        <v>0</v>
      </c>
      <c r="G1870" s="514" t="s">
        <v>82</v>
      </c>
      <c r="H1870" s="970">
        <v>160.18</v>
      </c>
      <c r="I1870" s="514" t="s">
        <v>82</v>
      </c>
      <c r="J1870" s="838" t="s">
        <v>443</v>
      </c>
      <c r="K1870" s="839">
        <v>0</v>
      </c>
      <c r="L1870" s="868" t="s">
        <v>96</v>
      </c>
      <c r="M1870" s="468" t="s">
        <v>794</v>
      </c>
      <c r="N1870" s="514" t="s">
        <v>82</v>
      </c>
      <c r="O1870" s="756" t="s">
        <v>82</v>
      </c>
      <c r="P1870" s="768" t="s">
        <v>82</v>
      </c>
      <c r="Q1870" s="537" t="e">
        <f t="shared" si="51"/>
        <v>#VALUE!</v>
      </c>
      <c r="R1870" s="470" t="e">
        <f>Q1870*0.75</f>
        <v>#VALUE!</v>
      </c>
      <c r="S1870" s="1264" t="e">
        <f t="shared" si="52"/>
        <v>#VALUE!</v>
      </c>
      <c r="T1870" s="1265"/>
      <c r="U1870" s="1292" t="s">
        <v>1674</v>
      </c>
      <c r="V1870" s="1293"/>
    </row>
    <row r="1871" spans="1:22" ht="18">
      <c r="A1871" s="1652"/>
      <c r="B1871" s="817">
        <v>6</v>
      </c>
      <c r="C1871" s="1099" t="s">
        <v>82</v>
      </c>
      <c r="D1871" s="1100">
        <v>110</v>
      </c>
      <c r="E1871" s="1101">
        <v>116</v>
      </c>
      <c r="F1871" s="1102">
        <v>0</v>
      </c>
      <c r="G1871" s="514" t="s">
        <v>82</v>
      </c>
      <c r="H1871" s="514" t="s">
        <v>82</v>
      </c>
      <c r="I1871" s="514" t="s">
        <v>82</v>
      </c>
      <c r="J1871" s="838" t="s">
        <v>406</v>
      </c>
      <c r="K1871" s="764" t="s">
        <v>96</v>
      </c>
      <c r="L1871" s="868" t="s">
        <v>96</v>
      </c>
      <c r="M1871" s="468" t="s">
        <v>794</v>
      </c>
      <c r="N1871" s="514" t="s">
        <v>82</v>
      </c>
      <c r="O1871" s="756" t="s">
        <v>82</v>
      </c>
      <c r="P1871" s="801" t="s">
        <v>82</v>
      </c>
      <c r="Q1871" s="537" t="e">
        <f t="shared" si="51"/>
        <v>#VALUE!</v>
      </c>
      <c r="R1871" s="470" t="e">
        <f>Q1871*0.75</f>
        <v>#VALUE!</v>
      </c>
      <c r="S1871" s="1264" t="e">
        <f t="shared" si="52"/>
        <v>#VALUE!</v>
      </c>
      <c r="T1871" s="1265"/>
      <c r="U1871" s="1292" t="s">
        <v>1674</v>
      </c>
      <c r="V1871" s="1293"/>
    </row>
    <row r="1872" spans="1:22" ht="18">
      <c r="A1872" s="1652"/>
      <c r="B1872" s="817">
        <v>7</v>
      </c>
      <c r="C1872" s="1099">
        <v>0</v>
      </c>
      <c r="D1872" s="1102">
        <v>105</v>
      </c>
      <c r="E1872" s="1102">
        <v>18</v>
      </c>
      <c r="F1872" s="1102">
        <v>0</v>
      </c>
      <c r="G1872" s="514" t="s">
        <v>82</v>
      </c>
      <c r="H1872" s="514" t="s">
        <v>82</v>
      </c>
      <c r="I1872" s="514" t="s">
        <v>82</v>
      </c>
      <c r="J1872" s="764" t="s">
        <v>443</v>
      </c>
      <c r="K1872" s="764" t="s">
        <v>443</v>
      </c>
      <c r="L1872" s="868" t="s">
        <v>96</v>
      </c>
      <c r="M1872" s="468" t="s">
        <v>794</v>
      </c>
      <c r="N1872" s="514">
        <v>0</v>
      </c>
      <c r="O1872" s="756">
        <v>0</v>
      </c>
      <c r="P1872" s="801">
        <v>15</v>
      </c>
      <c r="Q1872" s="537">
        <f t="shared" si="51"/>
        <v>0</v>
      </c>
      <c r="R1872" s="470">
        <f>Q1872*0.75</f>
        <v>0</v>
      </c>
      <c r="S1872" s="1264" t="e">
        <f t="shared" si="52"/>
        <v>#DIV/0!</v>
      </c>
      <c r="T1872" s="1265"/>
      <c r="U1872" s="1292" t="s">
        <v>1674</v>
      </c>
      <c r="V1872" s="1293"/>
    </row>
    <row r="1873" spans="1:22" ht="18">
      <c r="A1873" s="1652"/>
      <c r="B1873" s="817">
        <v>8</v>
      </c>
      <c r="C1873" s="1099" t="s">
        <v>82</v>
      </c>
      <c r="D1873" s="1102">
        <v>230</v>
      </c>
      <c r="E1873" s="1102">
        <v>0</v>
      </c>
      <c r="F1873" s="1103" t="s">
        <v>82</v>
      </c>
      <c r="G1873" s="514">
        <v>0</v>
      </c>
      <c r="H1873" s="514" t="s">
        <v>82</v>
      </c>
      <c r="I1873" s="514" t="s">
        <v>82</v>
      </c>
      <c r="J1873" s="764" t="s">
        <v>697</v>
      </c>
      <c r="K1873" s="764">
        <v>0</v>
      </c>
      <c r="L1873" s="868" t="s">
        <v>96</v>
      </c>
      <c r="M1873" s="468" t="s">
        <v>82</v>
      </c>
      <c r="N1873" s="940"/>
      <c r="O1873" s="922"/>
      <c r="P1873" s="871"/>
      <c r="Q1873" s="537">
        <f t="shared" si="51"/>
        <v>0</v>
      </c>
      <c r="R1873" s="470">
        <f>Q1873*0.93</f>
        <v>0</v>
      </c>
      <c r="S1873" s="1264" t="e">
        <f t="shared" si="52"/>
        <v>#DIV/0!</v>
      </c>
      <c r="T1873" s="1265"/>
      <c r="U1873" s="1292" t="s">
        <v>472</v>
      </c>
      <c r="V1873" s="1293"/>
    </row>
    <row r="1874" spans="1:22" ht="18">
      <c r="A1874" s="1652"/>
      <c r="B1874" s="817" t="s">
        <v>465</v>
      </c>
      <c r="C1874" s="1099" t="s">
        <v>82</v>
      </c>
      <c r="D1874" s="1098">
        <v>30</v>
      </c>
      <c r="E1874" s="1104">
        <v>30</v>
      </c>
      <c r="F1874" s="1103" t="s">
        <v>82</v>
      </c>
      <c r="G1874" s="838" t="s">
        <v>96</v>
      </c>
      <c r="H1874" s="468" t="s">
        <v>82</v>
      </c>
      <c r="I1874" s="514" t="s">
        <v>82</v>
      </c>
      <c r="J1874" s="764" t="s">
        <v>699</v>
      </c>
      <c r="K1874" s="514">
        <v>0</v>
      </c>
      <c r="L1874" s="514" t="s">
        <v>82</v>
      </c>
      <c r="M1874" s="863" t="s">
        <v>82</v>
      </c>
      <c r="N1874" s="923"/>
      <c r="O1874" s="922"/>
      <c r="P1874" s="871"/>
      <c r="Q1874" s="537">
        <f t="shared" si="51"/>
        <v>0</v>
      </c>
      <c r="R1874" s="470">
        <f>Q1874*0.93</f>
        <v>0</v>
      </c>
      <c r="S1874" s="1264" t="e">
        <f t="shared" si="52"/>
        <v>#DIV/0!</v>
      </c>
      <c r="T1874" s="1265"/>
      <c r="U1874" s="1292" t="s">
        <v>473</v>
      </c>
      <c r="V1874" s="1293"/>
    </row>
    <row r="1875" spans="1:22" ht="18">
      <c r="A1875" s="1653"/>
      <c r="B1875" s="817" t="s">
        <v>467</v>
      </c>
      <c r="C1875" s="1099">
        <v>0</v>
      </c>
      <c r="D1875" s="1098">
        <v>87</v>
      </c>
      <c r="E1875" s="1098">
        <v>20</v>
      </c>
      <c r="F1875" s="1105">
        <v>0</v>
      </c>
      <c r="G1875" s="514" t="s">
        <v>82</v>
      </c>
      <c r="H1875" s="468" t="s">
        <v>82</v>
      </c>
      <c r="I1875" s="514" t="s">
        <v>82</v>
      </c>
      <c r="J1875" s="764">
        <v>0</v>
      </c>
      <c r="K1875" s="764">
        <v>0</v>
      </c>
      <c r="L1875" s="868" t="s">
        <v>96</v>
      </c>
      <c r="M1875" s="1091" t="s">
        <v>794</v>
      </c>
      <c r="N1875" s="841">
        <v>0</v>
      </c>
      <c r="O1875" s="787">
        <v>0</v>
      </c>
      <c r="P1875" s="801">
        <v>59</v>
      </c>
      <c r="Q1875" s="537">
        <f t="shared" si="51"/>
        <v>0</v>
      </c>
      <c r="R1875" s="470">
        <f>Q1875*0.7835</f>
        <v>0</v>
      </c>
      <c r="S1875" s="1264" t="e">
        <f t="shared" si="52"/>
        <v>#DIV/0!</v>
      </c>
      <c r="T1875" s="1265"/>
      <c r="U1875" s="1292" t="s">
        <v>1674</v>
      </c>
      <c r="V1875" s="1293"/>
    </row>
    <row r="1876" spans="1:22" ht="18">
      <c r="A1876" s="1651">
        <v>45554</v>
      </c>
      <c r="B1876" s="817" t="s">
        <v>256</v>
      </c>
      <c r="C1876" s="1095" t="s">
        <v>82</v>
      </c>
      <c r="D1876" s="1096">
        <v>142</v>
      </c>
      <c r="E1876" s="1101">
        <v>73</v>
      </c>
      <c r="F1876" s="1098">
        <v>0</v>
      </c>
      <c r="G1876" s="514" t="s">
        <v>82</v>
      </c>
      <c r="H1876" s="970">
        <v>160.26</v>
      </c>
      <c r="I1876" s="514" t="s">
        <v>82</v>
      </c>
      <c r="J1876" s="838" t="s">
        <v>443</v>
      </c>
      <c r="K1876" s="839">
        <v>0</v>
      </c>
      <c r="L1876" s="868" t="s">
        <v>96</v>
      </c>
      <c r="M1876" s="468" t="s">
        <v>794</v>
      </c>
      <c r="N1876" s="514" t="s">
        <v>82</v>
      </c>
      <c r="O1876" s="756" t="s">
        <v>82</v>
      </c>
      <c r="P1876" s="768" t="s">
        <v>82</v>
      </c>
      <c r="Q1876" s="537" t="e">
        <f t="shared" si="51"/>
        <v>#VALUE!</v>
      </c>
      <c r="R1876" s="470" t="e">
        <f>Q1876*0.75</f>
        <v>#VALUE!</v>
      </c>
      <c r="S1876" s="1264" t="e">
        <f t="shared" si="52"/>
        <v>#VALUE!</v>
      </c>
      <c r="T1876" s="1265"/>
      <c r="U1876" s="1292" t="s">
        <v>1674</v>
      </c>
      <c r="V1876" s="1293"/>
    </row>
    <row r="1877" spans="1:22" ht="18">
      <c r="A1877" s="1652"/>
      <c r="B1877" s="817">
        <v>6</v>
      </c>
      <c r="C1877" s="1099" t="s">
        <v>82</v>
      </c>
      <c r="D1877" s="1100">
        <v>110</v>
      </c>
      <c r="E1877" s="1101">
        <v>116</v>
      </c>
      <c r="F1877" s="1102">
        <v>0</v>
      </c>
      <c r="G1877" s="514" t="s">
        <v>82</v>
      </c>
      <c r="H1877" s="514" t="s">
        <v>82</v>
      </c>
      <c r="I1877" s="514" t="s">
        <v>82</v>
      </c>
      <c r="J1877" s="838" t="s">
        <v>406</v>
      </c>
      <c r="K1877" s="764" t="s">
        <v>96</v>
      </c>
      <c r="L1877" s="868" t="s">
        <v>96</v>
      </c>
      <c r="M1877" s="468" t="s">
        <v>794</v>
      </c>
      <c r="N1877" s="514" t="s">
        <v>82</v>
      </c>
      <c r="O1877" s="756" t="s">
        <v>82</v>
      </c>
      <c r="P1877" s="801" t="s">
        <v>82</v>
      </c>
      <c r="Q1877" s="537" t="e">
        <f t="shared" si="51"/>
        <v>#VALUE!</v>
      </c>
      <c r="R1877" s="470" t="e">
        <f>Q1877*0.75</f>
        <v>#VALUE!</v>
      </c>
      <c r="S1877" s="1264" t="e">
        <f t="shared" si="52"/>
        <v>#VALUE!</v>
      </c>
      <c r="T1877" s="1265"/>
      <c r="U1877" s="1292" t="s">
        <v>1674</v>
      </c>
      <c r="V1877" s="1293"/>
    </row>
    <row r="1878" spans="1:22" ht="18">
      <c r="A1878" s="1652"/>
      <c r="B1878" s="817">
        <v>7</v>
      </c>
      <c r="C1878" s="1099">
        <v>0</v>
      </c>
      <c r="D1878" s="1102">
        <v>105</v>
      </c>
      <c r="E1878" s="1102">
        <v>18</v>
      </c>
      <c r="F1878" s="1102">
        <v>0</v>
      </c>
      <c r="G1878" s="514" t="s">
        <v>82</v>
      </c>
      <c r="H1878" s="514" t="s">
        <v>82</v>
      </c>
      <c r="I1878" s="514" t="s">
        <v>82</v>
      </c>
      <c r="J1878" s="764" t="s">
        <v>443</v>
      </c>
      <c r="K1878" s="764" t="s">
        <v>443</v>
      </c>
      <c r="L1878" s="868" t="s">
        <v>96</v>
      </c>
      <c r="M1878" s="468" t="s">
        <v>794</v>
      </c>
      <c r="N1878" s="514">
        <v>0</v>
      </c>
      <c r="O1878" s="756">
        <v>0</v>
      </c>
      <c r="P1878" s="801" t="s">
        <v>82</v>
      </c>
      <c r="Q1878" s="537" t="e">
        <f t="shared" si="51"/>
        <v>#VALUE!</v>
      </c>
      <c r="R1878" s="470" t="e">
        <f>Q1878*0.75</f>
        <v>#VALUE!</v>
      </c>
      <c r="S1878" s="1264" t="e">
        <f t="shared" si="52"/>
        <v>#VALUE!</v>
      </c>
      <c r="T1878" s="1265"/>
      <c r="U1878" s="1292" t="s">
        <v>1674</v>
      </c>
      <c r="V1878" s="1293"/>
    </row>
    <row r="1879" spans="1:22" ht="18">
      <c r="A1879" s="1652"/>
      <c r="B1879" s="817">
        <v>8</v>
      </c>
      <c r="C1879" s="1099" t="s">
        <v>82</v>
      </c>
      <c r="D1879" s="1102">
        <v>230</v>
      </c>
      <c r="E1879" s="1102">
        <v>0</v>
      </c>
      <c r="F1879" s="1103" t="s">
        <v>82</v>
      </c>
      <c r="G1879" s="514">
        <v>0</v>
      </c>
      <c r="H1879" s="514" t="s">
        <v>82</v>
      </c>
      <c r="I1879" s="514" t="s">
        <v>82</v>
      </c>
      <c r="J1879" s="764" t="s">
        <v>697</v>
      </c>
      <c r="K1879" s="764">
        <v>0</v>
      </c>
      <c r="L1879" s="868" t="s">
        <v>96</v>
      </c>
      <c r="M1879" s="468" t="s">
        <v>82</v>
      </c>
      <c r="N1879" s="940"/>
      <c r="O1879" s="922"/>
      <c r="P1879" s="871"/>
      <c r="Q1879" s="537">
        <f t="shared" si="51"/>
        <v>0</v>
      </c>
      <c r="R1879" s="470">
        <f>Q1879*0.93</f>
        <v>0</v>
      </c>
      <c r="S1879" s="1264" t="e">
        <f t="shared" si="52"/>
        <v>#DIV/0!</v>
      </c>
      <c r="T1879" s="1265"/>
      <c r="U1879" s="1292" t="s">
        <v>472</v>
      </c>
      <c r="V1879" s="1293"/>
    </row>
    <row r="1880" spans="1:22" ht="18">
      <c r="A1880" s="1652"/>
      <c r="B1880" s="817" t="s">
        <v>465</v>
      </c>
      <c r="C1880" s="1099" t="s">
        <v>82</v>
      </c>
      <c r="D1880" s="1098">
        <v>30</v>
      </c>
      <c r="E1880" s="1104">
        <v>30</v>
      </c>
      <c r="F1880" s="1103" t="s">
        <v>82</v>
      </c>
      <c r="G1880" s="838" t="s">
        <v>96</v>
      </c>
      <c r="H1880" s="468" t="s">
        <v>82</v>
      </c>
      <c r="I1880" s="514" t="s">
        <v>82</v>
      </c>
      <c r="J1880" s="764" t="s">
        <v>699</v>
      </c>
      <c r="K1880" s="514">
        <v>0</v>
      </c>
      <c r="L1880" s="514" t="s">
        <v>82</v>
      </c>
      <c r="M1880" s="863" t="s">
        <v>82</v>
      </c>
      <c r="N1880" s="923"/>
      <c r="O1880" s="922"/>
      <c r="P1880" s="871"/>
      <c r="Q1880" s="537">
        <f t="shared" si="51"/>
        <v>0</v>
      </c>
      <c r="R1880" s="470">
        <f>Q1880*0.93</f>
        <v>0</v>
      </c>
      <c r="S1880" s="1264" t="e">
        <f t="shared" si="52"/>
        <v>#DIV/0!</v>
      </c>
      <c r="T1880" s="1265"/>
      <c r="U1880" s="1292" t="s">
        <v>473</v>
      </c>
      <c r="V1880" s="1293"/>
    </row>
    <row r="1881" spans="1:22" ht="18">
      <c r="A1881" s="1653"/>
      <c r="B1881" s="817" t="s">
        <v>467</v>
      </c>
      <c r="C1881" s="1099">
        <v>0</v>
      </c>
      <c r="D1881" s="1098">
        <v>95</v>
      </c>
      <c r="E1881" s="1098">
        <v>20</v>
      </c>
      <c r="F1881" s="1105">
        <v>0</v>
      </c>
      <c r="G1881" s="514" t="s">
        <v>82</v>
      </c>
      <c r="H1881" s="468" t="s">
        <v>82</v>
      </c>
      <c r="I1881" s="514" t="s">
        <v>82</v>
      </c>
      <c r="J1881" s="764">
        <v>0</v>
      </c>
      <c r="K1881" s="764">
        <v>0</v>
      </c>
      <c r="L1881" s="868" t="s">
        <v>96</v>
      </c>
      <c r="M1881" s="1091" t="s">
        <v>794</v>
      </c>
      <c r="N1881" s="841">
        <v>0</v>
      </c>
      <c r="O1881" s="787">
        <v>0</v>
      </c>
      <c r="P1881" s="801" t="s">
        <v>82</v>
      </c>
      <c r="Q1881" s="537" t="e">
        <f t="shared" si="51"/>
        <v>#VALUE!</v>
      </c>
      <c r="R1881" s="470" t="e">
        <f>Q1881*0.7835</f>
        <v>#VALUE!</v>
      </c>
      <c r="S1881" s="1264" t="e">
        <f t="shared" si="52"/>
        <v>#VALUE!</v>
      </c>
      <c r="T1881" s="1265"/>
      <c r="U1881" s="1292" t="s">
        <v>1674</v>
      </c>
      <c r="V1881" s="1293"/>
    </row>
    <row r="1882" spans="1:22" ht="18">
      <c r="A1882" s="1651">
        <v>45555</v>
      </c>
      <c r="B1882" s="817" t="s">
        <v>256</v>
      </c>
      <c r="C1882" s="1095" t="s">
        <v>82</v>
      </c>
      <c r="D1882" s="1096">
        <v>142</v>
      </c>
      <c r="E1882" s="1101">
        <v>73</v>
      </c>
      <c r="F1882" s="1098">
        <v>0</v>
      </c>
      <c r="G1882" s="514" t="s">
        <v>82</v>
      </c>
      <c r="H1882" s="970">
        <v>160.36000000000001</v>
      </c>
      <c r="I1882" s="514" t="s">
        <v>82</v>
      </c>
      <c r="J1882" s="838" t="s">
        <v>443</v>
      </c>
      <c r="K1882" s="839">
        <v>0</v>
      </c>
      <c r="L1882" s="868" t="s">
        <v>96</v>
      </c>
      <c r="M1882" s="468" t="s">
        <v>794</v>
      </c>
      <c r="N1882" s="514" t="s">
        <v>82</v>
      </c>
      <c r="O1882" s="756" t="s">
        <v>82</v>
      </c>
      <c r="P1882" s="768" t="s">
        <v>82</v>
      </c>
      <c r="Q1882" s="537" t="e">
        <f t="shared" si="51"/>
        <v>#VALUE!</v>
      </c>
      <c r="R1882" s="470" t="e">
        <f>Q1882*0.75</f>
        <v>#VALUE!</v>
      </c>
      <c r="S1882" s="1264" t="e">
        <f t="shared" si="52"/>
        <v>#VALUE!</v>
      </c>
      <c r="T1882" s="1265"/>
      <c r="U1882" s="1292" t="s">
        <v>1674</v>
      </c>
      <c r="V1882" s="1293"/>
    </row>
    <row r="1883" spans="1:22" ht="18">
      <c r="A1883" s="1652"/>
      <c r="B1883" s="817">
        <v>6</v>
      </c>
      <c r="C1883" s="1099" t="s">
        <v>82</v>
      </c>
      <c r="D1883" s="1100">
        <v>110</v>
      </c>
      <c r="E1883" s="1101">
        <v>116</v>
      </c>
      <c r="F1883" s="1102">
        <v>0</v>
      </c>
      <c r="G1883" s="514" t="s">
        <v>82</v>
      </c>
      <c r="H1883" s="514" t="s">
        <v>82</v>
      </c>
      <c r="I1883" s="514" t="s">
        <v>82</v>
      </c>
      <c r="J1883" s="838" t="s">
        <v>406</v>
      </c>
      <c r="K1883" s="764" t="s">
        <v>96</v>
      </c>
      <c r="L1883" s="868" t="s">
        <v>96</v>
      </c>
      <c r="M1883" s="468" t="s">
        <v>794</v>
      </c>
      <c r="N1883" s="514" t="s">
        <v>82</v>
      </c>
      <c r="O1883" s="756" t="s">
        <v>82</v>
      </c>
      <c r="P1883" s="801" t="s">
        <v>82</v>
      </c>
      <c r="Q1883" s="537" t="e">
        <f t="shared" si="51"/>
        <v>#VALUE!</v>
      </c>
      <c r="R1883" s="470" t="e">
        <f>Q1883*0.75</f>
        <v>#VALUE!</v>
      </c>
      <c r="S1883" s="1264" t="e">
        <f t="shared" si="52"/>
        <v>#VALUE!</v>
      </c>
      <c r="T1883" s="1265"/>
      <c r="U1883" s="1292" t="s">
        <v>1674</v>
      </c>
      <c r="V1883" s="1293"/>
    </row>
    <row r="1884" spans="1:22" ht="18">
      <c r="A1884" s="1652"/>
      <c r="B1884" s="817">
        <v>7</v>
      </c>
      <c r="C1884" s="1099">
        <v>0</v>
      </c>
      <c r="D1884" s="1102">
        <v>105</v>
      </c>
      <c r="E1884" s="1102">
        <v>18</v>
      </c>
      <c r="F1884" s="1102">
        <v>0</v>
      </c>
      <c r="G1884" s="514" t="s">
        <v>82</v>
      </c>
      <c r="H1884" s="514" t="s">
        <v>82</v>
      </c>
      <c r="I1884" s="514" t="s">
        <v>82</v>
      </c>
      <c r="J1884" s="764" t="s">
        <v>443</v>
      </c>
      <c r="K1884" s="764" t="s">
        <v>443</v>
      </c>
      <c r="L1884" s="868" t="s">
        <v>96</v>
      </c>
      <c r="M1884" s="468" t="s">
        <v>794</v>
      </c>
      <c r="N1884" s="514">
        <v>0</v>
      </c>
      <c r="O1884" s="756">
        <v>0</v>
      </c>
      <c r="P1884" s="801" t="s">
        <v>82</v>
      </c>
      <c r="Q1884" s="537" t="e">
        <f t="shared" si="51"/>
        <v>#VALUE!</v>
      </c>
      <c r="R1884" s="470" t="e">
        <f>Q1884*0.75</f>
        <v>#VALUE!</v>
      </c>
      <c r="S1884" s="1264" t="e">
        <f t="shared" si="52"/>
        <v>#VALUE!</v>
      </c>
      <c r="T1884" s="1265"/>
      <c r="U1884" s="1292" t="s">
        <v>1674</v>
      </c>
      <c r="V1884" s="1293"/>
    </row>
    <row r="1885" spans="1:22" ht="18">
      <c r="A1885" s="1652"/>
      <c r="B1885" s="817">
        <v>8</v>
      </c>
      <c r="C1885" s="1099" t="s">
        <v>82</v>
      </c>
      <c r="D1885" s="1102">
        <v>230</v>
      </c>
      <c r="E1885" s="1102">
        <v>0</v>
      </c>
      <c r="F1885" s="1103" t="s">
        <v>82</v>
      </c>
      <c r="G1885" s="514">
        <v>0</v>
      </c>
      <c r="H1885" s="514" t="s">
        <v>82</v>
      </c>
      <c r="I1885" s="514" t="s">
        <v>82</v>
      </c>
      <c r="J1885" s="764" t="s">
        <v>697</v>
      </c>
      <c r="K1885" s="764">
        <v>0</v>
      </c>
      <c r="L1885" s="868" t="s">
        <v>96</v>
      </c>
      <c r="M1885" s="468" t="s">
        <v>82</v>
      </c>
      <c r="N1885" s="940"/>
      <c r="O1885" s="922"/>
      <c r="P1885" s="871"/>
      <c r="Q1885" s="537">
        <f t="shared" si="51"/>
        <v>0</v>
      </c>
      <c r="R1885" s="470">
        <f>Q1885*0.93</f>
        <v>0</v>
      </c>
      <c r="S1885" s="1264" t="e">
        <f t="shared" si="52"/>
        <v>#DIV/0!</v>
      </c>
      <c r="T1885" s="1265"/>
      <c r="U1885" s="1292" t="s">
        <v>472</v>
      </c>
      <c r="V1885" s="1293"/>
    </row>
    <row r="1886" spans="1:22" ht="18">
      <c r="A1886" s="1652"/>
      <c r="B1886" s="817" t="s">
        <v>465</v>
      </c>
      <c r="C1886" s="1099" t="s">
        <v>82</v>
      </c>
      <c r="D1886" s="1098">
        <v>30</v>
      </c>
      <c r="E1886" s="1104">
        <v>30</v>
      </c>
      <c r="F1886" s="1103" t="s">
        <v>82</v>
      </c>
      <c r="G1886" s="838" t="s">
        <v>96</v>
      </c>
      <c r="H1886" s="468" t="s">
        <v>82</v>
      </c>
      <c r="I1886" s="514" t="s">
        <v>82</v>
      </c>
      <c r="J1886" s="764" t="s">
        <v>699</v>
      </c>
      <c r="K1886" s="514">
        <v>0</v>
      </c>
      <c r="L1886" s="514" t="s">
        <v>82</v>
      </c>
      <c r="M1886" s="863" t="s">
        <v>82</v>
      </c>
      <c r="N1886" s="923"/>
      <c r="O1886" s="922"/>
      <c r="P1886" s="871"/>
      <c r="Q1886" s="537">
        <f t="shared" si="51"/>
        <v>0</v>
      </c>
      <c r="R1886" s="470">
        <f>Q1886*0.93</f>
        <v>0</v>
      </c>
      <c r="S1886" s="1264" t="e">
        <f t="shared" si="52"/>
        <v>#DIV/0!</v>
      </c>
      <c r="T1886" s="1265"/>
      <c r="U1886" s="1292" t="s">
        <v>473</v>
      </c>
      <c r="V1886" s="1293"/>
    </row>
    <row r="1887" spans="1:22" ht="18">
      <c r="A1887" s="1653"/>
      <c r="B1887" s="817" t="s">
        <v>467</v>
      </c>
      <c r="C1887" s="1099">
        <v>0</v>
      </c>
      <c r="D1887" s="1098">
        <v>95</v>
      </c>
      <c r="E1887" s="1098">
        <v>20</v>
      </c>
      <c r="F1887" s="1105">
        <v>0</v>
      </c>
      <c r="G1887" s="514" t="s">
        <v>82</v>
      </c>
      <c r="H1887" s="468" t="s">
        <v>82</v>
      </c>
      <c r="I1887" s="514" t="s">
        <v>82</v>
      </c>
      <c r="J1887" s="764">
        <v>0</v>
      </c>
      <c r="K1887" s="764">
        <v>0</v>
      </c>
      <c r="L1887" s="868" t="s">
        <v>96</v>
      </c>
      <c r="M1887" s="1091" t="s">
        <v>794</v>
      </c>
      <c r="N1887" s="841">
        <v>0</v>
      </c>
      <c r="O1887" s="787">
        <v>0</v>
      </c>
      <c r="P1887" s="801" t="s">
        <v>82</v>
      </c>
      <c r="Q1887" s="537" t="e">
        <f t="shared" si="51"/>
        <v>#VALUE!</v>
      </c>
      <c r="R1887" s="470" t="e">
        <f>Q1887*0.7835</f>
        <v>#VALUE!</v>
      </c>
      <c r="S1887" s="1264" t="e">
        <f t="shared" si="52"/>
        <v>#VALUE!</v>
      </c>
      <c r="T1887" s="1265"/>
      <c r="U1887" s="1292" t="s">
        <v>1674</v>
      </c>
      <c r="V1887" s="1293"/>
    </row>
    <row r="1888" spans="1:22" ht="18">
      <c r="A1888" s="1651">
        <v>45556</v>
      </c>
      <c r="B1888" s="817" t="s">
        <v>256</v>
      </c>
      <c r="C1888" s="1095" t="s">
        <v>82</v>
      </c>
      <c r="D1888" s="1096">
        <v>142</v>
      </c>
      <c r="E1888" s="1101">
        <v>73</v>
      </c>
      <c r="F1888" s="1098">
        <v>0</v>
      </c>
      <c r="G1888" s="514" t="s">
        <v>82</v>
      </c>
      <c r="H1888" s="970">
        <v>160.44</v>
      </c>
      <c r="I1888" s="514" t="s">
        <v>82</v>
      </c>
      <c r="J1888" s="838" t="s">
        <v>443</v>
      </c>
      <c r="K1888" s="839">
        <v>0</v>
      </c>
      <c r="L1888" s="868" t="s">
        <v>96</v>
      </c>
      <c r="M1888" s="468" t="s">
        <v>794</v>
      </c>
      <c r="N1888" s="514" t="s">
        <v>82</v>
      </c>
      <c r="O1888" s="756" t="s">
        <v>82</v>
      </c>
      <c r="P1888" s="768" t="s">
        <v>82</v>
      </c>
      <c r="Q1888" s="537" t="e">
        <f t="shared" si="51"/>
        <v>#VALUE!</v>
      </c>
      <c r="R1888" s="470" t="e">
        <f>Q1888*0.75</f>
        <v>#VALUE!</v>
      </c>
      <c r="S1888" s="1264" t="e">
        <f t="shared" si="52"/>
        <v>#VALUE!</v>
      </c>
      <c r="T1888" s="1265"/>
      <c r="U1888" s="1292" t="s">
        <v>1674</v>
      </c>
      <c r="V1888" s="1293"/>
    </row>
    <row r="1889" spans="1:22" ht="18">
      <c r="A1889" s="1652"/>
      <c r="B1889" s="817">
        <v>6</v>
      </c>
      <c r="C1889" s="1099" t="s">
        <v>82</v>
      </c>
      <c r="D1889" s="1100">
        <v>110</v>
      </c>
      <c r="E1889" s="1101">
        <v>116</v>
      </c>
      <c r="F1889" s="1102">
        <v>0</v>
      </c>
      <c r="G1889" s="514" t="s">
        <v>82</v>
      </c>
      <c r="H1889" s="514" t="s">
        <v>82</v>
      </c>
      <c r="I1889" s="514" t="s">
        <v>82</v>
      </c>
      <c r="J1889" s="838" t="s">
        <v>406</v>
      </c>
      <c r="K1889" s="764" t="s">
        <v>96</v>
      </c>
      <c r="L1889" s="868" t="s">
        <v>96</v>
      </c>
      <c r="M1889" s="468" t="s">
        <v>794</v>
      </c>
      <c r="N1889" s="514" t="s">
        <v>82</v>
      </c>
      <c r="O1889" s="756" t="s">
        <v>82</v>
      </c>
      <c r="P1889" s="801" t="s">
        <v>82</v>
      </c>
      <c r="Q1889" s="537" t="e">
        <f t="shared" si="51"/>
        <v>#VALUE!</v>
      </c>
      <c r="R1889" s="470" t="e">
        <f>Q1889*0.75</f>
        <v>#VALUE!</v>
      </c>
      <c r="S1889" s="1264" t="e">
        <f t="shared" si="52"/>
        <v>#VALUE!</v>
      </c>
      <c r="T1889" s="1265"/>
      <c r="U1889" s="1292" t="s">
        <v>1674</v>
      </c>
      <c r="V1889" s="1293"/>
    </row>
    <row r="1890" spans="1:22" ht="18">
      <c r="A1890" s="1652"/>
      <c r="B1890" s="817">
        <v>7</v>
      </c>
      <c r="C1890" s="1099">
        <v>0</v>
      </c>
      <c r="D1890" s="1102">
        <v>105</v>
      </c>
      <c r="E1890" s="1102">
        <v>18</v>
      </c>
      <c r="F1890" s="1102">
        <v>0</v>
      </c>
      <c r="G1890" s="514" t="s">
        <v>82</v>
      </c>
      <c r="H1890" s="514" t="s">
        <v>82</v>
      </c>
      <c r="I1890" s="514" t="s">
        <v>82</v>
      </c>
      <c r="J1890" s="764" t="s">
        <v>443</v>
      </c>
      <c r="K1890" s="764" t="s">
        <v>443</v>
      </c>
      <c r="L1890" s="868" t="s">
        <v>96</v>
      </c>
      <c r="M1890" s="468" t="s">
        <v>794</v>
      </c>
      <c r="N1890" s="514">
        <v>0</v>
      </c>
      <c r="O1890" s="756">
        <v>0</v>
      </c>
      <c r="P1890" s="801" t="s">
        <v>82</v>
      </c>
      <c r="Q1890" s="537" t="e">
        <f t="shared" si="51"/>
        <v>#VALUE!</v>
      </c>
      <c r="R1890" s="470" t="e">
        <f>Q1890*0.75</f>
        <v>#VALUE!</v>
      </c>
      <c r="S1890" s="1264" t="e">
        <f t="shared" si="52"/>
        <v>#VALUE!</v>
      </c>
      <c r="T1890" s="1265"/>
      <c r="U1890" s="1292" t="s">
        <v>1674</v>
      </c>
      <c r="V1890" s="1293"/>
    </row>
    <row r="1891" spans="1:22" ht="18">
      <c r="A1891" s="1652"/>
      <c r="B1891" s="817">
        <v>8</v>
      </c>
      <c r="C1891" s="1099" t="s">
        <v>82</v>
      </c>
      <c r="D1891" s="1102">
        <v>230</v>
      </c>
      <c r="E1891" s="1102">
        <v>0</v>
      </c>
      <c r="F1891" s="1103" t="s">
        <v>82</v>
      </c>
      <c r="G1891" s="514">
        <v>0</v>
      </c>
      <c r="H1891" s="514" t="s">
        <v>82</v>
      </c>
      <c r="I1891" s="514" t="s">
        <v>82</v>
      </c>
      <c r="J1891" s="764" t="s">
        <v>697</v>
      </c>
      <c r="K1891" s="764">
        <v>0</v>
      </c>
      <c r="L1891" s="868" t="s">
        <v>96</v>
      </c>
      <c r="M1891" s="468" t="s">
        <v>82</v>
      </c>
      <c r="N1891" s="940"/>
      <c r="O1891" s="922"/>
      <c r="P1891" s="871"/>
      <c r="Q1891" s="537">
        <f t="shared" si="51"/>
        <v>0</v>
      </c>
      <c r="R1891" s="470">
        <f>Q1891*0.93</f>
        <v>0</v>
      </c>
      <c r="S1891" s="1264" t="e">
        <f t="shared" si="52"/>
        <v>#DIV/0!</v>
      </c>
      <c r="T1891" s="1265"/>
      <c r="U1891" s="1292" t="s">
        <v>472</v>
      </c>
      <c r="V1891" s="1293"/>
    </row>
    <row r="1892" spans="1:22" ht="18">
      <c r="A1892" s="1652"/>
      <c r="B1892" s="817" t="s">
        <v>465</v>
      </c>
      <c r="C1892" s="1099" t="s">
        <v>82</v>
      </c>
      <c r="D1892" s="1098">
        <v>30</v>
      </c>
      <c r="E1892" s="1104">
        <v>30</v>
      </c>
      <c r="F1892" s="1103" t="s">
        <v>82</v>
      </c>
      <c r="G1892" s="838" t="s">
        <v>96</v>
      </c>
      <c r="H1892" s="468" t="s">
        <v>82</v>
      </c>
      <c r="I1892" s="514" t="s">
        <v>82</v>
      </c>
      <c r="J1892" s="764" t="s">
        <v>699</v>
      </c>
      <c r="K1892" s="514">
        <v>0</v>
      </c>
      <c r="L1892" s="514" t="s">
        <v>82</v>
      </c>
      <c r="M1892" s="863" t="s">
        <v>82</v>
      </c>
      <c r="N1892" s="923"/>
      <c r="O1892" s="922"/>
      <c r="P1892" s="871"/>
      <c r="Q1892" s="537">
        <f t="shared" ref="Q1892:Q1955" si="53">O1892*(100-P1892)/100</f>
        <v>0</v>
      </c>
      <c r="R1892" s="470">
        <f>Q1892*0.93</f>
        <v>0</v>
      </c>
      <c r="S1892" s="1264" t="e">
        <f t="shared" si="52"/>
        <v>#DIV/0!</v>
      </c>
      <c r="T1892" s="1265"/>
      <c r="U1892" s="1292" t="s">
        <v>473</v>
      </c>
      <c r="V1892" s="1293"/>
    </row>
    <row r="1893" spans="1:22" ht="18">
      <c r="A1893" s="1653"/>
      <c r="B1893" s="817" t="s">
        <v>467</v>
      </c>
      <c r="C1893" s="1099">
        <v>0</v>
      </c>
      <c r="D1893" s="1098">
        <v>95</v>
      </c>
      <c r="E1893" s="1098">
        <v>20</v>
      </c>
      <c r="F1893" s="1105">
        <v>0</v>
      </c>
      <c r="G1893" s="514" t="s">
        <v>82</v>
      </c>
      <c r="H1893" s="468" t="s">
        <v>82</v>
      </c>
      <c r="I1893" s="514" t="s">
        <v>82</v>
      </c>
      <c r="J1893" s="764">
        <v>0</v>
      </c>
      <c r="K1893" s="764">
        <v>0</v>
      </c>
      <c r="L1893" s="868" t="s">
        <v>96</v>
      </c>
      <c r="M1893" s="1091" t="s">
        <v>794</v>
      </c>
      <c r="N1893" s="841">
        <v>0</v>
      </c>
      <c r="O1893" s="787">
        <v>0</v>
      </c>
      <c r="P1893" s="801" t="s">
        <v>82</v>
      </c>
      <c r="Q1893" s="537" t="e">
        <f t="shared" si="53"/>
        <v>#VALUE!</v>
      </c>
      <c r="R1893" s="470" t="e">
        <f>Q1893*0.7835</f>
        <v>#VALUE!</v>
      </c>
      <c r="S1893" s="1264" t="e">
        <f t="shared" si="52"/>
        <v>#VALUE!</v>
      </c>
      <c r="T1893" s="1265"/>
      <c r="U1893" s="1292" t="s">
        <v>1674</v>
      </c>
      <c r="V1893" s="1293"/>
    </row>
    <row r="1894" spans="1:22" ht="18">
      <c r="A1894" s="1651">
        <v>45557</v>
      </c>
      <c r="B1894" s="817" t="s">
        <v>256</v>
      </c>
      <c r="C1894" s="1095" t="s">
        <v>82</v>
      </c>
      <c r="D1894" s="1096">
        <v>142</v>
      </c>
      <c r="E1894" s="1101">
        <v>73</v>
      </c>
      <c r="F1894" s="1098">
        <v>0</v>
      </c>
      <c r="G1894" s="514" t="s">
        <v>82</v>
      </c>
      <c r="H1894" s="970">
        <v>160.54</v>
      </c>
      <c r="I1894" s="514" t="s">
        <v>82</v>
      </c>
      <c r="J1894" s="838" t="s">
        <v>443</v>
      </c>
      <c r="K1894" s="839">
        <v>0</v>
      </c>
      <c r="L1894" s="868" t="s">
        <v>96</v>
      </c>
      <c r="M1894" s="468" t="s">
        <v>794</v>
      </c>
      <c r="N1894" s="514" t="s">
        <v>82</v>
      </c>
      <c r="O1894" s="756" t="s">
        <v>82</v>
      </c>
      <c r="P1894" s="768" t="s">
        <v>82</v>
      </c>
      <c r="Q1894" s="537" t="e">
        <f t="shared" si="53"/>
        <v>#VALUE!</v>
      </c>
      <c r="R1894" s="470" t="e">
        <f>Q1894*0.75</f>
        <v>#VALUE!</v>
      </c>
      <c r="S1894" s="1264" t="e">
        <f t="shared" si="52"/>
        <v>#VALUE!</v>
      </c>
      <c r="T1894" s="1265"/>
      <c r="U1894" s="1292" t="s">
        <v>1674</v>
      </c>
      <c r="V1894" s="1293"/>
    </row>
    <row r="1895" spans="1:22" ht="18">
      <c r="A1895" s="1652"/>
      <c r="B1895" s="817">
        <v>6</v>
      </c>
      <c r="C1895" s="1099" t="s">
        <v>82</v>
      </c>
      <c r="D1895" s="1100">
        <v>110</v>
      </c>
      <c r="E1895" s="1101">
        <v>116</v>
      </c>
      <c r="F1895" s="1102">
        <v>0</v>
      </c>
      <c r="G1895" s="514" t="s">
        <v>82</v>
      </c>
      <c r="H1895" s="514" t="s">
        <v>82</v>
      </c>
      <c r="I1895" s="514" t="s">
        <v>82</v>
      </c>
      <c r="J1895" s="838" t="s">
        <v>406</v>
      </c>
      <c r="K1895" s="764" t="s">
        <v>96</v>
      </c>
      <c r="L1895" s="868" t="s">
        <v>96</v>
      </c>
      <c r="M1895" s="468" t="s">
        <v>794</v>
      </c>
      <c r="N1895" s="514" t="s">
        <v>82</v>
      </c>
      <c r="O1895" s="756" t="s">
        <v>82</v>
      </c>
      <c r="P1895" s="801" t="s">
        <v>82</v>
      </c>
      <c r="Q1895" s="537" t="e">
        <f t="shared" si="53"/>
        <v>#VALUE!</v>
      </c>
      <c r="R1895" s="470" t="e">
        <f>Q1895*0.75</f>
        <v>#VALUE!</v>
      </c>
      <c r="S1895" s="1264" t="e">
        <f t="shared" si="52"/>
        <v>#VALUE!</v>
      </c>
      <c r="T1895" s="1265"/>
      <c r="U1895" s="1292" t="s">
        <v>1674</v>
      </c>
      <c r="V1895" s="1293"/>
    </row>
    <row r="1896" spans="1:22" ht="18">
      <c r="A1896" s="1652"/>
      <c r="B1896" s="817">
        <v>7</v>
      </c>
      <c r="C1896" s="1099">
        <v>0</v>
      </c>
      <c r="D1896" s="1102">
        <v>105</v>
      </c>
      <c r="E1896" s="1102">
        <v>18</v>
      </c>
      <c r="F1896" s="1102">
        <v>0</v>
      </c>
      <c r="G1896" s="514" t="s">
        <v>82</v>
      </c>
      <c r="H1896" s="514" t="s">
        <v>82</v>
      </c>
      <c r="I1896" s="514" t="s">
        <v>82</v>
      </c>
      <c r="J1896" s="764" t="s">
        <v>443</v>
      </c>
      <c r="K1896" s="764" t="s">
        <v>443</v>
      </c>
      <c r="L1896" s="868" t="s">
        <v>96</v>
      </c>
      <c r="M1896" s="468" t="s">
        <v>794</v>
      </c>
      <c r="N1896" s="514">
        <v>0</v>
      </c>
      <c r="O1896" s="756">
        <v>0</v>
      </c>
      <c r="P1896" s="801" t="s">
        <v>82</v>
      </c>
      <c r="Q1896" s="537" t="e">
        <f t="shared" si="53"/>
        <v>#VALUE!</v>
      </c>
      <c r="R1896" s="470" t="e">
        <f>Q1896*0.75</f>
        <v>#VALUE!</v>
      </c>
      <c r="S1896" s="1264" t="e">
        <f t="shared" si="52"/>
        <v>#VALUE!</v>
      </c>
      <c r="T1896" s="1265"/>
      <c r="U1896" s="1292" t="s">
        <v>1674</v>
      </c>
      <c r="V1896" s="1293"/>
    </row>
    <row r="1897" spans="1:22" ht="18">
      <c r="A1897" s="1652"/>
      <c r="B1897" s="817">
        <v>8</v>
      </c>
      <c r="C1897" s="1099" t="s">
        <v>82</v>
      </c>
      <c r="D1897" s="1102">
        <v>230</v>
      </c>
      <c r="E1897" s="1102">
        <v>0</v>
      </c>
      <c r="F1897" s="1103" t="s">
        <v>82</v>
      </c>
      <c r="G1897" s="514">
        <v>0</v>
      </c>
      <c r="H1897" s="514" t="s">
        <v>82</v>
      </c>
      <c r="I1897" s="514" t="s">
        <v>82</v>
      </c>
      <c r="J1897" s="764" t="s">
        <v>697</v>
      </c>
      <c r="K1897" s="764">
        <v>0</v>
      </c>
      <c r="L1897" s="868" t="s">
        <v>96</v>
      </c>
      <c r="M1897" s="468" t="s">
        <v>82</v>
      </c>
      <c r="N1897" s="940"/>
      <c r="O1897" s="922"/>
      <c r="P1897" s="871"/>
      <c r="Q1897" s="537">
        <f t="shared" si="53"/>
        <v>0</v>
      </c>
      <c r="R1897" s="470">
        <f>Q1897*0.93</f>
        <v>0</v>
      </c>
      <c r="S1897" s="1264" t="e">
        <f t="shared" si="52"/>
        <v>#DIV/0!</v>
      </c>
      <c r="T1897" s="1265"/>
      <c r="U1897" s="1292" t="s">
        <v>472</v>
      </c>
      <c r="V1897" s="1293"/>
    </row>
    <row r="1898" spans="1:22" ht="18">
      <c r="A1898" s="1652"/>
      <c r="B1898" s="817" t="s">
        <v>465</v>
      </c>
      <c r="C1898" s="1099" t="s">
        <v>82</v>
      </c>
      <c r="D1898" s="1098">
        <v>30</v>
      </c>
      <c r="E1898" s="1104">
        <v>30</v>
      </c>
      <c r="F1898" s="1103" t="s">
        <v>82</v>
      </c>
      <c r="G1898" s="838" t="s">
        <v>96</v>
      </c>
      <c r="H1898" s="468" t="s">
        <v>82</v>
      </c>
      <c r="I1898" s="514" t="s">
        <v>82</v>
      </c>
      <c r="J1898" s="764" t="s">
        <v>699</v>
      </c>
      <c r="K1898" s="514">
        <v>0</v>
      </c>
      <c r="L1898" s="514" t="s">
        <v>82</v>
      </c>
      <c r="M1898" s="863" t="s">
        <v>82</v>
      </c>
      <c r="N1898" s="923"/>
      <c r="O1898" s="922"/>
      <c r="P1898" s="871"/>
      <c r="Q1898" s="537">
        <f t="shared" si="53"/>
        <v>0</v>
      </c>
      <c r="R1898" s="470">
        <f>Q1898*0.93</f>
        <v>0</v>
      </c>
      <c r="S1898" s="1264" t="e">
        <f t="shared" si="52"/>
        <v>#DIV/0!</v>
      </c>
      <c r="T1898" s="1265"/>
      <c r="U1898" s="1292" t="s">
        <v>473</v>
      </c>
      <c r="V1898" s="1293"/>
    </row>
    <row r="1899" spans="1:22" ht="18">
      <c r="A1899" s="1653"/>
      <c r="B1899" s="817" t="s">
        <v>467</v>
      </c>
      <c r="C1899" s="1099">
        <v>0</v>
      </c>
      <c r="D1899" s="1098">
        <v>95</v>
      </c>
      <c r="E1899" s="1098">
        <v>20</v>
      </c>
      <c r="F1899" s="1105">
        <v>0</v>
      </c>
      <c r="G1899" s="514" t="s">
        <v>82</v>
      </c>
      <c r="H1899" s="468" t="s">
        <v>82</v>
      </c>
      <c r="I1899" s="514" t="s">
        <v>82</v>
      </c>
      <c r="J1899" s="764">
        <v>0</v>
      </c>
      <c r="K1899" s="764">
        <v>0</v>
      </c>
      <c r="L1899" s="868" t="s">
        <v>96</v>
      </c>
      <c r="M1899" s="1091" t="s">
        <v>794</v>
      </c>
      <c r="N1899" s="841">
        <v>0</v>
      </c>
      <c r="O1899" s="787">
        <v>0</v>
      </c>
      <c r="P1899" s="801" t="s">
        <v>82</v>
      </c>
      <c r="Q1899" s="537" t="e">
        <f t="shared" si="53"/>
        <v>#VALUE!</v>
      </c>
      <c r="R1899" s="470" t="e">
        <f>Q1899*0.7835</f>
        <v>#VALUE!</v>
      </c>
      <c r="S1899" s="1264" t="e">
        <f t="shared" si="52"/>
        <v>#VALUE!</v>
      </c>
      <c r="T1899" s="1265"/>
      <c r="U1899" s="1292" t="s">
        <v>1674</v>
      </c>
      <c r="V1899" s="1293"/>
    </row>
    <row r="1900" spans="1:22" ht="18">
      <c r="A1900" s="1651">
        <v>45558</v>
      </c>
      <c r="B1900" s="817" t="s">
        <v>256</v>
      </c>
      <c r="C1900" s="1095" t="s">
        <v>82</v>
      </c>
      <c r="D1900" s="1096">
        <v>142</v>
      </c>
      <c r="E1900" s="1101">
        <v>73</v>
      </c>
      <c r="F1900" s="1098">
        <v>0</v>
      </c>
      <c r="G1900" s="514" t="s">
        <v>82</v>
      </c>
      <c r="H1900" s="970">
        <v>160.63999999999999</v>
      </c>
      <c r="I1900" s="514" t="s">
        <v>82</v>
      </c>
      <c r="J1900" s="838" t="s">
        <v>443</v>
      </c>
      <c r="K1900" s="839">
        <v>0</v>
      </c>
      <c r="L1900" s="868" t="s">
        <v>96</v>
      </c>
      <c r="M1900" s="468" t="s">
        <v>794</v>
      </c>
      <c r="N1900" s="514" t="s">
        <v>82</v>
      </c>
      <c r="O1900" s="756" t="s">
        <v>82</v>
      </c>
      <c r="P1900" s="768" t="s">
        <v>82</v>
      </c>
      <c r="Q1900" s="537" t="e">
        <f t="shared" si="53"/>
        <v>#VALUE!</v>
      </c>
      <c r="R1900" s="470" t="e">
        <f>Q1900*0.75</f>
        <v>#VALUE!</v>
      </c>
      <c r="S1900" s="1264" t="e">
        <f t="shared" si="52"/>
        <v>#VALUE!</v>
      </c>
      <c r="T1900" s="1265"/>
      <c r="U1900" s="1292" t="s">
        <v>1674</v>
      </c>
      <c r="V1900" s="1293"/>
    </row>
    <row r="1901" spans="1:22" ht="18">
      <c r="A1901" s="1652"/>
      <c r="B1901" s="817">
        <v>6</v>
      </c>
      <c r="C1901" s="1099" t="s">
        <v>82</v>
      </c>
      <c r="D1901" s="1100">
        <v>110</v>
      </c>
      <c r="E1901" s="1101">
        <v>116</v>
      </c>
      <c r="F1901" s="1102">
        <v>0</v>
      </c>
      <c r="G1901" s="514" t="s">
        <v>82</v>
      </c>
      <c r="H1901" s="514" t="s">
        <v>82</v>
      </c>
      <c r="I1901" s="514" t="s">
        <v>82</v>
      </c>
      <c r="J1901" s="838" t="s">
        <v>406</v>
      </c>
      <c r="K1901" s="764" t="s">
        <v>96</v>
      </c>
      <c r="L1901" s="868" t="s">
        <v>96</v>
      </c>
      <c r="M1901" s="468" t="s">
        <v>794</v>
      </c>
      <c r="N1901" s="514" t="s">
        <v>82</v>
      </c>
      <c r="O1901" s="756" t="s">
        <v>82</v>
      </c>
      <c r="P1901" s="801" t="s">
        <v>82</v>
      </c>
      <c r="Q1901" s="537" t="e">
        <f t="shared" si="53"/>
        <v>#VALUE!</v>
      </c>
      <c r="R1901" s="470" t="e">
        <f>Q1901*0.75</f>
        <v>#VALUE!</v>
      </c>
      <c r="S1901" s="1264" t="e">
        <f t="shared" si="52"/>
        <v>#VALUE!</v>
      </c>
      <c r="T1901" s="1265"/>
      <c r="U1901" s="1292" t="s">
        <v>1674</v>
      </c>
      <c r="V1901" s="1293"/>
    </row>
    <row r="1902" spans="1:22" ht="18">
      <c r="A1902" s="1652"/>
      <c r="B1902" s="817">
        <v>7</v>
      </c>
      <c r="C1902" s="1099">
        <v>0</v>
      </c>
      <c r="D1902" s="1102">
        <v>105</v>
      </c>
      <c r="E1902" s="1102">
        <v>18</v>
      </c>
      <c r="F1902" s="1102">
        <v>0</v>
      </c>
      <c r="G1902" s="514" t="s">
        <v>82</v>
      </c>
      <c r="H1902" s="514" t="s">
        <v>82</v>
      </c>
      <c r="I1902" s="514" t="s">
        <v>82</v>
      </c>
      <c r="J1902" s="764" t="s">
        <v>443</v>
      </c>
      <c r="K1902" s="764" t="s">
        <v>443</v>
      </c>
      <c r="L1902" s="868" t="s">
        <v>96</v>
      </c>
      <c r="M1902" s="468" t="s">
        <v>794</v>
      </c>
      <c r="N1902" s="514">
        <v>0</v>
      </c>
      <c r="O1902" s="756">
        <v>0</v>
      </c>
      <c r="P1902" s="801" t="s">
        <v>82</v>
      </c>
      <c r="Q1902" s="537" t="e">
        <f t="shared" si="53"/>
        <v>#VALUE!</v>
      </c>
      <c r="R1902" s="470" t="e">
        <f>Q1902*0.75</f>
        <v>#VALUE!</v>
      </c>
      <c r="S1902" s="1264" t="e">
        <f t="shared" si="52"/>
        <v>#VALUE!</v>
      </c>
      <c r="T1902" s="1265"/>
      <c r="U1902" s="1292" t="s">
        <v>1674</v>
      </c>
      <c r="V1902" s="1293"/>
    </row>
    <row r="1903" spans="1:22" ht="18">
      <c r="A1903" s="1652"/>
      <c r="B1903" s="817">
        <v>8</v>
      </c>
      <c r="C1903" s="1099" t="s">
        <v>82</v>
      </c>
      <c r="D1903" s="1102">
        <v>230</v>
      </c>
      <c r="E1903" s="1102">
        <v>0</v>
      </c>
      <c r="F1903" s="1103" t="s">
        <v>82</v>
      </c>
      <c r="G1903" s="514">
        <v>0</v>
      </c>
      <c r="H1903" s="514" t="s">
        <v>82</v>
      </c>
      <c r="I1903" s="514" t="s">
        <v>82</v>
      </c>
      <c r="J1903" s="764" t="s">
        <v>697</v>
      </c>
      <c r="K1903" s="764">
        <v>0</v>
      </c>
      <c r="L1903" s="868" t="s">
        <v>96</v>
      </c>
      <c r="M1903" s="468" t="s">
        <v>82</v>
      </c>
      <c r="N1903" s="940"/>
      <c r="O1903" s="922"/>
      <c r="P1903" s="871"/>
      <c r="Q1903" s="537">
        <f t="shared" si="53"/>
        <v>0</v>
      </c>
      <c r="R1903" s="470">
        <f>Q1903*0.93</f>
        <v>0</v>
      </c>
      <c r="S1903" s="1264" t="e">
        <f t="shared" si="52"/>
        <v>#DIV/0!</v>
      </c>
      <c r="T1903" s="1265"/>
      <c r="U1903" s="1292" t="s">
        <v>472</v>
      </c>
      <c r="V1903" s="1293"/>
    </row>
    <row r="1904" spans="1:22" ht="18">
      <c r="A1904" s="1652"/>
      <c r="B1904" s="817" t="s">
        <v>465</v>
      </c>
      <c r="C1904" s="1099" t="s">
        <v>82</v>
      </c>
      <c r="D1904" s="1098">
        <v>30</v>
      </c>
      <c r="E1904" s="1104">
        <v>30</v>
      </c>
      <c r="F1904" s="1103" t="s">
        <v>82</v>
      </c>
      <c r="G1904" s="838" t="s">
        <v>96</v>
      </c>
      <c r="H1904" s="468" t="s">
        <v>82</v>
      </c>
      <c r="I1904" s="514" t="s">
        <v>82</v>
      </c>
      <c r="J1904" s="764" t="s">
        <v>699</v>
      </c>
      <c r="K1904" s="514">
        <v>0</v>
      </c>
      <c r="L1904" s="514" t="s">
        <v>82</v>
      </c>
      <c r="M1904" s="863" t="s">
        <v>82</v>
      </c>
      <c r="N1904" s="923"/>
      <c r="O1904" s="922"/>
      <c r="P1904" s="871"/>
      <c r="Q1904" s="537">
        <f t="shared" si="53"/>
        <v>0</v>
      </c>
      <c r="R1904" s="470">
        <f>Q1904*0.93</f>
        <v>0</v>
      </c>
      <c r="S1904" s="1264" t="e">
        <f t="shared" si="52"/>
        <v>#DIV/0!</v>
      </c>
      <c r="T1904" s="1265"/>
      <c r="U1904" s="1292" t="s">
        <v>473</v>
      </c>
      <c r="V1904" s="1293"/>
    </row>
    <row r="1905" spans="1:23" ht="18">
      <c r="A1905" s="1653"/>
      <c r="B1905" s="817" t="s">
        <v>467</v>
      </c>
      <c r="C1905" s="1099">
        <v>0</v>
      </c>
      <c r="D1905" s="1098">
        <v>95</v>
      </c>
      <c r="E1905" s="1098">
        <v>20</v>
      </c>
      <c r="F1905" s="1105">
        <v>0</v>
      </c>
      <c r="G1905" s="514" t="s">
        <v>82</v>
      </c>
      <c r="H1905" s="468" t="s">
        <v>82</v>
      </c>
      <c r="I1905" s="514" t="s">
        <v>82</v>
      </c>
      <c r="J1905" s="764">
        <v>0</v>
      </c>
      <c r="K1905" s="764">
        <v>0</v>
      </c>
      <c r="L1905" s="868" t="s">
        <v>96</v>
      </c>
      <c r="M1905" s="1091" t="s">
        <v>794</v>
      </c>
      <c r="N1905" s="841">
        <v>0</v>
      </c>
      <c r="O1905" s="787">
        <v>0</v>
      </c>
      <c r="P1905" s="801" t="s">
        <v>82</v>
      </c>
      <c r="Q1905" s="537" t="e">
        <f t="shared" si="53"/>
        <v>#VALUE!</v>
      </c>
      <c r="R1905" s="470" t="e">
        <f>Q1905*0.7835</f>
        <v>#VALUE!</v>
      </c>
      <c r="S1905" s="1264" t="e">
        <f t="shared" si="52"/>
        <v>#VALUE!</v>
      </c>
      <c r="T1905" s="1265"/>
      <c r="U1905" s="1292" t="s">
        <v>1674</v>
      </c>
      <c r="V1905" s="1293"/>
    </row>
    <row r="1906" spans="1:23" ht="18">
      <c r="A1906" s="1651">
        <v>45559</v>
      </c>
      <c r="B1906" s="817" t="s">
        <v>256</v>
      </c>
      <c r="C1906" s="1095" t="s">
        <v>82</v>
      </c>
      <c r="D1906" s="1096">
        <v>142</v>
      </c>
      <c r="E1906" s="1101">
        <v>73</v>
      </c>
      <c r="F1906" s="1098">
        <v>0</v>
      </c>
      <c r="G1906" s="514" t="s">
        <v>82</v>
      </c>
      <c r="H1906" s="970">
        <v>160.74</v>
      </c>
      <c r="I1906" s="514" t="s">
        <v>82</v>
      </c>
      <c r="J1906" s="838" t="s">
        <v>96</v>
      </c>
      <c r="K1906" s="839">
        <v>0</v>
      </c>
      <c r="L1906" s="868" t="s">
        <v>96</v>
      </c>
      <c r="M1906" s="468" t="s">
        <v>794</v>
      </c>
      <c r="N1906" s="514" t="s">
        <v>82</v>
      </c>
      <c r="O1906" s="756" t="s">
        <v>82</v>
      </c>
      <c r="P1906" s="768" t="s">
        <v>82</v>
      </c>
      <c r="Q1906" s="537" t="e">
        <f t="shared" si="53"/>
        <v>#VALUE!</v>
      </c>
      <c r="R1906" s="470" t="e">
        <f>Q1906*0.75</f>
        <v>#VALUE!</v>
      </c>
      <c r="S1906" s="1264" t="e">
        <f t="shared" si="52"/>
        <v>#VALUE!</v>
      </c>
      <c r="T1906" s="1265"/>
      <c r="U1906" s="1292" t="s">
        <v>1674</v>
      </c>
      <c r="V1906" s="1293"/>
    </row>
    <row r="1907" spans="1:23" ht="18">
      <c r="A1907" s="1652"/>
      <c r="B1907" s="817">
        <v>6</v>
      </c>
      <c r="C1907" s="1099" t="s">
        <v>82</v>
      </c>
      <c r="D1907" s="1100">
        <v>110</v>
      </c>
      <c r="E1907" s="1101">
        <v>116</v>
      </c>
      <c r="F1907" s="1102">
        <v>0</v>
      </c>
      <c r="G1907" s="514" t="s">
        <v>82</v>
      </c>
      <c r="H1907" s="514" t="s">
        <v>82</v>
      </c>
      <c r="I1907" s="514" t="s">
        <v>82</v>
      </c>
      <c r="J1907" s="838" t="s">
        <v>699</v>
      </c>
      <c r="K1907" s="764" t="s">
        <v>96</v>
      </c>
      <c r="L1907" s="868" t="s">
        <v>96</v>
      </c>
      <c r="M1907" s="468" t="s">
        <v>794</v>
      </c>
      <c r="N1907" s="514" t="s">
        <v>82</v>
      </c>
      <c r="O1907" s="756" t="s">
        <v>82</v>
      </c>
      <c r="P1907" s="801" t="s">
        <v>82</v>
      </c>
      <c r="Q1907" s="537" t="e">
        <f t="shared" si="53"/>
        <v>#VALUE!</v>
      </c>
      <c r="R1907" s="470" t="e">
        <f>Q1907*0.75</f>
        <v>#VALUE!</v>
      </c>
      <c r="S1907" s="1264" t="e">
        <f t="shared" si="52"/>
        <v>#VALUE!</v>
      </c>
      <c r="T1907" s="1265"/>
      <c r="U1907" s="1292" t="s">
        <v>1674</v>
      </c>
      <c r="V1907" s="1293"/>
    </row>
    <row r="1908" spans="1:23" ht="18">
      <c r="A1908" s="1652"/>
      <c r="B1908" s="817">
        <v>7</v>
      </c>
      <c r="C1908" s="1099">
        <v>86.3</v>
      </c>
      <c r="D1908" s="1102" t="s">
        <v>1698</v>
      </c>
      <c r="E1908" s="1102" t="s">
        <v>1699</v>
      </c>
      <c r="F1908" s="1102" t="s">
        <v>1189</v>
      </c>
      <c r="G1908" s="514" t="s">
        <v>82</v>
      </c>
      <c r="H1908" s="514" t="s">
        <v>82</v>
      </c>
      <c r="I1908" s="514" t="s">
        <v>82</v>
      </c>
      <c r="J1908" s="764" t="s">
        <v>443</v>
      </c>
      <c r="K1908" s="764" t="s">
        <v>443</v>
      </c>
      <c r="L1908" s="868" t="s">
        <v>484</v>
      </c>
      <c r="M1908" s="468" t="s">
        <v>1700</v>
      </c>
      <c r="N1908" s="514">
        <v>110132</v>
      </c>
      <c r="O1908" s="756">
        <v>10</v>
      </c>
      <c r="P1908" s="801">
        <v>9</v>
      </c>
      <c r="Q1908" s="537">
        <f t="shared" si="53"/>
        <v>9.1</v>
      </c>
      <c r="R1908" s="470">
        <f>Q1908*0.75</f>
        <v>6.8249999999999993</v>
      </c>
      <c r="S1908" s="1264">
        <f t="shared" si="52"/>
        <v>12102.417582417584</v>
      </c>
      <c r="T1908" s="1265"/>
      <c r="U1908" s="1292" t="s">
        <v>1690</v>
      </c>
      <c r="V1908" s="1293"/>
      <c r="W1908" s="959">
        <v>4</v>
      </c>
    </row>
    <row r="1909" spans="1:23" ht="18">
      <c r="A1909" s="1652"/>
      <c r="B1909" s="817">
        <v>8</v>
      </c>
      <c r="C1909" s="1099" t="s">
        <v>82</v>
      </c>
      <c r="D1909" s="1102">
        <v>230</v>
      </c>
      <c r="E1909" s="1102">
        <v>0</v>
      </c>
      <c r="F1909" s="1103" t="s">
        <v>82</v>
      </c>
      <c r="G1909" s="514">
        <v>0</v>
      </c>
      <c r="H1909" s="514" t="s">
        <v>82</v>
      </c>
      <c r="I1909" s="514" t="s">
        <v>82</v>
      </c>
      <c r="J1909" s="764" t="s">
        <v>697</v>
      </c>
      <c r="K1909" s="764">
        <v>0</v>
      </c>
      <c r="L1909" s="868" t="s">
        <v>96</v>
      </c>
      <c r="M1909" s="468" t="s">
        <v>82</v>
      </c>
      <c r="N1909" s="940"/>
      <c r="O1909" s="922"/>
      <c r="P1909" s="871"/>
      <c r="Q1909" s="537">
        <f t="shared" si="53"/>
        <v>0</v>
      </c>
      <c r="R1909" s="470">
        <f>Q1909*0.93</f>
        <v>0</v>
      </c>
      <c r="S1909" s="1264" t="e">
        <f t="shared" si="52"/>
        <v>#DIV/0!</v>
      </c>
      <c r="T1909" s="1265"/>
      <c r="U1909" s="1292" t="s">
        <v>472</v>
      </c>
      <c r="V1909" s="1293"/>
    </row>
    <row r="1910" spans="1:23" ht="18">
      <c r="A1910" s="1652"/>
      <c r="B1910" s="817" t="s">
        <v>465</v>
      </c>
      <c r="C1910" s="1099" t="s">
        <v>82</v>
      </c>
      <c r="D1910" s="1098">
        <v>30</v>
      </c>
      <c r="E1910" s="1104">
        <v>30</v>
      </c>
      <c r="F1910" s="1103" t="s">
        <v>82</v>
      </c>
      <c r="G1910" s="838" t="s">
        <v>96</v>
      </c>
      <c r="H1910" s="468" t="s">
        <v>82</v>
      </c>
      <c r="I1910" s="514" t="s">
        <v>82</v>
      </c>
      <c r="J1910" s="764" t="s">
        <v>699</v>
      </c>
      <c r="K1910" s="514">
        <v>0</v>
      </c>
      <c r="L1910" s="514" t="s">
        <v>82</v>
      </c>
      <c r="M1910" s="863" t="s">
        <v>82</v>
      </c>
      <c r="N1910" s="923"/>
      <c r="O1910" s="922"/>
      <c r="P1910" s="871"/>
      <c r="Q1910" s="537">
        <f t="shared" si="53"/>
        <v>0</v>
      </c>
      <c r="R1910" s="470">
        <f>Q1910*0.93</f>
        <v>0</v>
      </c>
      <c r="S1910" s="1264" t="e">
        <f t="shared" si="52"/>
        <v>#DIV/0!</v>
      </c>
      <c r="T1910" s="1265"/>
      <c r="U1910" s="1292" t="s">
        <v>473</v>
      </c>
      <c r="V1910" s="1293"/>
    </row>
    <row r="1911" spans="1:23" ht="18">
      <c r="A1911" s="1653"/>
      <c r="B1911" s="817" t="s">
        <v>467</v>
      </c>
      <c r="C1911" s="1099">
        <v>0</v>
      </c>
      <c r="D1911" s="1098">
        <v>95</v>
      </c>
      <c r="E1911" s="1109" t="s">
        <v>1098</v>
      </c>
      <c r="F1911" s="1105">
        <v>32</v>
      </c>
      <c r="G1911" s="514" t="s">
        <v>82</v>
      </c>
      <c r="H1911" s="468" t="s">
        <v>82</v>
      </c>
      <c r="I1911" s="514" t="s">
        <v>82</v>
      </c>
      <c r="J1911" s="764">
        <v>0</v>
      </c>
      <c r="K1911" s="764">
        <v>0</v>
      </c>
      <c r="L1911" s="868" t="s">
        <v>1127</v>
      </c>
      <c r="M1911" s="1091" t="s">
        <v>1701</v>
      </c>
      <c r="N1911" s="841">
        <v>38750</v>
      </c>
      <c r="O1911" s="787">
        <v>10</v>
      </c>
      <c r="P1911" s="801">
        <v>5</v>
      </c>
      <c r="Q1911" s="537">
        <f t="shared" si="53"/>
        <v>9.5</v>
      </c>
      <c r="R1911" s="470">
        <f>Q1911*0.7835</f>
        <v>7.4432499999999999</v>
      </c>
      <c r="S1911" s="1264">
        <f t="shared" si="52"/>
        <v>4078.9473684210525</v>
      </c>
      <c r="T1911" s="1265"/>
      <c r="U1911" s="1292" t="s">
        <v>1690</v>
      </c>
      <c r="V1911" s="1293"/>
    </row>
    <row r="1912" spans="1:23" ht="18">
      <c r="A1912" s="1651">
        <v>45560</v>
      </c>
      <c r="B1912" s="817" t="s">
        <v>256</v>
      </c>
      <c r="C1912" s="1095" t="s">
        <v>82</v>
      </c>
      <c r="D1912" s="1096">
        <v>140</v>
      </c>
      <c r="E1912" s="1101" t="s">
        <v>1702</v>
      </c>
      <c r="F1912" s="1098">
        <v>0</v>
      </c>
      <c r="G1912" s="514" t="s">
        <v>82</v>
      </c>
      <c r="H1912" s="970">
        <v>160.85</v>
      </c>
      <c r="I1912" s="514" t="s">
        <v>82</v>
      </c>
      <c r="J1912" s="838" t="s">
        <v>96</v>
      </c>
      <c r="K1912" s="839">
        <v>0</v>
      </c>
      <c r="L1912" s="868" t="s">
        <v>96</v>
      </c>
      <c r="M1912" s="468" t="s">
        <v>794</v>
      </c>
      <c r="N1912" s="514" t="s">
        <v>82</v>
      </c>
      <c r="O1912" s="756" t="s">
        <v>82</v>
      </c>
      <c r="P1912" s="768" t="s">
        <v>82</v>
      </c>
      <c r="Q1912" s="537" t="e">
        <f t="shared" si="53"/>
        <v>#VALUE!</v>
      </c>
      <c r="R1912" s="470" t="e">
        <f>Q1912*0.75</f>
        <v>#VALUE!</v>
      </c>
      <c r="S1912" s="1264" t="e">
        <f t="shared" si="52"/>
        <v>#VALUE!</v>
      </c>
      <c r="T1912" s="1265"/>
      <c r="U1912" s="1292" t="s">
        <v>1674</v>
      </c>
      <c r="V1912" s="1293"/>
    </row>
    <row r="1913" spans="1:23" ht="18">
      <c r="A1913" s="1652"/>
      <c r="B1913" s="817">
        <v>6</v>
      </c>
      <c r="C1913" s="1099" t="s">
        <v>82</v>
      </c>
      <c r="D1913" s="1100">
        <v>111</v>
      </c>
      <c r="E1913" s="1101">
        <v>116</v>
      </c>
      <c r="F1913" s="1102">
        <v>0</v>
      </c>
      <c r="G1913" s="514" t="s">
        <v>82</v>
      </c>
      <c r="H1913" s="514" t="s">
        <v>82</v>
      </c>
      <c r="I1913" s="514" t="s">
        <v>82</v>
      </c>
      <c r="J1913" s="838" t="s">
        <v>699</v>
      </c>
      <c r="K1913" s="764" t="s">
        <v>96</v>
      </c>
      <c r="L1913" s="868" t="s">
        <v>96</v>
      </c>
      <c r="M1913" s="468" t="s">
        <v>794</v>
      </c>
      <c r="N1913" s="514" t="s">
        <v>82</v>
      </c>
      <c r="O1913" s="756" t="s">
        <v>82</v>
      </c>
      <c r="P1913" s="801" t="s">
        <v>82</v>
      </c>
      <c r="Q1913" s="537" t="e">
        <f t="shared" si="53"/>
        <v>#VALUE!</v>
      </c>
      <c r="R1913" s="470" t="e">
        <f>Q1913*0.75</f>
        <v>#VALUE!</v>
      </c>
      <c r="S1913" s="1264" t="e">
        <f t="shared" si="52"/>
        <v>#VALUE!</v>
      </c>
      <c r="T1913" s="1265"/>
      <c r="U1913" s="1292" t="s">
        <v>1674</v>
      </c>
      <c r="V1913" s="1293"/>
    </row>
    <row r="1914" spans="1:23" ht="18">
      <c r="A1914" s="1652"/>
      <c r="B1914" s="817">
        <v>7</v>
      </c>
      <c r="C1914" s="1099">
        <v>86</v>
      </c>
      <c r="D1914" s="1102">
        <v>74</v>
      </c>
      <c r="E1914" s="1102" t="s">
        <v>561</v>
      </c>
      <c r="F1914" s="1102">
        <v>36</v>
      </c>
      <c r="G1914" s="514">
        <v>567</v>
      </c>
      <c r="H1914" s="514" t="s">
        <v>82</v>
      </c>
      <c r="I1914" s="514" t="s">
        <v>82</v>
      </c>
      <c r="J1914" s="764" t="s">
        <v>443</v>
      </c>
      <c r="K1914" s="764" t="s">
        <v>443</v>
      </c>
      <c r="L1914" s="868" t="s">
        <v>484</v>
      </c>
      <c r="M1914" s="468" t="s">
        <v>1704</v>
      </c>
      <c r="N1914" s="514">
        <v>211054</v>
      </c>
      <c r="O1914" s="756">
        <v>20.49</v>
      </c>
      <c r="P1914" s="801">
        <v>14</v>
      </c>
      <c r="Q1914" s="537">
        <f t="shared" si="53"/>
        <v>17.621399999999998</v>
      </c>
      <c r="R1914" s="470">
        <f>Q1914*0.75</f>
        <v>13.216049999999999</v>
      </c>
      <c r="S1914" s="1264">
        <f t="shared" si="52"/>
        <v>11977.141430306334</v>
      </c>
      <c r="T1914" s="1265"/>
      <c r="U1914" s="1292" t="s">
        <v>1690</v>
      </c>
      <c r="V1914" s="1293"/>
      <c r="W1914" s="959">
        <v>4.5</v>
      </c>
    </row>
    <row r="1915" spans="1:23" ht="18">
      <c r="A1915" s="1652"/>
      <c r="B1915" s="817">
        <v>8</v>
      </c>
      <c r="C1915" s="1099" t="s">
        <v>82</v>
      </c>
      <c r="D1915" s="1102">
        <v>230</v>
      </c>
      <c r="E1915" s="1102">
        <v>0</v>
      </c>
      <c r="F1915" s="1103" t="s">
        <v>82</v>
      </c>
      <c r="G1915" s="514">
        <v>0</v>
      </c>
      <c r="H1915" s="514" t="s">
        <v>82</v>
      </c>
      <c r="I1915" s="514" t="s">
        <v>82</v>
      </c>
      <c r="J1915" s="764" t="s">
        <v>697</v>
      </c>
      <c r="K1915" s="764">
        <v>0</v>
      </c>
      <c r="L1915" s="868" t="s">
        <v>96</v>
      </c>
      <c r="M1915" s="468" t="s">
        <v>82</v>
      </c>
      <c r="N1915" s="940"/>
      <c r="O1915" s="922"/>
      <c r="P1915" s="871"/>
      <c r="Q1915" s="537">
        <f t="shared" si="53"/>
        <v>0</v>
      </c>
      <c r="R1915" s="470">
        <f>Q1915*0.93</f>
        <v>0</v>
      </c>
      <c r="S1915" s="1264" t="e">
        <f t="shared" si="52"/>
        <v>#DIV/0!</v>
      </c>
      <c r="T1915" s="1265"/>
      <c r="U1915" s="1292" t="s">
        <v>472</v>
      </c>
      <c r="V1915" s="1293"/>
    </row>
    <row r="1916" spans="1:23" ht="18">
      <c r="A1916" s="1652"/>
      <c r="B1916" s="817" t="s">
        <v>465</v>
      </c>
      <c r="C1916" s="1099" t="s">
        <v>82</v>
      </c>
      <c r="D1916" s="1098">
        <v>30</v>
      </c>
      <c r="E1916" s="1104" t="s">
        <v>1703</v>
      </c>
      <c r="F1916" s="1103" t="s">
        <v>82</v>
      </c>
      <c r="G1916" s="838" t="s">
        <v>96</v>
      </c>
      <c r="H1916" s="468" t="s">
        <v>82</v>
      </c>
      <c r="I1916" s="514" t="s">
        <v>82</v>
      </c>
      <c r="J1916" s="764" t="s">
        <v>699</v>
      </c>
      <c r="K1916" s="514">
        <v>0</v>
      </c>
      <c r="L1916" s="514" t="s">
        <v>82</v>
      </c>
      <c r="M1916" s="863" t="s">
        <v>82</v>
      </c>
      <c r="N1916" s="923"/>
      <c r="O1916" s="922"/>
      <c r="P1916" s="871"/>
      <c r="Q1916" s="537">
        <f t="shared" si="53"/>
        <v>0</v>
      </c>
      <c r="R1916" s="470">
        <f>Q1916*0.93</f>
        <v>0</v>
      </c>
      <c r="S1916" s="1264" t="e">
        <f t="shared" si="52"/>
        <v>#DIV/0!</v>
      </c>
      <c r="T1916" s="1265"/>
      <c r="U1916" s="1292" t="s">
        <v>473</v>
      </c>
      <c r="V1916" s="1293"/>
    </row>
    <row r="1917" spans="1:23" ht="18">
      <c r="A1917" s="1653"/>
      <c r="B1917" s="817" t="s">
        <v>467</v>
      </c>
      <c r="C1917" s="1099">
        <v>25</v>
      </c>
      <c r="D1917" s="1098" t="s">
        <v>1020</v>
      </c>
      <c r="E1917" s="1109" t="s">
        <v>631</v>
      </c>
      <c r="F1917" s="1105">
        <v>32</v>
      </c>
      <c r="G1917" s="514">
        <v>471</v>
      </c>
      <c r="H1917" s="468" t="s">
        <v>82</v>
      </c>
      <c r="I1917" s="514" t="s">
        <v>82</v>
      </c>
      <c r="J1917" s="764">
        <v>0</v>
      </c>
      <c r="K1917" s="764">
        <v>0</v>
      </c>
      <c r="L1917" s="868" t="s">
        <v>484</v>
      </c>
      <c r="M1917" s="1091" t="s">
        <v>1705</v>
      </c>
      <c r="N1917" s="841">
        <v>106163</v>
      </c>
      <c r="O1917" s="787">
        <v>21</v>
      </c>
      <c r="P1917" s="801">
        <v>5</v>
      </c>
      <c r="Q1917" s="537">
        <f t="shared" si="53"/>
        <v>19.95</v>
      </c>
      <c r="R1917" s="470">
        <f>Q1917*0.7835</f>
        <v>15.630825</v>
      </c>
      <c r="S1917" s="1264">
        <f t="shared" si="52"/>
        <v>5321.4536340852128</v>
      </c>
      <c r="T1917" s="1265"/>
      <c r="U1917" s="1292" t="s">
        <v>1690</v>
      </c>
      <c r="V1917" s="1293"/>
    </row>
    <row r="1918" spans="1:23" ht="18">
      <c r="A1918" s="1651">
        <v>45561</v>
      </c>
      <c r="B1918" s="817" t="s">
        <v>256</v>
      </c>
      <c r="C1918" s="1095" t="s">
        <v>82</v>
      </c>
      <c r="D1918" s="1096">
        <v>140</v>
      </c>
      <c r="E1918" s="1101">
        <v>95</v>
      </c>
      <c r="F1918" s="1098">
        <v>0</v>
      </c>
      <c r="G1918" s="514" t="s">
        <v>82</v>
      </c>
      <c r="H1918" s="970">
        <v>160.96</v>
      </c>
      <c r="I1918" s="514" t="s">
        <v>82</v>
      </c>
      <c r="J1918" s="838" t="s">
        <v>96</v>
      </c>
      <c r="K1918" s="839">
        <v>0</v>
      </c>
      <c r="L1918" s="868" t="s">
        <v>96</v>
      </c>
      <c r="M1918" s="468" t="s">
        <v>794</v>
      </c>
      <c r="N1918" s="514" t="s">
        <v>82</v>
      </c>
      <c r="O1918" s="756" t="s">
        <v>82</v>
      </c>
      <c r="P1918" s="768" t="s">
        <v>82</v>
      </c>
      <c r="Q1918" s="537" t="e">
        <f t="shared" si="53"/>
        <v>#VALUE!</v>
      </c>
      <c r="R1918" s="470" t="e">
        <f>Q1918*0.75</f>
        <v>#VALUE!</v>
      </c>
      <c r="S1918" s="1264" t="e">
        <f t="shared" si="52"/>
        <v>#VALUE!</v>
      </c>
      <c r="T1918" s="1265"/>
      <c r="U1918" s="1292" t="s">
        <v>1674</v>
      </c>
      <c r="V1918" s="1293"/>
    </row>
    <row r="1919" spans="1:23" ht="18">
      <c r="A1919" s="1652"/>
      <c r="B1919" s="817">
        <v>6</v>
      </c>
      <c r="C1919" s="1099" t="s">
        <v>82</v>
      </c>
      <c r="D1919" s="1100">
        <v>111</v>
      </c>
      <c r="E1919" s="1101">
        <v>116</v>
      </c>
      <c r="F1919" s="1102">
        <v>0</v>
      </c>
      <c r="G1919" s="514" t="s">
        <v>82</v>
      </c>
      <c r="H1919" s="514" t="s">
        <v>82</v>
      </c>
      <c r="I1919" s="514" t="s">
        <v>82</v>
      </c>
      <c r="J1919" s="838" t="s">
        <v>699</v>
      </c>
      <c r="K1919" s="764" t="s">
        <v>96</v>
      </c>
      <c r="L1919" s="868" t="s">
        <v>96</v>
      </c>
      <c r="M1919" s="468" t="s">
        <v>794</v>
      </c>
      <c r="N1919" s="514" t="s">
        <v>82</v>
      </c>
      <c r="O1919" s="756" t="s">
        <v>82</v>
      </c>
      <c r="P1919" s="801" t="s">
        <v>82</v>
      </c>
      <c r="Q1919" s="537" t="e">
        <f t="shared" si="53"/>
        <v>#VALUE!</v>
      </c>
      <c r="R1919" s="470" t="e">
        <f>Q1919*0.75</f>
        <v>#VALUE!</v>
      </c>
      <c r="S1919" s="1264" t="e">
        <f t="shared" si="52"/>
        <v>#VALUE!</v>
      </c>
      <c r="T1919" s="1265"/>
      <c r="U1919" s="1292" t="s">
        <v>1674</v>
      </c>
      <c r="V1919" s="1293"/>
    </row>
    <row r="1920" spans="1:23" ht="18">
      <c r="A1920" s="1652"/>
      <c r="B1920" s="817">
        <v>7</v>
      </c>
      <c r="C1920" s="1099" t="s">
        <v>1706</v>
      </c>
      <c r="D1920" s="1102" t="s">
        <v>1556</v>
      </c>
      <c r="E1920" s="1102">
        <v>18</v>
      </c>
      <c r="F1920" s="1102" t="s">
        <v>1351</v>
      </c>
      <c r="G1920" s="514">
        <v>526</v>
      </c>
      <c r="H1920" s="514" t="s">
        <v>82</v>
      </c>
      <c r="I1920" s="514" t="s">
        <v>82</v>
      </c>
      <c r="J1920" s="764" t="s">
        <v>443</v>
      </c>
      <c r="K1920" s="764" t="s">
        <v>443</v>
      </c>
      <c r="L1920" s="868" t="s">
        <v>484</v>
      </c>
      <c r="M1920" s="468" t="s">
        <v>1704</v>
      </c>
      <c r="N1920" s="514">
        <v>215634</v>
      </c>
      <c r="O1920" s="756">
        <v>44.9</v>
      </c>
      <c r="P1920" s="801">
        <v>14</v>
      </c>
      <c r="Q1920" s="537">
        <f t="shared" si="53"/>
        <v>38.614000000000004</v>
      </c>
      <c r="R1920" s="470">
        <f>Q1920*0.75</f>
        <v>28.960500000000003</v>
      </c>
      <c r="S1920" s="1264">
        <f t="shared" si="52"/>
        <v>5584.347645931527</v>
      </c>
      <c r="T1920" s="1265"/>
      <c r="U1920" s="1292" t="s">
        <v>1707</v>
      </c>
      <c r="V1920" s="1293"/>
    </row>
    <row r="1921" spans="1:23" ht="18">
      <c r="A1921" s="1652"/>
      <c r="B1921" s="817">
        <v>8</v>
      </c>
      <c r="C1921" s="1099" t="s">
        <v>82</v>
      </c>
      <c r="D1921" s="1102">
        <v>230</v>
      </c>
      <c r="E1921" s="1102">
        <v>0</v>
      </c>
      <c r="F1921" s="1103" t="s">
        <v>82</v>
      </c>
      <c r="G1921" s="514">
        <v>0</v>
      </c>
      <c r="H1921" s="514" t="s">
        <v>82</v>
      </c>
      <c r="I1921" s="514" t="s">
        <v>82</v>
      </c>
      <c r="J1921" s="764" t="s">
        <v>697</v>
      </c>
      <c r="K1921" s="764">
        <v>0</v>
      </c>
      <c r="L1921" s="868" t="s">
        <v>96</v>
      </c>
      <c r="M1921" s="468" t="s">
        <v>82</v>
      </c>
      <c r="N1921" s="940"/>
      <c r="O1921" s="922"/>
      <c r="P1921" s="871"/>
      <c r="Q1921" s="537">
        <f t="shared" si="53"/>
        <v>0</v>
      </c>
      <c r="R1921" s="470">
        <f>Q1921*0.93</f>
        <v>0</v>
      </c>
      <c r="S1921" s="1264" t="e">
        <f t="shared" si="52"/>
        <v>#DIV/0!</v>
      </c>
      <c r="T1921" s="1265"/>
      <c r="U1921" s="1292" t="s">
        <v>472</v>
      </c>
      <c r="V1921" s="1293"/>
    </row>
    <row r="1922" spans="1:23" ht="18">
      <c r="A1922" s="1652"/>
      <c r="B1922" s="817" t="s">
        <v>465</v>
      </c>
      <c r="C1922" s="1099" t="s">
        <v>82</v>
      </c>
      <c r="D1922" s="1098" t="s">
        <v>941</v>
      </c>
      <c r="E1922" s="1104" t="s">
        <v>941</v>
      </c>
      <c r="F1922" s="1103" t="s">
        <v>82</v>
      </c>
      <c r="G1922" s="838" t="s">
        <v>96</v>
      </c>
      <c r="H1922" s="468" t="s">
        <v>82</v>
      </c>
      <c r="I1922" s="514" t="s">
        <v>82</v>
      </c>
      <c r="J1922" s="764" t="s">
        <v>699</v>
      </c>
      <c r="K1922" s="514">
        <v>0</v>
      </c>
      <c r="L1922" s="514" t="s">
        <v>82</v>
      </c>
      <c r="M1922" s="863" t="s">
        <v>82</v>
      </c>
      <c r="N1922" s="923"/>
      <c r="O1922" s="922"/>
      <c r="P1922" s="871"/>
      <c r="Q1922" s="537">
        <f t="shared" si="53"/>
        <v>0</v>
      </c>
      <c r="R1922" s="470">
        <f>Q1922*0.93</f>
        <v>0</v>
      </c>
      <c r="S1922" s="1264" t="e">
        <f t="shared" si="52"/>
        <v>#DIV/0!</v>
      </c>
      <c r="T1922" s="1265"/>
      <c r="U1922" s="1292" t="s">
        <v>473</v>
      </c>
      <c r="V1922" s="1293"/>
    </row>
    <row r="1923" spans="1:23" ht="18">
      <c r="A1923" s="1653"/>
      <c r="B1923" s="817" t="s">
        <v>467</v>
      </c>
      <c r="C1923" s="1099">
        <v>25</v>
      </c>
      <c r="D1923" s="1098" t="s">
        <v>1020</v>
      </c>
      <c r="E1923" s="1109" t="s">
        <v>631</v>
      </c>
      <c r="F1923" s="1105" t="s">
        <v>874</v>
      </c>
      <c r="G1923" s="514">
        <v>486</v>
      </c>
      <c r="H1923" s="468" t="s">
        <v>82</v>
      </c>
      <c r="I1923" s="514" t="s">
        <v>82</v>
      </c>
      <c r="J1923" s="764">
        <v>0</v>
      </c>
      <c r="K1923" s="764">
        <v>0</v>
      </c>
      <c r="L1923" s="868" t="s">
        <v>484</v>
      </c>
      <c r="M1923" s="1091" t="s">
        <v>1705</v>
      </c>
      <c r="N1923" s="841">
        <v>104585</v>
      </c>
      <c r="O1923" s="787">
        <v>20</v>
      </c>
      <c r="P1923" s="801">
        <v>60</v>
      </c>
      <c r="Q1923" s="537">
        <f t="shared" si="53"/>
        <v>8</v>
      </c>
      <c r="R1923" s="470">
        <f>Q1923*0.7835</f>
        <v>6.2679999999999998</v>
      </c>
      <c r="S1923" s="1264">
        <f t="shared" si="52"/>
        <v>13073.125</v>
      </c>
      <c r="T1923" s="1265"/>
      <c r="U1923" s="1292" t="s">
        <v>1708</v>
      </c>
      <c r="V1923" s="1293"/>
      <c r="W1923" s="959">
        <v>5.5</v>
      </c>
    </row>
    <row r="1924" spans="1:23" ht="18">
      <c r="A1924" s="1651">
        <v>45562</v>
      </c>
      <c r="B1924" s="817" t="s">
        <v>256</v>
      </c>
      <c r="C1924" s="1095" t="s">
        <v>82</v>
      </c>
      <c r="D1924" s="1096">
        <v>140</v>
      </c>
      <c r="E1924" s="1101">
        <v>102</v>
      </c>
      <c r="F1924" s="1098">
        <v>0</v>
      </c>
      <c r="G1924" s="514" t="s">
        <v>82</v>
      </c>
      <c r="H1924" s="970">
        <v>161.07</v>
      </c>
      <c r="I1924" s="514" t="s">
        <v>82</v>
      </c>
      <c r="J1924" s="838" t="s">
        <v>96</v>
      </c>
      <c r="K1924" s="839">
        <v>0</v>
      </c>
      <c r="L1924" s="868" t="s">
        <v>96</v>
      </c>
      <c r="M1924" s="468" t="s">
        <v>794</v>
      </c>
      <c r="N1924" s="514" t="s">
        <v>82</v>
      </c>
      <c r="O1924" s="756" t="s">
        <v>82</v>
      </c>
      <c r="P1924" s="768" t="s">
        <v>82</v>
      </c>
      <c r="Q1924" s="537" t="e">
        <f t="shared" si="53"/>
        <v>#VALUE!</v>
      </c>
      <c r="R1924" s="470" t="e">
        <f>Q1924*0.75</f>
        <v>#VALUE!</v>
      </c>
      <c r="S1924" s="1264" t="e">
        <f t="shared" ref="S1924:S1987" si="54">N1924/Q1924</f>
        <v>#VALUE!</v>
      </c>
      <c r="T1924" s="1265"/>
      <c r="U1924" s="1292" t="s">
        <v>1674</v>
      </c>
      <c r="V1924" s="1293"/>
    </row>
    <row r="1925" spans="1:23" ht="18">
      <c r="A1925" s="1652"/>
      <c r="B1925" s="817">
        <v>6</v>
      </c>
      <c r="C1925" s="1099" t="s">
        <v>82</v>
      </c>
      <c r="D1925" s="1100">
        <v>111</v>
      </c>
      <c r="E1925" s="1101">
        <v>116</v>
      </c>
      <c r="F1925" s="1102">
        <v>0</v>
      </c>
      <c r="G1925" s="514" t="s">
        <v>82</v>
      </c>
      <c r="H1925" s="514" t="s">
        <v>82</v>
      </c>
      <c r="I1925" s="514" t="s">
        <v>82</v>
      </c>
      <c r="J1925" s="838" t="s">
        <v>699</v>
      </c>
      <c r="K1925" s="764" t="s">
        <v>96</v>
      </c>
      <c r="L1925" s="868" t="s">
        <v>96</v>
      </c>
      <c r="M1925" s="468" t="s">
        <v>794</v>
      </c>
      <c r="N1925" s="514" t="s">
        <v>82</v>
      </c>
      <c r="O1925" s="756" t="s">
        <v>82</v>
      </c>
      <c r="P1925" s="801" t="s">
        <v>82</v>
      </c>
      <c r="Q1925" s="537" t="e">
        <f t="shared" si="53"/>
        <v>#VALUE!</v>
      </c>
      <c r="R1925" s="470" t="e">
        <f>Q1925*0.75</f>
        <v>#VALUE!</v>
      </c>
      <c r="S1925" s="1264" t="e">
        <f t="shared" si="54"/>
        <v>#VALUE!</v>
      </c>
      <c r="T1925" s="1265"/>
      <c r="U1925" s="1292" t="s">
        <v>1674</v>
      </c>
      <c r="V1925" s="1293"/>
    </row>
    <row r="1926" spans="1:23" ht="18">
      <c r="A1926" s="1652"/>
      <c r="B1926" s="817">
        <v>7</v>
      </c>
      <c r="C1926" s="1099">
        <v>85</v>
      </c>
      <c r="D1926" s="1102">
        <v>75</v>
      </c>
      <c r="E1926" s="1102">
        <v>18</v>
      </c>
      <c r="F1926" s="1102">
        <v>36</v>
      </c>
      <c r="G1926" s="514">
        <v>532</v>
      </c>
      <c r="H1926" s="514" t="s">
        <v>82</v>
      </c>
      <c r="I1926" s="514" t="s">
        <v>82</v>
      </c>
      <c r="J1926" s="764" t="s">
        <v>443</v>
      </c>
      <c r="K1926" s="764" t="s">
        <v>443</v>
      </c>
      <c r="L1926" s="868" t="s">
        <v>484</v>
      </c>
      <c r="M1926" s="468" t="s">
        <v>1220</v>
      </c>
      <c r="N1926" s="514">
        <v>211474</v>
      </c>
      <c r="O1926" s="756">
        <v>44.36</v>
      </c>
      <c r="P1926" s="801">
        <v>14</v>
      </c>
      <c r="Q1926" s="537">
        <f t="shared" si="53"/>
        <v>38.1496</v>
      </c>
      <c r="R1926" s="470">
        <f>Q1926*0.75</f>
        <v>28.612200000000001</v>
      </c>
      <c r="S1926" s="1264">
        <f t="shared" si="54"/>
        <v>5543.2822362488732</v>
      </c>
      <c r="T1926" s="1265"/>
      <c r="U1926" s="1292" t="s">
        <v>1709</v>
      </c>
      <c r="V1926" s="1293"/>
      <c r="W1926" s="959">
        <v>9.5</v>
      </c>
    </row>
    <row r="1927" spans="1:23" ht="18">
      <c r="A1927" s="1652"/>
      <c r="B1927" s="817">
        <v>8</v>
      </c>
      <c r="C1927" s="1099" t="s">
        <v>82</v>
      </c>
      <c r="D1927" s="1102">
        <v>230</v>
      </c>
      <c r="E1927" s="1102">
        <v>0</v>
      </c>
      <c r="F1927" s="1103" t="s">
        <v>82</v>
      </c>
      <c r="G1927" s="514">
        <v>0</v>
      </c>
      <c r="H1927" s="514" t="s">
        <v>82</v>
      </c>
      <c r="I1927" s="514" t="s">
        <v>82</v>
      </c>
      <c r="J1927" s="764" t="s">
        <v>697</v>
      </c>
      <c r="K1927" s="764">
        <v>0</v>
      </c>
      <c r="L1927" s="868" t="s">
        <v>96</v>
      </c>
      <c r="M1927" s="468" t="s">
        <v>82</v>
      </c>
      <c r="N1927" s="940"/>
      <c r="O1927" s="922"/>
      <c r="P1927" s="871"/>
      <c r="Q1927" s="537">
        <f t="shared" si="53"/>
        <v>0</v>
      </c>
      <c r="R1927" s="470">
        <f>Q1927*0.93</f>
        <v>0</v>
      </c>
      <c r="S1927" s="1264" t="e">
        <f t="shared" si="54"/>
        <v>#DIV/0!</v>
      </c>
      <c r="T1927" s="1265"/>
      <c r="U1927" s="1292" t="s">
        <v>472</v>
      </c>
      <c r="V1927" s="1293"/>
    </row>
    <row r="1928" spans="1:23" ht="18">
      <c r="A1928" s="1652"/>
      <c r="B1928" s="817" t="s">
        <v>465</v>
      </c>
      <c r="C1928" s="1099" t="s">
        <v>82</v>
      </c>
      <c r="D1928" s="1098" t="s">
        <v>1710</v>
      </c>
      <c r="E1928" s="1104" t="s">
        <v>1710</v>
      </c>
      <c r="F1928" s="1103" t="s">
        <v>82</v>
      </c>
      <c r="G1928" s="838" t="s">
        <v>96</v>
      </c>
      <c r="H1928" s="468" t="s">
        <v>82</v>
      </c>
      <c r="I1928" s="514" t="s">
        <v>82</v>
      </c>
      <c r="J1928" s="764" t="s">
        <v>699</v>
      </c>
      <c r="K1928" s="514">
        <v>0</v>
      </c>
      <c r="L1928" s="514" t="s">
        <v>82</v>
      </c>
      <c r="M1928" s="863" t="s">
        <v>82</v>
      </c>
      <c r="N1928" s="923"/>
      <c r="O1928" s="922"/>
      <c r="P1928" s="871"/>
      <c r="Q1928" s="537">
        <f t="shared" si="53"/>
        <v>0</v>
      </c>
      <c r="R1928" s="470">
        <f>Q1928*0.93</f>
        <v>0</v>
      </c>
      <c r="S1928" s="1264" t="e">
        <f t="shared" si="54"/>
        <v>#DIV/0!</v>
      </c>
      <c r="T1928" s="1265"/>
      <c r="U1928" s="1292" t="s">
        <v>473</v>
      </c>
      <c r="V1928" s="1293"/>
    </row>
    <row r="1929" spans="1:23" ht="18">
      <c r="A1929" s="1653"/>
      <c r="B1929" s="817" t="s">
        <v>467</v>
      </c>
      <c r="C1929" s="1099">
        <v>25</v>
      </c>
      <c r="D1929" s="1098">
        <v>71</v>
      </c>
      <c r="E1929" s="1109" t="s">
        <v>1283</v>
      </c>
      <c r="F1929" s="1105">
        <v>32</v>
      </c>
      <c r="G1929" s="514">
        <v>473</v>
      </c>
      <c r="H1929" s="468" t="s">
        <v>82</v>
      </c>
      <c r="I1929" s="514" t="s">
        <v>82</v>
      </c>
      <c r="J1929" s="764">
        <v>0</v>
      </c>
      <c r="K1929" s="764">
        <v>0</v>
      </c>
      <c r="L1929" s="868" t="s">
        <v>484</v>
      </c>
      <c r="M1929" s="1091" t="s">
        <v>1711</v>
      </c>
      <c r="N1929" s="841">
        <v>105000</v>
      </c>
      <c r="O1929" s="787">
        <v>20</v>
      </c>
      <c r="P1929" s="801">
        <v>60</v>
      </c>
      <c r="Q1929" s="537">
        <f t="shared" si="53"/>
        <v>8</v>
      </c>
      <c r="R1929" s="470">
        <f>Q1929*0.7835</f>
        <v>6.2679999999999998</v>
      </c>
      <c r="S1929" s="1264">
        <f t="shared" si="54"/>
        <v>13125</v>
      </c>
      <c r="T1929" s="1265"/>
      <c r="U1929" s="1292" t="s">
        <v>1690</v>
      </c>
      <c r="V1929" s="1293"/>
    </row>
    <row r="1930" spans="1:23" ht="19">
      <c r="A1930" s="1651">
        <v>45563</v>
      </c>
      <c r="B1930" s="817" t="s">
        <v>256</v>
      </c>
      <c r="C1930" s="1095" t="s">
        <v>82</v>
      </c>
      <c r="D1930" s="1096" t="s">
        <v>1714</v>
      </c>
      <c r="E1930" s="1101" t="s">
        <v>1716</v>
      </c>
      <c r="F1930" s="1098">
        <v>0</v>
      </c>
      <c r="G1930" s="514" t="s">
        <v>82</v>
      </c>
      <c r="H1930" s="970">
        <v>161.19</v>
      </c>
      <c r="I1930" s="514" t="s">
        <v>82</v>
      </c>
      <c r="J1930" s="838" t="s">
        <v>96</v>
      </c>
      <c r="K1930" s="839">
        <v>0</v>
      </c>
      <c r="L1930" s="868" t="s">
        <v>96</v>
      </c>
      <c r="M1930" s="468" t="s">
        <v>794</v>
      </c>
      <c r="N1930" s="514" t="s">
        <v>82</v>
      </c>
      <c r="O1930" s="756" t="s">
        <v>82</v>
      </c>
      <c r="P1930" s="768" t="s">
        <v>82</v>
      </c>
      <c r="Q1930" s="537" t="e">
        <f t="shared" si="53"/>
        <v>#VALUE!</v>
      </c>
      <c r="R1930" s="470" t="e">
        <f>Q1930*0.75</f>
        <v>#VALUE!</v>
      </c>
      <c r="S1930" s="1264" t="e">
        <f t="shared" si="54"/>
        <v>#VALUE!</v>
      </c>
      <c r="T1930" s="1265"/>
      <c r="U1930" s="1292" t="s">
        <v>1674</v>
      </c>
      <c r="V1930" s="1293"/>
    </row>
    <row r="1931" spans="1:23" ht="18">
      <c r="A1931" s="1652"/>
      <c r="B1931" s="817">
        <v>6</v>
      </c>
      <c r="C1931" s="1099" t="s">
        <v>82</v>
      </c>
      <c r="D1931" s="1100">
        <v>111</v>
      </c>
      <c r="E1931" s="1101" t="s">
        <v>1271</v>
      </c>
      <c r="F1931" s="1102">
        <v>0</v>
      </c>
      <c r="G1931" s="514" t="s">
        <v>82</v>
      </c>
      <c r="H1931" s="514" t="s">
        <v>82</v>
      </c>
      <c r="I1931" s="514" t="s">
        <v>82</v>
      </c>
      <c r="J1931" s="838" t="s">
        <v>699</v>
      </c>
      <c r="K1931" s="764" t="s">
        <v>96</v>
      </c>
      <c r="L1931" s="868" t="s">
        <v>96</v>
      </c>
      <c r="M1931" s="468" t="s">
        <v>794</v>
      </c>
      <c r="N1931" s="514" t="s">
        <v>82</v>
      </c>
      <c r="O1931" s="756" t="s">
        <v>82</v>
      </c>
      <c r="P1931" s="801" t="s">
        <v>82</v>
      </c>
      <c r="Q1931" s="537" t="e">
        <f t="shared" si="53"/>
        <v>#VALUE!</v>
      </c>
      <c r="R1931" s="470" t="e">
        <f>Q1931*0.75</f>
        <v>#VALUE!</v>
      </c>
      <c r="S1931" s="1264" t="e">
        <f t="shared" si="54"/>
        <v>#VALUE!</v>
      </c>
      <c r="T1931" s="1265"/>
      <c r="U1931" s="1292" t="s">
        <v>1674</v>
      </c>
      <c r="V1931" s="1293"/>
    </row>
    <row r="1932" spans="1:23" ht="18">
      <c r="A1932" s="1652"/>
      <c r="B1932" s="817">
        <v>7</v>
      </c>
      <c r="C1932" s="1099" t="s">
        <v>1712</v>
      </c>
      <c r="D1932" s="1102" t="s">
        <v>1084</v>
      </c>
      <c r="E1932" s="1102" t="s">
        <v>561</v>
      </c>
      <c r="F1932" s="1102">
        <v>36</v>
      </c>
      <c r="G1932" s="514">
        <v>518</v>
      </c>
      <c r="H1932" s="514" t="s">
        <v>82</v>
      </c>
      <c r="I1932" s="514" t="s">
        <v>82</v>
      </c>
      <c r="J1932" s="764" t="s">
        <v>443</v>
      </c>
      <c r="K1932" s="764" t="s">
        <v>443</v>
      </c>
      <c r="L1932" s="868" t="s">
        <v>1125</v>
      </c>
      <c r="M1932" s="468" t="s">
        <v>1717</v>
      </c>
      <c r="N1932" s="514">
        <v>140965</v>
      </c>
      <c r="O1932" s="756">
        <v>23.21</v>
      </c>
      <c r="P1932" s="801">
        <v>14</v>
      </c>
      <c r="Q1932" s="537">
        <f t="shared" si="53"/>
        <v>19.960600000000003</v>
      </c>
      <c r="R1932" s="470">
        <f>Q1932*0.75</f>
        <v>14.970450000000003</v>
      </c>
      <c r="S1932" s="1264">
        <f t="shared" si="54"/>
        <v>7062.1624600462901</v>
      </c>
      <c r="T1932" s="1265"/>
      <c r="U1932" s="1292" t="s">
        <v>1690</v>
      </c>
      <c r="V1932" s="1293"/>
    </row>
    <row r="1933" spans="1:23" ht="18">
      <c r="A1933" s="1652"/>
      <c r="B1933" s="817">
        <v>8</v>
      </c>
      <c r="C1933" s="1099" t="s">
        <v>82</v>
      </c>
      <c r="D1933" s="1102">
        <v>230</v>
      </c>
      <c r="E1933" s="1102">
        <v>0</v>
      </c>
      <c r="F1933" s="1103" t="s">
        <v>82</v>
      </c>
      <c r="G1933" s="514">
        <v>0</v>
      </c>
      <c r="H1933" s="514" t="s">
        <v>82</v>
      </c>
      <c r="I1933" s="514" t="s">
        <v>82</v>
      </c>
      <c r="J1933" s="764" t="s">
        <v>697</v>
      </c>
      <c r="K1933" s="764">
        <v>0</v>
      </c>
      <c r="L1933" s="868" t="s">
        <v>96</v>
      </c>
      <c r="M1933" s="468" t="s">
        <v>82</v>
      </c>
      <c r="N1933" s="940"/>
      <c r="O1933" s="922"/>
      <c r="P1933" s="871"/>
      <c r="Q1933" s="537">
        <f t="shared" si="53"/>
        <v>0</v>
      </c>
      <c r="R1933" s="470">
        <f>Q1933*0.93</f>
        <v>0</v>
      </c>
      <c r="S1933" s="1264" t="e">
        <f t="shared" si="54"/>
        <v>#DIV/0!</v>
      </c>
      <c r="T1933" s="1265"/>
      <c r="U1933" s="1292" t="s">
        <v>472</v>
      </c>
      <c r="V1933" s="1293"/>
    </row>
    <row r="1934" spans="1:23" ht="18">
      <c r="A1934" s="1652"/>
      <c r="B1934" s="817" t="s">
        <v>465</v>
      </c>
      <c r="C1934" s="1099" t="s">
        <v>82</v>
      </c>
      <c r="D1934" s="1098">
        <v>27</v>
      </c>
      <c r="E1934" s="1104">
        <v>27</v>
      </c>
      <c r="F1934" s="1103" t="s">
        <v>82</v>
      </c>
      <c r="G1934" s="838" t="s">
        <v>96</v>
      </c>
      <c r="H1934" s="468" t="s">
        <v>82</v>
      </c>
      <c r="I1934" s="514" t="s">
        <v>82</v>
      </c>
      <c r="J1934" s="764" t="s">
        <v>699</v>
      </c>
      <c r="K1934" s="514">
        <v>0</v>
      </c>
      <c r="L1934" s="514" t="s">
        <v>82</v>
      </c>
      <c r="M1934" s="863" t="s">
        <v>82</v>
      </c>
      <c r="N1934" s="923"/>
      <c r="O1934" s="922"/>
      <c r="P1934" s="871"/>
      <c r="Q1934" s="537">
        <f t="shared" si="53"/>
        <v>0</v>
      </c>
      <c r="R1934" s="470">
        <f>Q1934*0.93</f>
        <v>0</v>
      </c>
      <c r="S1934" s="1264" t="e">
        <f t="shared" si="54"/>
        <v>#DIV/0!</v>
      </c>
      <c r="T1934" s="1265"/>
      <c r="U1934" s="1292" t="s">
        <v>473</v>
      </c>
      <c r="V1934" s="1293"/>
    </row>
    <row r="1935" spans="1:23" ht="18">
      <c r="A1935" s="1653"/>
      <c r="B1935" s="817" t="s">
        <v>467</v>
      </c>
      <c r="C1935" s="1099" t="s">
        <v>1713</v>
      </c>
      <c r="D1935" s="1098" t="s">
        <v>1715</v>
      </c>
      <c r="E1935" s="1109" t="s">
        <v>1014</v>
      </c>
      <c r="F1935" s="1105">
        <v>32</v>
      </c>
      <c r="G1935" s="514">
        <v>506</v>
      </c>
      <c r="H1935" s="468" t="s">
        <v>82</v>
      </c>
      <c r="I1935" s="514" t="s">
        <v>82</v>
      </c>
      <c r="J1935" s="764">
        <v>0</v>
      </c>
      <c r="K1935" s="764">
        <v>0</v>
      </c>
      <c r="L1935" s="868" t="s">
        <v>460</v>
      </c>
      <c r="M1935" s="1091" t="s">
        <v>1718</v>
      </c>
      <c r="N1935" s="841">
        <v>72708</v>
      </c>
      <c r="O1935" s="787">
        <v>16</v>
      </c>
      <c r="P1935" s="801">
        <v>60</v>
      </c>
      <c r="Q1935" s="537">
        <f t="shared" si="53"/>
        <v>6.4</v>
      </c>
      <c r="R1935" s="470">
        <f>Q1935*0.7835</f>
        <v>5.0144000000000002</v>
      </c>
      <c r="S1935" s="1264">
        <f t="shared" si="54"/>
        <v>11360.625</v>
      </c>
      <c r="T1935" s="1265"/>
      <c r="U1935" s="1292" t="s">
        <v>1690</v>
      </c>
      <c r="V1935" s="1293"/>
    </row>
    <row r="1936" spans="1:23" ht="19">
      <c r="A1936" s="1651">
        <v>45564</v>
      </c>
      <c r="B1936" s="817" t="s">
        <v>256</v>
      </c>
      <c r="C1936" s="1095" t="s">
        <v>82</v>
      </c>
      <c r="D1936" s="1096" t="s">
        <v>1694</v>
      </c>
      <c r="E1936" s="1101">
        <v>110</v>
      </c>
      <c r="F1936" s="1098">
        <v>0</v>
      </c>
      <c r="G1936" s="514" t="s">
        <v>82</v>
      </c>
      <c r="H1936" s="970">
        <v>161.31</v>
      </c>
      <c r="I1936" s="514" t="s">
        <v>82</v>
      </c>
      <c r="J1936" s="838" t="s">
        <v>96</v>
      </c>
      <c r="K1936" s="839">
        <v>0</v>
      </c>
      <c r="L1936" s="868" t="s">
        <v>96</v>
      </c>
      <c r="M1936" s="468" t="s">
        <v>794</v>
      </c>
      <c r="N1936" s="514" t="s">
        <v>82</v>
      </c>
      <c r="O1936" s="756" t="s">
        <v>82</v>
      </c>
      <c r="P1936" s="768" t="s">
        <v>82</v>
      </c>
      <c r="Q1936" s="537" t="e">
        <f t="shared" si="53"/>
        <v>#VALUE!</v>
      </c>
      <c r="R1936" s="470" t="e">
        <f>Q1936*0.75</f>
        <v>#VALUE!</v>
      </c>
      <c r="S1936" s="1264" t="e">
        <f t="shared" si="54"/>
        <v>#VALUE!</v>
      </c>
      <c r="T1936" s="1265"/>
      <c r="U1936" s="1292" t="s">
        <v>1674</v>
      </c>
      <c r="V1936" s="1293"/>
    </row>
    <row r="1937" spans="1:22" ht="18">
      <c r="A1937" s="1652"/>
      <c r="B1937" s="817">
        <v>6</v>
      </c>
      <c r="C1937" s="1099" t="s">
        <v>82</v>
      </c>
      <c r="D1937" s="1100">
        <v>111</v>
      </c>
      <c r="E1937" s="1101">
        <v>116</v>
      </c>
      <c r="F1937" s="1102">
        <v>0</v>
      </c>
      <c r="G1937" s="514" t="s">
        <v>82</v>
      </c>
      <c r="H1937" s="514" t="s">
        <v>82</v>
      </c>
      <c r="I1937" s="514" t="s">
        <v>82</v>
      </c>
      <c r="J1937" s="838" t="s">
        <v>699</v>
      </c>
      <c r="K1937" s="764" t="s">
        <v>96</v>
      </c>
      <c r="L1937" s="868" t="s">
        <v>96</v>
      </c>
      <c r="M1937" s="468" t="s">
        <v>794</v>
      </c>
      <c r="N1937" s="514" t="s">
        <v>82</v>
      </c>
      <c r="O1937" s="756" t="s">
        <v>82</v>
      </c>
      <c r="P1937" s="801" t="s">
        <v>82</v>
      </c>
      <c r="Q1937" s="537" t="e">
        <f t="shared" si="53"/>
        <v>#VALUE!</v>
      </c>
      <c r="R1937" s="470" t="e">
        <f>Q1937*0.75</f>
        <v>#VALUE!</v>
      </c>
      <c r="S1937" s="1264" t="e">
        <f t="shared" si="54"/>
        <v>#VALUE!</v>
      </c>
      <c r="T1937" s="1265"/>
      <c r="U1937" s="1292" t="s">
        <v>1674</v>
      </c>
      <c r="V1937" s="1293"/>
    </row>
    <row r="1938" spans="1:22" ht="18">
      <c r="A1938" s="1652"/>
      <c r="B1938" s="817">
        <v>7</v>
      </c>
      <c r="C1938" s="1099" t="s">
        <v>1227</v>
      </c>
      <c r="D1938" s="1102">
        <v>76</v>
      </c>
      <c r="E1938" s="1102">
        <v>18</v>
      </c>
      <c r="F1938" s="1102">
        <v>33</v>
      </c>
      <c r="G1938" s="514">
        <v>486</v>
      </c>
      <c r="H1938" s="514" t="s">
        <v>82</v>
      </c>
      <c r="I1938" s="514" t="s">
        <v>82</v>
      </c>
      <c r="J1938" s="764" t="s">
        <v>443</v>
      </c>
      <c r="K1938" s="764" t="s">
        <v>443</v>
      </c>
      <c r="L1938" s="868" t="s">
        <v>484</v>
      </c>
      <c r="M1938" s="468" t="s">
        <v>826</v>
      </c>
      <c r="N1938" s="514">
        <v>204205</v>
      </c>
      <c r="O1938" s="756">
        <v>41.59</v>
      </c>
      <c r="P1938" s="801">
        <v>14</v>
      </c>
      <c r="Q1938" s="537">
        <f t="shared" si="53"/>
        <v>35.767400000000002</v>
      </c>
      <c r="R1938" s="470">
        <f>Q1938*0.75</f>
        <v>26.82555</v>
      </c>
      <c r="S1938" s="1264">
        <f t="shared" si="54"/>
        <v>5709.249204582944</v>
      </c>
      <c r="T1938" s="1265"/>
      <c r="U1938" s="1292" t="s">
        <v>1690</v>
      </c>
      <c r="V1938" s="1293"/>
    </row>
    <row r="1939" spans="1:22" ht="18">
      <c r="A1939" s="1652"/>
      <c r="B1939" s="817">
        <v>8</v>
      </c>
      <c r="C1939" s="1099" t="s">
        <v>82</v>
      </c>
      <c r="D1939" s="1102">
        <v>230</v>
      </c>
      <c r="E1939" s="1102">
        <v>0</v>
      </c>
      <c r="F1939" s="1103" t="s">
        <v>82</v>
      </c>
      <c r="G1939" s="514">
        <v>0</v>
      </c>
      <c r="H1939" s="514" t="s">
        <v>82</v>
      </c>
      <c r="I1939" s="514" t="s">
        <v>82</v>
      </c>
      <c r="J1939" s="764" t="s">
        <v>697</v>
      </c>
      <c r="K1939" s="764">
        <v>0</v>
      </c>
      <c r="L1939" s="868" t="s">
        <v>96</v>
      </c>
      <c r="M1939" s="468" t="s">
        <v>82</v>
      </c>
      <c r="N1939" s="940"/>
      <c r="O1939" s="922"/>
      <c r="P1939" s="871"/>
      <c r="Q1939" s="537">
        <f t="shared" si="53"/>
        <v>0</v>
      </c>
      <c r="R1939" s="470">
        <f>Q1939*0.93</f>
        <v>0</v>
      </c>
      <c r="S1939" s="1264" t="e">
        <f t="shared" si="54"/>
        <v>#DIV/0!</v>
      </c>
      <c r="T1939" s="1265"/>
      <c r="U1939" s="1292" t="s">
        <v>472</v>
      </c>
      <c r="V1939" s="1293"/>
    </row>
    <row r="1940" spans="1:22" ht="18">
      <c r="A1940" s="1652"/>
      <c r="B1940" s="817" t="s">
        <v>465</v>
      </c>
      <c r="C1940" s="1099" t="s">
        <v>82</v>
      </c>
      <c r="D1940" s="1098">
        <v>27</v>
      </c>
      <c r="E1940" s="1104">
        <v>27</v>
      </c>
      <c r="F1940" s="1103" t="s">
        <v>82</v>
      </c>
      <c r="G1940" s="838" t="s">
        <v>96</v>
      </c>
      <c r="H1940" s="468" t="s">
        <v>82</v>
      </c>
      <c r="I1940" s="514" t="s">
        <v>82</v>
      </c>
      <c r="J1940" s="764" t="s">
        <v>699</v>
      </c>
      <c r="K1940" s="514">
        <v>0</v>
      </c>
      <c r="L1940" s="514" t="s">
        <v>82</v>
      </c>
      <c r="M1940" s="863" t="s">
        <v>82</v>
      </c>
      <c r="N1940" s="923"/>
      <c r="O1940" s="922"/>
      <c r="P1940" s="871"/>
      <c r="Q1940" s="537">
        <f t="shared" si="53"/>
        <v>0</v>
      </c>
      <c r="R1940" s="470">
        <f>Q1940*0.93</f>
        <v>0</v>
      </c>
      <c r="S1940" s="1264" t="e">
        <f t="shared" si="54"/>
        <v>#DIV/0!</v>
      </c>
      <c r="T1940" s="1265"/>
      <c r="U1940" s="1292" t="s">
        <v>473</v>
      </c>
      <c r="V1940" s="1293"/>
    </row>
    <row r="1941" spans="1:22" ht="18">
      <c r="A1941" s="1653"/>
      <c r="B1941" s="817" t="s">
        <v>467</v>
      </c>
      <c r="C1941" s="1099">
        <v>25</v>
      </c>
      <c r="D1941" s="1098">
        <v>69</v>
      </c>
      <c r="E1941" s="1109" t="s">
        <v>631</v>
      </c>
      <c r="F1941" s="1105" t="s">
        <v>1402</v>
      </c>
      <c r="G1941" s="514">
        <v>482</v>
      </c>
      <c r="H1941" s="468" t="s">
        <v>82</v>
      </c>
      <c r="I1941" s="514" t="s">
        <v>82</v>
      </c>
      <c r="J1941" s="764">
        <v>0</v>
      </c>
      <c r="K1941" s="764">
        <v>0</v>
      </c>
      <c r="L1941" s="868" t="s">
        <v>484</v>
      </c>
      <c r="M1941" s="1091" t="s">
        <v>1719</v>
      </c>
      <c r="N1941" s="841">
        <v>108645</v>
      </c>
      <c r="O1941" s="787">
        <v>19</v>
      </c>
      <c r="P1941" s="801">
        <v>60</v>
      </c>
      <c r="Q1941" s="537">
        <f t="shared" si="53"/>
        <v>7.6</v>
      </c>
      <c r="R1941" s="470">
        <f>Q1941*0.7835</f>
        <v>5.9545999999999992</v>
      </c>
      <c r="S1941" s="1264">
        <f t="shared" si="54"/>
        <v>14295.394736842107</v>
      </c>
      <c r="T1941" s="1265"/>
      <c r="U1941" s="1292" t="s">
        <v>1690</v>
      </c>
      <c r="V1941" s="1293"/>
    </row>
    <row r="1942" spans="1:22" ht="19">
      <c r="A1942" s="1651">
        <v>45565</v>
      </c>
      <c r="B1942" s="817" t="s">
        <v>256</v>
      </c>
      <c r="C1942" s="1095" t="s">
        <v>82</v>
      </c>
      <c r="D1942" s="1096" t="s">
        <v>1721</v>
      </c>
      <c r="E1942" s="1101" t="s">
        <v>1722</v>
      </c>
      <c r="F1942" s="1098">
        <v>0</v>
      </c>
      <c r="G1942" s="514" t="s">
        <v>82</v>
      </c>
      <c r="H1942" s="970">
        <v>161.44</v>
      </c>
      <c r="I1942" s="514" t="s">
        <v>82</v>
      </c>
      <c r="J1942" s="838" t="s">
        <v>96</v>
      </c>
      <c r="K1942" s="839">
        <v>0</v>
      </c>
      <c r="L1942" s="868" t="s">
        <v>96</v>
      </c>
      <c r="M1942" s="468" t="s">
        <v>794</v>
      </c>
      <c r="N1942" s="514" t="s">
        <v>82</v>
      </c>
      <c r="O1942" s="756" t="s">
        <v>82</v>
      </c>
      <c r="P1942" s="768" t="s">
        <v>82</v>
      </c>
      <c r="Q1942" s="537" t="e">
        <f t="shared" si="53"/>
        <v>#VALUE!</v>
      </c>
      <c r="R1942" s="470" t="e">
        <f>Q1942*0.75</f>
        <v>#VALUE!</v>
      </c>
      <c r="S1942" s="1264" t="e">
        <f t="shared" si="54"/>
        <v>#VALUE!</v>
      </c>
      <c r="T1942" s="1265"/>
      <c r="U1942" s="1292" t="s">
        <v>1674</v>
      </c>
      <c r="V1942" s="1293"/>
    </row>
    <row r="1943" spans="1:22" ht="18">
      <c r="A1943" s="1652"/>
      <c r="B1943" s="817">
        <v>6</v>
      </c>
      <c r="C1943" s="1099" t="s">
        <v>82</v>
      </c>
      <c r="D1943" s="1100">
        <v>111</v>
      </c>
      <c r="E1943" s="1101">
        <v>116</v>
      </c>
      <c r="F1943" s="1102">
        <v>0</v>
      </c>
      <c r="G1943" s="514" t="s">
        <v>82</v>
      </c>
      <c r="H1943" s="514" t="s">
        <v>82</v>
      </c>
      <c r="I1943" s="514" t="s">
        <v>82</v>
      </c>
      <c r="J1943" s="838" t="s">
        <v>699</v>
      </c>
      <c r="K1943" s="764" t="s">
        <v>96</v>
      </c>
      <c r="L1943" s="868" t="s">
        <v>96</v>
      </c>
      <c r="M1943" s="468" t="s">
        <v>794</v>
      </c>
      <c r="N1943" s="514" t="s">
        <v>82</v>
      </c>
      <c r="O1943" s="756" t="s">
        <v>82</v>
      </c>
      <c r="P1943" s="801" t="s">
        <v>82</v>
      </c>
      <c r="Q1943" s="537" t="e">
        <f t="shared" si="53"/>
        <v>#VALUE!</v>
      </c>
      <c r="R1943" s="470" t="e">
        <f>Q1943*0.75</f>
        <v>#VALUE!</v>
      </c>
      <c r="S1943" s="1264" t="e">
        <f t="shared" si="54"/>
        <v>#VALUE!</v>
      </c>
      <c r="T1943" s="1265"/>
      <c r="U1943" s="1292" t="s">
        <v>1674</v>
      </c>
      <c r="V1943" s="1293"/>
    </row>
    <row r="1944" spans="1:22" ht="18">
      <c r="A1944" s="1652"/>
      <c r="B1944" s="817">
        <v>7</v>
      </c>
      <c r="C1944" s="1099" t="s">
        <v>1723</v>
      </c>
      <c r="D1944" s="1102" t="s">
        <v>962</v>
      </c>
      <c r="E1944" s="1102" t="s">
        <v>561</v>
      </c>
      <c r="F1944" s="1102">
        <v>36</v>
      </c>
      <c r="G1944" s="514">
        <v>521</v>
      </c>
      <c r="H1944" s="514" t="s">
        <v>82</v>
      </c>
      <c r="I1944" s="514" t="s">
        <v>82</v>
      </c>
      <c r="J1944" s="764" t="s">
        <v>443</v>
      </c>
      <c r="K1944" s="764" t="s">
        <v>443</v>
      </c>
      <c r="L1944" s="868" t="s">
        <v>484</v>
      </c>
      <c r="M1944" s="468" t="s">
        <v>1720</v>
      </c>
      <c r="N1944" s="514">
        <v>205384</v>
      </c>
      <c r="O1944" s="756">
        <v>40.43</v>
      </c>
      <c r="P1944" s="801">
        <v>14</v>
      </c>
      <c r="Q1944" s="537">
        <f t="shared" si="53"/>
        <v>34.769800000000004</v>
      </c>
      <c r="R1944" s="470">
        <f>Q1944*0.75</f>
        <v>26.077350000000003</v>
      </c>
      <c r="S1944" s="1264">
        <f t="shared" si="54"/>
        <v>5906.9652399496108</v>
      </c>
      <c r="T1944" s="1265"/>
      <c r="U1944" s="1292" t="s">
        <v>1690</v>
      </c>
      <c r="V1944" s="1293"/>
    </row>
    <row r="1945" spans="1:22" ht="18">
      <c r="A1945" s="1652"/>
      <c r="B1945" s="817">
        <v>8</v>
      </c>
      <c r="C1945" s="1099" t="s">
        <v>82</v>
      </c>
      <c r="D1945" s="1102">
        <v>230</v>
      </c>
      <c r="E1945" s="1102">
        <v>0</v>
      </c>
      <c r="F1945" s="1103" t="s">
        <v>82</v>
      </c>
      <c r="G1945" s="514">
        <v>0</v>
      </c>
      <c r="H1945" s="514" t="s">
        <v>82</v>
      </c>
      <c r="I1945" s="514" t="s">
        <v>82</v>
      </c>
      <c r="J1945" s="764" t="s">
        <v>697</v>
      </c>
      <c r="K1945" s="764">
        <v>0</v>
      </c>
      <c r="L1945" s="868" t="s">
        <v>96</v>
      </c>
      <c r="M1945" s="468" t="s">
        <v>82</v>
      </c>
      <c r="N1945" s="940"/>
      <c r="O1945" s="922"/>
      <c r="P1945" s="871"/>
      <c r="Q1945" s="537">
        <f t="shared" si="53"/>
        <v>0</v>
      </c>
      <c r="R1945" s="470">
        <f>Q1945*0.93</f>
        <v>0</v>
      </c>
      <c r="S1945" s="1264" t="e">
        <f t="shared" si="54"/>
        <v>#DIV/0!</v>
      </c>
      <c r="T1945" s="1265"/>
      <c r="U1945" s="1292" t="s">
        <v>472</v>
      </c>
      <c r="V1945" s="1293"/>
    </row>
    <row r="1946" spans="1:22" ht="18">
      <c r="A1946" s="1652"/>
      <c r="B1946" s="817" t="s">
        <v>465</v>
      </c>
      <c r="C1946" s="1099" t="s">
        <v>82</v>
      </c>
      <c r="D1946" s="1098">
        <v>27</v>
      </c>
      <c r="E1946" s="1104">
        <v>27</v>
      </c>
      <c r="F1946" s="1103" t="s">
        <v>82</v>
      </c>
      <c r="G1946" s="838" t="s">
        <v>96</v>
      </c>
      <c r="H1946" s="468" t="s">
        <v>82</v>
      </c>
      <c r="I1946" s="514" t="s">
        <v>82</v>
      </c>
      <c r="J1946" s="764" t="s">
        <v>699</v>
      </c>
      <c r="K1946" s="514">
        <v>0</v>
      </c>
      <c r="L1946" s="514" t="s">
        <v>82</v>
      </c>
      <c r="M1946" s="863" t="s">
        <v>82</v>
      </c>
      <c r="N1946" s="923"/>
      <c r="O1946" s="922"/>
      <c r="P1946" s="871"/>
      <c r="Q1946" s="537">
        <f t="shared" si="53"/>
        <v>0</v>
      </c>
      <c r="R1946" s="470">
        <f>Q1946*0.93</f>
        <v>0</v>
      </c>
      <c r="S1946" s="1264" t="e">
        <f t="shared" si="54"/>
        <v>#DIV/0!</v>
      </c>
      <c r="T1946" s="1265"/>
      <c r="U1946" s="1292" t="s">
        <v>473</v>
      </c>
      <c r="V1946" s="1293"/>
    </row>
    <row r="1947" spans="1:22" ht="18">
      <c r="A1947" s="1653"/>
      <c r="B1947" s="817" t="s">
        <v>467</v>
      </c>
      <c r="C1947" s="1099">
        <v>25</v>
      </c>
      <c r="D1947" s="1098" t="s">
        <v>1011</v>
      </c>
      <c r="E1947" s="1109" t="s">
        <v>631</v>
      </c>
      <c r="F1947" s="1105" t="s">
        <v>907</v>
      </c>
      <c r="G1947" s="514">
        <v>504</v>
      </c>
      <c r="H1947" s="468" t="s">
        <v>82</v>
      </c>
      <c r="I1947" s="514" t="s">
        <v>82</v>
      </c>
      <c r="J1947" s="764">
        <v>0</v>
      </c>
      <c r="K1947" s="764">
        <v>0</v>
      </c>
      <c r="L1947" s="868" t="s">
        <v>484</v>
      </c>
      <c r="M1947" s="1091" t="s">
        <v>1711</v>
      </c>
      <c r="N1947" s="841">
        <v>108645</v>
      </c>
      <c r="O1947" s="787">
        <v>19.100000000000001</v>
      </c>
      <c r="P1947" s="801">
        <v>60</v>
      </c>
      <c r="Q1947" s="537">
        <f t="shared" si="53"/>
        <v>7.64</v>
      </c>
      <c r="R1947" s="470">
        <f>Q1947*0.7835</f>
        <v>5.9859399999999994</v>
      </c>
      <c r="S1947" s="1264">
        <f t="shared" si="54"/>
        <v>14220.549738219896</v>
      </c>
      <c r="T1947" s="1265"/>
      <c r="U1947" s="1292" t="s">
        <v>1690</v>
      </c>
      <c r="V1947" s="1293"/>
    </row>
    <row r="1948" spans="1:22" ht="18">
      <c r="A1948" s="1651">
        <v>45566</v>
      </c>
      <c r="B1948" s="817" t="s">
        <v>256</v>
      </c>
      <c r="C1948" s="1095" t="s">
        <v>82</v>
      </c>
      <c r="D1948" s="1096">
        <v>142</v>
      </c>
      <c r="E1948" s="1101">
        <v>117</v>
      </c>
      <c r="F1948" s="1098" t="s">
        <v>82</v>
      </c>
      <c r="G1948" s="514" t="s">
        <v>82</v>
      </c>
      <c r="H1948" s="970">
        <v>161.56</v>
      </c>
      <c r="I1948" s="514" t="s">
        <v>82</v>
      </c>
      <c r="J1948" s="838" t="s">
        <v>96</v>
      </c>
      <c r="K1948" s="839">
        <v>0</v>
      </c>
      <c r="L1948" s="868" t="s">
        <v>96</v>
      </c>
      <c r="M1948" s="468" t="s">
        <v>794</v>
      </c>
      <c r="N1948" s="514" t="s">
        <v>82</v>
      </c>
      <c r="O1948" s="756" t="s">
        <v>82</v>
      </c>
      <c r="P1948" s="768" t="s">
        <v>82</v>
      </c>
      <c r="Q1948" s="537" t="e">
        <f t="shared" si="53"/>
        <v>#VALUE!</v>
      </c>
      <c r="R1948" s="470" t="e">
        <f>Q1948*0.75</f>
        <v>#VALUE!</v>
      </c>
      <c r="S1948" s="1264" t="e">
        <f t="shared" si="54"/>
        <v>#VALUE!</v>
      </c>
      <c r="T1948" s="1265"/>
      <c r="U1948" s="1292" t="s">
        <v>1674</v>
      </c>
      <c r="V1948" s="1293"/>
    </row>
    <row r="1949" spans="1:22" ht="18">
      <c r="A1949" s="1652"/>
      <c r="B1949" s="817">
        <v>6</v>
      </c>
      <c r="C1949" s="1099" t="s">
        <v>82</v>
      </c>
      <c r="D1949" s="1100">
        <v>111</v>
      </c>
      <c r="E1949" s="1101">
        <v>116</v>
      </c>
      <c r="F1949" s="1102" t="s">
        <v>82</v>
      </c>
      <c r="G1949" s="514" t="s">
        <v>82</v>
      </c>
      <c r="H1949" s="514" t="s">
        <v>82</v>
      </c>
      <c r="I1949" s="514" t="s">
        <v>82</v>
      </c>
      <c r="J1949" s="838" t="s">
        <v>699</v>
      </c>
      <c r="K1949" s="764" t="s">
        <v>96</v>
      </c>
      <c r="L1949" s="868" t="s">
        <v>96</v>
      </c>
      <c r="M1949" s="468" t="s">
        <v>794</v>
      </c>
      <c r="N1949" s="514" t="s">
        <v>82</v>
      </c>
      <c r="O1949" s="756" t="s">
        <v>82</v>
      </c>
      <c r="P1949" s="801" t="s">
        <v>82</v>
      </c>
      <c r="Q1949" s="537" t="e">
        <f t="shared" si="53"/>
        <v>#VALUE!</v>
      </c>
      <c r="R1949" s="470" t="e">
        <f>Q1949*0.75</f>
        <v>#VALUE!</v>
      </c>
      <c r="S1949" s="1264" t="e">
        <f t="shared" si="54"/>
        <v>#VALUE!</v>
      </c>
      <c r="T1949" s="1265"/>
      <c r="U1949" s="1292" t="s">
        <v>1674</v>
      </c>
      <c r="V1949" s="1293"/>
    </row>
    <row r="1950" spans="1:22" ht="18">
      <c r="A1950" s="1652"/>
      <c r="B1950" s="817">
        <v>7</v>
      </c>
      <c r="C1950" s="1099">
        <v>85.7</v>
      </c>
      <c r="D1950" s="1102">
        <v>73</v>
      </c>
      <c r="E1950" s="1102">
        <v>16</v>
      </c>
      <c r="F1950" s="1102">
        <v>33</v>
      </c>
      <c r="G1950" s="514">
        <v>521</v>
      </c>
      <c r="H1950" s="514" t="s">
        <v>82</v>
      </c>
      <c r="I1950" s="514" t="s">
        <v>82</v>
      </c>
      <c r="J1950" s="764" t="s">
        <v>443</v>
      </c>
      <c r="K1950" s="764" t="s">
        <v>443</v>
      </c>
      <c r="L1950" s="868" t="s">
        <v>484</v>
      </c>
      <c r="M1950" s="468" t="s">
        <v>1720</v>
      </c>
      <c r="N1950" s="514">
        <v>215726</v>
      </c>
      <c r="O1950" s="756">
        <v>37.71</v>
      </c>
      <c r="P1950" s="801">
        <v>14</v>
      </c>
      <c r="Q1950" s="537">
        <f t="shared" si="53"/>
        <v>32.430599999999998</v>
      </c>
      <c r="R1950" s="470">
        <f>Q1950*0.75</f>
        <v>24.322949999999999</v>
      </c>
      <c r="S1950" s="1264">
        <f t="shared" si="54"/>
        <v>6651.9275005704494</v>
      </c>
      <c r="T1950" s="1265"/>
      <c r="U1950" s="1292" t="s">
        <v>1690</v>
      </c>
      <c r="V1950" s="1293"/>
    </row>
    <row r="1951" spans="1:22" ht="18">
      <c r="A1951" s="1652"/>
      <c r="B1951" s="817">
        <v>8</v>
      </c>
      <c r="C1951" s="1099" t="s">
        <v>82</v>
      </c>
      <c r="D1951" s="1102">
        <v>230</v>
      </c>
      <c r="E1951" s="1102">
        <v>0</v>
      </c>
      <c r="F1951" s="1103" t="s">
        <v>82</v>
      </c>
      <c r="G1951" s="514">
        <v>0</v>
      </c>
      <c r="H1951" s="514" t="s">
        <v>82</v>
      </c>
      <c r="I1951" s="514" t="s">
        <v>82</v>
      </c>
      <c r="J1951" s="764" t="s">
        <v>697</v>
      </c>
      <c r="K1951" s="764">
        <v>0</v>
      </c>
      <c r="L1951" s="868" t="s">
        <v>96</v>
      </c>
      <c r="M1951" s="468" t="s">
        <v>82</v>
      </c>
      <c r="N1951" s="940"/>
      <c r="O1951" s="922"/>
      <c r="P1951" s="871"/>
      <c r="Q1951" s="537">
        <f t="shared" si="53"/>
        <v>0</v>
      </c>
      <c r="R1951" s="470">
        <f>Q1951*0.93</f>
        <v>0</v>
      </c>
      <c r="S1951" s="1264" t="e">
        <f t="shared" si="54"/>
        <v>#DIV/0!</v>
      </c>
      <c r="T1951" s="1265"/>
      <c r="U1951" s="1292" t="s">
        <v>472</v>
      </c>
      <c r="V1951" s="1293"/>
    </row>
    <row r="1952" spans="1:22" ht="18">
      <c r="A1952" s="1652"/>
      <c r="B1952" s="817" t="s">
        <v>465</v>
      </c>
      <c r="C1952" s="1099" t="s">
        <v>82</v>
      </c>
      <c r="D1952" s="1098">
        <v>27</v>
      </c>
      <c r="E1952" s="1104">
        <v>27</v>
      </c>
      <c r="F1952" s="1103" t="s">
        <v>82</v>
      </c>
      <c r="G1952" s="838" t="s">
        <v>96</v>
      </c>
      <c r="H1952" s="468" t="s">
        <v>82</v>
      </c>
      <c r="I1952" s="514" t="s">
        <v>82</v>
      </c>
      <c r="J1952" s="764" t="s">
        <v>699</v>
      </c>
      <c r="K1952" s="514">
        <v>0</v>
      </c>
      <c r="L1952" s="514" t="s">
        <v>82</v>
      </c>
      <c r="M1952" s="863" t="s">
        <v>82</v>
      </c>
      <c r="N1952" s="923"/>
      <c r="O1952" s="922"/>
      <c r="P1952" s="871"/>
      <c r="Q1952" s="537">
        <f t="shared" si="53"/>
        <v>0</v>
      </c>
      <c r="R1952" s="470">
        <f>Q1952*0.93</f>
        <v>0</v>
      </c>
      <c r="S1952" s="1264" t="e">
        <f t="shared" si="54"/>
        <v>#DIV/0!</v>
      </c>
      <c r="T1952" s="1265"/>
      <c r="U1952" s="1292" t="s">
        <v>473</v>
      </c>
      <c r="V1952" s="1293"/>
    </row>
    <row r="1953" spans="1:23" ht="18">
      <c r="A1953" s="1653"/>
      <c r="B1953" s="817" t="s">
        <v>467</v>
      </c>
      <c r="C1953" s="1099">
        <v>25</v>
      </c>
      <c r="D1953" s="1098">
        <v>72</v>
      </c>
      <c r="E1953" s="1109">
        <v>20</v>
      </c>
      <c r="F1953" s="1105">
        <v>36</v>
      </c>
      <c r="G1953" s="514">
        <v>504</v>
      </c>
      <c r="H1953" s="468" t="s">
        <v>82</v>
      </c>
      <c r="I1953" s="514" t="s">
        <v>82</v>
      </c>
      <c r="J1953" s="764">
        <v>0</v>
      </c>
      <c r="K1953" s="764">
        <v>0</v>
      </c>
      <c r="L1953" s="868" t="s">
        <v>484</v>
      </c>
      <c r="M1953" s="1091" t="s">
        <v>1711</v>
      </c>
      <c r="N1953" s="841">
        <v>103260</v>
      </c>
      <c r="O1953" s="787">
        <v>22.73</v>
      </c>
      <c r="P1953" s="801">
        <v>60</v>
      </c>
      <c r="Q1953" s="537">
        <f t="shared" si="53"/>
        <v>9.0920000000000005</v>
      </c>
      <c r="R1953" s="470">
        <f>Q1953*0.7835</f>
        <v>7.1235819999999999</v>
      </c>
      <c r="S1953" s="1264">
        <f t="shared" si="54"/>
        <v>11357.237131544214</v>
      </c>
      <c r="T1953" s="1265"/>
      <c r="U1953" s="1292" t="s">
        <v>1569</v>
      </c>
      <c r="V1953" s="1293"/>
    </row>
    <row r="1954" spans="1:23" ht="18">
      <c r="A1954" s="1651">
        <v>45567</v>
      </c>
      <c r="B1954" s="817" t="s">
        <v>256</v>
      </c>
      <c r="C1954" s="1095" t="s">
        <v>82</v>
      </c>
      <c r="D1954" s="1096">
        <v>142</v>
      </c>
      <c r="E1954" s="1101">
        <v>118</v>
      </c>
      <c r="F1954" s="1098" t="s">
        <v>82</v>
      </c>
      <c r="G1954" s="514" t="s">
        <v>82</v>
      </c>
      <c r="H1954" s="970">
        <v>161.69</v>
      </c>
      <c r="I1954" s="514" t="s">
        <v>82</v>
      </c>
      <c r="J1954" s="838" t="s">
        <v>96</v>
      </c>
      <c r="K1954" s="839">
        <v>0</v>
      </c>
      <c r="L1954" s="868" t="s">
        <v>96</v>
      </c>
      <c r="M1954" s="468" t="s">
        <v>794</v>
      </c>
      <c r="N1954" s="514" t="s">
        <v>82</v>
      </c>
      <c r="O1954" s="756" t="s">
        <v>82</v>
      </c>
      <c r="P1954" s="768" t="s">
        <v>82</v>
      </c>
      <c r="Q1954" s="537" t="e">
        <f t="shared" si="53"/>
        <v>#VALUE!</v>
      </c>
      <c r="R1954" s="470" t="e">
        <f>Q1954*0.75</f>
        <v>#VALUE!</v>
      </c>
      <c r="S1954" s="1264" t="e">
        <f t="shared" si="54"/>
        <v>#VALUE!</v>
      </c>
      <c r="T1954" s="1265"/>
      <c r="U1954" s="1292" t="s">
        <v>1674</v>
      </c>
      <c r="V1954" s="1293"/>
    </row>
    <row r="1955" spans="1:23" ht="18">
      <c r="A1955" s="1652"/>
      <c r="B1955" s="817">
        <v>6</v>
      </c>
      <c r="C1955" s="1099" t="s">
        <v>82</v>
      </c>
      <c r="D1955" s="1100">
        <v>111</v>
      </c>
      <c r="E1955" s="1101">
        <v>116</v>
      </c>
      <c r="F1955" s="1102" t="s">
        <v>82</v>
      </c>
      <c r="G1955" s="514" t="s">
        <v>82</v>
      </c>
      <c r="H1955" s="514" t="s">
        <v>82</v>
      </c>
      <c r="I1955" s="514" t="s">
        <v>82</v>
      </c>
      <c r="J1955" s="838" t="s">
        <v>699</v>
      </c>
      <c r="K1955" s="764" t="s">
        <v>96</v>
      </c>
      <c r="L1955" s="868" t="s">
        <v>96</v>
      </c>
      <c r="M1955" s="468" t="s">
        <v>794</v>
      </c>
      <c r="N1955" s="514" t="s">
        <v>82</v>
      </c>
      <c r="O1955" s="756" t="s">
        <v>82</v>
      </c>
      <c r="P1955" s="801" t="s">
        <v>82</v>
      </c>
      <c r="Q1955" s="537" t="e">
        <f t="shared" si="53"/>
        <v>#VALUE!</v>
      </c>
      <c r="R1955" s="470" t="e">
        <f>Q1955*0.75</f>
        <v>#VALUE!</v>
      </c>
      <c r="S1955" s="1264" t="e">
        <f t="shared" si="54"/>
        <v>#VALUE!</v>
      </c>
      <c r="T1955" s="1265"/>
      <c r="U1955" s="1292" t="s">
        <v>1674</v>
      </c>
      <c r="V1955" s="1293"/>
    </row>
    <row r="1956" spans="1:23" ht="18">
      <c r="A1956" s="1652"/>
      <c r="B1956" s="817">
        <v>7</v>
      </c>
      <c r="C1956" s="1099">
        <v>85.7</v>
      </c>
      <c r="D1956" s="1102">
        <v>74</v>
      </c>
      <c r="E1956" s="1102">
        <v>16</v>
      </c>
      <c r="F1956" s="1102">
        <v>36</v>
      </c>
      <c r="G1956" s="514">
        <v>521</v>
      </c>
      <c r="H1956" s="514" t="s">
        <v>82</v>
      </c>
      <c r="I1956" s="514" t="s">
        <v>82</v>
      </c>
      <c r="J1956" s="764" t="s">
        <v>443</v>
      </c>
      <c r="K1956" s="764" t="s">
        <v>443</v>
      </c>
      <c r="L1956" s="868" t="s">
        <v>484</v>
      </c>
      <c r="M1956" s="468" t="s">
        <v>1720</v>
      </c>
      <c r="N1956" s="514">
        <v>218968</v>
      </c>
      <c r="O1956" s="756">
        <v>36.61</v>
      </c>
      <c r="P1956" s="801">
        <v>14</v>
      </c>
      <c r="Q1956" s="537">
        <f t="shared" ref="Q1956:Q2019" si="55">O1956*(100-P1956)/100</f>
        <v>31.4846</v>
      </c>
      <c r="R1956" s="470">
        <f>Q1956*0.75</f>
        <v>23.61345</v>
      </c>
      <c r="S1956" s="1264">
        <f t="shared" si="54"/>
        <v>6954.7651867897321</v>
      </c>
      <c r="T1956" s="1265"/>
      <c r="U1956" s="1292" t="s">
        <v>1569</v>
      </c>
      <c r="V1956" s="1293"/>
      <c r="W1956" s="1112">
        <v>9.5000000000000001E-2</v>
      </c>
    </row>
    <row r="1957" spans="1:23" ht="18">
      <c r="A1957" s="1652"/>
      <c r="B1957" s="817">
        <v>8</v>
      </c>
      <c r="C1957" s="1099" t="s">
        <v>82</v>
      </c>
      <c r="D1957" s="1102">
        <v>230</v>
      </c>
      <c r="E1957" s="1102">
        <v>0</v>
      </c>
      <c r="F1957" s="1103" t="s">
        <v>82</v>
      </c>
      <c r="G1957" s="514">
        <v>0</v>
      </c>
      <c r="H1957" s="514" t="s">
        <v>82</v>
      </c>
      <c r="I1957" s="514" t="s">
        <v>82</v>
      </c>
      <c r="J1957" s="764" t="s">
        <v>697</v>
      </c>
      <c r="K1957" s="764">
        <v>0</v>
      </c>
      <c r="L1957" s="868" t="s">
        <v>96</v>
      </c>
      <c r="M1957" s="468" t="s">
        <v>82</v>
      </c>
      <c r="N1957" s="940"/>
      <c r="O1957" s="922"/>
      <c r="P1957" s="871"/>
      <c r="Q1957" s="537">
        <f t="shared" si="55"/>
        <v>0</v>
      </c>
      <c r="R1957" s="470">
        <f>Q1957*0.93</f>
        <v>0</v>
      </c>
      <c r="S1957" s="1264" t="e">
        <f t="shared" si="54"/>
        <v>#DIV/0!</v>
      </c>
      <c r="T1957" s="1265"/>
      <c r="U1957" s="1292" t="s">
        <v>472</v>
      </c>
      <c r="V1957" s="1293"/>
    </row>
    <row r="1958" spans="1:23" ht="18">
      <c r="A1958" s="1652"/>
      <c r="B1958" s="817" t="s">
        <v>465</v>
      </c>
      <c r="C1958" s="1099" t="s">
        <v>82</v>
      </c>
      <c r="D1958" s="1098">
        <v>27</v>
      </c>
      <c r="E1958" s="1104">
        <v>27</v>
      </c>
      <c r="F1958" s="1103" t="s">
        <v>82</v>
      </c>
      <c r="G1958" s="838" t="s">
        <v>96</v>
      </c>
      <c r="H1958" s="468" t="s">
        <v>82</v>
      </c>
      <c r="I1958" s="514" t="s">
        <v>82</v>
      </c>
      <c r="J1958" s="764" t="s">
        <v>699</v>
      </c>
      <c r="K1958" s="514">
        <v>0</v>
      </c>
      <c r="L1958" s="514" t="s">
        <v>82</v>
      </c>
      <c r="M1958" s="863" t="s">
        <v>82</v>
      </c>
      <c r="N1958" s="923"/>
      <c r="O1958" s="922"/>
      <c r="P1958" s="871"/>
      <c r="Q1958" s="537">
        <f t="shared" si="55"/>
        <v>0</v>
      </c>
      <c r="R1958" s="470">
        <f>Q1958*0.93</f>
        <v>0</v>
      </c>
      <c r="S1958" s="1264" t="e">
        <f t="shared" si="54"/>
        <v>#DIV/0!</v>
      </c>
      <c r="T1958" s="1265"/>
      <c r="U1958" s="1292" t="s">
        <v>473</v>
      </c>
      <c r="V1958" s="1293"/>
    </row>
    <row r="1959" spans="1:23" ht="18">
      <c r="A1959" s="1653"/>
      <c r="B1959" s="817" t="s">
        <v>467</v>
      </c>
      <c r="C1959" s="1099">
        <v>25</v>
      </c>
      <c r="D1959" s="1098">
        <v>72</v>
      </c>
      <c r="E1959" s="1109">
        <v>20</v>
      </c>
      <c r="F1959" s="1105">
        <v>33</v>
      </c>
      <c r="G1959" s="514">
        <v>504</v>
      </c>
      <c r="H1959" s="468" t="s">
        <v>82</v>
      </c>
      <c r="I1959" s="514" t="s">
        <v>82</v>
      </c>
      <c r="J1959" s="764">
        <v>0</v>
      </c>
      <c r="K1959" s="764">
        <v>0</v>
      </c>
      <c r="L1959" s="868" t="s">
        <v>484</v>
      </c>
      <c r="M1959" s="1091" t="s">
        <v>1711</v>
      </c>
      <c r="N1959" s="841">
        <v>99015</v>
      </c>
      <c r="O1959" s="787">
        <v>22.73</v>
      </c>
      <c r="P1959" s="801">
        <v>60</v>
      </c>
      <c r="Q1959" s="537">
        <f t="shared" si="55"/>
        <v>9.0920000000000005</v>
      </c>
      <c r="R1959" s="470">
        <f>Q1959*0.7835</f>
        <v>7.1235819999999999</v>
      </c>
      <c r="S1959" s="1264">
        <f t="shared" si="54"/>
        <v>10890.343158820941</v>
      </c>
      <c r="T1959" s="1265"/>
      <c r="U1959" s="1292" t="s">
        <v>1690</v>
      </c>
      <c r="V1959" s="1293"/>
    </row>
    <row r="1960" spans="1:23" ht="18.75" customHeight="1">
      <c r="A1960" s="1651">
        <v>45568</v>
      </c>
      <c r="B1960" s="817" t="s">
        <v>256</v>
      </c>
      <c r="C1960" s="1095" t="s">
        <v>82</v>
      </c>
      <c r="D1960" s="1096">
        <v>142</v>
      </c>
      <c r="E1960" s="1101">
        <v>118</v>
      </c>
      <c r="F1960" s="1098" t="s">
        <v>82</v>
      </c>
      <c r="G1960" s="514" t="s">
        <v>82</v>
      </c>
      <c r="H1960" s="970">
        <v>161.81</v>
      </c>
      <c r="I1960" s="514" t="s">
        <v>82</v>
      </c>
      <c r="J1960" s="838" t="s">
        <v>96</v>
      </c>
      <c r="K1960" s="839">
        <v>0</v>
      </c>
      <c r="L1960" s="868" t="s">
        <v>96</v>
      </c>
      <c r="M1960" s="468" t="s">
        <v>794</v>
      </c>
      <c r="N1960" s="514" t="s">
        <v>82</v>
      </c>
      <c r="O1960" s="756" t="s">
        <v>82</v>
      </c>
      <c r="P1960" s="768" t="s">
        <v>82</v>
      </c>
      <c r="Q1960" s="537" t="e">
        <f t="shared" si="55"/>
        <v>#VALUE!</v>
      </c>
      <c r="R1960" s="470" t="e">
        <f>Q1960*0.75</f>
        <v>#VALUE!</v>
      </c>
      <c r="S1960" s="1264" t="e">
        <f t="shared" si="54"/>
        <v>#VALUE!</v>
      </c>
      <c r="T1960" s="1265"/>
      <c r="U1960" s="1292" t="s">
        <v>1674</v>
      </c>
      <c r="V1960" s="1293"/>
    </row>
    <row r="1961" spans="1:23" ht="18.75" customHeight="1">
      <c r="A1961" s="1652"/>
      <c r="B1961" s="817">
        <v>6</v>
      </c>
      <c r="C1961" s="1099" t="s">
        <v>82</v>
      </c>
      <c r="D1961" s="1100">
        <v>111</v>
      </c>
      <c r="E1961" s="1101">
        <v>116</v>
      </c>
      <c r="F1961" s="1102" t="s">
        <v>82</v>
      </c>
      <c r="G1961" s="514" t="s">
        <v>82</v>
      </c>
      <c r="H1961" s="514" t="s">
        <v>82</v>
      </c>
      <c r="I1961" s="514" t="s">
        <v>82</v>
      </c>
      <c r="J1961" s="838" t="s">
        <v>699</v>
      </c>
      <c r="K1961" s="764" t="s">
        <v>96</v>
      </c>
      <c r="L1961" s="868" t="s">
        <v>96</v>
      </c>
      <c r="M1961" s="468" t="s">
        <v>794</v>
      </c>
      <c r="N1961" s="514" t="s">
        <v>82</v>
      </c>
      <c r="O1961" s="756" t="s">
        <v>82</v>
      </c>
      <c r="P1961" s="801" t="s">
        <v>82</v>
      </c>
      <c r="Q1961" s="537" t="e">
        <f t="shared" si="55"/>
        <v>#VALUE!</v>
      </c>
      <c r="R1961" s="470" t="e">
        <f>Q1961*0.75</f>
        <v>#VALUE!</v>
      </c>
      <c r="S1961" s="1264" t="e">
        <f t="shared" si="54"/>
        <v>#VALUE!</v>
      </c>
      <c r="T1961" s="1265"/>
      <c r="U1961" s="1292" t="s">
        <v>1674</v>
      </c>
      <c r="V1961" s="1293"/>
    </row>
    <row r="1962" spans="1:23" ht="18.75" customHeight="1">
      <c r="A1962" s="1652"/>
      <c r="B1962" s="817">
        <v>7</v>
      </c>
      <c r="C1962" s="1099">
        <v>85.7</v>
      </c>
      <c r="D1962" s="1102">
        <v>73</v>
      </c>
      <c r="E1962" s="1102">
        <v>16</v>
      </c>
      <c r="F1962" s="1102">
        <v>33</v>
      </c>
      <c r="G1962" s="514">
        <v>521</v>
      </c>
      <c r="H1962" s="514" t="s">
        <v>82</v>
      </c>
      <c r="I1962" s="514" t="s">
        <v>82</v>
      </c>
      <c r="J1962" s="764" t="s">
        <v>443</v>
      </c>
      <c r="K1962" s="764" t="s">
        <v>443</v>
      </c>
      <c r="L1962" s="868" t="s">
        <v>484</v>
      </c>
      <c r="M1962" s="468" t="s">
        <v>1720</v>
      </c>
      <c r="N1962" s="514">
        <v>216339</v>
      </c>
      <c r="O1962" s="756">
        <v>37.93</v>
      </c>
      <c r="P1962" s="801">
        <v>14</v>
      </c>
      <c r="Q1962" s="537">
        <f t="shared" si="55"/>
        <v>32.619799999999998</v>
      </c>
      <c r="R1962" s="470">
        <f>Q1962*0.75</f>
        <v>24.464849999999998</v>
      </c>
      <c r="S1962" s="1264">
        <f t="shared" si="54"/>
        <v>6632.1375360977081</v>
      </c>
      <c r="T1962" s="1265"/>
      <c r="U1962" s="1292" t="s">
        <v>1690</v>
      </c>
      <c r="V1962" s="1293"/>
    </row>
    <row r="1963" spans="1:23" ht="18.75" customHeight="1">
      <c r="A1963" s="1652"/>
      <c r="B1963" s="817">
        <v>8</v>
      </c>
      <c r="C1963" s="1099" t="s">
        <v>82</v>
      </c>
      <c r="D1963" s="1102">
        <v>230</v>
      </c>
      <c r="E1963" s="1102">
        <v>0</v>
      </c>
      <c r="F1963" s="1103" t="s">
        <v>82</v>
      </c>
      <c r="G1963" s="514">
        <v>0</v>
      </c>
      <c r="H1963" s="514" t="s">
        <v>82</v>
      </c>
      <c r="I1963" s="514" t="s">
        <v>82</v>
      </c>
      <c r="J1963" s="764" t="s">
        <v>697</v>
      </c>
      <c r="K1963" s="764">
        <v>0</v>
      </c>
      <c r="L1963" s="868" t="s">
        <v>96</v>
      </c>
      <c r="M1963" s="468" t="s">
        <v>82</v>
      </c>
      <c r="N1963" s="940"/>
      <c r="O1963" s="922"/>
      <c r="P1963" s="871"/>
      <c r="Q1963" s="537">
        <f t="shared" si="55"/>
        <v>0</v>
      </c>
      <c r="R1963" s="470">
        <f>Q1963*0.93</f>
        <v>0</v>
      </c>
      <c r="S1963" s="1264" t="e">
        <f t="shared" si="54"/>
        <v>#DIV/0!</v>
      </c>
      <c r="T1963" s="1265"/>
      <c r="U1963" s="1292" t="s">
        <v>472</v>
      </c>
      <c r="V1963" s="1293"/>
    </row>
    <row r="1964" spans="1:23" ht="18.75" customHeight="1">
      <c r="A1964" s="1652"/>
      <c r="B1964" s="817" t="s">
        <v>465</v>
      </c>
      <c r="C1964" s="1099" t="s">
        <v>82</v>
      </c>
      <c r="D1964" s="1098">
        <v>27</v>
      </c>
      <c r="E1964" s="1104">
        <v>27</v>
      </c>
      <c r="F1964" s="1103" t="s">
        <v>82</v>
      </c>
      <c r="G1964" s="838" t="s">
        <v>96</v>
      </c>
      <c r="H1964" s="468" t="s">
        <v>82</v>
      </c>
      <c r="I1964" s="514" t="s">
        <v>82</v>
      </c>
      <c r="J1964" s="764" t="s">
        <v>699</v>
      </c>
      <c r="K1964" s="514">
        <v>0</v>
      </c>
      <c r="L1964" s="514" t="s">
        <v>82</v>
      </c>
      <c r="M1964" s="863" t="s">
        <v>82</v>
      </c>
      <c r="N1964" s="923"/>
      <c r="O1964" s="922"/>
      <c r="P1964" s="871"/>
      <c r="Q1964" s="537">
        <f t="shared" si="55"/>
        <v>0</v>
      </c>
      <c r="R1964" s="470">
        <f>Q1964*0.93</f>
        <v>0</v>
      </c>
      <c r="S1964" s="1264" t="e">
        <f t="shared" si="54"/>
        <v>#DIV/0!</v>
      </c>
      <c r="T1964" s="1265"/>
      <c r="U1964" s="1292" t="s">
        <v>473</v>
      </c>
      <c r="V1964" s="1293"/>
    </row>
    <row r="1965" spans="1:23" ht="18.75" customHeight="1">
      <c r="A1965" s="1653"/>
      <c r="B1965" s="817" t="s">
        <v>467</v>
      </c>
      <c r="C1965" s="1099">
        <v>25</v>
      </c>
      <c r="D1965" s="1098">
        <v>72</v>
      </c>
      <c r="E1965" s="1109">
        <v>20</v>
      </c>
      <c r="F1965" s="1105">
        <v>35</v>
      </c>
      <c r="G1965" s="514">
        <v>504</v>
      </c>
      <c r="H1965" s="468" t="s">
        <v>82</v>
      </c>
      <c r="I1965" s="514" t="s">
        <v>82</v>
      </c>
      <c r="J1965" s="764">
        <v>0</v>
      </c>
      <c r="K1965" s="764">
        <v>0</v>
      </c>
      <c r="L1965" s="868" t="s">
        <v>484</v>
      </c>
      <c r="M1965" s="1091" t="s">
        <v>1711</v>
      </c>
      <c r="N1965" s="841">
        <v>101342</v>
      </c>
      <c r="O1965" s="787">
        <v>22.25</v>
      </c>
      <c r="P1965" s="801">
        <v>65</v>
      </c>
      <c r="Q1965" s="537">
        <f t="shared" si="55"/>
        <v>7.7874999999999996</v>
      </c>
      <c r="R1965" s="470">
        <f>Q1965*0.7835</f>
        <v>6.1015062499999999</v>
      </c>
      <c r="S1965" s="1264">
        <f t="shared" si="54"/>
        <v>13013.418940609952</v>
      </c>
      <c r="T1965" s="1265"/>
      <c r="U1965" s="1292" t="s">
        <v>1569</v>
      </c>
      <c r="V1965" s="1293"/>
      <c r="W1965" s="959">
        <v>5.5</v>
      </c>
    </row>
    <row r="1966" spans="1:23" ht="18">
      <c r="A1966" s="1651">
        <v>45569</v>
      </c>
      <c r="B1966" s="817" t="s">
        <v>256</v>
      </c>
      <c r="C1966" s="1095" t="s">
        <v>82</v>
      </c>
      <c r="D1966" s="1096">
        <v>142</v>
      </c>
      <c r="E1966" s="1101">
        <v>120</v>
      </c>
      <c r="F1966" s="1098" t="s">
        <v>82</v>
      </c>
      <c r="G1966" s="514" t="s">
        <v>82</v>
      </c>
      <c r="H1966" s="970">
        <v>161.93</v>
      </c>
      <c r="I1966" s="514" t="s">
        <v>82</v>
      </c>
      <c r="J1966" s="838" t="s">
        <v>96</v>
      </c>
      <c r="K1966" s="839">
        <v>0</v>
      </c>
      <c r="L1966" s="868" t="s">
        <v>96</v>
      </c>
      <c r="M1966" s="468" t="s">
        <v>794</v>
      </c>
      <c r="N1966" s="514" t="s">
        <v>82</v>
      </c>
      <c r="O1966" s="756" t="s">
        <v>82</v>
      </c>
      <c r="P1966" s="768" t="s">
        <v>82</v>
      </c>
      <c r="Q1966" s="537" t="e">
        <f t="shared" si="55"/>
        <v>#VALUE!</v>
      </c>
      <c r="R1966" s="470" t="e">
        <f>Q1966*0.75</f>
        <v>#VALUE!</v>
      </c>
      <c r="S1966" s="1264" t="e">
        <f t="shared" si="54"/>
        <v>#VALUE!</v>
      </c>
      <c r="T1966" s="1265"/>
      <c r="U1966" s="1292" t="s">
        <v>1674</v>
      </c>
      <c r="V1966" s="1293"/>
    </row>
    <row r="1967" spans="1:23" ht="18">
      <c r="A1967" s="1652"/>
      <c r="B1967" s="817">
        <v>6</v>
      </c>
      <c r="C1967" s="1099" t="s">
        <v>82</v>
      </c>
      <c r="D1967" s="1100">
        <v>111</v>
      </c>
      <c r="E1967" s="1101">
        <v>116</v>
      </c>
      <c r="F1967" s="1102" t="s">
        <v>82</v>
      </c>
      <c r="G1967" s="514" t="s">
        <v>82</v>
      </c>
      <c r="H1967" s="514" t="s">
        <v>82</v>
      </c>
      <c r="I1967" s="514" t="s">
        <v>82</v>
      </c>
      <c r="J1967" s="838" t="s">
        <v>699</v>
      </c>
      <c r="K1967" s="764" t="s">
        <v>96</v>
      </c>
      <c r="L1967" s="868" t="s">
        <v>96</v>
      </c>
      <c r="M1967" s="468" t="s">
        <v>794</v>
      </c>
      <c r="N1967" s="514" t="s">
        <v>82</v>
      </c>
      <c r="O1967" s="756" t="s">
        <v>82</v>
      </c>
      <c r="P1967" s="801" t="s">
        <v>82</v>
      </c>
      <c r="Q1967" s="537" t="e">
        <f t="shared" si="55"/>
        <v>#VALUE!</v>
      </c>
      <c r="R1967" s="470" t="e">
        <f>Q1967*0.75</f>
        <v>#VALUE!</v>
      </c>
      <c r="S1967" s="1264" t="e">
        <f t="shared" si="54"/>
        <v>#VALUE!</v>
      </c>
      <c r="T1967" s="1265"/>
      <c r="U1967" s="1292" t="s">
        <v>1674</v>
      </c>
      <c r="V1967" s="1293"/>
    </row>
    <row r="1968" spans="1:23" ht="18">
      <c r="A1968" s="1652"/>
      <c r="B1968" s="817">
        <v>7</v>
      </c>
      <c r="C1968" s="1099">
        <v>85.7</v>
      </c>
      <c r="D1968" s="1102">
        <v>73</v>
      </c>
      <c r="E1968" s="1102">
        <v>16</v>
      </c>
      <c r="F1968" s="1102">
        <v>36</v>
      </c>
      <c r="G1968" s="514">
        <v>523</v>
      </c>
      <c r="H1968" s="514" t="s">
        <v>82</v>
      </c>
      <c r="I1968" s="514" t="s">
        <v>82</v>
      </c>
      <c r="J1968" s="764" t="s">
        <v>443</v>
      </c>
      <c r="K1968" s="764" t="s">
        <v>443</v>
      </c>
      <c r="L1968" s="868" t="s">
        <v>484</v>
      </c>
      <c r="M1968" s="468" t="s">
        <v>1720</v>
      </c>
      <c r="N1968" s="514">
        <v>217250</v>
      </c>
      <c r="O1968" s="756">
        <v>36.47</v>
      </c>
      <c r="P1968" s="801">
        <v>14</v>
      </c>
      <c r="Q1968" s="537">
        <f t="shared" si="55"/>
        <v>31.3642</v>
      </c>
      <c r="R1968" s="470">
        <f>Q1968*0.75</f>
        <v>23.523150000000001</v>
      </c>
      <c r="S1968" s="1264">
        <f t="shared" si="54"/>
        <v>6926.6871146083749</v>
      </c>
      <c r="T1968" s="1265"/>
      <c r="U1968" s="1292" t="s">
        <v>1569</v>
      </c>
      <c r="V1968" s="1293"/>
      <c r="W1968" s="959">
        <v>9.3000000000000007</v>
      </c>
    </row>
    <row r="1969" spans="1:23" ht="18">
      <c r="A1969" s="1652"/>
      <c r="B1969" s="817">
        <v>8</v>
      </c>
      <c r="C1969" s="1099" t="s">
        <v>82</v>
      </c>
      <c r="D1969" s="1102">
        <v>230</v>
      </c>
      <c r="E1969" s="1102">
        <v>0</v>
      </c>
      <c r="F1969" s="1103" t="s">
        <v>82</v>
      </c>
      <c r="G1969" s="514">
        <v>0</v>
      </c>
      <c r="H1969" s="514" t="s">
        <v>82</v>
      </c>
      <c r="I1969" s="514" t="s">
        <v>82</v>
      </c>
      <c r="J1969" s="764" t="s">
        <v>697</v>
      </c>
      <c r="K1969" s="764">
        <v>0</v>
      </c>
      <c r="L1969" s="868" t="s">
        <v>96</v>
      </c>
      <c r="M1969" s="468" t="s">
        <v>82</v>
      </c>
      <c r="N1969" s="940"/>
      <c r="O1969" s="922"/>
      <c r="P1969" s="871"/>
      <c r="Q1969" s="537">
        <f t="shared" si="55"/>
        <v>0</v>
      </c>
      <c r="R1969" s="470">
        <f>Q1969*0.93</f>
        <v>0</v>
      </c>
      <c r="S1969" s="1264" t="e">
        <f t="shared" si="54"/>
        <v>#DIV/0!</v>
      </c>
      <c r="T1969" s="1265"/>
      <c r="U1969" s="1292" t="s">
        <v>472</v>
      </c>
      <c r="V1969" s="1293"/>
    </row>
    <row r="1970" spans="1:23" ht="18">
      <c r="A1970" s="1652"/>
      <c r="B1970" s="817" t="s">
        <v>465</v>
      </c>
      <c r="C1970" s="1099" t="s">
        <v>82</v>
      </c>
      <c r="D1970" s="1098">
        <v>27</v>
      </c>
      <c r="E1970" s="1104">
        <v>27</v>
      </c>
      <c r="F1970" s="1103" t="s">
        <v>82</v>
      </c>
      <c r="G1970" s="838" t="s">
        <v>96</v>
      </c>
      <c r="H1970" s="468" t="s">
        <v>82</v>
      </c>
      <c r="I1970" s="514" t="s">
        <v>82</v>
      </c>
      <c r="J1970" s="764" t="s">
        <v>699</v>
      </c>
      <c r="K1970" s="514">
        <v>0</v>
      </c>
      <c r="L1970" s="514" t="s">
        <v>82</v>
      </c>
      <c r="M1970" s="863" t="s">
        <v>82</v>
      </c>
      <c r="N1970" s="923"/>
      <c r="O1970" s="922"/>
      <c r="P1970" s="871"/>
      <c r="Q1970" s="537">
        <f t="shared" si="55"/>
        <v>0</v>
      </c>
      <c r="R1970" s="470">
        <f>Q1970*0.93</f>
        <v>0</v>
      </c>
      <c r="S1970" s="1264" t="e">
        <f t="shared" si="54"/>
        <v>#DIV/0!</v>
      </c>
      <c r="T1970" s="1265"/>
      <c r="U1970" s="1292" t="s">
        <v>473</v>
      </c>
      <c r="V1970" s="1293"/>
    </row>
    <row r="1971" spans="1:23" ht="18">
      <c r="A1971" s="1653"/>
      <c r="B1971" s="817" t="s">
        <v>467</v>
      </c>
      <c r="C1971" s="1099">
        <v>25</v>
      </c>
      <c r="D1971" s="1098">
        <v>71</v>
      </c>
      <c r="E1971" s="1109">
        <v>20</v>
      </c>
      <c r="F1971" s="1105">
        <v>32</v>
      </c>
      <c r="G1971" s="514">
        <v>491</v>
      </c>
      <c r="H1971" s="468" t="s">
        <v>82</v>
      </c>
      <c r="I1971" s="514" t="s">
        <v>82</v>
      </c>
      <c r="J1971" s="764">
        <v>0</v>
      </c>
      <c r="K1971" s="764">
        <v>0</v>
      </c>
      <c r="L1971" s="868" t="s">
        <v>484</v>
      </c>
      <c r="M1971" s="1091" t="s">
        <v>1711</v>
      </c>
      <c r="N1971" s="841">
        <v>98262</v>
      </c>
      <c r="O1971" s="787">
        <v>23</v>
      </c>
      <c r="P1971" s="801">
        <v>59</v>
      </c>
      <c r="Q1971" s="537">
        <f t="shared" si="55"/>
        <v>9.43</v>
      </c>
      <c r="R1971" s="470">
        <f>Q1971*0.7835</f>
        <v>7.3884049999999997</v>
      </c>
      <c r="S1971" s="1264">
        <f t="shared" si="54"/>
        <v>10420.148462354189</v>
      </c>
      <c r="T1971" s="1265"/>
      <c r="U1971" s="1292" t="s">
        <v>1690</v>
      </c>
      <c r="V1971" s="1293"/>
    </row>
    <row r="1972" spans="1:23" ht="18">
      <c r="A1972" s="1651">
        <v>45570</v>
      </c>
      <c r="B1972" s="817" t="s">
        <v>256</v>
      </c>
      <c r="C1972" s="1095" t="s">
        <v>82</v>
      </c>
      <c r="D1972" s="1096">
        <v>142</v>
      </c>
      <c r="E1972" s="1101">
        <v>123</v>
      </c>
      <c r="F1972" s="1098" t="s">
        <v>82</v>
      </c>
      <c r="G1972" s="514" t="s">
        <v>82</v>
      </c>
      <c r="H1972" s="970">
        <v>162.02000000000001</v>
      </c>
      <c r="I1972" s="514" t="s">
        <v>82</v>
      </c>
      <c r="J1972" s="838" t="s">
        <v>96</v>
      </c>
      <c r="K1972" s="839">
        <v>0</v>
      </c>
      <c r="L1972" s="868" t="s">
        <v>96</v>
      </c>
      <c r="M1972" s="468" t="s">
        <v>794</v>
      </c>
      <c r="N1972" s="514" t="s">
        <v>82</v>
      </c>
      <c r="O1972" s="756" t="s">
        <v>82</v>
      </c>
      <c r="P1972" s="768" t="s">
        <v>82</v>
      </c>
      <c r="Q1972" s="537" t="e">
        <f t="shared" si="55"/>
        <v>#VALUE!</v>
      </c>
      <c r="R1972" s="470" t="e">
        <f>Q1972*0.75</f>
        <v>#VALUE!</v>
      </c>
      <c r="S1972" s="1264" t="e">
        <f t="shared" si="54"/>
        <v>#VALUE!</v>
      </c>
      <c r="T1972" s="1265"/>
      <c r="U1972" s="1292" t="s">
        <v>1674</v>
      </c>
      <c r="V1972" s="1293"/>
    </row>
    <row r="1973" spans="1:23" ht="18">
      <c r="A1973" s="1652"/>
      <c r="B1973" s="817">
        <v>6</v>
      </c>
      <c r="C1973" s="1099" t="s">
        <v>82</v>
      </c>
      <c r="D1973" s="1100">
        <v>111</v>
      </c>
      <c r="E1973" s="1101">
        <v>116</v>
      </c>
      <c r="F1973" s="1102" t="s">
        <v>82</v>
      </c>
      <c r="G1973" s="514" t="s">
        <v>82</v>
      </c>
      <c r="H1973" s="514" t="s">
        <v>82</v>
      </c>
      <c r="I1973" s="514" t="s">
        <v>82</v>
      </c>
      <c r="J1973" s="838" t="s">
        <v>699</v>
      </c>
      <c r="K1973" s="764" t="s">
        <v>96</v>
      </c>
      <c r="L1973" s="868" t="s">
        <v>96</v>
      </c>
      <c r="M1973" s="468" t="s">
        <v>794</v>
      </c>
      <c r="N1973" s="514" t="s">
        <v>82</v>
      </c>
      <c r="O1973" s="756" t="s">
        <v>82</v>
      </c>
      <c r="P1973" s="801" t="s">
        <v>82</v>
      </c>
      <c r="Q1973" s="537" t="e">
        <f t="shared" si="55"/>
        <v>#VALUE!</v>
      </c>
      <c r="R1973" s="470" t="e">
        <f>Q1973*0.75</f>
        <v>#VALUE!</v>
      </c>
      <c r="S1973" s="1264" t="e">
        <f t="shared" si="54"/>
        <v>#VALUE!</v>
      </c>
      <c r="T1973" s="1265"/>
      <c r="U1973" s="1292" t="s">
        <v>1674</v>
      </c>
      <c r="V1973" s="1293"/>
    </row>
    <row r="1974" spans="1:23" ht="18">
      <c r="A1974" s="1652"/>
      <c r="B1974" s="817">
        <v>7</v>
      </c>
      <c r="C1974" s="1099">
        <v>85.7</v>
      </c>
      <c r="D1974" s="1102">
        <v>73</v>
      </c>
      <c r="E1974" s="1102">
        <v>16</v>
      </c>
      <c r="F1974" s="1102">
        <v>33</v>
      </c>
      <c r="G1974" s="514">
        <v>523</v>
      </c>
      <c r="H1974" s="514" t="s">
        <v>82</v>
      </c>
      <c r="I1974" s="514" t="s">
        <v>82</v>
      </c>
      <c r="J1974" s="764" t="s">
        <v>443</v>
      </c>
      <c r="K1974" s="764" t="s">
        <v>443</v>
      </c>
      <c r="L1974" s="868" t="s">
        <v>484</v>
      </c>
      <c r="M1974" s="468" t="s">
        <v>1720</v>
      </c>
      <c r="N1974" s="514">
        <v>217691</v>
      </c>
      <c r="O1974" s="756">
        <v>36.47</v>
      </c>
      <c r="P1974" s="801">
        <v>14</v>
      </c>
      <c r="Q1974" s="537">
        <f t="shared" si="55"/>
        <v>31.3642</v>
      </c>
      <c r="R1974" s="470">
        <f>Q1974*0.75</f>
        <v>23.523150000000001</v>
      </c>
      <c r="S1974" s="1264">
        <f t="shared" si="54"/>
        <v>6940.7477314900425</v>
      </c>
      <c r="T1974" s="1265"/>
      <c r="U1974" s="1292" t="s">
        <v>1690</v>
      </c>
      <c r="V1974" s="1293"/>
    </row>
    <row r="1975" spans="1:23" ht="18">
      <c r="A1975" s="1652"/>
      <c r="B1975" s="817">
        <v>8</v>
      </c>
      <c r="C1975" s="1099" t="s">
        <v>82</v>
      </c>
      <c r="D1975" s="1102">
        <v>230</v>
      </c>
      <c r="E1975" s="1102">
        <v>0</v>
      </c>
      <c r="F1975" s="1103" t="s">
        <v>82</v>
      </c>
      <c r="G1975" s="514">
        <v>0</v>
      </c>
      <c r="H1975" s="514" t="s">
        <v>82</v>
      </c>
      <c r="I1975" s="514" t="s">
        <v>82</v>
      </c>
      <c r="J1975" s="764" t="s">
        <v>697</v>
      </c>
      <c r="K1975" s="764">
        <v>0</v>
      </c>
      <c r="L1975" s="868" t="s">
        <v>96</v>
      </c>
      <c r="M1975" s="468" t="s">
        <v>82</v>
      </c>
      <c r="N1975" s="940"/>
      <c r="O1975" s="922"/>
      <c r="P1975" s="871"/>
      <c r="Q1975" s="537">
        <f t="shared" si="55"/>
        <v>0</v>
      </c>
      <c r="R1975" s="470">
        <f>Q1975*0.93</f>
        <v>0</v>
      </c>
      <c r="S1975" s="1264" t="e">
        <f t="shared" si="54"/>
        <v>#DIV/0!</v>
      </c>
      <c r="T1975" s="1265"/>
      <c r="U1975" s="1292" t="s">
        <v>472</v>
      </c>
      <c r="V1975" s="1293"/>
    </row>
    <row r="1976" spans="1:23" ht="18">
      <c r="A1976" s="1652"/>
      <c r="B1976" s="817" t="s">
        <v>465</v>
      </c>
      <c r="C1976" s="1099" t="s">
        <v>82</v>
      </c>
      <c r="D1976" s="1098">
        <v>27</v>
      </c>
      <c r="E1976" s="1104">
        <v>27</v>
      </c>
      <c r="F1976" s="1103" t="s">
        <v>82</v>
      </c>
      <c r="G1976" s="838" t="s">
        <v>96</v>
      </c>
      <c r="H1976" s="468" t="s">
        <v>82</v>
      </c>
      <c r="I1976" s="514" t="s">
        <v>82</v>
      </c>
      <c r="J1976" s="764" t="s">
        <v>699</v>
      </c>
      <c r="K1976" s="514">
        <v>0</v>
      </c>
      <c r="L1976" s="514" t="s">
        <v>82</v>
      </c>
      <c r="M1976" s="863" t="s">
        <v>82</v>
      </c>
      <c r="N1976" s="923"/>
      <c r="O1976" s="922"/>
      <c r="P1976" s="871"/>
      <c r="Q1976" s="537">
        <f t="shared" si="55"/>
        <v>0</v>
      </c>
      <c r="R1976" s="470">
        <f>Q1976*0.93</f>
        <v>0</v>
      </c>
      <c r="S1976" s="1264" t="e">
        <f t="shared" si="54"/>
        <v>#DIV/0!</v>
      </c>
      <c r="T1976" s="1265"/>
      <c r="U1976" s="1292" t="s">
        <v>473</v>
      </c>
      <c r="V1976" s="1293"/>
    </row>
    <row r="1977" spans="1:23" ht="18">
      <c r="A1977" s="1653"/>
      <c r="B1977" s="817" t="s">
        <v>467</v>
      </c>
      <c r="C1977" s="1099">
        <v>25</v>
      </c>
      <c r="D1977" s="1098">
        <v>70</v>
      </c>
      <c r="E1977" s="1109">
        <v>20</v>
      </c>
      <c r="F1977" s="1105">
        <v>35</v>
      </c>
      <c r="G1977" s="514">
        <v>472</v>
      </c>
      <c r="H1977" s="468" t="s">
        <v>82</v>
      </c>
      <c r="I1977" s="514" t="s">
        <v>82</v>
      </c>
      <c r="J1977" s="764">
        <v>0</v>
      </c>
      <c r="K1977" s="764">
        <v>0</v>
      </c>
      <c r="L1977" s="868" t="s">
        <v>484</v>
      </c>
      <c r="M1977" s="1091" t="s">
        <v>1711</v>
      </c>
      <c r="N1977" s="841">
        <v>104504</v>
      </c>
      <c r="O1977" s="787">
        <v>23.95</v>
      </c>
      <c r="P1977" s="801">
        <v>61.55</v>
      </c>
      <c r="Q1977" s="537">
        <f t="shared" si="55"/>
        <v>9.208775000000001</v>
      </c>
      <c r="R1977" s="470">
        <f>Q1977*0.7835</f>
        <v>7.2150752125000004</v>
      </c>
      <c r="S1977" s="1264">
        <f t="shared" si="54"/>
        <v>11348.306370825652</v>
      </c>
      <c r="T1977" s="1265"/>
      <c r="U1977" s="1292" t="s">
        <v>1569</v>
      </c>
      <c r="V1977" s="1293"/>
      <c r="W1977" s="959">
        <v>5.6</v>
      </c>
    </row>
    <row r="1978" spans="1:23" ht="18">
      <c r="A1978" s="1651">
        <v>45571</v>
      </c>
      <c r="B1978" s="817" t="s">
        <v>256</v>
      </c>
      <c r="C1978" s="1095" t="s">
        <v>82</v>
      </c>
      <c r="D1978" s="1096">
        <v>142</v>
      </c>
      <c r="E1978" s="1101">
        <v>125</v>
      </c>
      <c r="F1978" s="1098" t="s">
        <v>82</v>
      </c>
      <c r="G1978" s="514" t="s">
        <v>82</v>
      </c>
      <c r="H1978" s="970">
        <v>162.12</v>
      </c>
      <c r="I1978" s="514" t="s">
        <v>82</v>
      </c>
      <c r="J1978" s="838" t="s">
        <v>96</v>
      </c>
      <c r="K1978" s="839">
        <v>0</v>
      </c>
      <c r="L1978" s="868" t="s">
        <v>96</v>
      </c>
      <c r="M1978" s="468" t="s">
        <v>794</v>
      </c>
      <c r="N1978" s="514" t="s">
        <v>82</v>
      </c>
      <c r="O1978" s="756" t="s">
        <v>82</v>
      </c>
      <c r="P1978" s="768" t="s">
        <v>82</v>
      </c>
      <c r="Q1978" s="537" t="e">
        <f t="shared" si="55"/>
        <v>#VALUE!</v>
      </c>
      <c r="R1978" s="470" t="e">
        <f>Q1978*0.75</f>
        <v>#VALUE!</v>
      </c>
      <c r="S1978" s="1264" t="e">
        <f t="shared" si="54"/>
        <v>#VALUE!</v>
      </c>
      <c r="T1978" s="1265"/>
      <c r="U1978" s="1292" t="s">
        <v>1674</v>
      </c>
      <c r="V1978" s="1293"/>
    </row>
    <row r="1979" spans="1:23" ht="18">
      <c r="A1979" s="1652"/>
      <c r="B1979" s="817">
        <v>6</v>
      </c>
      <c r="C1979" s="1099" t="s">
        <v>82</v>
      </c>
      <c r="D1979" s="1100">
        <v>111</v>
      </c>
      <c r="E1979" s="1101">
        <v>116</v>
      </c>
      <c r="F1979" s="1102" t="s">
        <v>82</v>
      </c>
      <c r="G1979" s="514" t="s">
        <v>82</v>
      </c>
      <c r="H1979" s="514" t="s">
        <v>82</v>
      </c>
      <c r="I1979" s="514" t="s">
        <v>82</v>
      </c>
      <c r="J1979" s="838" t="s">
        <v>699</v>
      </c>
      <c r="K1979" s="764" t="s">
        <v>96</v>
      </c>
      <c r="L1979" s="868" t="s">
        <v>96</v>
      </c>
      <c r="M1979" s="468" t="s">
        <v>794</v>
      </c>
      <c r="N1979" s="514" t="s">
        <v>82</v>
      </c>
      <c r="O1979" s="756" t="s">
        <v>82</v>
      </c>
      <c r="P1979" s="801" t="s">
        <v>82</v>
      </c>
      <c r="Q1979" s="537" t="e">
        <f t="shared" si="55"/>
        <v>#VALUE!</v>
      </c>
      <c r="R1979" s="470" t="e">
        <f>Q1979*0.75</f>
        <v>#VALUE!</v>
      </c>
      <c r="S1979" s="1264" t="e">
        <f t="shared" si="54"/>
        <v>#VALUE!</v>
      </c>
      <c r="T1979" s="1265"/>
      <c r="U1979" s="1292" t="s">
        <v>1674</v>
      </c>
      <c r="V1979" s="1293"/>
    </row>
    <row r="1980" spans="1:23" ht="18">
      <c r="A1980" s="1652"/>
      <c r="B1980" s="817">
        <v>7</v>
      </c>
      <c r="C1980" s="1099">
        <v>85.7</v>
      </c>
      <c r="D1980" s="1102">
        <v>73</v>
      </c>
      <c r="E1980" s="1102">
        <v>18</v>
      </c>
      <c r="F1980" s="1102">
        <v>36</v>
      </c>
      <c r="G1980" s="514">
        <v>523</v>
      </c>
      <c r="H1980" s="514" t="s">
        <v>82</v>
      </c>
      <c r="I1980" s="514" t="s">
        <v>82</v>
      </c>
      <c r="J1980" s="764" t="s">
        <v>443</v>
      </c>
      <c r="K1980" s="764" t="s">
        <v>443</v>
      </c>
      <c r="L1980" s="868" t="s">
        <v>484</v>
      </c>
      <c r="M1980" s="468" t="s">
        <v>1720</v>
      </c>
      <c r="N1980" s="514">
        <v>216250</v>
      </c>
      <c r="O1980" s="756">
        <v>35.76</v>
      </c>
      <c r="P1980" s="801">
        <v>14</v>
      </c>
      <c r="Q1980" s="537">
        <f t="shared" si="55"/>
        <v>30.753599999999995</v>
      </c>
      <c r="R1980" s="470">
        <f>Q1980*0.75</f>
        <v>23.065199999999997</v>
      </c>
      <c r="S1980" s="1264">
        <f t="shared" si="54"/>
        <v>7031.6971021278823</v>
      </c>
      <c r="T1980" s="1265"/>
      <c r="U1980" s="1292" t="s">
        <v>1569</v>
      </c>
      <c r="V1980" s="1293"/>
      <c r="W1980" s="959">
        <v>9.5</v>
      </c>
    </row>
    <row r="1981" spans="1:23" ht="18">
      <c r="A1981" s="1652"/>
      <c r="B1981" s="817">
        <v>8</v>
      </c>
      <c r="C1981" s="1099" t="s">
        <v>82</v>
      </c>
      <c r="D1981" s="1102">
        <v>230</v>
      </c>
      <c r="E1981" s="1102">
        <v>0</v>
      </c>
      <c r="F1981" s="1103" t="s">
        <v>82</v>
      </c>
      <c r="G1981" s="514">
        <v>0</v>
      </c>
      <c r="H1981" s="514" t="s">
        <v>82</v>
      </c>
      <c r="I1981" s="514" t="s">
        <v>82</v>
      </c>
      <c r="J1981" s="764" t="s">
        <v>697</v>
      </c>
      <c r="K1981" s="764">
        <v>0</v>
      </c>
      <c r="L1981" s="868" t="s">
        <v>96</v>
      </c>
      <c r="M1981" s="468" t="s">
        <v>82</v>
      </c>
      <c r="N1981" s="940"/>
      <c r="O1981" s="922"/>
      <c r="P1981" s="871"/>
      <c r="Q1981" s="537">
        <f t="shared" si="55"/>
        <v>0</v>
      </c>
      <c r="R1981" s="470">
        <f>Q1981*0.93</f>
        <v>0</v>
      </c>
      <c r="S1981" s="1264" t="e">
        <f t="shared" si="54"/>
        <v>#DIV/0!</v>
      </c>
      <c r="T1981" s="1265"/>
      <c r="U1981" s="1292" t="s">
        <v>472</v>
      </c>
      <c r="V1981" s="1293"/>
    </row>
    <row r="1982" spans="1:23" ht="18">
      <c r="A1982" s="1652"/>
      <c r="B1982" s="817" t="s">
        <v>465</v>
      </c>
      <c r="C1982" s="1099" t="s">
        <v>82</v>
      </c>
      <c r="D1982" s="1098">
        <v>27</v>
      </c>
      <c r="E1982" s="1104">
        <v>27</v>
      </c>
      <c r="F1982" s="1103" t="s">
        <v>82</v>
      </c>
      <c r="G1982" s="838" t="s">
        <v>96</v>
      </c>
      <c r="H1982" s="468" t="s">
        <v>82</v>
      </c>
      <c r="I1982" s="514" t="s">
        <v>82</v>
      </c>
      <c r="J1982" s="764" t="s">
        <v>699</v>
      </c>
      <c r="K1982" s="514">
        <v>0</v>
      </c>
      <c r="L1982" s="514" t="s">
        <v>82</v>
      </c>
      <c r="M1982" s="863" t="s">
        <v>82</v>
      </c>
      <c r="N1982" s="923"/>
      <c r="O1982" s="922"/>
      <c r="P1982" s="871"/>
      <c r="Q1982" s="537">
        <f t="shared" si="55"/>
        <v>0</v>
      </c>
      <c r="R1982" s="470">
        <f>Q1982*0.93</f>
        <v>0</v>
      </c>
      <c r="S1982" s="1264" t="e">
        <f t="shared" si="54"/>
        <v>#DIV/0!</v>
      </c>
      <c r="T1982" s="1265"/>
      <c r="U1982" s="1292" t="s">
        <v>473</v>
      </c>
      <c r="V1982" s="1293"/>
    </row>
    <row r="1983" spans="1:23" ht="18">
      <c r="A1983" s="1653"/>
      <c r="B1983" s="817" t="s">
        <v>467</v>
      </c>
      <c r="C1983" s="1099">
        <v>25</v>
      </c>
      <c r="D1983" s="1098">
        <v>70</v>
      </c>
      <c r="E1983" s="1109">
        <v>20</v>
      </c>
      <c r="F1983" s="1105">
        <v>32</v>
      </c>
      <c r="G1983" s="514">
        <v>472</v>
      </c>
      <c r="H1983" s="468" t="s">
        <v>82</v>
      </c>
      <c r="I1983" s="514" t="s">
        <v>82</v>
      </c>
      <c r="J1983" s="764">
        <v>0</v>
      </c>
      <c r="K1983" s="764">
        <v>0</v>
      </c>
      <c r="L1983" s="868" t="s">
        <v>484</v>
      </c>
      <c r="M1983" s="1091" t="s">
        <v>1711</v>
      </c>
      <c r="N1983" s="841">
        <v>103975</v>
      </c>
      <c r="O1983" s="787">
        <v>23.95</v>
      </c>
      <c r="P1983" s="801">
        <v>61.55</v>
      </c>
      <c r="Q1983" s="537">
        <f t="shared" si="55"/>
        <v>9.208775000000001</v>
      </c>
      <c r="R1983" s="470">
        <f>Q1983*0.7835</f>
        <v>7.2150752125000004</v>
      </c>
      <c r="S1983" s="1264">
        <f t="shared" si="54"/>
        <v>11290.86116231529</v>
      </c>
      <c r="T1983" s="1265"/>
      <c r="U1983" s="1292" t="s">
        <v>1690</v>
      </c>
      <c r="V1983" s="1293"/>
    </row>
    <row r="1984" spans="1:23" ht="18">
      <c r="A1984" s="1651">
        <v>45572</v>
      </c>
      <c r="B1984" s="817" t="s">
        <v>256</v>
      </c>
      <c r="C1984" s="1095" t="s">
        <v>82</v>
      </c>
      <c r="D1984" s="1096">
        <v>142</v>
      </c>
      <c r="E1984" s="1101">
        <v>125</v>
      </c>
      <c r="F1984" s="1098" t="s">
        <v>82</v>
      </c>
      <c r="G1984" s="514" t="s">
        <v>82</v>
      </c>
      <c r="H1984" s="970">
        <v>162.22</v>
      </c>
      <c r="I1984" s="514" t="s">
        <v>82</v>
      </c>
      <c r="J1984" s="838" t="s">
        <v>96</v>
      </c>
      <c r="K1984" s="839">
        <v>0</v>
      </c>
      <c r="L1984" s="868" t="s">
        <v>96</v>
      </c>
      <c r="M1984" s="468" t="s">
        <v>794</v>
      </c>
      <c r="N1984" s="514" t="s">
        <v>82</v>
      </c>
      <c r="O1984" s="756" t="s">
        <v>82</v>
      </c>
      <c r="P1984" s="768" t="s">
        <v>82</v>
      </c>
      <c r="Q1984" s="537" t="e">
        <f t="shared" si="55"/>
        <v>#VALUE!</v>
      </c>
      <c r="R1984" s="470" t="e">
        <f>Q1984*0.75</f>
        <v>#VALUE!</v>
      </c>
      <c r="S1984" s="1264" t="e">
        <f t="shared" si="54"/>
        <v>#VALUE!</v>
      </c>
      <c r="T1984" s="1265"/>
      <c r="U1984" s="1292" t="s">
        <v>1674</v>
      </c>
      <c r="V1984" s="1293"/>
    </row>
    <row r="1985" spans="1:23" ht="18">
      <c r="A1985" s="1652"/>
      <c r="B1985" s="817">
        <v>6</v>
      </c>
      <c r="C1985" s="1099" t="s">
        <v>82</v>
      </c>
      <c r="D1985" s="1100">
        <v>111</v>
      </c>
      <c r="E1985" s="1101">
        <v>116</v>
      </c>
      <c r="F1985" s="1102" t="s">
        <v>82</v>
      </c>
      <c r="G1985" s="514" t="s">
        <v>82</v>
      </c>
      <c r="H1985" s="514" t="s">
        <v>82</v>
      </c>
      <c r="I1985" s="514" t="s">
        <v>82</v>
      </c>
      <c r="J1985" s="838" t="s">
        <v>699</v>
      </c>
      <c r="K1985" s="764" t="s">
        <v>96</v>
      </c>
      <c r="L1985" s="868" t="s">
        <v>96</v>
      </c>
      <c r="M1985" s="468" t="s">
        <v>794</v>
      </c>
      <c r="N1985" s="514" t="s">
        <v>82</v>
      </c>
      <c r="O1985" s="756" t="s">
        <v>82</v>
      </c>
      <c r="P1985" s="801" t="s">
        <v>82</v>
      </c>
      <c r="Q1985" s="537" t="e">
        <f t="shared" si="55"/>
        <v>#VALUE!</v>
      </c>
      <c r="R1985" s="470" t="e">
        <f>Q1985*0.75</f>
        <v>#VALUE!</v>
      </c>
      <c r="S1985" s="1264" t="e">
        <f t="shared" si="54"/>
        <v>#VALUE!</v>
      </c>
      <c r="T1985" s="1265"/>
      <c r="U1985" s="1292" t="s">
        <v>1674</v>
      </c>
      <c r="V1985" s="1293"/>
    </row>
    <row r="1986" spans="1:23" ht="18">
      <c r="A1986" s="1652"/>
      <c r="B1986" s="817">
        <v>7</v>
      </c>
      <c r="C1986" s="1099">
        <v>85.7</v>
      </c>
      <c r="D1986" s="1102">
        <v>73</v>
      </c>
      <c r="E1986" s="1102">
        <v>18</v>
      </c>
      <c r="F1986" s="1102">
        <v>32</v>
      </c>
      <c r="G1986" s="514">
        <v>523</v>
      </c>
      <c r="H1986" s="514" t="s">
        <v>82</v>
      </c>
      <c r="I1986" s="514" t="s">
        <v>82</v>
      </c>
      <c r="J1986" s="764" t="s">
        <v>443</v>
      </c>
      <c r="K1986" s="764" t="s">
        <v>443</v>
      </c>
      <c r="L1986" s="868" t="s">
        <v>484</v>
      </c>
      <c r="M1986" s="468" t="s">
        <v>1720</v>
      </c>
      <c r="N1986" s="514">
        <v>216759</v>
      </c>
      <c r="O1986" s="756">
        <v>35.76</v>
      </c>
      <c r="P1986" s="801">
        <v>14</v>
      </c>
      <c r="Q1986" s="537">
        <f t="shared" si="55"/>
        <v>30.753599999999995</v>
      </c>
      <c r="R1986" s="470">
        <f>Q1986*0.75</f>
        <v>23.065199999999997</v>
      </c>
      <c r="S1986" s="1264">
        <f t="shared" si="54"/>
        <v>7048.2480099890754</v>
      </c>
      <c r="T1986" s="1265"/>
      <c r="U1986" s="1292" t="s">
        <v>1690</v>
      </c>
      <c r="V1986" s="1293"/>
    </row>
    <row r="1987" spans="1:23" ht="18">
      <c r="A1987" s="1652"/>
      <c r="B1987" s="817">
        <v>8</v>
      </c>
      <c r="C1987" s="1099" t="s">
        <v>82</v>
      </c>
      <c r="D1987" s="1102">
        <v>230</v>
      </c>
      <c r="E1987" s="1102">
        <v>0</v>
      </c>
      <c r="F1987" s="1103" t="s">
        <v>82</v>
      </c>
      <c r="G1987" s="514">
        <v>0</v>
      </c>
      <c r="H1987" s="514" t="s">
        <v>82</v>
      </c>
      <c r="I1987" s="514" t="s">
        <v>82</v>
      </c>
      <c r="J1987" s="764" t="s">
        <v>697</v>
      </c>
      <c r="K1987" s="764">
        <v>0</v>
      </c>
      <c r="L1987" s="868" t="s">
        <v>96</v>
      </c>
      <c r="M1987" s="468" t="s">
        <v>82</v>
      </c>
      <c r="N1987" s="940"/>
      <c r="O1987" s="922"/>
      <c r="P1987" s="871"/>
      <c r="Q1987" s="537">
        <f t="shared" si="55"/>
        <v>0</v>
      </c>
      <c r="R1987" s="470">
        <f>Q1987*0.93</f>
        <v>0</v>
      </c>
      <c r="S1987" s="1264" t="e">
        <f t="shared" si="54"/>
        <v>#DIV/0!</v>
      </c>
      <c r="T1987" s="1265"/>
      <c r="U1987" s="1292" t="s">
        <v>472</v>
      </c>
      <c r="V1987" s="1293"/>
    </row>
    <row r="1988" spans="1:23" ht="18">
      <c r="A1988" s="1652"/>
      <c r="B1988" s="817" t="s">
        <v>465</v>
      </c>
      <c r="C1988" s="1099" t="s">
        <v>82</v>
      </c>
      <c r="D1988" s="1098">
        <v>27</v>
      </c>
      <c r="E1988" s="1104">
        <v>27</v>
      </c>
      <c r="F1988" s="1103" t="s">
        <v>82</v>
      </c>
      <c r="G1988" s="838" t="s">
        <v>96</v>
      </c>
      <c r="H1988" s="468" t="s">
        <v>82</v>
      </c>
      <c r="I1988" s="514" t="s">
        <v>82</v>
      </c>
      <c r="J1988" s="764" t="s">
        <v>699</v>
      </c>
      <c r="K1988" s="514">
        <v>0</v>
      </c>
      <c r="L1988" s="514" t="s">
        <v>82</v>
      </c>
      <c r="M1988" s="863" t="s">
        <v>82</v>
      </c>
      <c r="N1988" s="923"/>
      <c r="O1988" s="922"/>
      <c r="P1988" s="871"/>
      <c r="Q1988" s="537">
        <f t="shared" si="55"/>
        <v>0</v>
      </c>
      <c r="R1988" s="470">
        <f>Q1988*0.93</f>
        <v>0</v>
      </c>
      <c r="S1988" s="1264" t="e">
        <f t="shared" ref="S1988:S2051" si="56">N1988/Q1988</f>
        <v>#DIV/0!</v>
      </c>
      <c r="T1988" s="1265"/>
      <c r="U1988" s="1292" t="s">
        <v>473</v>
      </c>
      <c r="V1988" s="1293"/>
    </row>
    <row r="1989" spans="1:23" ht="18">
      <c r="A1989" s="1653"/>
      <c r="B1989" s="817" t="s">
        <v>467</v>
      </c>
      <c r="C1989" s="1099">
        <v>25</v>
      </c>
      <c r="D1989" s="1098">
        <v>70</v>
      </c>
      <c r="E1989" s="1109">
        <v>20</v>
      </c>
      <c r="F1989" s="1105">
        <v>36</v>
      </c>
      <c r="G1989" s="514">
        <v>472</v>
      </c>
      <c r="H1989" s="468" t="s">
        <v>82</v>
      </c>
      <c r="I1989" s="514" t="s">
        <v>82</v>
      </c>
      <c r="J1989" s="764">
        <v>0</v>
      </c>
      <c r="K1989" s="764">
        <v>0</v>
      </c>
      <c r="L1989" s="868" t="s">
        <v>484</v>
      </c>
      <c r="M1989" s="1091" t="s">
        <v>1711</v>
      </c>
      <c r="N1989" s="841">
        <v>103574</v>
      </c>
      <c r="O1989" s="787">
        <v>24.33</v>
      </c>
      <c r="P1989" s="801">
        <v>61.55</v>
      </c>
      <c r="Q1989" s="537">
        <f t="shared" si="55"/>
        <v>9.3548850000000012</v>
      </c>
      <c r="R1989" s="470">
        <f>Q1989*0.7835</f>
        <v>7.3295523975000005</v>
      </c>
      <c r="S1989" s="1264">
        <f t="shared" si="56"/>
        <v>11071.64866270403</v>
      </c>
      <c r="T1989" s="1265"/>
      <c r="U1989" s="1292" t="s">
        <v>1569</v>
      </c>
      <c r="V1989" s="1293"/>
      <c r="W1989" s="959">
        <v>5.5</v>
      </c>
    </row>
    <row r="1990" spans="1:23" ht="18.75" customHeight="1">
      <c r="A1990" s="1651">
        <v>45573</v>
      </c>
      <c r="B1990" s="817" t="s">
        <v>256</v>
      </c>
      <c r="C1990" s="1095" t="s">
        <v>82</v>
      </c>
      <c r="D1990" s="1096">
        <v>142</v>
      </c>
      <c r="E1990" s="1101">
        <v>125</v>
      </c>
      <c r="F1990" s="1098" t="s">
        <v>82</v>
      </c>
      <c r="G1990" s="514" t="s">
        <v>82</v>
      </c>
      <c r="H1990" s="970">
        <v>162.33000000000001</v>
      </c>
      <c r="I1990" s="514" t="s">
        <v>82</v>
      </c>
      <c r="J1990" s="838" t="s">
        <v>96</v>
      </c>
      <c r="K1990" s="839">
        <v>0</v>
      </c>
      <c r="L1990" s="868" t="s">
        <v>96</v>
      </c>
      <c r="M1990" s="468" t="s">
        <v>794</v>
      </c>
      <c r="N1990" s="514" t="s">
        <v>82</v>
      </c>
      <c r="O1990" s="756" t="s">
        <v>82</v>
      </c>
      <c r="P1990" s="768" t="s">
        <v>82</v>
      </c>
      <c r="Q1990" s="537" t="e">
        <f t="shared" si="55"/>
        <v>#VALUE!</v>
      </c>
      <c r="R1990" s="470" t="e">
        <f>Q1990*0.75</f>
        <v>#VALUE!</v>
      </c>
      <c r="S1990" s="1264" t="e">
        <f t="shared" si="56"/>
        <v>#VALUE!</v>
      </c>
      <c r="T1990" s="1265"/>
      <c r="U1990" s="1292" t="s">
        <v>1674</v>
      </c>
      <c r="V1990" s="1293"/>
    </row>
    <row r="1991" spans="1:23" ht="18.75" customHeight="1">
      <c r="A1991" s="1652"/>
      <c r="B1991" s="817">
        <v>6</v>
      </c>
      <c r="C1991" s="1099" t="s">
        <v>82</v>
      </c>
      <c r="D1991" s="1100">
        <v>111</v>
      </c>
      <c r="E1991" s="1101">
        <v>116</v>
      </c>
      <c r="F1991" s="1102" t="s">
        <v>82</v>
      </c>
      <c r="G1991" s="514" t="s">
        <v>82</v>
      </c>
      <c r="H1991" s="514" t="s">
        <v>82</v>
      </c>
      <c r="I1991" s="514" t="s">
        <v>82</v>
      </c>
      <c r="J1991" s="838" t="s">
        <v>699</v>
      </c>
      <c r="K1991" s="764" t="s">
        <v>96</v>
      </c>
      <c r="L1991" s="868" t="s">
        <v>96</v>
      </c>
      <c r="M1991" s="468" t="s">
        <v>794</v>
      </c>
      <c r="N1991" s="514" t="s">
        <v>82</v>
      </c>
      <c r="O1991" s="756" t="s">
        <v>82</v>
      </c>
      <c r="P1991" s="801" t="s">
        <v>82</v>
      </c>
      <c r="Q1991" s="537" t="e">
        <f t="shared" si="55"/>
        <v>#VALUE!</v>
      </c>
      <c r="R1991" s="470" t="e">
        <f>Q1991*0.75</f>
        <v>#VALUE!</v>
      </c>
      <c r="S1991" s="1264" t="e">
        <f t="shared" si="56"/>
        <v>#VALUE!</v>
      </c>
      <c r="T1991" s="1265"/>
      <c r="U1991" s="1292" t="s">
        <v>1674</v>
      </c>
      <c r="V1991" s="1293"/>
    </row>
    <row r="1992" spans="1:23" ht="18.75" customHeight="1">
      <c r="A1992" s="1652"/>
      <c r="B1992" s="817">
        <v>7</v>
      </c>
      <c r="C1992" s="1099" t="s">
        <v>1725</v>
      </c>
      <c r="D1992" s="1102" t="s">
        <v>1256</v>
      </c>
      <c r="E1992" s="1102">
        <v>18</v>
      </c>
      <c r="F1992" s="1102">
        <v>36</v>
      </c>
      <c r="G1992" s="514">
        <v>507</v>
      </c>
      <c r="H1992" s="514" t="s">
        <v>82</v>
      </c>
      <c r="I1992" s="514" t="s">
        <v>82</v>
      </c>
      <c r="J1992" s="764" t="s">
        <v>443</v>
      </c>
      <c r="K1992" s="764" t="s">
        <v>443</v>
      </c>
      <c r="L1992" s="868" t="s">
        <v>484</v>
      </c>
      <c r="M1992" s="468" t="s">
        <v>1724</v>
      </c>
      <c r="N1992" s="514">
        <v>201883</v>
      </c>
      <c r="O1992" s="756">
        <v>35.69</v>
      </c>
      <c r="P1992" s="801">
        <v>14</v>
      </c>
      <c r="Q1992" s="537">
        <f t="shared" si="55"/>
        <v>30.693399999999997</v>
      </c>
      <c r="R1992" s="470">
        <f>Q1992*0.75</f>
        <v>23.020049999999998</v>
      </c>
      <c r="S1992" s="1264">
        <f t="shared" si="56"/>
        <v>6577.4075208350987</v>
      </c>
      <c r="T1992" s="1265"/>
      <c r="U1992" s="1292" t="s">
        <v>1569</v>
      </c>
      <c r="V1992" s="1293"/>
      <c r="W1992" s="959">
        <v>9.5</v>
      </c>
    </row>
    <row r="1993" spans="1:23" ht="18.75" customHeight="1">
      <c r="A1993" s="1652"/>
      <c r="B1993" s="817">
        <v>8</v>
      </c>
      <c r="C1993" s="1099" t="s">
        <v>82</v>
      </c>
      <c r="D1993" s="1102">
        <v>230</v>
      </c>
      <c r="E1993" s="1102">
        <v>0</v>
      </c>
      <c r="F1993" s="1103" t="s">
        <v>82</v>
      </c>
      <c r="G1993" s="514">
        <v>0</v>
      </c>
      <c r="H1993" s="514" t="s">
        <v>82</v>
      </c>
      <c r="I1993" s="514" t="s">
        <v>82</v>
      </c>
      <c r="J1993" s="764" t="s">
        <v>697</v>
      </c>
      <c r="K1993" s="764">
        <v>0</v>
      </c>
      <c r="L1993" s="868" t="s">
        <v>96</v>
      </c>
      <c r="M1993" s="468" t="s">
        <v>82</v>
      </c>
      <c r="N1993" s="940"/>
      <c r="O1993" s="922"/>
      <c r="P1993" s="871"/>
      <c r="Q1993" s="537">
        <f t="shared" si="55"/>
        <v>0</v>
      </c>
      <c r="R1993" s="470">
        <f>Q1993*0.93</f>
        <v>0</v>
      </c>
      <c r="S1993" s="1264" t="e">
        <f t="shared" si="56"/>
        <v>#DIV/0!</v>
      </c>
      <c r="T1993" s="1265"/>
      <c r="U1993" s="1292" t="s">
        <v>472</v>
      </c>
      <c r="V1993" s="1293"/>
    </row>
    <row r="1994" spans="1:23" ht="18.75" customHeight="1">
      <c r="A1994" s="1652"/>
      <c r="B1994" s="817" t="s">
        <v>465</v>
      </c>
      <c r="C1994" s="1099" t="s">
        <v>82</v>
      </c>
      <c r="D1994" s="1098">
        <v>27</v>
      </c>
      <c r="E1994" s="1104">
        <v>27</v>
      </c>
      <c r="F1994" s="1103" t="s">
        <v>82</v>
      </c>
      <c r="G1994" s="838" t="s">
        <v>96</v>
      </c>
      <c r="H1994" s="468" t="s">
        <v>82</v>
      </c>
      <c r="I1994" s="514" t="s">
        <v>82</v>
      </c>
      <c r="J1994" s="764" t="s">
        <v>699</v>
      </c>
      <c r="K1994" s="514">
        <v>0</v>
      </c>
      <c r="L1994" s="514" t="s">
        <v>82</v>
      </c>
      <c r="M1994" s="863" t="s">
        <v>82</v>
      </c>
      <c r="N1994" s="923"/>
      <c r="O1994" s="922"/>
      <c r="P1994" s="871"/>
      <c r="Q1994" s="537">
        <f t="shared" si="55"/>
        <v>0</v>
      </c>
      <c r="R1994" s="470">
        <f>Q1994*0.93</f>
        <v>0</v>
      </c>
      <c r="S1994" s="1264" t="e">
        <f t="shared" si="56"/>
        <v>#DIV/0!</v>
      </c>
      <c r="T1994" s="1265"/>
      <c r="U1994" s="1292" t="s">
        <v>473</v>
      </c>
      <c r="V1994" s="1293"/>
    </row>
    <row r="1995" spans="1:23" ht="18.75" customHeight="1">
      <c r="A1995" s="1653"/>
      <c r="B1995" s="817" t="s">
        <v>467</v>
      </c>
      <c r="C1995" s="1099">
        <v>25</v>
      </c>
      <c r="D1995" s="1098">
        <v>70</v>
      </c>
      <c r="E1995" s="1109">
        <v>20</v>
      </c>
      <c r="F1995" s="1105">
        <v>32</v>
      </c>
      <c r="G1995" s="514">
        <v>472</v>
      </c>
      <c r="H1995" s="468" t="s">
        <v>82</v>
      </c>
      <c r="I1995" s="514" t="s">
        <v>82</v>
      </c>
      <c r="J1995" s="764">
        <v>0</v>
      </c>
      <c r="K1995" s="764">
        <v>0</v>
      </c>
      <c r="L1995" s="868" t="s">
        <v>484</v>
      </c>
      <c r="M1995" s="1091" t="s">
        <v>1711</v>
      </c>
      <c r="N1995" s="841">
        <v>105913</v>
      </c>
      <c r="O1995" s="787">
        <v>23</v>
      </c>
      <c r="P1995" s="801">
        <v>65</v>
      </c>
      <c r="Q1995" s="537">
        <f t="shared" si="55"/>
        <v>8.0500000000000007</v>
      </c>
      <c r="R1995" s="470">
        <f>Q1995*0.7835</f>
        <v>6.307175</v>
      </c>
      <c r="S1995" s="1264">
        <f t="shared" si="56"/>
        <v>13156.894409937888</v>
      </c>
      <c r="T1995" s="1265"/>
      <c r="U1995" s="1292" t="s">
        <v>1690</v>
      </c>
      <c r="V1995" s="1293"/>
    </row>
    <row r="1996" spans="1:23" ht="18">
      <c r="A1996" s="1651">
        <v>45574</v>
      </c>
      <c r="B1996" s="817" t="s">
        <v>256</v>
      </c>
      <c r="C1996" s="1095" t="s">
        <v>82</v>
      </c>
      <c r="D1996" s="1096">
        <v>142</v>
      </c>
      <c r="E1996" s="1101">
        <v>125</v>
      </c>
      <c r="F1996" s="1098" t="s">
        <v>82</v>
      </c>
      <c r="G1996" s="514" t="s">
        <v>82</v>
      </c>
      <c r="H1996" s="970">
        <v>162.33000000000001</v>
      </c>
      <c r="I1996" s="514" t="s">
        <v>82</v>
      </c>
      <c r="J1996" s="838" t="s">
        <v>96</v>
      </c>
      <c r="K1996" s="839">
        <v>0</v>
      </c>
      <c r="L1996" s="868" t="s">
        <v>96</v>
      </c>
      <c r="M1996" s="468" t="s">
        <v>794</v>
      </c>
      <c r="N1996" s="514" t="s">
        <v>82</v>
      </c>
      <c r="O1996" s="756" t="s">
        <v>82</v>
      </c>
      <c r="P1996" s="768" t="s">
        <v>82</v>
      </c>
      <c r="Q1996" s="537" t="e">
        <f t="shared" si="55"/>
        <v>#VALUE!</v>
      </c>
      <c r="R1996" s="470" t="e">
        <f>Q1996*0.75</f>
        <v>#VALUE!</v>
      </c>
      <c r="S1996" s="1264" t="e">
        <f t="shared" si="56"/>
        <v>#VALUE!</v>
      </c>
      <c r="T1996" s="1265"/>
      <c r="U1996" s="1292" t="s">
        <v>1674</v>
      </c>
      <c r="V1996" s="1293"/>
    </row>
    <row r="1997" spans="1:23" ht="18">
      <c r="A1997" s="1652"/>
      <c r="B1997" s="817">
        <v>6</v>
      </c>
      <c r="C1997" s="1099" t="s">
        <v>82</v>
      </c>
      <c r="D1997" s="1100">
        <v>111</v>
      </c>
      <c r="E1997" s="1101">
        <v>116</v>
      </c>
      <c r="F1997" s="1102" t="s">
        <v>82</v>
      </c>
      <c r="G1997" s="514" t="s">
        <v>82</v>
      </c>
      <c r="H1997" s="514" t="s">
        <v>82</v>
      </c>
      <c r="I1997" s="514" t="s">
        <v>82</v>
      </c>
      <c r="J1997" s="838" t="s">
        <v>699</v>
      </c>
      <c r="K1997" s="764" t="s">
        <v>96</v>
      </c>
      <c r="L1997" s="868" t="s">
        <v>96</v>
      </c>
      <c r="M1997" s="468" t="s">
        <v>794</v>
      </c>
      <c r="N1997" s="514" t="s">
        <v>82</v>
      </c>
      <c r="O1997" s="756" t="s">
        <v>82</v>
      </c>
      <c r="P1997" s="801" t="s">
        <v>82</v>
      </c>
      <c r="Q1997" s="537" t="e">
        <f t="shared" si="55"/>
        <v>#VALUE!</v>
      </c>
      <c r="R1997" s="470" t="e">
        <f>Q1997*0.75</f>
        <v>#VALUE!</v>
      </c>
      <c r="S1997" s="1264" t="e">
        <f t="shared" si="56"/>
        <v>#VALUE!</v>
      </c>
      <c r="T1997" s="1265"/>
      <c r="U1997" s="1292" t="s">
        <v>1674</v>
      </c>
      <c r="V1997" s="1293"/>
    </row>
    <row r="1998" spans="1:23" ht="18">
      <c r="A1998" s="1652"/>
      <c r="B1998" s="817">
        <v>7</v>
      </c>
      <c r="C1998" s="1099" t="s">
        <v>1725</v>
      </c>
      <c r="D1998" s="1102" t="s">
        <v>1256</v>
      </c>
      <c r="E1998" s="1102">
        <v>18</v>
      </c>
      <c r="F1998" s="1102">
        <v>36</v>
      </c>
      <c r="G1998" s="514">
        <v>507</v>
      </c>
      <c r="H1998" s="514" t="s">
        <v>82</v>
      </c>
      <c r="I1998" s="514" t="s">
        <v>82</v>
      </c>
      <c r="J1998" s="764" t="s">
        <v>443</v>
      </c>
      <c r="K1998" s="764" t="s">
        <v>443</v>
      </c>
      <c r="L1998" s="868" t="s">
        <v>484</v>
      </c>
      <c r="M1998" s="468" t="s">
        <v>1724</v>
      </c>
      <c r="N1998" s="514">
        <v>165862</v>
      </c>
      <c r="O1998" s="756">
        <v>31.34</v>
      </c>
      <c r="P1998" s="801">
        <v>14</v>
      </c>
      <c r="Q1998" s="537">
        <f t="shared" si="55"/>
        <v>26.952399999999997</v>
      </c>
      <c r="R1998" s="470">
        <f>Q1998*0.75</f>
        <v>20.214299999999998</v>
      </c>
      <c r="S1998" s="1264">
        <f t="shared" si="56"/>
        <v>6153.8861103278377</v>
      </c>
      <c r="T1998" s="1265"/>
      <c r="U1998" s="1292" t="s">
        <v>1569</v>
      </c>
      <c r="V1998" s="1293"/>
    </row>
    <row r="1999" spans="1:23" ht="18">
      <c r="A1999" s="1652"/>
      <c r="B1999" s="817">
        <v>8</v>
      </c>
      <c r="C1999" s="1099" t="s">
        <v>82</v>
      </c>
      <c r="D1999" s="1102">
        <v>230</v>
      </c>
      <c r="E1999" s="1102">
        <v>0</v>
      </c>
      <c r="F1999" s="1103" t="s">
        <v>82</v>
      </c>
      <c r="G1999" s="514">
        <v>0</v>
      </c>
      <c r="H1999" s="514" t="s">
        <v>82</v>
      </c>
      <c r="I1999" s="514" t="s">
        <v>82</v>
      </c>
      <c r="J1999" s="764" t="s">
        <v>697</v>
      </c>
      <c r="K1999" s="764">
        <v>0</v>
      </c>
      <c r="L1999" s="868" t="s">
        <v>96</v>
      </c>
      <c r="M1999" s="468" t="s">
        <v>82</v>
      </c>
      <c r="N1999" s="940"/>
      <c r="O1999" s="922"/>
      <c r="P1999" s="871"/>
      <c r="Q1999" s="537">
        <f t="shared" si="55"/>
        <v>0</v>
      </c>
      <c r="R1999" s="470">
        <f>Q1999*0.93</f>
        <v>0</v>
      </c>
      <c r="S1999" s="1264" t="e">
        <f t="shared" si="56"/>
        <v>#DIV/0!</v>
      </c>
      <c r="T1999" s="1265"/>
      <c r="U1999" s="1292" t="s">
        <v>472</v>
      </c>
      <c r="V1999" s="1293"/>
    </row>
    <row r="2000" spans="1:23" ht="18">
      <c r="A2000" s="1652"/>
      <c r="B2000" s="817" t="s">
        <v>465</v>
      </c>
      <c r="C2000" s="1099" t="s">
        <v>82</v>
      </c>
      <c r="D2000" s="1098">
        <v>27</v>
      </c>
      <c r="E2000" s="1104">
        <v>27</v>
      </c>
      <c r="F2000" s="1103" t="s">
        <v>82</v>
      </c>
      <c r="G2000" s="838" t="s">
        <v>96</v>
      </c>
      <c r="H2000" s="468" t="s">
        <v>82</v>
      </c>
      <c r="I2000" s="514" t="s">
        <v>82</v>
      </c>
      <c r="J2000" s="764" t="s">
        <v>699</v>
      </c>
      <c r="K2000" s="514">
        <v>0</v>
      </c>
      <c r="L2000" s="514" t="s">
        <v>82</v>
      </c>
      <c r="M2000" s="863" t="s">
        <v>82</v>
      </c>
      <c r="N2000" s="923"/>
      <c r="O2000" s="922"/>
      <c r="P2000" s="871"/>
      <c r="Q2000" s="537">
        <f t="shared" si="55"/>
        <v>0</v>
      </c>
      <c r="R2000" s="470">
        <f>Q2000*0.93</f>
        <v>0</v>
      </c>
      <c r="S2000" s="1264" t="e">
        <f t="shared" si="56"/>
        <v>#DIV/0!</v>
      </c>
      <c r="T2000" s="1265"/>
      <c r="U2000" s="1292" t="s">
        <v>473</v>
      </c>
      <c r="V2000" s="1293"/>
    </row>
    <row r="2001" spans="1:23" ht="18">
      <c r="A2001" s="1653"/>
      <c r="B2001" s="817" t="s">
        <v>467</v>
      </c>
      <c r="C2001" s="1099">
        <v>25</v>
      </c>
      <c r="D2001" s="1098">
        <v>70</v>
      </c>
      <c r="E2001" s="1109">
        <v>20</v>
      </c>
      <c r="F2001" s="1105">
        <v>32</v>
      </c>
      <c r="G2001" s="514">
        <v>472</v>
      </c>
      <c r="H2001" s="468" t="s">
        <v>82</v>
      </c>
      <c r="I2001" s="514" t="s">
        <v>82</v>
      </c>
      <c r="J2001" s="764">
        <v>0</v>
      </c>
      <c r="K2001" s="764">
        <v>0</v>
      </c>
      <c r="L2001" s="868" t="s">
        <v>484</v>
      </c>
      <c r="M2001" s="1091" t="s">
        <v>1711</v>
      </c>
      <c r="N2001" s="841">
        <v>99798</v>
      </c>
      <c r="O2001" s="787">
        <v>23</v>
      </c>
      <c r="P2001" s="801">
        <v>65</v>
      </c>
      <c r="Q2001" s="537">
        <f t="shared" si="55"/>
        <v>8.0500000000000007</v>
      </c>
      <c r="R2001" s="470">
        <f>Q2001*0.7835</f>
        <v>6.307175</v>
      </c>
      <c r="S2001" s="1264">
        <f t="shared" si="56"/>
        <v>12397.26708074534</v>
      </c>
      <c r="T2001" s="1265"/>
      <c r="U2001" s="1292" t="s">
        <v>1690</v>
      </c>
      <c r="V2001" s="1293"/>
      <c r="W2001" s="959">
        <v>9.6</v>
      </c>
    </row>
    <row r="2002" spans="1:23" ht="18.75" customHeight="1">
      <c r="A2002" s="1651">
        <v>45575</v>
      </c>
      <c r="B2002" s="817" t="s">
        <v>256</v>
      </c>
      <c r="C2002" s="1095" t="s">
        <v>82</v>
      </c>
      <c r="D2002" s="1096">
        <v>142</v>
      </c>
      <c r="E2002" s="1101">
        <v>130</v>
      </c>
      <c r="F2002" s="1098" t="s">
        <v>82</v>
      </c>
      <c r="G2002" s="514" t="s">
        <v>82</v>
      </c>
      <c r="H2002" s="970">
        <v>162.52000000000001</v>
      </c>
      <c r="I2002" s="514" t="s">
        <v>82</v>
      </c>
      <c r="J2002" s="838" t="s">
        <v>96</v>
      </c>
      <c r="K2002" s="839">
        <v>0</v>
      </c>
      <c r="L2002" s="868" t="s">
        <v>96</v>
      </c>
      <c r="M2002" s="468" t="s">
        <v>794</v>
      </c>
      <c r="N2002" s="514" t="s">
        <v>82</v>
      </c>
      <c r="O2002" s="756" t="s">
        <v>82</v>
      </c>
      <c r="P2002" s="768" t="s">
        <v>82</v>
      </c>
      <c r="Q2002" s="537" t="e">
        <f t="shared" si="55"/>
        <v>#VALUE!</v>
      </c>
      <c r="R2002" s="470" t="e">
        <f>Q2002*0.75</f>
        <v>#VALUE!</v>
      </c>
      <c r="S2002" s="1264" t="e">
        <f t="shared" si="56"/>
        <v>#VALUE!</v>
      </c>
      <c r="T2002" s="1265"/>
      <c r="U2002" s="1292" t="s">
        <v>1674</v>
      </c>
      <c r="V2002" s="1293"/>
    </row>
    <row r="2003" spans="1:23" ht="18.75" customHeight="1">
      <c r="A2003" s="1652"/>
      <c r="B2003" s="817">
        <v>6</v>
      </c>
      <c r="C2003" s="1099" t="s">
        <v>684</v>
      </c>
      <c r="D2003" s="1100" t="s">
        <v>1727</v>
      </c>
      <c r="E2003" s="1101">
        <v>108</v>
      </c>
      <c r="F2003" s="1102">
        <v>36</v>
      </c>
      <c r="G2003" s="514">
        <v>506</v>
      </c>
      <c r="H2003" s="514" t="s">
        <v>82</v>
      </c>
      <c r="I2003" s="514" t="s">
        <v>82</v>
      </c>
      <c r="J2003" s="838" t="s">
        <v>699</v>
      </c>
      <c r="K2003" s="764" t="s">
        <v>96</v>
      </c>
      <c r="L2003" s="928" t="s">
        <v>1728</v>
      </c>
      <c r="M2003" s="468" t="s">
        <v>1729</v>
      </c>
      <c r="N2003" s="514">
        <v>51632</v>
      </c>
      <c r="O2003" s="756">
        <v>16.850000000000001</v>
      </c>
      <c r="P2003" s="801">
        <v>16</v>
      </c>
      <c r="Q2003" s="537">
        <f t="shared" si="55"/>
        <v>14.154000000000002</v>
      </c>
      <c r="R2003" s="470">
        <f>Q2003*0.75</f>
        <v>10.615500000000001</v>
      </c>
      <c r="S2003" s="1264">
        <f t="shared" si="56"/>
        <v>3647.8733926805139</v>
      </c>
      <c r="T2003" s="1265"/>
      <c r="U2003" s="1292" t="s">
        <v>1690</v>
      </c>
      <c r="V2003" s="1293"/>
      <c r="W2003" s="959">
        <v>12</v>
      </c>
    </row>
    <row r="2004" spans="1:23" ht="18.75" customHeight="1">
      <c r="A2004" s="1652"/>
      <c r="B2004" s="817">
        <v>7</v>
      </c>
      <c r="C2004" s="1099" t="s">
        <v>1725</v>
      </c>
      <c r="D2004" s="1102" t="s">
        <v>1256</v>
      </c>
      <c r="E2004" s="1102">
        <v>18</v>
      </c>
      <c r="F2004" s="1102">
        <v>32</v>
      </c>
      <c r="G2004" s="514">
        <v>529</v>
      </c>
      <c r="H2004" s="514" t="s">
        <v>82</v>
      </c>
      <c r="I2004" s="514" t="s">
        <v>82</v>
      </c>
      <c r="J2004" s="764" t="s">
        <v>443</v>
      </c>
      <c r="K2004" s="764" t="s">
        <v>443</v>
      </c>
      <c r="L2004" s="868" t="s">
        <v>484</v>
      </c>
      <c r="M2004" s="468" t="s">
        <v>1142</v>
      </c>
      <c r="N2004" s="514">
        <v>128021</v>
      </c>
      <c r="O2004" s="756">
        <v>32.39</v>
      </c>
      <c r="P2004" s="801">
        <v>14</v>
      </c>
      <c r="Q2004" s="537">
        <f t="shared" si="55"/>
        <v>27.855399999999999</v>
      </c>
      <c r="R2004" s="470">
        <f>Q2004*0.75</f>
        <v>20.891549999999999</v>
      </c>
      <c r="S2004" s="1264">
        <f t="shared" si="56"/>
        <v>4595.9131802092234</v>
      </c>
      <c r="T2004" s="1265"/>
      <c r="U2004" s="1292" t="s">
        <v>1569</v>
      </c>
      <c r="V2004" s="1293"/>
    </row>
    <row r="2005" spans="1:23" ht="18.75" customHeight="1">
      <c r="A2005" s="1652"/>
      <c r="B2005" s="817">
        <v>8</v>
      </c>
      <c r="C2005" s="1099" t="s">
        <v>82</v>
      </c>
      <c r="D2005" s="1102">
        <v>230</v>
      </c>
      <c r="E2005" s="1102">
        <v>0</v>
      </c>
      <c r="F2005" s="1103" t="s">
        <v>82</v>
      </c>
      <c r="G2005" s="514">
        <v>0</v>
      </c>
      <c r="H2005" s="514" t="s">
        <v>82</v>
      </c>
      <c r="I2005" s="514" t="s">
        <v>82</v>
      </c>
      <c r="J2005" s="764" t="s">
        <v>697</v>
      </c>
      <c r="K2005" s="764">
        <v>0</v>
      </c>
      <c r="L2005" s="868" t="s">
        <v>96</v>
      </c>
      <c r="M2005" s="468" t="s">
        <v>82</v>
      </c>
      <c r="N2005" s="940"/>
      <c r="O2005" s="922"/>
      <c r="P2005" s="871"/>
      <c r="Q2005" s="537">
        <f t="shared" si="55"/>
        <v>0</v>
      </c>
      <c r="R2005" s="470">
        <f>Q2005*0.93</f>
        <v>0</v>
      </c>
      <c r="S2005" s="1264" t="e">
        <f t="shared" si="56"/>
        <v>#DIV/0!</v>
      </c>
      <c r="T2005" s="1265"/>
      <c r="U2005" s="1292" t="s">
        <v>472</v>
      </c>
      <c r="V2005" s="1293"/>
    </row>
    <row r="2006" spans="1:23" ht="18.75" customHeight="1">
      <c r="A2006" s="1652"/>
      <c r="B2006" s="817" t="s">
        <v>465</v>
      </c>
      <c r="C2006" s="1099" t="s">
        <v>82</v>
      </c>
      <c r="D2006" s="1098">
        <v>27</v>
      </c>
      <c r="E2006" s="1104">
        <v>27</v>
      </c>
      <c r="F2006" s="1103" t="s">
        <v>82</v>
      </c>
      <c r="G2006" s="838" t="s">
        <v>96</v>
      </c>
      <c r="H2006" s="468" t="s">
        <v>82</v>
      </c>
      <c r="I2006" s="514" t="s">
        <v>82</v>
      </c>
      <c r="J2006" s="764" t="s">
        <v>699</v>
      </c>
      <c r="K2006" s="514">
        <v>0</v>
      </c>
      <c r="L2006" s="514" t="s">
        <v>82</v>
      </c>
      <c r="M2006" s="863" t="s">
        <v>82</v>
      </c>
      <c r="N2006" s="923"/>
      <c r="O2006" s="922"/>
      <c r="P2006" s="871"/>
      <c r="Q2006" s="537">
        <f t="shared" si="55"/>
        <v>0</v>
      </c>
      <c r="R2006" s="470">
        <f>Q2006*0.93</f>
        <v>0</v>
      </c>
      <c r="S2006" s="1264" t="e">
        <f t="shared" si="56"/>
        <v>#DIV/0!</v>
      </c>
      <c r="T2006" s="1265"/>
      <c r="U2006" s="1292" t="s">
        <v>473</v>
      </c>
      <c r="V2006" s="1293"/>
    </row>
    <row r="2007" spans="1:23" ht="18.75" customHeight="1">
      <c r="A2007" s="1653"/>
      <c r="B2007" s="817" t="s">
        <v>467</v>
      </c>
      <c r="C2007" s="1099">
        <v>25</v>
      </c>
      <c r="D2007" s="1098">
        <v>70</v>
      </c>
      <c r="E2007" s="1109">
        <v>20</v>
      </c>
      <c r="F2007" s="1105">
        <v>32</v>
      </c>
      <c r="G2007" s="514">
        <v>482</v>
      </c>
      <c r="H2007" s="468" t="s">
        <v>82</v>
      </c>
      <c r="I2007" s="514" t="s">
        <v>82</v>
      </c>
      <c r="J2007" s="764">
        <v>0</v>
      </c>
      <c r="K2007" s="764">
        <v>0</v>
      </c>
      <c r="L2007" s="868" t="s">
        <v>484</v>
      </c>
      <c r="M2007" s="1091" t="s">
        <v>1726</v>
      </c>
      <c r="N2007" s="841">
        <v>101365</v>
      </c>
      <c r="O2007" s="787">
        <v>23</v>
      </c>
      <c r="P2007" s="801">
        <v>65</v>
      </c>
      <c r="Q2007" s="537">
        <f t="shared" si="55"/>
        <v>8.0500000000000007</v>
      </c>
      <c r="R2007" s="470">
        <f>Q2007*0.7835</f>
        <v>6.307175</v>
      </c>
      <c r="S2007" s="1264">
        <f t="shared" si="56"/>
        <v>12591.925465838509</v>
      </c>
      <c r="T2007" s="1265"/>
      <c r="U2007" s="1292" t="s">
        <v>1690</v>
      </c>
      <c r="V2007" s="1293"/>
      <c r="W2007" s="959">
        <v>9.5</v>
      </c>
    </row>
    <row r="2008" spans="1:23" ht="18">
      <c r="A2008" s="1651">
        <v>45576</v>
      </c>
      <c r="B2008" s="817" t="s">
        <v>256</v>
      </c>
      <c r="C2008" s="1095" t="s">
        <v>82</v>
      </c>
      <c r="D2008" s="1096">
        <v>142</v>
      </c>
      <c r="E2008" s="1101">
        <v>130</v>
      </c>
      <c r="F2008" s="1098" t="s">
        <v>82</v>
      </c>
      <c r="G2008" s="514" t="s">
        <v>82</v>
      </c>
      <c r="H2008" s="970">
        <v>162.63</v>
      </c>
      <c r="I2008" s="514" t="s">
        <v>82</v>
      </c>
      <c r="J2008" s="838" t="s">
        <v>96</v>
      </c>
      <c r="K2008" s="839">
        <v>0</v>
      </c>
      <c r="L2008" s="868" t="s">
        <v>96</v>
      </c>
      <c r="M2008" s="468" t="s">
        <v>794</v>
      </c>
      <c r="N2008" s="514" t="s">
        <v>82</v>
      </c>
      <c r="O2008" s="756" t="s">
        <v>82</v>
      </c>
      <c r="P2008" s="768" t="s">
        <v>82</v>
      </c>
      <c r="Q2008" s="537" t="e">
        <f t="shared" si="55"/>
        <v>#VALUE!</v>
      </c>
      <c r="R2008" s="470" t="e">
        <f>Q2008*0.75</f>
        <v>#VALUE!</v>
      </c>
      <c r="S2008" s="1264" t="e">
        <f t="shared" si="56"/>
        <v>#VALUE!</v>
      </c>
      <c r="T2008" s="1265"/>
      <c r="U2008" s="1292" t="s">
        <v>1674</v>
      </c>
      <c r="V2008" s="1293"/>
    </row>
    <row r="2009" spans="1:23" ht="18">
      <c r="A2009" s="1652"/>
      <c r="B2009" s="817">
        <v>6</v>
      </c>
      <c r="C2009" s="1099">
        <v>28.58</v>
      </c>
      <c r="D2009" s="1100">
        <v>56</v>
      </c>
      <c r="E2009" s="1101">
        <v>82</v>
      </c>
      <c r="F2009" s="1102">
        <v>36</v>
      </c>
      <c r="G2009" s="514">
        <v>463</v>
      </c>
      <c r="H2009" s="514" t="s">
        <v>82</v>
      </c>
      <c r="I2009" s="514" t="s">
        <v>82</v>
      </c>
      <c r="J2009" s="838" t="s">
        <v>699</v>
      </c>
      <c r="K2009" s="764" t="s">
        <v>96</v>
      </c>
      <c r="L2009" s="928" t="s">
        <v>484</v>
      </c>
      <c r="M2009" s="468" t="s">
        <v>559</v>
      </c>
      <c r="N2009" s="514">
        <v>121091</v>
      </c>
      <c r="O2009" s="756">
        <v>36.85</v>
      </c>
      <c r="P2009" s="801">
        <v>26</v>
      </c>
      <c r="Q2009" s="537">
        <f t="shared" si="55"/>
        <v>27.269000000000002</v>
      </c>
      <c r="R2009" s="470">
        <f>Q2009*0.75</f>
        <v>20.451750000000001</v>
      </c>
      <c r="S2009" s="1264">
        <f t="shared" si="56"/>
        <v>4440.6102167296194</v>
      </c>
      <c r="T2009" s="1265"/>
      <c r="U2009" s="1292" t="s">
        <v>1569</v>
      </c>
      <c r="V2009" s="1293"/>
      <c r="W2009" s="959">
        <v>16</v>
      </c>
    </row>
    <row r="2010" spans="1:23" ht="18">
      <c r="A2010" s="1652"/>
      <c r="B2010" s="817">
        <v>7</v>
      </c>
      <c r="C2010" s="1099">
        <v>85.8</v>
      </c>
      <c r="D2010" s="1102">
        <v>73</v>
      </c>
      <c r="E2010" s="1102">
        <v>18</v>
      </c>
      <c r="F2010" s="1102">
        <v>33</v>
      </c>
      <c r="G2010" s="514">
        <v>465</v>
      </c>
      <c r="H2010" s="514" t="s">
        <v>82</v>
      </c>
      <c r="I2010" s="514" t="s">
        <v>82</v>
      </c>
      <c r="J2010" s="764" t="s">
        <v>443</v>
      </c>
      <c r="K2010" s="764" t="s">
        <v>443</v>
      </c>
      <c r="L2010" s="868" t="s">
        <v>484</v>
      </c>
      <c r="M2010" s="468" t="s">
        <v>1730</v>
      </c>
      <c r="N2010" s="514">
        <v>207798</v>
      </c>
      <c r="O2010" s="756">
        <v>32.39</v>
      </c>
      <c r="P2010" s="801">
        <v>14</v>
      </c>
      <c r="Q2010" s="537">
        <f t="shared" si="55"/>
        <v>27.855399999999999</v>
      </c>
      <c r="R2010" s="470">
        <f>Q2010*0.75</f>
        <v>20.891549999999999</v>
      </c>
      <c r="S2010" s="1264">
        <f t="shared" si="56"/>
        <v>7459.8821054445461</v>
      </c>
      <c r="T2010" s="1265"/>
      <c r="U2010" s="1292" t="s">
        <v>1690</v>
      </c>
      <c r="V2010" s="1293"/>
    </row>
    <row r="2011" spans="1:23" ht="18">
      <c r="A2011" s="1652"/>
      <c r="B2011" s="817">
        <v>8</v>
      </c>
      <c r="C2011" s="1099" t="s">
        <v>82</v>
      </c>
      <c r="D2011" s="1102">
        <v>230</v>
      </c>
      <c r="E2011" s="1102">
        <v>0</v>
      </c>
      <c r="F2011" s="1103" t="s">
        <v>82</v>
      </c>
      <c r="G2011" s="514">
        <v>0</v>
      </c>
      <c r="H2011" s="514" t="s">
        <v>82</v>
      </c>
      <c r="I2011" s="514" t="s">
        <v>82</v>
      </c>
      <c r="J2011" s="764" t="s">
        <v>697</v>
      </c>
      <c r="K2011" s="764">
        <v>0</v>
      </c>
      <c r="L2011" s="868" t="s">
        <v>96</v>
      </c>
      <c r="M2011" s="468" t="s">
        <v>82</v>
      </c>
      <c r="N2011" s="940"/>
      <c r="O2011" s="922"/>
      <c r="P2011" s="871"/>
      <c r="Q2011" s="537">
        <f t="shared" si="55"/>
        <v>0</v>
      </c>
      <c r="R2011" s="470">
        <f>Q2011*0.93</f>
        <v>0</v>
      </c>
      <c r="S2011" s="1264" t="e">
        <f t="shared" si="56"/>
        <v>#DIV/0!</v>
      </c>
      <c r="T2011" s="1265"/>
      <c r="U2011" s="1292" t="s">
        <v>472</v>
      </c>
      <c r="V2011" s="1293"/>
    </row>
    <row r="2012" spans="1:23" ht="18">
      <c r="A2012" s="1652"/>
      <c r="B2012" s="817" t="s">
        <v>465</v>
      </c>
      <c r="C2012" s="1099" t="s">
        <v>82</v>
      </c>
      <c r="D2012" s="1098">
        <v>27</v>
      </c>
      <c r="E2012" s="1104">
        <v>27</v>
      </c>
      <c r="F2012" s="1103" t="s">
        <v>82</v>
      </c>
      <c r="G2012" s="838" t="s">
        <v>96</v>
      </c>
      <c r="H2012" s="468" t="s">
        <v>82</v>
      </c>
      <c r="I2012" s="514" t="s">
        <v>82</v>
      </c>
      <c r="J2012" s="764" t="s">
        <v>699</v>
      </c>
      <c r="K2012" s="514">
        <v>0</v>
      </c>
      <c r="L2012" s="514" t="s">
        <v>82</v>
      </c>
      <c r="M2012" s="863" t="s">
        <v>82</v>
      </c>
      <c r="N2012" s="923"/>
      <c r="O2012" s="922"/>
      <c r="P2012" s="871"/>
      <c r="Q2012" s="537">
        <f t="shared" si="55"/>
        <v>0</v>
      </c>
      <c r="R2012" s="470">
        <f>Q2012*0.93</f>
        <v>0</v>
      </c>
      <c r="S2012" s="1264" t="e">
        <f t="shared" si="56"/>
        <v>#DIV/0!</v>
      </c>
      <c r="T2012" s="1265"/>
      <c r="U2012" s="1292" t="s">
        <v>473</v>
      </c>
      <c r="V2012" s="1293"/>
    </row>
    <row r="2013" spans="1:23" ht="18">
      <c r="A2013" s="1653"/>
      <c r="B2013" s="817" t="s">
        <v>467</v>
      </c>
      <c r="C2013" s="1099">
        <v>25</v>
      </c>
      <c r="D2013" s="1098">
        <v>70</v>
      </c>
      <c r="E2013" s="1109">
        <v>20</v>
      </c>
      <c r="F2013" s="1105">
        <v>32</v>
      </c>
      <c r="G2013" s="514">
        <v>464</v>
      </c>
      <c r="H2013" s="468" t="s">
        <v>82</v>
      </c>
      <c r="I2013" s="514" t="s">
        <v>82</v>
      </c>
      <c r="J2013" s="764">
        <v>0</v>
      </c>
      <c r="K2013" s="764">
        <v>0</v>
      </c>
      <c r="L2013" s="868" t="s">
        <v>484</v>
      </c>
      <c r="M2013" s="1091" t="s">
        <v>1726</v>
      </c>
      <c r="N2013" s="841">
        <v>101365</v>
      </c>
      <c r="O2013" s="787">
        <v>23</v>
      </c>
      <c r="P2013" s="801">
        <v>65</v>
      </c>
      <c r="Q2013" s="537">
        <f t="shared" si="55"/>
        <v>8.0500000000000007</v>
      </c>
      <c r="R2013" s="470">
        <f>Q2013*0.7835</f>
        <v>6.307175</v>
      </c>
      <c r="S2013" s="1264">
        <f t="shared" si="56"/>
        <v>12591.925465838509</v>
      </c>
      <c r="T2013" s="1265"/>
      <c r="U2013" s="1292" t="s">
        <v>1690</v>
      </c>
      <c r="V2013" s="1293"/>
    </row>
    <row r="2014" spans="1:23" ht="18">
      <c r="A2014" s="1651">
        <v>45577</v>
      </c>
      <c r="B2014" s="817" t="s">
        <v>256</v>
      </c>
      <c r="C2014" s="1095" t="s">
        <v>82</v>
      </c>
      <c r="D2014" s="1096">
        <v>142</v>
      </c>
      <c r="E2014" s="1101">
        <v>130</v>
      </c>
      <c r="F2014" s="1098" t="s">
        <v>82</v>
      </c>
      <c r="G2014" s="514" t="s">
        <v>82</v>
      </c>
      <c r="H2014" s="970">
        <v>162.72</v>
      </c>
      <c r="I2014" s="514" t="s">
        <v>82</v>
      </c>
      <c r="J2014" s="838" t="s">
        <v>96</v>
      </c>
      <c r="K2014" s="839">
        <v>0</v>
      </c>
      <c r="L2014" s="868" t="s">
        <v>96</v>
      </c>
      <c r="M2014" s="468" t="s">
        <v>794</v>
      </c>
      <c r="N2014" s="514" t="s">
        <v>82</v>
      </c>
      <c r="O2014" s="756" t="s">
        <v>82</v>
      </c>
      <c r="P2014" s="768" t="s">
        <v>82</v>
      </c>
      <c r="Q2014" s="537" t="e">
        <f t="shared" si="55"/>
        <v>#VALUE!</v>
      </c>
      <c r="R2014" s="470" t="e">
        <f>Q2014*0.75</f>
        <v>#VALUE!</v>
      </c>
      <c r="S2014" s="1264" t="e">
        <f t="shared" si="56"/>
        <v>#VALUE!</v>
      </c>
      <c r="T2014" s="1265"/>
      <c r="U2014" s="1292" t="s">
        <v>1674</v>
      </c>
      <c r="V2014" s="1293"/>
    </row>
    <row r="2015" spans="1:23" ht="18">
      <c r="A2015" s="1652"/>
      <c r="B2015" s="817">
        <v>6</v>
      </c>
      <c r="C2015" s="1099">
        <v>60</v>
      </c>
      <c r="D2015" s="1100">
        <v>56</v>
      </c>
      <c r="E2015" s="1101">
        <v>82</v>
      </c>
      <c r="F2015" s="1102">
        <v>36</v>
      </c>
      <c r="G2015" s="514">
        <v>463</v>
      </c>
      <c r="H2015" s="514" t="s">
        <v>82</v>
      </c>
      <c r="I2015" s="514" t="s">
        <v>82</v>
      </c>
      <c r="J2015" s="838" t="s">
        <v>699</v>
      </c>
      <c r="K2015" s="764" t="s">
        <v>96</v>
      </c>
      <c r="L2015" s="928" t="s">
        <v>484</v>
      </c>
      <c r="M2015" s="468" t="s">
        <v>1731</v>
      </c>
      <c r="N2015" s="514">
        <v>130201</v>
      </c>
      <c r="O2015" s="756">
        <v>28.5</v>
      </c>
      <c r="P2015" s="801">
        <v>28</v>
      </c>
      <c r="Q2015" s="537">
        <f t="shared" si="55"/>
        <v>20.52</v>
      </c>
      <c r="R2015" s="470">
        <f>Q2015*0.75</f>
        <v>15.39</v>
      </c>
      <c r="S2015" s="1264">
        <f t="shared" si="56"/>
        <v>6345.0779727095514</v>
      </c>
      <c r="T2015" s="1265"/>
      <c r="U2015" s="1292" t="s">
        <v>1569</v>
      </c>
      <c r="V2015" s="1293"/>
      <c r="W2015" s="959">
        <v>16</v>
      </c>
    </row>
    <row r="2016" spans="1:23" ht="18">
      <c r="A2016" s="1652"/>
      <c r="B2016" s="817">
        <v>7</v>
      </c>
      <c r="C2016" s="1099">
        <v>85.8</v>
      </c>
      <c r="D2016" s="1102">
        <v>73</v>
      </c>
      <c r="E2016" s="1102">
        <v>18</v>
      </c>
      <c r="F2016" s="1102">
        <v>33</v>
      </c>
      <c r="G2016" s="514">
        <v>465</v>
      </c>
      <c r="H2016" s="514" t="s">
        <v>82</v>
      </c>
      <c r="I2016" s="514" t="s">
        <v>82</v>
      </c>
      <c r="J2016" s="764" t="s">
        <v>443</v>
      </c>
      <c r="K2016" s="764" t="s">
        <v>443</v>
      </c>
      <c r="L2016" s="868" t="s">
        <v>484</v>
      </c>
      <c r="M2016" s="468" t="s">
        <v>1732</v>
      </c>
      <c r="N2016" s="514">
        <v>207059</v>
      </c>
      <c r="O2016" s="756">
        <v>32.200000000000003</v>
      </c>
      <c r="P2016" s="801">
        <v>14</v>
      </c>
      <c r="Q2016" s="537">
        <f t="shared" si="55"/>
        <v>27.692000000000004</v>
      </c>
      <c r="R2016" s="470">
        <f>Q2016*0.75</f>
        <v>20.769000000000002</v>
      </c>
      <c r="S2016" s="1264">
        <f t="shared" si="56"/>
        <v>7477.2136357070622</v>
      </c>
      <c r="T2016" s="1265"/>
      <c r="U2016" s="1292" t="s">
        <v>1690</v>
      </c>
      <c r="V2016" s="1293"/>
    </row>
    <row r="2017" spans="1:23" ht="18">
      <c r="A2017" s="1652"/>
      <c r="B2017" s="817">
        <v>8</v>
      </c>
      <c r="C2017" s="1099" t="s">
        <v>82</v>
      </c>
      <c r="D2017" s="1102">
        <v>230</v>
      </c>
      <c r="E2017" s="1102">
        <v>0</v>
      </c>
      <c r="F2017" s="1103" t="s">
        <v>82</v>
      </c>
      <c r="G2017" s="514">
        <v>0</v>
      </c>
      <c r="H2017" s="514" t="s">
        <v>82</v>
      </c>
      <c r="I2017" s="514" t="s">
        <v>82</v>
      </c>
      <c r="J2017" s="764" t="s">
        <v>697</v>
      </c>
      <c r="K2017" s="764">
        <v>0</v>
      </c>
      <c r="L2017" s="868" t="s">
        <v>96</v>
      </c>
      <c r="M2017" s="468" t="s">
        <v>82</v>
      </c>
      <c r="N2017" s="940"/>
      <c r="O2017" s="922"/>
      <c r="P2017" s="871"/>
      <c r="Q2017" s="537">
        <f t="shared" si="55"/>
        <v>0</v>
      </c>
      <c r="R2017" s="470">
        <f>Q2017*0.93</f>
        <v>0</v>
      </c>
      <c r="S2017" s="1264" t="e">
        <f t="shared" si="56"/>
        <v>#DIV/0!</v>
      </c>
      <c r="T2017" s="1265"/>
      <c r="U2017" s="1292" t="s">
        <v>472</v>
      </c>
      <c r="V2017" s="1293"/>
    </row>
    <row r="2018" spans="1:23" ht="18">
      <c r="A2018" s="1652"/>
      <c r="B2018" s="817" t="s">
        <v>465</v>
      </c>
      <c r="C2018" s="1099" t="s">
        <v>82</v>
      </c>
      <c r="D2018" s="1098">
        <v>27</v>
      </c>
      <c r="E2018" s="1104">
        <v>27</v>
      </c>
      <c r="F2018" s="1103" t="s">
        <v>82</v>
      </c>
      <c r="G2018" s="838" t="s">
        <v>96</v>
      </c>
      <c r="H2018" s="468" t="s">
        <v>82</v>
      </c>
      <c r="I2018" s="514" t="s">
        <v>82</v>
      </c>
      <c r="J2018" s="764" t="s">
        <v>699</v>
      </c>
      <c r="K2018" s="514">
        <v>0</v>
      </c>
      <c r="L2018" s="514" t="s">
        <v>82</v>
      </c>
      <c r="M2018" s="863" t="s">
        <v>82</v>
      </c>
      <c r="N2018" s="923"/>
      <c r="O2018" s="922"/>
      <c r="P2018" s="871"/>
      <c r="Q2018" s="537">
        <f t="shared" si="55"/>
        <v>0</v>
      </c>
      <c r="R2018" s="470">
        <f>Q2018*0.93</f>
        <v>0</v>
      </c>
      <c r="S2018" s="1264" t="e">
        <f t="shared" si="56"/>
        <v>#DIV/0!</v>
      </c>
      <c r="T2018" s="1265"/>
      <c r="U2018" s="1292" t="s">
        <v>473</v>
      </c>
      <c r="V2018" s="1293"/>
    </row>
    <row r="2019" spans="1:23" ht="18">
      <c r="A2019" s="1653"/>
      <c r="B2019" s="817" t="s">
        <v>467</v>
      </c>
      <c r="C2019" s="1099">
        <v>25</v>
      </c>
      <c r="D2019" s="1098">
        <v>70</v>
      </c>
      <c r="E2019" s="1109">
        <v>20</v>
      </c>
      <c r="F2019" s="1105">
        <v>32</v>
      </c>
      <c r="G2019" s="514">
        <v>464</v>
      </c>
      <c r="H2019" s="468" t="s">
        <v>82</v>
      </c>
      <c r="I2019" s="514" t="s">
        <v>82</v>
      </c>
      <c r="J2019" s="764">
        <v>0</v>
      </c>
      <c r="K2019" s="764">
        <v>0</v>
      </c>
      <c r="L2019" s="868" t="s">
        <v>484</v>
      </c>
      <c r="M2019" s="1091" t="s">
        <v>1726</v>
      </c>
      <c r="N2019" s="841">
        <v>101365</v>
      </c>
      <c r="O2019" s="787">
        <v>23</v>
      </c>
      <c r="P2019" s="801">
        <v>65</v>
      </c>
      <c r="Q2019" s="537">
        <f t="shared" si="55"/>
        <v>8.0500000000000007</v>
      </c>
      <c r="R2019" s="470">
        <f>Q2019*0.7835</f>
        <v>6.307175</v>
      </c>
      <c r="S2019" s="1264">
        <f t="shared" si="56"/>
        <v>12591.925465838509</v>
      </c>
      <c r="T2019" s="1265"/>
      <c r="U2019" s="1292" t="s">
        <v>1690</v>
      </c>
      <c r="V2019" s="1293"/>
    </row>
    <row r="2020" spans="1:23" ht="18">
      <c r="A2020" s="1651">
        <v>45578</v>
      </c>
      <c r="B2020" s="817" t="s">
        <v>256</v>
      </c>
      <c r="C2020" s="1095" t="s">
        <v>82</v>
      </c>
      <c r="D2020" s="1096">
        <v>142</v>
      </c>
      <c r="E2020" s="1101">
        <v>130</v>
      </c>
      <c r="F2020" s="1098" t="s">
        <v>82</v>
      </c>
      <c r="G2020" s="514" t="s">
        <v>82</v>
      </c>
      <c r="H2020" s="970">
        <v>162.82</v>
      </c>
      <c r="I2020" s="514" t="s">
        <v>82</v>
      </c>
      <c r="J2020" s="838" t="s">
        <v>96</v>
      </c>
      <c r="K2020" s="839">
        <v>0</v>
      </c>
      <c r="L2020" s="868" t="s">
        <v>96</v>
      </c>
      <c r="M2020" s="468" t="s">
        <v>794</v>
      </c>
      <c r="N2020" s="514" t="s">
        <v>82</v>
      </c>
      <c r="O2020" s="756" t="s">
        <v>82</v>
      </c>
      <c r="P2020" s="768" t="s">
        <v>82</v>
      </c>
      <c r="Q2020" s="537" t="e">
        <f t="shared" ref="Q2020:Q2083" si="57">O2020*(100-P2020)/100</f>
        <v>#VALUE!</v>
      </c>
      <c r="R2020" s="470" t="e">
        <f>Q2020*0.75</f>
        <v>#VALUE!</v>
      </c>
      <c r="S2020" s="1264" t="e">
        <f t="shared" si="56"/>
        <v>#VALUE!</v>
      </c>
      <c r="T2020" s="1265"/>
      <c r="U2020" s="1292" t="s">
        <v>1674</v>
      </c>
      <c r="V2020" s="1293"/>
    </row>
    <row r="2021" spans="1:23" ht="18">
      <c r="A2021" s="1652"/>
      <c r="B2021" s="817">
        <v>6</v>
      </c>
      <c r="C2021" s="1099">
        <v>60</v>
      </c>
      <c r="D2021" s="1100">
        <v>56</v>
      </c>
      <c r="E2021" s="1101">
        <v>82</v>
      </c>
      <c r="F2021" s="1102">
        <v>36</v>
      </c>
      <c r="G2021" s="514">
        <v>463</v>
      </c>
      <c r="H2021" s="514" t="s">
        <v>82</v>
      </c>
      <c r="I2021" s="514" t="s">
        <v>82</v>
      </c>
      <c r="J2021" s="838" t="s">
        <v>699</v>
      </c>
      <c r="K2021" s="764" t="s">
        <v>96</v>
      </c>
      <c r="L2021" s="868" t="s">
        <v>484</v>
      </c>
      <c r="M2021" s="468" t="s">
        <v>1733</v>
      </c>
      <c r="N2021" s="514">
        <v>140122</v>
      </c>
      <c r="O2021" s="756">
        <v>28.71</v>
      </c>
      <c r="P2021" s="801">
        <v>22.5</v>
      </c>
      <c r="Q2021" s="537">
        <f t="shared" si="57"/>
        <v>22.250250000000001</v>
      </c>
      <c r="R2021" s="470">
        <f>Q2021*0.75</f>
        <v>16.687687500000003</v>
      </c>
      <c r="S2021" s="1264">
        <f t="shared" si="56"/>
        <v>6297.5472185705776</v>
      </c>
      <c r="T2021" s="1265"/>
      <c r="U2021" s="1292" t="s">
        <v>1569</v>
      </c>
      <c r="V2021" s="1293"/>
      <c r="W2021" s="959">
        <v>16</v>
      </c>
    </row>
    <row r="2022" spans="1:23" ht="18">
      <c r="A2022" s="1652"/>
      <c r="B2022" s="817">
        <v>7</v>
      </c>
      <c r="C2022" s="1099">
        <v>85.8</v>
      </c>
      <c r="D2022" s="1102">
        <v>73</v>
      </c>
      <c r="E2022" s="1102">
        <v>18</v>
      </c>
      <c r="F2022" s="1102">
        <v>33</v>
      </c>
      <c r="G2022" s="514">
        <v>465</v>
      </c>
      <c r="H2022" s="514" t="s">
        <v>82</v>
      </c>
      <c r="I2022" s="514" t="s">
        <v>82</v>
      </c>
      <c r="J2022" s="764" t="s">
        <v>443</v>
      </c>
      <c r="K2022" s="764" t="s">
        <v>443</v>
      </c>
      <c r="L2022" s="868" t="s">
        <v>484</v>
      </c>
      <c r="M2022" s="468" t="s">
        <v>1732</v>
      </c>
      <c r="N2022" s="514">
        <v>202484</v>
      </c>
      <c r="O2022" s="756">
        <v>32</v>
      </c>
      <c r="P2022" s="801">
        <v>14</v>
      </c>
      <c r="Q2022" s="537">
        <f t="shared" si="57"/>
        <v>27.52</v>
      </c>
      <c r="R2022" s="470">
        <f>Q2022*0.75</f>
        <v>20.64</v>
      </c>
      <c r="S2022" s="1264">
        <f t="shared" si="56"/>
        <v>7357.7034883720935</v>
      </c>
      <c r="T2022" s="1265"/>
      <c r="U2022" s="1292" t="s">
        <v>1690</v>
      </c>
      <c r="V2022" s="1293"/>
    </row>
    <row r="2023" spans="1:23" ht="18">
      <c r="A2023" s="1652"/>
      <c r="B2023" s="817">
        <v>8</v>
      </c>
      <c r="C2023" s="1099" t="s">
        <v>82</v>
      </c>
      <c r="D2023" s="1102">
        <v>230</v>
      </c>
      <c r="E2023" s="1102">
        <v>0</v>
      </c>
      <c r="F2023" s="1103" t="s">
        <v>82</v>
      </c>
      <c r="G2023" s="514">
        <v>0</v>
      </c>
      <c r="H2023" s="514" t="s">
        <v>82</v>
      </c>
      <c r="I2023" s="514" t="s">
        <v>82</v>
      </c>
      <c r="J2023" s="764" t="s">
        <v>697</v>
      </c>
      <c r="K2023" s="764">
        <v>0</v>
      </c>
      <c r="L2023" s="868" t="s">
        <v>96</v>
      </c>
      <c r="M2023" s="468" t="s">
        <v>82</v>
      </c>
      <c r="N2023" s="940"/>
      <c r="O2023" s="922"/>
      <c r="P2023" s="871"/>
      <c r="Q2023" s="537">
        <f t="shared" si="57"/>
        <v>0</v>
      </c>
      <c r="R2023" s="470">
        <f>Q2023*0.93</f>
        <v>0</v>
      </c>
      <c r="S2023" s="1264" t="e">
        <f t="shared" si="56"/>
        <v>#DIV/0!</v>
      </c>
      <c r="T2023" s="1265"/>
      <c r="U2023" s="1292" t="s">
        <v>472</v>
      </c>
      <c r="V2023" s="1293"/>
    </row>
    <row r="2024" spans="1:23" ht="18">
      <c r="A2024" s="1652"/>
      <c r="B2024" s="817" t="s">
        <v>465</v>
      </c>
      <c r="C2024" s="1099" t="s">
        <v>82</v>
      </c>
      <c r="D2024" s="1098">
        <v>27</v>
      </c>
      <c r="E2024" s="1104">
        <v>27</v>
      </c>
      <c r="F2024" s="1103" t="s">
        <v>82</v>
      </c>
      <c r="G2024" s="838" t="s">
        <v>96</v>
      </c>
      <c r="H2024" s="468" t="s">
        <v>82</v>
      </c>
      <c r="I2024" s="514" t="s">
        <v>82</v>
      </c>
      <c r="J2024" s="764" t="s">
        <v>699</v>
      </c>
      <c r="K2024" s="514">
        <v>0</v>
      </c>
      <c r="L2024" s="514" t="s">
        <v>82</v>
      </c>
      <c r="M2024" s="863" t="s">
        <v>82</v>
      </c>
      <c r="N2024" s="923"/>
      <c r="O2024" s="922"/>
      <c r="P2024" s="871"/>
      <c r="Q2024" s="537">
        <f t="shared" si="57"/>
        <v>0</v>
      </c>
      <c r="R2024" s="470">
        <f>Q2024*0.93</f>
        <v>0</v>
      </c>
      <c r="S2024" s="1264" t="e">
        <f t="shared" si="56"/>
        <v>#DIV/0!</v>
      </c>
      <c r="T2024" s="1265"/>
      <c r="U2024" s="1292" t="s">
        <v>473</v>
      </c>
      <c r="V2024" s="1293"/>
    </row>
    <row r="2025" spans="1:23" ht="18">
      <c r="A2025" s="1653"/>
      <c r="B2025" s="817" t="s">
        <v>467</v>
      </c>
      <c r="C2025" s="1099">
        <v>25</v>
      </c>
      <c r="D2025" s="1098">
        <v>70</v>
      </c>
      <c r="E2025" s="1109">
        <v>20</v>
      </c>
      <c r="F2025" s="1105">
        <v>32</v>
      </c>
      <c r="G2025" s="514">
        <v>464</v>
      </c>
      <c r="H2025" s="468" t="s">
        <v>82</v>
      </c>
      <c r="I2025" s="514" t="s">
        <v>82</v>
      </c>
      <c r="J2025" s="764">
        <v>0</v>
      </c>
      <c r="K2025" s="764">
        <v>0</v>
      </c>
      <c r="L2025" s="868" t="s">
        <v>484</v>
      </c>
      <c r="M2025" s="1091" t="s">
        <v>1726</v>
      </c>
      <c r="N2025" s="841">
        <v>101365</v>
      </c>
      <c r="O2025" s="787">
        <v>23</v>
      </c>
      <c r="P2025" s="801">
        <v>65</v>
      </c>
      <c r="Q2025" s="537">
        <f t="shared" si="57"/>
        <v>8.0500000000000007</v>
      </c>
      <c r="R2025" s="470">
        <f>Q2025*0.7835</f>
        <v>6.307175</v>
      </c>
      <c r="S2025" s="1264">
        <f t="shared" si="56"/>
        <v>12591.925465838509</v>
      </c>
      <c r="T2025" s="1265"/>
      <c r="U2025" s="1292" t="s">
        <v>1690</v>
      </c>
      <c r="V2025" s="1293"/>
    </row>
    <row r="2026" spans="1:23" ht="18">
      <c r="A2026" s="1651">
        <v>45579</v>
      </c>
      <c r="B2026" s="817" t="s">
        <v>256</v>
      </c>
      <c r="C2026" s="1095" t="s">
        <v>82</v>
      </c>
      <c r="D2026" s="1096">
        <v>142</v>
      </c>
      <c r="E2026" s="1101">
        <v>130</v>
      </c>
      <c r="F2026" s="1098" t="s">
        <v>82</v>
      </c>
      <c r="G2026" s="514" t="s">
        <v>82</v>
      </c>
      <c r="H2026" s="970">
        <v>162.91999999999999</v>
      </c>
      <c r="I2026" s="514" t="s">
        <v>82</v>
      </c>
      <c r="J2026" s="838" t="s">
        <v>96</v>
      </c>
      <c r="K2026" s="839">
        <v>0</v>
      </c>
      <c r="L2026" s="868" t="s">
        <v>96</v>
      </c>
      <c r="M2026" s="468" t="s">
        <v>794</v>
      </c>
      <c r="N2026" s="514" t="s">
        <v>82</v>
      </c>
      <c r="O2026" s="756" t="s">
        <v>82</v>
      </c>
      <c r="P2026" s="768" t="s">
        <v>82</v>
      </c>
      <c r="Q2026" s="537" t="e">
        <f t="shared" si="57"/>
        <v>#VALUE!</v>
      </c>
      <c r="R2026" s="470" t="e">
        <f>Q2026*0.75</f>
        <v>#VALUE!</v>
      </c>
      <c r="S2026" s="1264" t="e">
        <f t="shared" si="56"/>
        <v>#VALUE!</v>
      </c>
      <c r="T2026" s="1265"/>
      <c r="U2026" s="1292" t="s">
        <v>1674</v>
      </c>
      <c r="V2026" s="1293"/>
    </row>
    <row r="2027" spans="1:23" ht="18">
      <c r="A2027" s="1652"/>
      <c r="B2027" s="817">
        <v>6</v>
      </c>
      <c r="C2027" s="1099">
        <v>60</v>
      </c>
      <c r="D2027" s="1100">
        <v>56</v>
      </c>
      <c r="E2027" s="1101">
        <v>82</v>
      </c>
      <c r="F2027" s="1102">
        <v>36</v>
      </c>
      <c r="G2027" s="514">
        <v>463</v>
      </c>
      <c r="H2027" s="514" t="s">
        <v>82</v>
      </c>
      <c r="I2027" s="514" t="s">
        <v>82</v>
      </c>
      <c r="J2027" s="838" t="s">
        <v>699</v>
      </c>
      <c r="K2027" s="764" t="s">
        <v>96</v>
      </c>
      <c r="L2027" s="868" t="s">
        <v>484</v>
      </c>
      <c r="M2027" s="468" t="s">
        <v>1734</v>
      </c>
      <c r="N2027" s="514">
        <v>143374</v>
      </c>
      <c r="O2027" s="756">
        <v>26.89</v>
      </c>
      <c r="P2027" s="801">
        <v>20</v>
      </c>
      <c r="Q2027" s="537">
        <f t="shared" si="57"/>
        <v>21.511999999999997</v>
      </c>
      <c r="R2027" s="470">
        <f>Q2027*0.75</f>
        <v>16.133999999999997</v>
      </c>
      <c r="S2027" s="1264">
        <f t="shared" si="56"/>
        <v>6664.8382298252145</v>
      </c>
      <c r="T2027" s="1265"/>
      <c r="U2027" s="1292" t="s">
        <v>1569</v>
      </c>
      <c r="V2027" s="1293"/>
      <c r="W2027" s="959">
        <v>16</v>
      </c>
    </row>
    <row r="2028" spans="1:23" ht="18">
      <c r="A2028" s="1652"/>
      <c r="B2028" s="817">
        <v>7</v>
      </c>
      <c r="C2028" s="1099">
        <v>85.8</v>
      </c>
      <c r="D2028" s="1102">
        <v>73</v>
      </c>
      <c r="E2028" s="1102">
        <v>18</v>
      </c>
      <c r="F2028" s="1102">
        <v>33</v>
      </c>
      <c r="G2028" s="514">
        <v>465</v>
      </c>
      <c r="H2028" s="514" t="s">
        <v>82</v>
      </c>
      <c r="I2028" s="514" t="s">
        <v>82</v>
      </c>
      <c r="J2028" s="764" t="s">
        <v>443</v>
      </c>
      <c r="K2028" s="764" t="s">
        <v>443</v>
      </c>
      <c r="L2028" s="868" t="s">
        <v>484</v>
      </c>
      <c r="M2028" s="468" t="s">
        <v>1732</v>
      </c>
      <c r="N2028" s="514">
        <v>202167</v>
      </c>
      <c r="O2028" s="756">
        <v>32</v>
      </c>
      <c r="P2028" s="801">
        <v>14</v>
      </c>
      <c r="Q2028" s="537">
        <f t="shared" si="57"/>
        <v>27.52</v>
      </c>
      <c r="R2028" s="470">
        <f>Q2028*0.75</f>
        <v>20.64</v>
      </c>
      <c r="S2028" s="1264">
        <f t="shared" si="56"/>
        <v>7346.1845930232557</v>
      </c>
      <c r="T2028" s="1265"/>
      <c r="U2028" s="1292" t="s">
        <v>1690</v>
      </c>
      <c r="V2028" s="1293"/>
    </row>
    <row r="2029" spans="1:23" ht="18">
      <c r="A2029" s="1652"/>
      <c r="B2029" s="817">
        <v>8</v>
      </c>
      <c r="C2029" s="1099" t="s">
        <v>82</v>
      </c>
      <c r="D2029" s="1102">
        <v>230</v>
      </c>
      <c r="E2029" s="1102">
        <v>0</v>
      </c>
      <c r="F2029" s="1103" t="s">
        <v>82</v>
      </c>
      <c r="G2029" s="514">
        <v>0</v>
      </c>
      <c r="H2029" s="514" t="s">
        <v>82</v>
      </c>
      <c r="I2029" s="514" t="s">
        <v>82</v>
      </c>
      <c r="J2029" s="764" t="s">
        <v>697</v>
      </c>
      <c r="K2029" s="764">
        <v>0</v>
      </c>
      <c r="L2029" s="868" t="s">
        <v>96</v>
      </c>
      <c r="M2029" s="468" t="s">
        <v>82</v>
      </c>
      <c r="N2029" s="940"/>
      <c r="O2029" s="922"/>
      <c r="P2029" s="871"/>
      <c r="Q2029" s="537">
        <f t="shared" si="57"/>
        <v>0</v>
      </c>
      <c r="R2029" s="470">
        <f>Q2029*0.93</f>
        <v>0</v>
      </c>
      <c r="S2029" s="1264" t="e">
        <f t="shared" si="56"/>
        <v>#DIV/0!</v>
      </c>
      <c r="T2029" s="1265"/>
      <c r="U2029" s="1292" t="s">
        <v>472</v>
      </c>
      <c r="V2029" s="1293"/>
    </row>
    <row r="2030" spans="1:23" ht="18">
      <c r="A2030" s="1652"/>
      <c r="B2030" s="817" t="s">
        <v>465</v>
      </c>
      <c r="C2030" s="1099" t="s">
        <v>82</v>
      </c>
      <c r="D2030" s="1098">
        <v>27</v>
      </c>
      <c r="E2030" s="1104">
        <v>27</v>
      </c>
      <c r="F2030" s="1103" t="s">
        <v>82</v>
      </c>
      <c r="G2030" s="838" t="s">
        <v>96</v>
      </c>
      <c r="H2030" s="468" t="s">
        <v>82</v>
      </c>
      <c r="I2030" s="514" t="s">
        <v>82</v>
      </c>
      <c r="J2030" s="764" t="s">
        <v>699</v>
      </c>
      <c r="K2030" s="514">
        <v>0</v>
      </c>
      <c r="L2030" s="514" t="s">
        <v>82</v>
      </c>
      <c r="M2030" s="863" t="s">
        <v>82</v>
      </c>
      <c r="N2030" s="923"/>
      <c r="O2030" s="922"/>
      <c r="P2030" s="871"/>
      <c r="Q2030" s="537">
        <f t="shared" si="57"/>
        <v>0</v>
      </c>
      <c r="R2030" s="470">
        <f>Q2030*0.93</f>
        <v>0</v>
      </c>
      <c r="S2030" s="1264" t="e">
        <f t="shared" si="56"/>
        <v>#DIV/0!</v>
      </c>
      <c r="T2030" s="1265"/>
      <c r="U2030" s="1292" t="s">
        <v>473</v>
      </c>
      <c r="V2030" s="1293"/>
    </row>
    <row r="2031" spans="1:23" ht="18">
      <c r="A2031" s="1653"/>
      <c r="B2031" s="817" t="s">
        <v>467</v>
      </c>
      <c r="C2031" s="1099">
        <v>25</v>
      </c>
      <c r="D2031" s="1098">
        <v>70</v>
      </c>
      <c r="E2031" s="1109">
        <v>20</v>
      </c>
      <c r="F2031" s="1105">
        <v>32</v>
      </c>
      <c r="G2031" s="514">
        <v>464</v>
      </c>
      <c r="H2031" s="468" t="s">
        <v>82</v>
      </c>
      <c r="I2031" s="514" t="s">
        <v>82</v>
      </c>
      <c r="J2031" s="764">
        <v>0</v>
      </c>
      <c r="K2031" s="764">
        <v>0</v>
      </c>
      <c r="L2031" s="868" t="s">
        <v>484</v>
      </c>
      <c r="M2031" s="1091" t="s">
        <v>1726</v>
      </c>
      <c r="N2031" s="841">
        <v>101365</v>
      </c>
      <c r="O2031" s="787">
        <v>23</v>
      </c>
      <c r="P2031" s="801">
        <v>65</v>
      </c>
      <c r="Q2031" s="537">
        <f t="shared" si="57"/>
        <v>8.0500000000000007</v>
      </c>
      <c r="R2031" s="470">
        <f>Q2031*0.7835</f>
        <v>6.307175</v>
      </c>
      <c r="S2031" s="1264">
        <f t="shared" si="56"/>
        <v>12591.925465838509</v>
      </c>
      <c r="T2031" s="1265"/>
      <c r="U2031" s="1292" t="s">
        <v>1690</v>
      </c>
      <c r="V2031" s="1293"/>
    </row>
    <row r="2032" spans="1:23" ht="18">
      <c r="A2032" s="1651">
        <v>45580</v>
      </c>
      <c r="B2032" s="817" t="s">
        <v>256</v>
      </c>
      <c r="C2032" s="1095" t="s">
        <v>82</v>
      </c>
      <c r="D2032" s="1096">
        <v>142</v>
      </c>
      <c r="E2032" s="1101">
        <v>130</v>
      </c>
      <c r="F2032" s="1098" t="s">
        <v>82</v>
      </c>
      <c r="G2032" s="514" t="s">
        <v>82</v>
      </c>
      <c r="H2032" s="970">
        <v>163.01</v>
      </c>
      <c r="I2032" s="514" t="s">
        <v>82</v>
      </c>
      <c r="J2032" s="838" t="s">
        <v>96</v>
      </c>
      <c r="K2032" s="839">
        <v>0</v>
      </c>
      <c r="L2032" s="868" t="s">
        <v>96</v>
      </c>
      <c r="M2032" s="468" t="s">
        <v>794</v>
      </c>
      <c r="N2032" s="514" t="s">
        <v>82</v>
      </c>
      <c r="O2032" s="756" t="s">
        <v>82</v>
      </c>
      <c r="P2032" s="768" t="s">
        <v>82</v>
      </c>
      <c r="Q2032" s="537" t="e">
        <f t="shared" si="57"/>
        <v>#VALUE!</v>
      </c>
      <c r="R2032" s="470" t="e">
        <f>Q2032*0.75</f>
        <v>#VALUE!</v>
      </c>
      <c r="S2032" s="1264" t="e">
        <f t="shared" si="56"/>
        <v>#VALUE!</v>
      </c>
      <c r="T2032" s="1265"/>
      <c r="U2032" s="1292" t="s">
        <v>1674</v>
      </c>
      <c r="V2032" s="1293"/>
    </row>
    <row r="2033" spans="1:23" ht="18">
      <c r="A2033" s="1652"/>
      <c r="B2033" s="817">
        <v>6</v>
      </c>
      <c r="C2033" s="1099">
        <v>65</v>
      </c>
      <c r="D2033" s="1100">
        <v>54</v>
      </c>
      <c r="E2033" s="1101">
        <v>80</v>
      </c>
      <c r="F2033" s="1102">
        <v>36</v>
      </c>
      <c r="G2033" s="514">
        <v>463</v>
      </c>
      <c r="H2033" s="514" t="s">
        <v>82</v>
      </c>
      <c r="I2033" s="514" t="s">
        <v>82</v>
      </c>
      <c r="J2033" s="838" t="s">
        <v>699</v>
      </c>
      <c r="K2033" s="764" t="s">
        <v>96</v>
      </c>
      <c r="L2033" s="868" t="s">
        <v>484</v>
      </c>
      <c r="M2033" s="468" t="s">
        <v>1735</v>
      </c>
      <c r="N2033" s="514">
        <v>147753</v>
      </c>
      <c r="O2033" s="756">
        <v>27.05</v>
      </c>
      <c r="P2033" s="801">
        <v>19</v>
      </c>
      <c r="Q2033" s="537">
        <f t="shared" si="57"/>
        <v>21.910500000000003</v>
      </c>
      <c r="R2033" s="470">
        <f>Q2033*0.75</f>
        <v>16.432875000000003</v>
      </c>
      <c r="S2033" s="1264">
        <f t="shared" si="56"/>
        <v>6743.4791538303543</v>
      </c>
      <c r="T2033" s="1265"/>
      <c r="U2033" s="1292" t="s">
        <v>1569</v>
      </c>
      <c r="V2033" s="1293"/>
      <c r="W2033" s="959">
        <v>16</v>
      </c>
    </row>
    <row r="2034" spans="1:23" ht="18">
      <c r="A2034" s="1652"/>
      <c r="B2034" s="817">
        <v>7</v>
      </c>
      <c r="C2034" s="1099">
        <v>85.8</v>
      </c>
      <c r="D2034" s="1102">
        <v>72</v>
      </c>
      <c r="E2034" s="1102">
        <v>18</v>
      </c>
      <c r="F2034" s="1102">
        <v>33</v>
      </c>
      <c r="G2034" s="514">
        <v>465</v>
      </c>
      <c r="H2034" s="514" t="s">
        <v>82</v>
      </c>
      <c r="I2034" s="514" t="s">
        <v>82</v>
      </c>
      <c r="J2034" s="764" t="s">
        <v>443</v>
      </c>
      <c r="K2034" s="764" t="s">
        <v>443</v>
      </c>
      <c r="L2034" s="868" t="s">
        <v>484</v>
      </c>
      <c r="M2034" s="468" t="s">
        <v>1732</v>
      </c>
      <c r="N2034" s="514">
        <v>200698</v>
      </c>
      <c r="O2034" s="756">
        <v>32</v>
      </c>
      <c r="P2034" s="801">
        <v>14</v>
      </c>
      <c r="Q2034" s="537">
        <f t="shared" si="57"/>
        <v>27.52</v>
      </c>
      <c r="R2034" s="470">
        <f>Q2034*0.75</f>
        <v>20.64</v>
      </c>
      <c r="S2034" s="1264">
        <f t="shared" si="56"/>
        <v>7292.8052325581393</v>
      </c>
      <c r="T2034" s="1265"/>
      <c r="U2034" s="1292" t="s">
        <v>1690</v>
      </c>
      <c r="V2034" s="1293"/>
    </row>
    <row r="2035" spans="1:23" ht="18">
      <c r="A2035" s="1652"/>
      <c r="B2035" s="817">
        <v>8</v>
      </c>
      <c r="C2035" s="1099" t="s">
        <v>82</v>
      </c>
      <c r="D2035" s="1102">
        <v>230</v>
      </c>
      <c r="E2035" s="1102">
        <v>0</v>
      </c>
      <c r="F2035" s="1103" t="s">
        <v>82</v>
      </c>
      <c r="G2035" s="514">
        <v>0</v>
      </c>
      <c r="H2035" s="514" t="s">
        <v>82</v>
      </c>
      <c r="I2035" s="514" t="s">
        <v>82</v>
      </c>
      <c r="J2035" s="764" t="s">
        <v>697</v>
      </c>
      <c r="K2035" s="764">
        <v>0</v>
      </c>
      <c r="L2035" s="868" t="s">
        <v>96</v>
      </c>
      <c r="M2035" s="468" t="s">
        <v>82</v>
      </c>
      <c r="N2035" s="940"/>
      <c r="O2035" s="922"/>
      <c r="P2035" s="871"/>
      <c r="Q2035" s="537">
        <f t="shared" si="57"/>
        <v>0</v>
      </c>
      <c r="R2035" s="470">
        <f>Q2035*0.93</f>
        <v>0</v>
      </c>
      <c r="S2035" s="1264" t="e">
        <f t="shared" si="56"/>
        <v>#DIV/0!</v>
      </c>
      <c r="T2035" s="1265"/>
      <c r="U2035" s="1292" t="s">
        <v>472</v>
      </c>
      <c r="V2035" s="1293"/>
    </row>
    <row r="2036" spans="1:23" ht="18">
      <c r="A2036" s="1652"/>
      <c r="B2036" s="817" t="s">
        <v>465</v>
      </c>
      <c r="C2036" s="1099" t="s">
        <v>82</v>
      </c>
      <c r="D2036" s="1098">
        <v>27</v>
      </c>
      <c r="E2036" s="1104">
        <v>27</v>
      </c>
      <c r="F2036" s="1103" t="s">
        <v>82</v>
      </c>
      <c r="G2036" s="838" t="s">
        <v>96</v>
      </c>
      <c r="H2036" s="468" t="s">
        <v>82</v>
      </c>
      <c r="I2036" s="514" t="s">
        <v>82</v>
      </c>
      <c r="J2036" s="764" t="s">
        <v>699</v>
      </c>
      <c r="K2036" s="514">
        <v>0</v>
      </c>
      <c r="L2036" s="514" t="s">
        <v>82</v>
      </c>
      <c r="M2036" s="863" t="s">
        <v>82</v>
      </c>
      <c r="N2036" s="923"/>
      <c r="O2036" s="922"/>
      <c r="P2036" s="871"/>
      <c r="Q2036" s="537">
        <f t="shared" si="57"/>
        <v>0</v>
      </c>
      <c r="R2036" s="470">
        <f>Q2036*0.93</f>
        <v>0</v>
      </c>
      <c r="S2036" s="1264" t="e">
        <f t="shared" si="56"/>
        <v>#DIV/0!</v>
      </c>
      <c r="T2036" s="1265"/>
      <c r="U2036" s="1292" t="s">
        <v>473</v>
      </c>
      <c r="V2036" s="1293"/>
    </row>
    <row r="2037" spans="1:23" ht="18">
      <c r="A2037" s="1653"/>
      <c r="B2037" s="817" t="s">
        <v>467</v>
      </c>
      <c r="C2037" s="1099">
        <v>25</v>
      </c>
      <c r="D2037" s="1098">
        <v>69</v>
      </c>
      <c r="E2037" s="1109">
        <v>20</v>
      </c>
      <c r="F2037" s="1105">
        <v>32</v>
      </c>
      <c r="G2037" s="514">
        <v>464</v>
      </c>
      <c r="H2037" s="468" t="s">
        <v>82</v>
      </c>
      <c r="I2037" s="514" t="s">
        <v>82</v>
      </c>
      <c r="J2037" s="764">
        <v>0</v>
      </c>
      <c r="K2037" s="764">
        <v>0</v>
      </c>
      <c r="L2037" s="868" t="s">
        <v>484</v>
      </c>
      <c r="M2037" s="1091" t="s">
        <v>1726</v>
      </c>
      <c r="N2037" s="841">
        <v>100262</v>
      </c>
      <c r="O2037" s="787">
        <v>23</v>
      </c>
      <c r="P2037" s="801">
        <v>65</v>
      </c>
      <c r="Q2037" s="537">
        <f t="shared" si="57"/>
        <v>8.0500000000000007</v>
      </c>
      <c r="R2037" s="470">
        <f>Q2037*0.7835</f>
        <v>6.307175</v>
      </c>
      <c r="S2037" s="1264">
        <f t="shared" si="56"/>
        <v>12454.906832298135</v>
      </c>
      <c r="T2037" s="1265"/>
      <c r="U2037" s="1292" t="s">
        <v>1690</v>
      </c>
      <c r="V2037" s="1293"/>
    </row>
    <row r="2038" spans="1:23" ht="18">
      <c r="A2038" s="1651">
        <v>45581</v>
      </c>
      <c r="B2038" s="817" t="s">
        <v>256</v>
      </c>
      <c r="C2038" s="1095" t="s">
        <v>82</v>
      </c>
      <c r="D2038" s="1096">
        <v>142</v>
      </c>
      <c r="E2038" s="1101">
        <v>130</v>
      </c>
      <c r="F2038" s="1098" t="s">
        <v>82</v>
      </c>
      <c r="G2038" s="514" t="s">
        <v>82</v>
      </c>
      <c r="H2038" s="970">
        <v>163.11000000000001</v>
      </c>
      <c r="I2038" s="514" t="s">
        <v>82</v>
      </c>
      <c r="J2038" s="838" t="s">
        <v>96</v>
      </c>
      <c r="K2038" s="839">
        <v>0</v>
      </c>
      <c r="L2038" s="868" t="s">
        <v>96</v>
      </c>
      <c r="M2038" s="468" t="s">
        <v>794</v>
      </c>
      <c r="N2038" s="514" t="s">
        <v>82</v>
      </c>
      <c r="O2038" s="756" t="s">
        <v>82</v>
      </c>
      <c r="P2038" s="768" t="s">
        <v>82</v>
      </c>
      <c r="Q2038" s="537" t="e">
        <f t="shared" si="57"/>
        <v>#VALUE!</v>
      </c>
      <c r="R2038" s="470" t="e">
        <f>Q2038*0.75</f>
        <v>#VALUE!</v>
      </c>
      <c r="S2038" s="1264" t="e">
        <f t="shared" si="56"/>
        <v>#VALUE!</v>
      </c>
      <c r="T2038" s="1265"/>
      <c r="U2038" s="1292" t="s">
        <v>1674</v>
      </c>
      <c r="V2038" s="1293"/>
    </row>
    <row r="2039" spans="1:23" ht="18">
      <c r="A2039" s="1652"/>
      <c r="B2039" s="817">
        <v>6</v>
      </c>
      <c r="C2039" s="1099">
        <v>65</v>
      </c>
      <c r="D2039" s="1100">
        <v>53.5</v>
      </c>
      <c r="E2039" s="1101">
        <v>80</v>
      </c>
      <c r="F2039" s="1102">
        <v>36</v>
      </c>
      <c r="G2039" s="514">
        <v>463</v>
      </c>
      <c r="H2039" s="514" t="s">
        <v>82</v>
      </c>
      <c r="I2039" s="514" t="s">
        <v>82</v>
      </c>
      <c r="J2039" s="838" t="s">
        <v>699</v>
      </c>
      <c r="K2039" s="764" t="s">
        <v>96</v>
      </c>
      <c r="L2039" s="868" t="s">
        <v>484</v>
      </c>
      <c r="M2039" s="468" t="s">
        <v>1735</v>
      </c>
      <c r="N2039" s="514">
        <v>149788.41666666666</v>
      </c>
      <c r="O2039" s="756">
        <v>26.97</v>
      </c>
      <c r="P2039" s="801">
        <v>19</v>
      </c>
      <c r="Q2039" s="537">
        <f t="shared" si="57"/>
        <v>21.845699999999997</v>
      </c>
      <c r="R2039" s="470">
        <f>Q2039*0.75</f>
        <v>16.384274999999999</v>
      </c>
      <c r="S2039" s="1264">
        <f t="shared" si="56"/>
        <v>6856.6544750988378</v>
      </c>
      <c r="T2039" s="1265"/>
      <c r="U2039" s="1292" t="s">
        <v>1737</v>
      </c>
      <c r="V2039" s="1293"/>
      <c r="W2039" s="959">
        <v>15.5</v>
      </c>
    </row>
    <row r="2040" spans="1:23" ht="18">
      <c r="A2040" s="1652"/>
      <c r="B2040" s="817">
        <v>7</v>
      </c>
      <c r="C2040" s="1099">
        <v>85.8</v>
      </c>
      <c r="D2040" s="1102">
        <v>72</v>
      </c>
      <c r="E2040" s="1102">
        <v>18</v>
      </c>
      <c r="F2040" s="1102">
        <v>33</v>
      </c>
      <c r="G2040" s="514">
        <v>465</v>
      </c>
      <c r="H2040" s="514" t="s">
        <v>82</v>
      </c>
      <c r="I2040" s="514" t="s">
        <v>82</v>
      </c>
      <c r="J2040" s="764" t="s">
        <v>443</v>
      </c>
      <c r="K2040" s="764" t="s">
        <v>443</v>
      </c>
      <c r="L2040" s="868" t="s">
        <v>484</v>
      </c>
      <c r="M2040" s="468" t="s">
        <v>1732</v>
      </c>
      <c r="N2040" s="514">
        <v>200698</v>
      </c>
      <c r="O2040" s="756">
        <v>30</v>
      </c>
      <c r="P2040" s="801">
        <v>14</v>
      </c>
      <c r="Q2040" s="537">
        <f t="shared" si="57"/>
        <v>25.8</v>
      </c>
      <c r="R2040" s="470">
        <f>Q2040*0.75</f>
        <v>19.350000000000001</v>
      </c>
      <c r="S2040" s="1264">
        <f t="shared" si="56"/>
        <v>7778.9922480620153</v>
      </c>
      <c r="T2040" s="1265"/>
      <c r="U2040" s="1292" t="s">
        <v>1690</v>
      </c>
      <c r="V2040" s="1293"/>
    </row>
    <row r="2041" spans="1:23" ht="18">
      <c r="A2041" s="1652"/>
      <c r="B2041" s="817">
        <v>8</v>
      </c>
      <c r="C2041" s="1099" t="s">
        <v>82</v>
      </c>
      <c r="D2041" s="1102">
        <v>230</v>
      </c>
      <c r="E2041" s="1102">
        <v>0</v>
      </c>
      <c r="F2041" s="1103" t="s">
        <v>82</v>
      </c>
      <c r="G2041" s="514">
        <v>0</v>
      </c>
      <c r="H2041" s="514" t="s">
        <v>82</v>
      </c>
      <c r="I2041" s="514" t="s">
        <v>82</v>
      </c>
      <c r="J2041" s="764" t="s">
        <v>697</v>
      </c>
      <c r="K2041" s="764">
        <v>0</v>
      </c>
      <c r="L2041" s="868" t="s">
        <v>96</v>
      </c>
      <c r="M2041" s="468" t="s">
        <v>82</v>
      </c>
      <c r="N2041" s="940"/>
      <c r="O2041" s="922"/>
      <c r="P2041" s="871"/>
      <c r="Q2041" s="537">
        <f t="shared" si="57"/>
        <v>0</v>
      </c>
      <c r="R2041" s="470">
        <f>Q2041*0.93</f>
        <v>0</v>
      </c>
      <c r="S2041" s="1264" t="e">
        <f t="shared" si="56"/>
        <v>#DIV/0!</v>
      </c>
      <c r="T2041" s="1265"/>
      <c r="U2041" s="1292" t="s">
        <v>472</v>
      </c>
      <c r="V2041" s="1293"/>
    </row>
    <row r="2042" spans="1:23" ht="18">
      <c r="A2042" s="1652"/>
      <c r="B2042" s="817" t="s">
        <v>465</v>
      </c>
      <c r="C2042" s="1099" t="s">
        <v>82</v>
      </c>
      <c r="D2042" s="1098">
        <v>27</v>
      </c>
      <c r="E2042" s="1104">
        <v>27</v>
      </c>
      <c r="F2042" s="1103" t="s">
        <v>82</v>
      </c>
      <c r="G2042" s="838" t="s">
        <v>96</v>
      </c>
      <c r="H2042" s="468" t="s">
        <v>82</v>
      </c>
      <c r="I2042" s="514" t="s">
        <v>82</v>
      </c>
      <c r="J2042" s="764" t="s">
        <v>699</v>
      </c>
      <c r="K2042" s="514">
        <v>0</v>
      </c>
      <c r="L2042" s="514" t="s">
        <v>82</v>
      </c>
      <c r="M2042" s="863" t="s">
        <v>82</v>
      </c>
      <c r="N2042" s="923"/>
      <c r="O2042" s="922"/>
      <c r="P2042" s="871"/>
      <c r="Q2042" s="537">
        <f t="shared" si="57"/>
        <v>0</v>
      </c>
      <c r="R2042" s="470">
        <f>Q2042*0.93</f>
        <v>0</v>
      </c>
      <c r="S2042" s="1264" t="e">
        <f t="shared" si="56"/>
        <v>#DIV/0!</v>
      </c>
      <c r="T2042" s="1265"/>
      <c r="U2042" s="1292" t="s">
        <v>473</v>
      </c>
      <c r="V2042" s="1293"/>
    </row>
    <row r="2043" spans="1:23" ht="18">
      <c r="A2043" s="1653"/>
      <c r="B2043" s="817" t="s">
        <v>467</v>
      </c>
      <c r="C2043" s="1099" t="s">
        <v>1713</v>
      </c>
      <c r="D2043" s="1098" t="s">
        <v>1736</v>
      </c>
      <c r="E2043" s="1109">
        <v>20</v>
      </c>
      <c r="F2043" s="1105">
        <v>32</v>
      </c>
      <c r="G2043" s="514">
        <v>464</v>
      </c>
      <c r="H2043" s="468" t="s">
        <v>82</v>
      </c>
      <c r="I2043" s="514" t="s">
        <v>82</v>
      </c>
      <c r="J2043" s="764">
        <v>0</v>
      </c>
      <c r="K2043" s="764">
        <v>0</v>
      </c>
      <c r="L2043" s="928" t="s">
        <v>461</v>
      </c>
      <c r="M2043" s="1091" t="s">
        <v>1726</v>
      </c>
      <c r="N2043" s="841">
        <v>105241</v>
      </c>
      <c r="O2043" s="787">
        <v>23</v>
      </c>
      <c r="P2043" s="801">
        <v>65</v>
      </c>
      <c r="Q2043" s="537">
        <f t="shared" si="57"/>
        <v>8.0500000000000007</v>
      </c>
      <c r="R2043" s="470">
        <f>Q2043*0.7835</f>
        <v>6.307175</v>
      </c>
      <c r="S2043" s="1264">
        <f t="shared" si="56"/>
        <v>13073.416149068322</v>
      </c>
      <c r="T2043" s="1265"/>
      <c r="U2043" s="1292" t="s">
        <v>1690</v>
      </c>
      <c r="V2043" s="1293"/>
      <c r="W2043" s="959">
        <v>5.5</v>
      </c>
    </row>
    <row r="2044" spans="1:23" ht="18">
      <c r="A2044" s="1651">
        <v>45582</v>
      </c>
      <c r="B2044" s="817" t="s">
        <v>256</v>
      </c>
      <c r="C2044" s="1095" t="s">
        <v>82</v>
      </c>
      <c r="D2044" s="1096">
        <v>142</v>
      </c>
      <c r="E2044" s="1101">
        <v>130</v>
      </c>
      <c r="F2044" s="1098" t="s">
        <v>82</v>
      </c>
      <c r="G2044" s="514" t="s">
        <v>82</v>
      </c>
      <c r="H2044" s="970">
        <v>163.21</v>
      </c>
      <c r="I2044" s="514" t="s">
        <v>82</v>
      </c>
      <c r="J2044" s="838" t="s">
        <v>96</v>
      </c>
      <c r="K2044" s="839">
        <v>0</v>
      </c>
      <c r="L2044" s="868" t="s">
        <v>96</v>
      </c>
      <c r="M2044" s="468" t="s">
        <v>794</v>
      </c>
      <c r="N2044" s="514" t="s">
        <v>82</v>
      </c>
      <c r="O2044" s="756" t="s">
        <v>82</v>
      </c>
      <c r="P2044" s="768" t="s">
        <v>82</v>
      </c>
      <c r="Q2044" s="537" t="e">
        <f t="shared" si="57"/>
        <v>#VALUE!</v>
      </c>
      <c r="R2044" s="470" t="e">
        <f>Q2044*0.75</f>
        <v>#VALUE!</v>
      </c>
      <c r="S2044" s="1264" t="e">
        <f t="shared" si="56"/>
        <v>#VALUE!</v>
      </c>
      <c r="T2044" s="1265"/>
      <c r="U2044" s="1292" t="s">
        <v>1674</v>
      </c>
      <c r="V2044" s="1293"/>
    </row>
    <row r="2045" spans="1:23" ht="18">
      <c r="A2045" s="1652"/>
      <c r="B2045" s="817">
        <v>6</v>
      </c>
      <c r="C2045" s="1099">
        <v>65</v>
      </c>
      <c r="D2045" s="1100">
        <v>53.5</v>
      </c>
      <c r="E2045" s="1101">
        <v>80</v>
      </c>
      <c r="F2045" s="1102">
        <v>33</v>
      </c>
      <c r="G2045" s="514">
        <v>490</v>
      </c>
      <c r="H2045" s="514" t="s">
        <v>82</v>
      </c>
      <c r="I2045" s="514" t="s">
        <v>82</v>
      </c>
      <c r="J2045" s="838" t="s">
        <v>699</v>
      </c>
      <c r="K2045" s="764" t="s">
        <v>96</v>
      </c>
      <c r="L2045" s="868" t="s">
        <v>484</v>
      </c>
      <c r="M2045" s="468" t="s">
        <v>1738</v>
      </c>
      <c r="N2045" s="514">
        <v>145158</v>
      </c>
      <c r="O2045" s="756">
        <v>26.97</v>
      </c>
      <c r="P2045" s="801">
        <v>19</v>
      </c>
      <c r="Q2045" s="537">
        <f t="shared" si="57"/>
        <v>21.845699999999997</v>
      </c>
      <c r="R2045" s="470">
        <f>Q2045*0.75</f>
        <v>16.384274999999999</v>
      </c>
      <c r="S2045" s="1264">
        <f t="shared" si="56"/>
        <v>6644.6943792142165</v>
      </c>
      <c r="T2045" s="1265"/>
      <c r="U2045" s="1292" t="s">
        <v>1690</v>
      </c>
      <c r="V2045" s="1293"/>
    </row>
    <row r="2046" spans="1:23" ht="18">
      <c r="A2046" s="1652"/>
      <c r="B2046" s="817">
        <v>7</v>
      </c>
      <c r="C2046" s="1099">
        <v>85.8</v>
      </c>
      <c r="D2046" s="1102">
        <v>72</v>
      </c>
      <c r="E2046" s="1102">
        <v>18</v>
      </c>
      <c r="F2046" s="1102">
        <v>36</v>
      </c>
      <c r="G2046" s="514">
        <v>489</v>
      </c>
      <c r="H2046" s="514" t="s">
        <v>82</v>
      </c>
      <c r="I2046" s="514" t="s">
        <v>82</v>
      </c>
      <c r="J2046" s="764" t="s">
        <v>443</v>
      </c>
      <c r="K2046" s="764" t="s">
        <v>443</v>
      </c>
      <c r="L2046" s="868" t="s">
        <v>484</v>
      </c>
      <c r="M2046" s="468" t="s">
        <v>1238</v>
      </c>
      <c r="N2046" s="514">
        <v>210520</v>
      </c>
      <c r="O2046" s="756">
        <v>35.1</v>
      </c>
      <c r="P2046" s="801">
        <v>16</v>
      </c>
      <c r="Q2046" s="537">
        <f t="shared" si="57"/>
        <v>29.484000000000002</v>
      </c>
      <c r="R2046" s="470">
        <f>Q2046*0.75</f>
        <v>22.113</v>
      </c>
      <c r="S2046" s="1264">
        <f t="shared" si="56"/>
        <v>7140.1438068104726</v>
      </c>
      <c r="T2046" s="1265"/>
      <c r="U2046" s="1292" t="s">
        <v>1569</v>
      </c>
      <c r="V2046" s="1293"/>
      <c r="W2046" s="959">
        <v>9.5</v>
      </c>
    </row>
    <row r="2047" spans="1:23" ht="18">
      <c r="A2047" s="1652"/>
      <c r="B2047" s="817">
        <v>8</v>
      </c>
      <c r="C2047" s="1099" t="s">
        <v>82</v>
      </c>
      <c r="D2047" s="1102">
        <v>230</v>
      </c>
      <c r="E2047" s="1102">
        <v>0</v>
      </c>
      <c r="F2047" s="1103" t="s">
        <v>82</v>
      </c>
      <c r="G2047" s="514">
        <v>0</v>
      </c>
      <c r="H2047" s="514" t="s">
        <v>82</v>
      </c>
      <c r="I2047" s="514" t="s">
        <v>82</v>
      </c>
      <c r="J2047" s="764" t="s">
        <v>697</v>
      </c>
      <c r="K2047" s="764">
        <v>0</v>
      </c>
      <c r="L2047" s="868" t="s">
        <v>96</v>
      </c>
      <c r="M2047" s="468" t="s">
        <v>82</v>
      </c>
      <c r="N2047" s="940"/>
      <c r="O2047" s="922"/>
      <c r="P2047" s="871"/>
      <c r="Q2047" s="537">
        <f t="shared" si="57"/>
        <v>0</v>
      </c>
      <c r="R2047" s="470">
        <f>Q2047*0.93</f>
        <v>0</v>
      </c>
      <c r="S2047" s="1264" t="e">
        <f t="shared" si="56"/>
        <v>#DIV/0!</v>
      </c>
      <c r="T2047" s="1265"/>
      <c r="U2047" s="1292" t="s">
        <v>472</v>
      </c>
      <c r="V2047" s="1293"/>
    </row>
    <row r="2048" spans="1:23" ht="18">
      <c r="A2048" s="1652"/>
      <c r="B2048" s="817" t="s">
        <v>465</v>
      </c>
      <c r="C2048" s="1099" t="s">
        <v>82</v>
      </c>
      <c r="D2048" s="1098">
        <v>27</v>
      </c>
      <c r="E2048" s="1104">
        <v>27</v>
      </c>
      <c r="F2048" s="1103" t="s">
        <v>82</v>
      </c>
      <c r="G2048" s="838" t="s">
        <v>96</v>
      </c>
      <c r="H2048" s="468" t="s">
        <v>82</v>
      </c>
      <c r="I2048" s="514" t="s">
        <v>82</v>
      </c>
      <c r="J2048" s="764" t="s">
        <v>699</v>
      </c>
      <c r="K2048" s="514">
        <v>0</v>
      </c>
      <c r="L2048" s="514" t="s">
        <v>82</v>
      </c>
      <c r="M2048" s="863" t="s">
        <v>82</v>
      </c>
      <c r="N2048" s="923"/>
      <c r="O2048" s="922"/>
      <c r="P2048" s="871"/>
      <c r="Q2048" s="537">
        <f t="shared" si="57"/>
        <v>0</v>
      </c>
      <c r="R2048" s="470">
        <f>Q2048*0.93</f>
        <v>0</v>
      </c>
      <c r="S2048" s="1264" t="e">
        <f t="shared" si="56"/>
        <v>#DIV/0!</v>
      </c>
      <c r="T2048" s="1265"/>
      <c r="U2048" s="1292" t="s">
        <v>473</v>
      </c>
      <c r="V2048" s="1293"/>
    </row>
    <row r="2049" spans="1:23" ht="18">
      <c r="A2049" s="1653"/>
      <c r="B2049" s="817" t="s">
        <v>467</v>
      </c>
      <c r="C2049" s="1099">
        <v>25</v>
      </c>
      <c r="D2049" s="1098">
        <v>66</v>
      </c>
      <c r="E2049" s="1109">
        <v>20</v>
      </c>
      <c r="F2049" s="1105">
        <v>32</v>
      </c>
      <c r="G2049" s="514">
        <v>490</v>
      </c>
      <c r="H2049" s="468" t="s">
        <v>82</v>
      </c>
      <c r="I2049" s="514" t="s">
        <v>82</v>
      </c>
      <c r="J2049" s="764">
        <v>0</v>
      </c>
      <c r="K2049" s="764">
        <v>0</v>
      </c>
      <c r="L2049" s="928" t="s">
        <v>484</v>
      </c>
      <c r="M2049" s="1091" t="s">
        <v>1726</v>
      </c>
      <c r="N2049" s="841">
        <v>100241</v>
      </c>
      <c r="O2049" s="787">
        <v>21</v>
      </c>
      <c r="P2049" s="801">
        <v>65</v>
      </c>
      <c r="Q2049" s="537">
        <f t="shared" si="57"/>
        <v>7.35</v>
      </c>
      <c r="R2049" s="470">
        <f>Q2049*0.7835</f>
        <v>5.7587249999999992</v>
      </c>
      <c r="S2049" s="1264">
        <f t="shared" si="56"/>
        <v>13638.231292517008</v>
      </c>
      <c r="T2049" s="1265"/>
      <c r="U2049" s="1292" t="s">
        <v>1690</v>
      </c>
      <c r="V2049" s="1293"/>
    </row>
    <row r="2050" spans="1:23" ht="18">
      <c r="A2050" s="1651">
        <v>45583</v>
      </c>
      <c r="B2050" s="817" t="s">
        <v>256</v>
      </c>
      <c r="C2050" s="1095" t="s">
        <v>82</v>
      </c>
      <c r="D2050" s="1096">
        <v>142</v>
      </c>
      <c r="E2050" s="1101">
        <v>130</v>
      </c>
      <c r="F2050" s="1098" t="s">
        <v>82</v>
      </c>
      <c r="G2050" s="514" t="s">
        <v>82</v>
      </c>
      <c r="H2050" s="970">
        <v>163.30000000000001</v>
      </c>
      <c r="I2050" s="514" t="s">
        <v>82</v>
      </c>
      <c r="J2050" s="838" t="s">
        <v>96</v>
      </c>
      <c r="K2050" s="839">
        <v>0</v>
      </c>
      <c r="L2050" s="868" t="s">
        <v>96</v>
      </c>
      <c r="M2050" s="468" t="s">
        <v>794</v>
      </c>
      <c r="N2050" s="514" t="s">
        <v>82</v>
      </c>
      <c r="O2050" s="756" t="s">
        <v>82</v>
      </c>
      <c r="P2050" s="768" t="s">
        <v>82</v>
      </c>
      <c r="Q2050" s="537" t="e">
        <f t="shared" si="57"/>
        <v>#VALUE!</v>
      </c>
      <c r="R2050" s="470" t="e">
        <f>Q2050*0.75</f>
        <v>#VALUE!</v>
      </c>
      <c r="S2050" s="1264" t="e">
        <f t="shared" si="56"/>
        <v>#VALUE!</v>
      </c>
      <c r="T2050" s="1265"/>
      <c r="U2050" s="1292" t="s">
        <v>1674</v>
      </c>
      <c r="V2050" s="1293"/>
    </row>
    <row r="2051" spans="1:23" ht="18">
      <c r="A2051" s="1652"/>
      <c r="B2051" s="817">
        <v>6</v>
      </c>
      <c r="C2051" s="1099">
        <v>65</v>
      </c>
      <c r="D2051" s="1100">
        <v>53.5</v>
      </c>
      <c r="E2051" s="1101">
        <v>80</v>
      </c>
      <c r="F2051" s="1102">
        <v>33</v>
      </c>
      <c r="G2051" s="514">
        <v>490</v>
      </c>
      <c r="H2051" s="514" t="s">
        <v>82</v>
      </c>
      <c r="I2051" s="514" t="s">
        <v>82</v>
      </c>
      <c r="J2051" s="838" t="s">
        <v>699</v>
      </c>
      <c r="K2051" s="764" t="s">
        <v>96</v>
      </c>
      <c r="L2051" s="868" t="s">
        <v>484</v>
      </c>
      <c r="M2051" s="468" t="s">
        <v>1738</v>
      </c>
      <c r="N2051" s="514">
        <v>145158</v>
      </c>
      <c r="O2051" s="756">
        <v>25</v>
      </c>
      <c r="P2051" s="801">
        <v>19</v>
      </c>
      <c r="Q2051" s="537">
        <f t="shared" si="57"/>
        <v>20.25</v>
      </c>
      <c r="R2051" s="470">
        <f>Q2051*0.75</f>
        <v>15.1875</v>
      </c>
      <c r="S2051" s="1264">
        <f t="shared" si="56"/>
        <v>7168.2962962962965</v>
      </c>
      <c r="T2051" s="1265"/>
      <c r="U2051" s="1292" t="s">
        <v>1690</v>
      </c>
      <c r="V2051" s="1293"/>
    </row>
    <row r="2052" spans="1:23" ht="18.75" customHeight="1">
      <c r="A2052" s="1652"/>
      <c r="B2052" s="817">
        <v>7</v>
      </c>
      <c r="C2052" s="1099">
        <v>85.8</v>
      </c>
      <c r="D2052" s="1102">
        <v>72</v>
      </c>
      <c r="E2052" s="1102">
        <v>18</v>
      </c>
      <c r="F2052" s="1102">
        <v>32</v>
      </c>
      <c r="G2052" s="514">
        <v>489</v>
      </c>
      <c r="H2052" s="514" t="s">
        <v>82</v>
      </c>
      <c r="I2052" s="514" t="s">
        <v>82</v>
      </c>
      <c r="J2052" s="764" t="s">
        <v>443</v>
      </c>
      <c r="K2052" s="764" t="s">
        <v>443</v>
      </c>
      <c r="L2052" s="868" t="s">
        <v>484</v>
      </c>
      <c r="M2052" s="468" t="s">
        <v>1238</v>
      </c>
      <c r="N2052" s="514">
        <v>212659</v>
      </c>
      <c r="O2052" s="756">
        <v>35.090000000000003</v>
      </c>
      <c r="P2052" s="801">
        <v>16</v>
      </c>
      <c r="Q2052" s="537">
        <f t="shared" si="57"/>
        <v>29.475600000000004</v>
      </c>
      <c r="R2052" s="470">
        <f>Q2052*0.75</f>
        <v>22.106700000000004</v>
      </c>
      <c r="S2052" s="1264">
        <f t="shared" ref="S2052:S2115" si="58">N2052/Q2052</f>
        <v>7214.7471128662346</v>
      </c>
      <c r="T2052" s="1265"/>
      <c r="U2052" s="1292" t="s">
        <v>1690</v>
      </c>
      <c r="V2052" s="1293"/>
      <c r="W2052" s="959">
        <v>5.5</v>
      </c>
    </row>
    <row r="2053" spans="1:23" ht="18">
      <c r="A2053" s="1652"/>
      <c r="B2053" s="817">
        <v>8</v>
      </c>
      <c r="C2053" s="1099" t="s">
        <v>82</v>
      </c>
      <c r="D2053" s="1102">
        <v>230</v>
      </c>
      <c r="E2053" s="1102">
        <v>0</v>
      </c>
      <c r="F2053" s="1103" t="s">
        <v>82</v>
      </c>
      <c r="G2053" s="514">
        <v>0</v>
      </c>
      <c r="H2053" s="514" t="s">
        <v>82</v>
      </c>
      <c r="I2053" s="514" t="s">
        <v>82</v>
      </c>
      <c r="J2053" s="764" t="s">
        <v>697</v>
      </c>
      <c r="K2053" s="764">
        <v>0</v>
      </c>
      <c r="L2053" s="868" t="s">
        <v>96</v>
      </c>
      <c r="M2053" s="468" t="s">
        <v>82</v>
      </c>
      <c r="N2053" s="940"/>
      <c r="O2053" s="922"/>
      <c r="P2053" s="871"/>
      <c r="Q2053" s="537">
        <f t="shared" si="57"/>
        <v>0</v>
      </c>
      <c r="R2053" s="470">
        <f>Q2053*0.93</f>
        <v>0</v>
      </c>
      <c r="S2053" s="1264" t="e">
        <f t="shared" si="58"/>
        <v>#DIV/0!</v>
      </c>
      <c r="T2053" s="1265"/>
      <c r="U2053" s="1292" t="s">
        <v>472</v>
      </c>
      <c r="V2053" s="1293"/>
    </row>
    <row r="2054" spans="1:23" ht="18">
      <c r="A2054" s="1652"/>
      <c r="B2054" s="817" t="s">
        <v>465</v>
      </c>
      <c r="C2054" s="1099" t="s">
        <v>82</v>
      </c>
      <c r="D2054" s="1098">
        <v>27</v>
      </c>
      <c r="E2054" s="1104">
        <v>27</v>
      </c>
      <c r="F2054" s="1103" t="s">
        <v>82</v>
      </c>
      <c r="G2054" s="838" t="s">
        <v>96</v>
      </c>
      <c r="H2054" s="468" t="s">
        <v>82</v>
      </c>
      <c r="I2054" s="514" t="s">
        <v>82</v>
      </c>
      <c r="J2054" s="764" t="s">
        <v>699</v>
      </c>
      <c r="K2054" s="514">
        <v>0</v>
      </c>
      <c r="L2054" s="514" t="s">
        <v>82</v>
      </c>
      <c r="M2054" s="863" t="s">
        <v>82</v>
      </c>
      <c r="N2054" s="923"/>
      <c r="O2054" s="922"/>
      <c r="P2054" s="871"/>
      <c r="Q2054" s="537">
        <f t="shared" si="57"/>
        <v>0</v>
      </c>
      <c r="R2054" s="470">
        <f>Q2054*0.93</f>
        <v>0</v>
      </c>
      <c r="S2054" s="1264" t="e">
        <f t="shared" si="58"/>
        <v>#DIV/0!</v>
      </c>
      <c r="T2054" s="1265"/>
      <c r="U2054" s="1292" t="s">
        <v>473</v>
      </c>
      <c r="V2054" s="1293"/>
    </row>
    <row r="2055" spans="1:23" ht="18.75" customHeight="1">
      <c r="A2055" s="1653"/>
      <c r="B2055" s="817" t="s">
        <v>467</v>
      </c>
      <c r="C2055" s="1099">
        <v>25</v>
      </c>
      <c r="D2055" s="1098">
        <v>66</v>
      </c>
      <c r="E2055" s="1109">
        <v>20</v>
      </c>
      <c r="F2055" s="1105">
        <v>36</v>
      </c>
      <c r="G2055" s="514">
        <v>490</v>
      </c>
      <c r="H2055" s="468" t="s">
        <v>82</v>
      </c>
      <c r="I2055" s="514" t="s">
        <v>82</v>
      </c>
      <c r="J2055" s="764">
        <v>0</v>
      </c>
      <c r="K2055" s="764">
        <v>0</v>
      </c>
      <c r="L2055" s="928" t="s">
        <v>484</v>
      </c>
      <c r="M2055" s="1091" t="s">
        <v>1726</v>
      </c>
      <c r="N2055" s="841">
        <v>102201</v>
      </c>
      <c r="O2055" s="787">
        <v>20.16</v>
      </c>
      <c r="P2055" s="801">
        <v>65</v>
      </c>
      <c r="Q2055" s="537">
        <f t="shared" si="57"/>
        <v>7.056</v>
      </c>
      <c r="R2055" s="470">
        <f>Q2055*0.7835</f>
        <v>5.5283759999999997</v>
      </c>
      <c r="S2055" s="1264">
        <f t="shared" si="58"/>
        <v>14484.268707482994</v>
      </c>
      <c r="T2055" s="1265"/>
      <c r="U2055" s="1292" t="s">
        <v>1569</v>
      </c>
      <c r="V2055" s="1293"/>
    </row>
    <row r="2056" spans="1:23" ht="18">
      <c r="A2056" s="1651">
        <v>45584</v>
      </c>
      <c r="B2056" s="817" t="s">
        <v>256</v>
      </c>
      <c r="C2056" s="1095" t="s">
        <v>82</v>
      </c>
      <c r="D2056" s="1096">
        <v>142</v>
      </c>
      <c r="E2056" s="1101">
        <v>130</v>
      </c>
      <c r="F2056" s="1098" t="s">
        <v>82</v>
      </c>
      <c r="G2056" s="514" t="s">
        <v>82</v>
      </c>
      <c r="H2056" s="970">
        <v>163.4</v>
      </c>
      <c r="I2056" s="514" t="s">
        <v>82</v>
      </c>
      <c r="J2056" s="838" t="s">
        <v>96</v>
      </c>
      <c r="K2056" s="839">
        <v>0</v>
      </c>
      <c r="L2056" s="868" t="s">
        <v>96</v>
      </c>
      <c r="M2056" s="468" t="s">
        <v>794</v>
      </c>
      <c r="N2056" s="514" t="s">
        <v>82</v>
      </c>
      <c r="O2056" s="756" t="s">
        <v>82</v>
      </c>
      <c r="P2056" s="768" t="s">
        <v>82</v>
      </c>
      <c r="Q2056" s="537" t="e">
        <f t="shared" si="57"/>
        <v>#VALUE!</v>
      </c>
      <c r="R2056" s="470" t="e">
        <f>Q2056*0.75</f>
        <v>#VALUE!</v>
      </c>
      <c r="S2056" s="1264" t="e">
        <f t="shared" si="58"/>
        <v>#VALUE!</v>
      </c>
      <c r="T2056" s="1265"/>
      <c r="U2056" s="1292" t="s">
        <v>1674</v>
      </c>
      <c r="V2056" s="1293"/>
    </row>
    <row r="2057" spans="1:23" ht="18">
      <c r="A2057" s="1652"/>
      <c r="B2057" s="817">
        <v>6</v>
      </c>
      <c r="C2057" s="1099">
        <v>65</v>
      </c>
      <c r="D2057" s="1100">
        <v>54</v>
      </c>
      <c r="E2057" s="1101">
        <v>80</v>
      </c>
      <c r="F2057" s="1102">
        <v>33</v>
      </c>
      <c r="G2057" s="514">
        <v>490</v>
      </c>
      <c r="H2057" s="514" t="s">
        <v>82</v>
      </c>
      <c r="I2057" s="514" t="s">
        <v>82</v>
      </c>
      <c r="J2057" s="838" t="s">
        <v>699</v>
      </c>
      <c r="K2057" s="764" t="s">
        <v>96</v>
      </c>
      <c r="L2057" s="868" t="s">
        <v>484</v>
      </c>
      <c r="M2057" s="468" t="s">
        <v>1738</v>
      </c>
      <c r="N2057" s="514">
        <v>146158</v>
      </c>
      <c r="O2057" s="756">
        <v>25</v>
      </c>
      <c r="P2057" s="801">
        <v>19</v>
      </c>
      <c r="Q2057" s="537">
        <f t="shared" si="57"/>
        <v>20.25</v>
      </c>
      <c r="R2057" s="470">
        <f>Q2057*0.75</f>
        <v>15.1875</v>
      </c>
      <c r="S2057" s="1264">
        <f t="shared" si="58"/>
        <v>7217.6790123456794</v>
      </c>
      <c r="T2057" s="1265"/>
      <c r="U2057" s="1292" t="s">
        <v>1690</v>
      </c>
      <c r="V2057" s="1293"/>
    </row>
    <row r="2058" spans="1:23" ht="18">
      <c r="A2058" s="1652"/>
      <c r="B2058" s="817">
        <v>7</v>
      </c>
      <c r="C2058" s="1099">
        <v>85.8</v>
      </c>
      <c r="D2058" s="1102">
        <v>72</v>
      </c>
      <c r="E2058" s="1102">
        <v>18</v>
      </c>
      <c r="F2058" s="1102">
        <v>32</v>
      </c>
      <c r="G2058" s="514">
        <v>489</v>
      </c>
      <c r="H2058" s="514" t="s">
        <v>82</v>
      </c>
      <c r="I2058" s="514" t="s">
        <v>82</v>
      </c>
      <c r="J2058" s="764" t="s">
        <v>443</v>
      </c>
      <c r="K2058" s="764" t="s">
        <v>443</v>
      </c>
      <c r="L2058" s="868" t="s">
        <v>484</v>
      </c>
      <c r="M2058" s="468" t="s">
        <v>1238</v>
      </c>
      <c r="N2058" s="514">
        <v>213563</v>
      </c>
      <c r="O2058" s="756">
        <v>35</v>
      </c>
      <c r="P2058" s="801">
        <v>16</v>
      </c>
      <c r="Q2058" s="537">
        <f t="shared" si="57"/>
        <v>29.4</v>
      </c>
      <c r="R2058" s="470">
        <f>Q2058*0.75</f>
        <v>22.049999999999997</v>
      </c>
      <c r="S2058" s="1264">
        <f t="shared" si="58"/>
        <v>7264.0476190476193</v>
      </c>
      <c r="T2058" s="1265"/>
      <c r="U2058" s="1292" t="s">
        <v>1690</v>
      </c>
      <c r="V2058" s="1293"/>
    </row>
    <row r="2059" spans="1:23" ht="18">
      <c r="A2059" s="1652"/>
      <c r="B2059" s="817">
        <v>8</v>
      </c>
      <c r="C2059" s="1099" t="s">
        <v>82</v>
      </c>
      <c r="D2059" s="1102">
        <v>230</v>
      </c>
      <c r="E2059" s="1102">
        <v>0</v>
      </c>
      <c r="F2059" s="1103" t="s">
        <v>82</v>
      </c>
      <c r="G2059" s="514">
        <v>0</v>
      </c>
      <c r="H2059" s="514" t="s">
        <v>82</v>
      </c>
      <c r="I2059" s="514" t="s">
        <v>82</v>
      </c>
      <c r="J2059" s="764" t="s">
        <v>697</v>
      </c>
      <c r="K2059" s="764">
        <v>0</v>
      </c>
      <c r="L2059" s="868" t="s">
        <v>96</v>
      </c>
      <c r="M2059" s="468" t="s">
        <v>82</v>
      </c>
      <c r="N2059" s="940"/>
      <c r="O2059" s="922"/>
      <c r="P2059" s="871"/>
      <c r="Q2059" s="537">
        <f t="shared" si="57"/>
        <v>0</v>
      </c>
      <c r="R2059" s="470">
        <f>Q2059*0.93</f>
        <v>0</v>
      </c>
      <c r="S2059" s="1264" t="e">
        <f t="shared" si="58"/>
        <v>#DIV/0!</v>
      </c>
      <c r="T2059" s="1265"/>
      <c r="U2059" s="1292" t="s">
        <v>472</v>
      </c>
      <c r="V2059" s="1293"/>
    </row>
    <row r="2060" spans="1:23" ht="18">
      <c r="A2060" s="1652"/>
      <c r="B2060" s="817" t="s">
        <v>465</v>
      </c>
      <c r="C2060" s="1099" t="s">
        <v>82</v>
      </c>
      <c r="D2060" s="1098">
        <v>27</v>
      </c>
      <c r="E2060" s="1104">
        <v>27</v>
      </c>
      <c r="F2060" s="1103" t="s">
        <v>82</v>
      </c>
      <c r="G2060" s="838" t="s">
        <v>96</v>
      </c>
      <c r="H2060" s="468" t="s">
        <v>82</v>
      </c>
      <c r="I2060" s="514" t="s">
        <v>82</v>
      </c>
      <c r="J2060" s="764" t="s">
        <v>699</v>
      </c>
      <c r="K2060" s="514">
        <v>0</v>
      </c>
      <c r="L2060" s="514" t="s">
        <v>82</v>
      </c>
      <c r="M2060" s="863" t="s">
        <v>82</v>
      </c>
      <c r="N2060" s="923"/>
      <c r="O2060" s="922"/>
      <c r="P2060" s="871"/>
      <c r="Q2060" s="537">
        <f t="shared" si="57"/>
        <v>0</v>
      </c>
      <c r="R2060" s="470">
        <f>Q2060*0.93</f>
        <v>0</v>
      </c>
      <c r="S2060" s="1264" t="e">
        <f t="shared" si="58"/>
        <v>#DIV/0!</v>
      </c>
      <c r="T2060" s="1265"/>
      <c r="U2060" s="1292" t="s">
        <v>473</v>
      </c>
      <c r="V2060" s="1293"/>
    </row>
    <row r="2061" spans="1:23" ht="18">
      <c r="A2061" s="1653"/>
      <c r="B2061" s="817" t="s">
        <v>467</v>
      </c>
      <c r="C2061" s="1099">
        <v>25</v>
      </c>
      <c r="D2061" s="1098">
        <v>66</v>
      </c>
      <c r="E2061" s="1109">
        <v>20</v>
      </c>
      <c r="F2061" s="1105">
        <v>36</v>
      </c>
      <c r="G2061" s="514">
        <v>490</v>
      </c>
      <c r="H2061" s="468" t="s">
        <v>82</v>
      </c>
      <c r="I2061" s="514" t="s">
        <v>82</v>
      </c>
      <c r="J2061" s="764">
        <v>0</v>
      </c>
      <c r="K2061" s="764">
        <v>0</v>
      </c>
      <c r="L2061" s="928" t="s">
        <v>484</v>
      </c>
      <c r="M2061" s="1091" t="s">
        <v>1739</v>
      </c>
      <c r="N2061" s="841">
        <v>102201</v>
      </c>
      <c r="O2061" s="787">
        <v>21.54</v>
      </c>
      <c r="P2061" s="801">
        <v>65</v>
      </c>
      <c r="Q2061" s="537">
        <f t="shared" si="57"/>
        <v>7.5389999999999997</v>
      </c>
      <c r="R2061" s="470">
        <f>Q2061*0.7835</f>
        <v>5.9068064999999992</v>
      </c>
      <c r="S2061" s="1264">
        <f t="shared" si="58"/>
        <v>13556.307202546757</v>
      </c>
      <c r="T2061" s="1265"/>
      <c r="U2061" s="1292" t="s">
        <v>1569</v>
      </c>
      <c r="V2061" s="1293"/>
      <c r="W2061" s="959">
        <v>5.5</v>
      </c>
    </row>
    <row r="2062" spans="1:23" ht="18">
      <c r="A2062" s="1651">
        <v>45585</v>
      </c>
      <c r="B2062" s="817" t="s">
        <v>256</v>
      </c>
      <c r="C2062" s="1095" t="s">
        <v>82</v>
      </c>
      <c r="D2062" s="1096">
        <v>142</v>
      </c>
      <c r="E2062" s="1101">
        <v>130</v>
      </c>
      <c r="F2062" s="1098" t="s">
        <v>82</v>
      </c>
      <c r="G2062" s="514" t="s">
        <v>82</v>
      </c>
      <c r="H2062" s="970">
        <v>163.5</v>
      </c>
      <c r="I2062" s="514" t="s">
        <v>82</v>
      </c>
      <c r="J2062" s="838" t="s">
        <v>96</v>
      </c>
      <c r="K2062" s="839">
        <v>0</v>
      </c>
      <c r="L2062" s="868" t="s">
        <v>96</v>
      </c>
      <c r="M2062" s="468" t="s">
        <v>794</v>
      </c>
      <c r="N2062" s="514" t="s">
        <v>82</v>
      </c>
      <c r="O2062" s="756" t="s">
        <v>82</v>
      </c>
      <c r="P2062" s="768" t="s">
        <v>82</v>
      </c>
      <c r="Q2062" s="537" t="e">
        <f t="shared" si="57"/>
        <v>#VALUE!</v>
      </c>
      <c r="R2062" s="470" t="e">
        <f>Q2062*0.75</f>
        <v>#VALUE!</v>
      </c>
      <c r="S2062" s="1264" t="e">
        <f t="shared" si="58"/>
        <v>#VALUE!</v>
      </c>
      <c r="T2062" s="1265"/>
      <c r="U2062" s="1292" t="s">
        <v>1674</v>
      </c>
      <c r="V2062" s="1293"/>
    </row>
    <row r="2063" spans="1:23" ht="18">
      <c r="A2063" s="1652"/>
      <c r="B2063" s="817">
        <v>6</v>
      </c>
      <c r="C2063" s="1099">
        <v>20</v>
      </c>
      <c r="D2063" s="1100">
        <v>64</v>
      </c>
      <c r="E2063" s="1101">
        <v>88</v>
      </c>
      <c r="F2063" s="1102">
        <v>36</v>
      </c>
      <c r="G2063" s="514">
        <v>490</v>
      </c>
      <c r="H2063" s="514" t="s">
        <v>82</v>
      </c>
      <c r="I2063" s="514" t="s">
        <v>82</v>
      </c>
      <c r="J2063" s="838" t="s">
        <v>697</v>
      </c>
      <c r="K2063" s="764" t="s">
        <v>96</v>
      </c>
      <c r="L2063" s="928" t="s">
        <v>781</v>
      </c>
      <c r="M2063" s="468" t="s">
        <v>1372</v>
      </c>
      <c r="N2063" s="514">
        <v>146158</v>
      </c>
      <c r="O2063" s="756">
        <v>27.38</v>
      </c>
      <c r="P2063" s="801">
        <v>19</v>
      </c>
      <c r="Q2063" s="537">
        <f t="shared" si="57"/>
        <v>22.177799999999998</v>
      </c>
      <c r="R2063" s="470">
        <f>Q2063*0.75</f>
        <v>16.63335</v>
      </c>
      <c r="S2063" s="1264">
        <f t="shared" si="58"/>
        <v>6590.2839776713654</v>
      </c>
      <c r="T2063" s="1265"/>
      <c r="U2063" s="1292" t="s">
        <v>1690</v>
      </c>
      <c r="V2063" s="1293"/>
    </row>
    <row r="2064" spans="1:23" ht="18">
      <c r="A2064" s="1652"/>
      <c r="B2064" s="817">
        <v>7</v>
      </c>
      <c r="C2064" s="1099">
        <v>85.8</v>
      </c>
      <c r="D2064" s="1102">
        <v>73</v>
      </c>
      <c r="E2064" s="1102">
        <v>16</v>
      </c>
      <c r="F2064" s="1102">
        <v>32</v>
      </c>
      <c r="G2064" s="514">
        <v>489</v>
      </c>
      <c r="H2064" s="514" t="s">
        <v>82</v>
      </c>
      <c r="I2064" s="514" t="s">
        <v>82</v>
      </c>
      <c r="J2064" s="764" t="s">
        <v>443</v>
      </c>
      <c r="K2064" s="764" t="s">
        <v>443</v>
      </c>
      <c r="L2064" s="928" t="s">
        <v>971</v>
      </c>
      <c r="M2064" s="468" t="s">
        <v>826</v>
      </c>
      <c r="N2064" s="514">
        <v>209198.5263157895</v>
      </c>
      <c r="O2064" s="756">
        <v>35</v>
      </c>
      <c r="P2064" s="801">
        <v>16</v>
      </c>
      <c r="Q2064" s="537">
        <f t="shared" si="57"/>
        <v>29.4</v>
      </c>
      <c r="R2064" s="470">
        <f>Q2064*0.75</f>
        <v>22.049999999999997</v>
      </c>
      <c r="S2064" s="1264">
        <f t="shared" si="58"/>
        <v>7115.596133190119</v>
      </c>
      <c r="T2064" s="1265"/>
      <c r="U2064" s="1292" t="s">
        <v>1690</v>
      </c>
      <c r="V2064" s="1293"/>
    </row>
    <row r="2065" spans="1:23" ht="18">
      <c r="A2065" s="1652"/>
      <c r="B2065" s="817">
        <v>8</v>
      </c>
      <c r="C2065" s="1099" t="s">
        <v>82</v>
      </c>
      <c r="D2065" s="1102">
        <v>230</v>
      </c>
      <c r="E2065" s="1102">
        <v>0</v>
      </c>
      <c r="F2065" s="1103" t="s">
        <v>82</v>
      </c>
      <c r="G2065" s="514">
        <v>0</v>
      </c>
      <c r="H2065" s="514" t="s">
        <v>82</v>
      </c>
      <c r="I2065" s="514" t="s">
        <v>82</v>
      </c>
      <c r="J2065" s="764" t="s">
        <v>697</v>
      </c>
      <c r="K2065" s="764">
        <v>0</v>
      </c>
      <c r="L2065" s="868" t="s">
        <v>96</v>
      </c>
      <c r="M2065" s="468" t="s">
        <v>82</v>
      </c>
      <c r="N2065" s="940"/>
      <c r="O2065" s="922"/>
      <c r="P2065" s="871"/>
      <c r="Q2065" s="537">
        <f t="shared" si="57"/>
        <v>0</v>
      </c>
      <c r="R2065" s="470">
        <f>Q2065*0.93</f>
        <v>0</v>
      </c>
      <c r="S2065" s="1264" t="e">
        <f t="shared" si="58"/>
        <v>#DIV/0!</v>
      </c>
      <c r="T2065" s="1265"/>
      <c r="U2065" s="1292" t="s">
        <v>472</v>
      </c>
      <c r="V2065" s="1293"/>
    </row>
    <row r="2066" spans="1:23" ht="18">
      <c r="A2066" s="1652"/>
      <c r="B2066" s="817" t="s">
        <v>465</v>
      </c>
      <c r="C2066" s="1099" t="s">
        <v>82</v>
      </c>
      <c r="D2066" s="1098">
        <v>27</v>
      </c>
      <c r="E2066" s="1104">
        <v>27</v>
      </c>
      <c r="F2066" s="1103" t="s">
        <v>82</v>
      </c>
      <c r="G2066" s="838" t="s">
        <v>96</v>
      </c>
      <c r="H2066" s="468" t="s">
        <v>82</v>
      </c>
      <c r="I2066" s="514" t="s">
        <v>82</v>
      </c>
      <c r="J2066" s="764" t="s">
        <v>699</v>
      </c>
      <c r="K2066" s="514">
        <v>0</v>
      </c>
      <c r="L2066" s="514" t="s">
        <v>82</v>
      </c>
      <c r="M2066" s="863" t="s">
        <v>82</v>
      </c>
      <c r="N2066" s="923"/>
      <c r="O2066" s="922"/>
      <c r="P2066" s="871"/>
      <c r="Q2066" s="537">
        <f t="shared" si="57"/>
        <v>0</v>
      </c>
      <c r="R2066" s="470">
        <f>Q2066*0.93</f>
        <v>0</v>
      </c>
      <c r="S2066" s="1264" t="e">
        <f t="shared" si="58"/>
        <v>#DIV/0!</v>
      </c>
      <c r="T2066" s="1265"/>
      <c r="U2066" s="1292" t="s">
        <v>473</v>
      </c>
      <c r="V2066" s="1293"/>
    </row>
    <row r="2067" spans="1:23" ht="18">
      <c r="A2067" s="1653"/>
      <c r="B2067" s="817" t="s">
        <v>467</v>
      </c>
      <c r="C2067" s="1099">
        <v>25</v>
      </c>
      <c r="D2067" s="1098">
        <v>67</v>
      </c>
      <c r="E2067" s="1109">
        <v>20</v>
      </c>
      <c r="F2067" s="1105">
        <v>32</v>
      </c>
      <c r="G2067" s="514">
        <v>490</v>
      </c>
      <c r="H2067" s="468" t="s">
        <v>82</v>
      </c>
      <c r="I2067" s="514" t="s">
        <v>82</v>
      </c>
      <c r="J2067" s="764">
        <v>0</v>
      </c>
      <c r="K2067" s="764">
        <v>0</v>
      </c>
      <c r="L2067" s="868" t="s">
        <v>484</v>
      </c>
      <c r="M2067" s="1091" t="s">
        <v>1739</v>
      </c>
      <c r="N2067" s="841">
        <v>102201</v>
      </c>
      <c r="O2067" s="787">
        <v>21.54</v>
      </c>
      <c r="P2067" s="801">
        <v>65</v>
      </c>
      <c r="Q2067" s="537">
        <f t="shared" si="57"/>
        <v>7.5389999999999997</v>
      </c>
      <c r="R2067" s="470">
        <f>Q2067*0.7835</f>
        <v>5.9068064999999992</v>
      </c>
      <c r="S2067" s="1264">
        <f t="shared" si="58"/>
        <v>13556.307202546757</v>
      </c>
      <c r="T2067" s="1265"/>
      <c r="U2067" s="1292" t="s">
        <v>1569</v>
      </c>
      <c r="V2067" s="1293"/>
      <c r="W2067" s="959">
        <v>5.5</v>
      </c>
    </row>
    <row r="2068" spans="1:23" ht="18">
      <c r="A2068" s="1651">
        <v>45586</v>
      </c>
      <c r="B2068" s="817" t="s">
        <v>256</v>
      </c>
      <c r="C2068" s="1095" t="s">
        <v>82</v>
      </c>
      <c r="D2068" s="1096">
        <v>143</v>
      </c>
      <c r="E2068" s="1101">
        <v>130</v>
      </c>
      <c r="F2068" s="1098" t="s">
        <v>82</v>
      </c>
      <c r="G2068" s="514" t="s">
        <v>82</v>
      </c>
      <c r="H2068" s="970">
        <v>163.59</v>
      </c>
      <c r="I2068" s="514" t="s">
        <v>82</v>
      </c>
      <c r="J2068" s="838" t="s">
        <v>96</v>
      </c>
      <c r="K2068" s="839">
        <v>0</v>
      </c>
      <c r="L2068" s="868" t="s">
        <v>96</v>
      </c>
      <c r="M2068" s="468" t="s">
        <v>794</v>
      </c>
      <c r="N2068" s="514" t="s">
        <v>82</v>
      </c>
      <c r="O2068" s="756" t="s">
        <v>82</v>
      </c>
      <c r="P2068" s="768" t="s">
        <v>82</v>
      </c>
      <c r="Q2068" s="537" t="e">
        <f t="shared" si="57"/>
        <v>#VALUE!</v>
      </c>
      <c r="R2068" s="470" t="e">
        <f>Q2068*0.75</f>
        <v>#VALUE!</v>
      </c>
      <c r="S2068" s="1264" t="e">
        <f t="shared" si="58"/>
        <v>#VALUE!</v>
      </c>
      <c r="T2068" s="1265"/>
      <c r="U2068" s="1292" t="s">
        <v>1674</v>
      </c>
      <c r="V2068" s="1293"/>
    </row>
    <row r="2069" spans="1:23" ht="18">
      <c r="A2069" s="1652"/>
      <c r="B2069" s="817">
        <v>6</v>
      </c>
      <c r="C2069" s="1099">
        <v>32.5</v>
      </c>
      <c r="D2069" s="1100">
        <v>57</v>
      </c>
      <c r="E2069" s="1101">
        <v>85</v>
      </c>
      <c r="F2069" s="1102">
        <v>36</v>
      </c>
      <c r="G2069" s="514">
        <v>490</v>
      </c>
      <c r="H2069" s="514" t="s">
        <v>82</v>
      </c>
      <c r="I2069" s="514" t="s">
        <v>82</v>
      </c>
      <c r="J2069" s="838" t="s">
        <v>697</v>
      </c>
      <c r="K2069" s="764" t="s">
        <v>96</v>
      </c>
      <c r="L2069" s="868" t="s">
        <v>484</v>
      </c>
      <c r="M2069" s="468" t="s">
        <v>1740</v>
      </c>
      <c r="N2069" s="514">
        <v>154911</v>
      </c>
      <c r="O2069" s="756">
        <v>25.16</v>
      </c>
      <c r="P2069" s="801">
        <v>17</v>
      </c>
      <c r="Q2069" s="537">
        <f t="shared" si="57"/>
        <v>20.882800000000003</v>
      </c>
      <c r="R2069" s="470">
        <f>Q2069*0.75</f>
        <v>15.662100000000002</v>
      </c>
      <c r="S2069" s="1264">
        <f t="shared" si="58"/>
        <v>7418.1144290995453</v>
      </c>
      <c r="T2069" s="1265"/>
      <c r="U2069" s="1292" t="s">
        <v>1569</v>
      </c>
      <c r="V2069" s="1293"/>
      <c r="W2069" s="959">
        <v>16</v>
      </c>
    </row>
    <row r="2070" spans="1:23" ht="18">
      <c r="A2070" s="1652"/>
      <c r="B2070" s="817">
        <v>7</v>
      </c>
      <c r="C2070" s="1099">
        <v>88.4</v>
      </c>
      <c r="D2070" s="1102">
        <v>72</v>
      </c>
      <c r="E2070" s="1102">
        <v>18</v>
      </c>
      <c r="F2070" s="1102">
        <v>32</v>
      </c>
      <c r="G2070" s="514">
        <v>489</v>
      </c>
      <c r="H2070" s="514" t="s">
        <v>82</v>
      </c>
      <c r="I2070" s="514" t="s">
        <v>82</v>
      </c>
      <c r="J2070" s="764" t="s">
        <v>443</v>
      </c>
      <c r="K2070" s="764" t="s">
        <v>443</v>
      </c>
      <c r="L2070" s="868" t="s">
        <v>484</v>
      </c>
      <c r="M2070" s="468" t="s">
        <v>1732</v>
      </c>
      <c r="N2070" s="514">
        <v>200971</v>
      </c>
      <c r="O2070" s="756">
        <v>35</v>
      </c>
      <c r="P2070" s="801">
        <v>16</v>
      </c>
      <c r="Q2070" s="537">
        <f t="shared" si="57"/>
        <v>29.4</v>
      </c>
      <c r="R2070" s="470">
        <f>Q2070*0.75</f>
        <v>22.049999999999997</v>
      </c>
      <c r="S2070" s="1264">
        <f t="shared" si="58"/>
        <v>6835.7482993197282</v>
      </c>
      <c r="T2070" s="1265"/>
      <c r="U2070" s="1292" t="s">
        <v>1690</v>
      </c>
      <c r="V2070" s="1293"/>
    </row>
    <row r="2071" spans="1:23" ht="18">
      <c r="A2071" s="1652"/>
      <c r="B2071" s="817">
        <v>8</v>
      </c>
      <c r="C2071" s="1099" t="s">
        <v>82</v>
      </c>
      <c r="D2071" s="1102">
        <v>230</v>
      </c>
      <c r="E2071" s="1102">
        <v>0</v>
      </c>
      <c r="F2071" s="1103" t="s">
        <v>82</v>
      </c>
      <c r="G2071" s="514">
        <v>0</v>
      </c>
      <c r="H2071" s="514" t="s">
        <v>82</v>
      </c>
      <c r="I2071" s="514" t="s">
        <v>82</v>
      </c>
      <c r="J2071" s="764" t="s">
        <v>697</v>
      </c>
      <c r="K2071" s="764">
        <v>0</v>
      </c>
      <c r="L2071" s="868" t="s">
        <v>96</v>
      </c>
      <c r="M2071" s="468" t="s">
        <v>82</v>
      </c>
      <c r="N2071" s="940"/>
      <c r="O2071" s="922"/>
      <c r="P2071" s="871"/>
      <c r="Q2071" s="537">
        <f t="shared" si="57"/>
        <v>0</v>
      </c>
      <c r="R2071" s="470">
        <f>Q2071*0.93</f>
        <v>0</v>
      </c>
      <c r="S2071" s="1264" t="e">
        <f t="shared" si="58"/>
        <v>#DIV/0!</v>
      </c>
      <c r="T2071" s="1265"/>
      <c r="U2071" s="1292" t="s">
        <v>472</v>
      </c>
      <c r="V2071" s="1293"/>
    </row>
    <row r="2072" spans="1:23" ht="18">
      <c r="A2072" s="1652"/>
      <c r="B2072" s="817" t="s">
        <v>465</v>
      </c>
      <c r="C2072" s="1099" t="s">
        <v>82</v>
      </c>
      <c r="D2072" s="1098">
        <v>27</v>
      </c>
      <c r="E2072" s="1104">
        <v>27</v>
      </c>
      <c r="F2072" s="1103" t="s">
        <v>82</v>
      </c>
      <c r="G2072" s="838" t="s">
        <v>96</v>
      </c>
      <c r="H2072" s="468" t="s">
        <v>82</v>
      </c>
      <c r="I2072" s="514" t="s">
        <v>82</v>
      </c>
      <c r="J2072" s="764" t="s">
        <v>699</v>
      </c>
      <c r="K2072" s="514">
        <v>0</v>
      </c>
      <c r="L2072" s="514" t="s">
        <v>82</v>
      </c>
      <c r="M2072" s="863" t="s">
        <v>82</v>
      </c>
      <c r="N2072" s="923"/>
      <c r="O2072" s="922"/>
      <c r="P2072" s="871"/>
      <c r="Q2072" s="537">
        <f t="shared" si="57"/>
        <v>0</v>
      </c>
      <c r="R2072" s="470">
        <f>Q2072*0.93</f>
        <v>0</v>
      </c>
      <c r="S2072" s="1264" t="e">
        <f t="shared" si="58"/>
        <v>#DIV/0!</v>
      </c>
      <c r="T2072" s="1265"/>
      <c r="U2072" s="1292" t="s">
        <v>473</v>
      </c>
      <c r="V2072" s="1293"/>
    </row>
    <row r="2073" spans="1:23" ht="18">
      <c r="A2073" s="1653"/>
      <c r="B2073" s="817" t="s">
        <v>467</v>
      </c>
      <c r="C2073" s="1099">
        <v>25</v>
      </c>
      <c r="D2073" s="1098">
        <v>67</v>
      </c>
      <c r="E2073" s="1109">
        <v>20</v>
      </c>
      <c r="F2073" s="1105">
        <v>32</v>
      </c>
      <c r="G2073" s="514">
        <v>490</v>
      </c>
      <c r="H2073" s="468" t="s">
        <v>82</v>
      </c>
      <c r="I2073" s="514" t="s">
        <v>82</v>
      </c>
      <c r="J2073" s="764">
        <v>0</v>
      </c>
      <c r="K2073" s="764">
        <v>0</v>
      </c>
      <c r="L2073" s="868" t="s">
        <v>484</v>
      </c>
      <c r="M2073" s="1091" t="s">
        <v>1739</v>
      </c>
      <c r="N2073" s="841">
        <v>100009</v>
      </c>
      <c r="O2073" s="787">
        <v>24</v>
      </c>
      <c r="P2073" s="801">
        <v>65</v>
      </c>
      <c r="Q2073" s="537">
        <f t="shared" si="57"/>
        <v>8.4</v>
      </c>
      <c r="R2073" s="470">
        <f>Q2073*0.7835</f>
        <v>6.5814000000000004</v>
      </c>
      <c r="S2073" s="1264">
        <f t="shared" si="58"/>
        <v>11905.833333333332</v>
      </c>
      <c r="T2073" s="1265"/>
      <c r="U2073" s="1292" t="s">
        <v>1690</v>
      </c>
      <c r="V2073" s="1293"/>
    </row>
    <row r="2074" spans="1:23" ht="18">
      <c r="A2074" s="1651">
        <v>45587</v>
      </c>
      <c r="B2074" s="817" t="s">
        <v>256</v>
      </c>
      <c r="C2074" s="1095" t="s">
        <v>82</v>
      </c>
      <c r="D2074" s="1096">
        <v>143</v>
      </c>
      <c r="E2074" s="1101">
        <v>135</v>
      </c>
      <c r="F2074" s="1098" t="s">
        <v>82</v>
      </c>
      <c r="G2074" s="514" t="s">
        <v>82</v>
      </c>
      <c r="H2074" s="970">
        <v>163.68</v>
      </c>
      <c r="I2074" s="514" t="s">
        <v>82</v>
      </c>
      <c r="J2074" s="838" t="s">
        <v>96</v>
      </c>
      <c r="K2074" s="839">
        <v>0</v>
      </c>
      <c r="L2074" s="868" t="s">
        <v>96</v>
      </c>
      <c r="M2074" s="468" t="s">
        <v>794</v>
      </c>
      <c r="N2074" s="514" t="s">
        <v>82</v>
      </c>
      <c r="O2074" s="756" t="s">
        <v>82</v>
      </c>
      <c r="P2074" s="768" t="s">
        <v>82</v>
      </c>
      <c r="Q2074" s="537" t="e">
        <f t="shared" si="57"/>
        <v>#VALUE!</v>
      </c>
      <c r="R2074" s="470" t="e">
        <f>Q2074*0.75</f>
        <v>#VALUE!</v>
      </c>
      <c r="S2074" s="1264" t="e">
        <f t="shared" si="58"/>
        <v>#VALUE!</v>
      </c>
      <c r="T2074" s="1265"/>
      <c r="U2074" s="1292" t="s">
        <v>1674</v>
      </c>
      <c r="V2074" s="1293"/>
    </row>
    <row r="2075" spans="1:23" ht="18">
      <c r="A2075" s="1652"/>
      <c r="B2075" s="817">
        <v>6</v>
      </c>
      <c r="C2075" s="1099">
        <v>46.4</v>
      </c>
      <c r="D2075" s="1100" t="s">
        <v>1741</v>
      </c>
      <c r="E2075" s="1101">
        <v>80</v>
      </c>
      <c r="F2075" s="1102">
        <v>36</v>
      </c>
      <c r="G2075" s="514">
        <v>468</v>
      </c>
      <c r="H2075" s="514" t="s">
        <v>82</v>
      </c>
      <c r="I2075" s="514" t="s">
        <v>82</v>
      </c>
      <c r="J2075" s="838" t="s">
        <v>697</v>
      </c>
      <c r="K2075" s="764" t="s">
        <v>96</v>
      </c>
      <c r="L2075" s="868" t="s">
        <v>484</v>
      </c>
      <c r="M2075" s="468" t="s">
        <v>1740</v>
      </c>
      <c r="N2075" s="514">
        <v>160699</v>
      </c>
      <c r="O2075" s="756">
        <v>25.87</v>
      </c>
      <c r="P2075" s="801">
        <v>31</v>
      </c>
      <c r="Q2075" s="537">
        <f t="shared" si="57"/>
        <v>17.850300000000001</v>
      </c>
      <c r="R2075" s="470">
        <f>Q2075*0.75</f>
        <v>13.387725</v>
      </c>
      <c r="S2075" s="1264">
        <f t="shared" si="58"/>
        <v>9002.5937939418382</v>
      </c>
      <c r="T2075" s="1265"/>
      <c r="U2075" s="1292" t="s">
        <v>1569</v>
      </c>
      <c r="V2075" s="1293"/>
    </row>
    <row r="2076" spans="1:23" ht="18">
      <c r="A2076" s="1652"/>
      <c r="B2076" s="817">
        <v>7</v>
      </c>
      <c r="C2076" s="1099">
        <v>88.4</v>
      </c>
      <c r="D2076" s="1102">
        <v>72</v>
      </c>
      <c r="E2076" s="1102">
        <v>18</v>
      </c>
      <c r="F2076" s="1102">
        <v>33</v>
      </c>
      <c r="G2076" s="514">
        <v>468</v>
      </c>
      <c r="H2076" s="514" t="s">
        <v>82</v>
      </c>
      <c r="I2076" s="514" t="s">
        <v>82</v>
      </c>
      <c r="J2076" s="764" t="s">
        <v>443</v>
      </c>
      <c r="K2076" s="764" t="s">
        <v>443</v>
      </c>
      <c r="L2076" s="868" t="s">
        <v>484</v>
      </c>
      <c r="M2076" s="468" t="s">
        <v>1732</v>
      </c>
      <c r="N2076" s="514">
        <v>199634</v>
      </c>
      <c r="O2076" s="756">
        <v>36.76</v>
      </c>
      <c r="P2076" s="801">
        <v>16</v>
      </c>
      <c r="Q2076" s="537">
        <f t="shared" si="57"/>
        <v>30.878399999999996</v>
      </c>
      <c r="R2076" s="470">
        <f>Q2076*0.75</f>
        <v>23.158799999999996</v>
      </c>
      <c r="S2076" s="1264">
        <f t="shared" si="58"/>
        <v>6465.166588942433</v>
      </c>
      <c r="T2076" s="1265"/>
      <c r="U2076" s="1292" t="s">
        <v>1690</v>
      </c>
      <c r="V2076" s="1293"/>
    </row>
    <row r="2077" spans="1:23" ht="18">
      <c r="A2077" s="1652"/>
      <c r="B2077" s="817">
        <v>8</v>
      </c>
      <c r="C2077" s="1099" t="s">
        <v>82</v>
      </c>
      <c r="D2077" s="1102">
        <v>230</v>
      </c>
      <c r="E2077" s="1102">
        <v>0</v>
      </c>
      <c r="F2077" s="1103" t="s">
        <v>82</v>
      </c>
      <c r="G2077" s="514">
        <v>0</v>
      </c>
      <c r="H2077" s="514" t="s">
        <v>82</v>
      </c>
      <c r="I2077" s="514" t="s">
        <v>82</v>
      </c>
      <c r="J2077" s="764" t="s">
        <v>697</v>
      </c>
      <c r="K2077" s="764">
        <v>0</v>
      </c>
      <c r="L2077" s="868" t="s">
        <v>96</v>
      </c>
      <c r="M2077" s="468" t="s">
        <v>82</v>
      </c>
      <c r="N2077" s="940"/>
      <c r="O2077" s="922"/>
      <c r="P2077" s="871"/>
      <c r="Q2077" s="537">
        <f t="shared" si="57"/>
        <v>0</v>
      </c>
      <c r="R2077" s="470">
        <f>Q2077*0.93</f>
        <v>0</v>
      </c>
      <c r="S2077" s="1264" t="e">
        <f t="shared" si="58"/>
        <v>#DIV/0!</v>
      </c>
      <c r="T2077" s="1265"/>
      <c r="U2077" s="1292" t="s">
        <v>472</v>
      </c>
      <c r="V2077" s="1293"/>
    </row>
    <row r="2078" spans="1:23" ht="18">
      <c r="A2078" s="1652"/>
      <c r="B2078" s="817" t="s">
        <v>465</v>
      </c>
      <c r="C2078" s="1099" t="s">
        <v>82</v>
      </c>
      <c r="D2078" s="1098">
        <v>27</v>
      </c>
      <c r="E2078" s="1104">
        <v>27</v>
      </c>
      <c r="F2078" s="1103" t="s">
        <v>82</v>
      </c>
      <c r="G2078" s="838" t="s">
        <v>96</v>
      </c>
      <c r="H2078" s="468" t="s">
        <v>82</v>
      </c>
      <c r="I2078" s="514" t="s">
        <v>82</v>
      </c>
      <c r="J2078" s="764" t="s">
        <v>699</v>
      </c>
      <c r="K2078" s="514">
        <v>0</v>
      </c>
      <c r="L2078" s="514" t="s">
        <v>82</v>
      </c>
      <c r="M2078" s="863" t="s">
        <v>82</v>
      </c>
      <c r="N2078" s="923"/>
      <c r="O2078" s="922"/>
      <c r="P2078" s="871"/>
      <c r="Q2078" s="537">
        <f t="shared" si="57"/>
        <v>0</v>
      </c>
      <c r="R2078" s="470">
        <f>Q2078*0.93</f>
        <v>0</v>
      </c>
      <c r="S2078" s="1264" t="e">
        <f t="shared" si="58"/>
        <v>#DIV/0!</v>
      </c>
      <c r="T2078" s="1265"/>
      <c r="U2078" s="1292" t="s">
        <v>473</v>
      </c>
      <c r="V2078" s="1293"/>
    </row>
    <row r="2079" spans="1:23" ht="18">
      <c r="A2079" s="1653"/>
      <c r="B2079" s="817" t="s">
        <v>467</v>
      </c>
      <c r="C2079" s="1099">
        <v>25</v>
      </c>
      <c r="D2079" s="1098">
        <v>66</v>
      </c>
      <c r="E2079" s="1109">
        <v>20</v>
      </c>
      <c r="F2079" s="1105">
        <v>32</v>
      </c>
      <c r="G2079" s="514">
        <v>468</v>
      </c>
      <c r="H2079" s="468" t="s">
        <v>82</v>
      </c>
      <c r="I2079" s="514" t="s">
        <v>82</v>
      </c>
      <c r="J2079" s="764">
        <v>0</v>
      </c>
      <c r="K2079" s="764">
        <v>0</v>
      </c>
      <c r="L2079" s="868" t="s">
        <v>484</v>
      </c>
      <c r="M2079" s="1091" t="s">
        <v>1742</v>
      </c>
      <c r="N2079" s="841">
        <v>100009</v>
      </c>
      <c r="O2079" s="787">
        <v>24</v>
      </c>
      <c r="P2079" s="801">
        <v>65</v>
      </c>
      <c r="Q2079" s="537">
        <f t="shared" si="57"/>
        <v>8.4</v>
      </c>
      <c r="R2079" s="470">
        <f>Q2079*0.7835</f>
        <v>6.5814000000000004</v>
      </c>
      <c r="S2079" s="1264">
        <f t="shared" si="58"/>
        <v>11905.833333333332</v>
      </c>
      <c r="T2079" s="1265"/>
      <c r="U2079" s="1292" t="s">
        <v>1690</v>
      </c>
      <c r="V2079" s="1293"/>
    </row>
    <row r="2080" spans="1:23" ht="18.75" customHeight="1">
      <c r="A2080" s="1651">
        <v>45588</v>
      </c>
      <c r="B2080" s="817" t="s">
        <v>256</v>
      </c>
      <c r="C2080" s="1095" t="s">
        <v>82</v>
      </c>
      <c r="D2080" s="1096">
        <v>143</v>
      </c>
      <c r="E2080" s="1101">
        <v>135</v>
      </c>
      <c r="F2080" s="1098" t="s">
        <v>82</v>
      </c>
      <c r="G2080" s="514" t="s">
        <v>82</v>
      </c>
      <c r="H2080" s="970">
        <v>163.79</v>
      </c>
      <c r="I2080" s="514" t="s">
        <v>82</v>
      </c>
      <c r="J2080" s="838" t="s">
        <v>96</v>
      </c>
      <c r="K2080" s="839">
        <v>0</v>
      </c>
      <c r="L2080" s="868" t="s">
        <v>96</v>
      </c>
      <c r="M2080" s="468" t="s">
        <v>794</v>
      </c>
      <c r="N2080" s="514" t="s">
        <v>82</v>
      </c>
      <c r="O2080" s="756" t="s">
        <v>82</v>
      </c>
      <c r="P2080" s="768" t="s">
        <v>82</v>
      </c>
      <c r="Q2080" s="537" t="e">
        <f t="shared" si="57"/>
        <v>#VALUE!</v>
      </c>
      <c r="R2080" s="470" t="e">
        <f>Q2080*0.75</f>
        <v>#VALUE!</v>
      </c>
      <c r="S2080" s="1264" t="e">
        <f t="shared" si="58"/>
        <v>#VALUE!</v>
      </c>
      <c r="T2080" s="1265"/>
      <c r="U2080" s="1292" t="s">
        <v>1674</v>
      </c>
      <c r="V2080" s="1293"/>
    </row>
    <row r="2081" spans="1:22" ht="18.75" customHeight="1">
      <c r="A2081" s="1652"/>
      <c r="B2081" s="817">
        <v>6</v>
      </c>
      <c r="C2081" s="1099">
        <v>100</v>
      </c>
      <c r="D2081" s="1100" t="s">
        <v>1072</v>
      </c>
      <c r="E2081" s="1101">
        <v>80</v>
      </c>
      <c r="F2081" s="1102">
        <v>33</v>
      </c>
      <c r="G2081" s="514">
        <v>466</v>
      </c>
      <c r="H2081" s="514" t="s">
        <v>82</v>
      </c>
      <c r="I2081" s="514" t="s">
        <v>82</v>
      </c>
      <c r="J2081" s="838" t="s">
        <v>697</v>
      </c>
      <c r="K2081" s="764" t="s">
        <v>96</v>
      </c>
      <c r="L2081" s="868" t="s">
        <v>484</v>
      </c>
      <c r="M2081" s="468" t="s">
        <v>1740</v>
      </c>
      <c r="N2081" s="514">
        <v>149091</v>
      </c>
      <c r="O2081" s="756">
        <v>27.49</v>
      </c>
      <c r="P2081" s="801">
        <v>31</v>
      </c>
      <c r="Q2081" s="537">
        <f t="shared" si="57"/>
        <v>18.9681</v>
      </c>
      <c r="R2081" s="470">
        <f>Q2081*0.75</f>
        <v>14.226075</v>
      </c>
      <c r="S2081" s="1264">
        <f t="shared" si="58"/>
        <v>7860.0914166416251</v>
      </c>
      <c r="T2081" s="1265"/>
      <c r="U2081" s="1292" t="s">
        <v>1690</v>
      </c>
      <c r="V2081" s="1293"/>
    </row>
    <row r="2082" spans="1:22" ht="18.75" customHeight="1">
      <c r="A2082" s="1652"/>
      <c r="B2082" s="817">
        <v>7</v>
      </c>
      <c r="C2082" s="1099">
        <v>100</v>
      </c>
      <c r="D2082" s="1102">
        <v>72</v>
      </c>
      <c r="E2082" s="1102">
        <v>18</v>
      </c>
      <c r="F2082" s="1102">
        <v>36</v>
      </c>
      <c r="G2082" s="514">
        <v>466</v>
      </c>
      <c r="H2082" s="514" t="s">
        <v>82</v>
      </c>
      <c r="I2082" s="514" t="s">
        <v>82</v>
      </c>
      <c r="J2082" s="764" t="s">
        <v>443</v>
      </c>
      <c r="K2082" s="764" t="s">
        <v>443</v>
      </c>
      <c r="L2082" s="868" t="s">
        <v>484</v>
      </c>
      <c r="M2082" s="468" t="s">
        <v>1732</v>
      </c>
      <c r="N2082" s="514">
        <v>222905</v>
      </c>
      <c r="O2082" s="756">
        <v>35.229999999999997</v>
      </c>
      <c r="P2082" s="801">
        <v>14</v>
      </c>
      <c r="Q2082" s="537">
        <f t="shared" si="57"/>
        <v>30.297799999999999</v>
      </c>
      <c r="R2082" s="470">
        <f>Q2082*0.75</f>
        <v>22.72335</v>
      </c>
      <c r="S2082" s="1264">
        <f t="shared" si="58"/>
        <v>7357.1348414736385</v>
      </c>
      <c r="T2082" s="1265"/>
      <c r="U2082" s="1292" t="s">
        <v>1569</v>
      </c>
      <c r="V2082" s="1293"/>
    </row>
    <row r="2083" spans="1:22" ht="18.75" customHeight="1">
      <c r="A2083" s="1652"/>
      <c r="B2083" s="817">
        <v>8</v>
      </c>
      <c r="C2083" s="1099" t="s">
        <v>82</v>
      </c>
      <c r="D2083" s="1102">
        <v>230</v>
      </c>
      <c r="E2083" s="1102">
        <v>0</v>
      </c>
      <c r="F2083" s="1103" t="s">
        <v>82</v>
      </c>
      <c r="G2083" s="514">
        <v>0</v>
      </c>
      <c r="H2083" s="514" t="s">
        <v>82</v>
      </c>
      <c r="I2083" s="514" t="s">
        <v>82</v>
      </c>
      <c r="J2083" s="764" t="s">
        <v>697</v>
      </c>
      <c r="K2083" s="764">
        <v>0</v>
      </c>
      <c r="L2083" s="868" t="s">
        <v>96</v>
      </c>
      <c r="M2083" s="468" t="s">
        <v>82</v>
      </c>
      <c r="N2083" s="940"/>
      <c r="O2083" s="922"/>
      <c r="P2083" s="871"/>
      <c r="Q2083" s="537">
        <f t="shared" si="57"/>
        <v>0</v>
      </c>
      <c r="R2083" s="470">
        <f>Q2083*0.93</f>
        <v>0</v>
      </c>
      <c r="S2083" s="1264" t="e">
        <f t="shared" si="58"/>
        <v>#DIV/0!</v>
      </c>
      <c r="T2083" s="1265"/>
      <c r="U2083" s="1292" t="s">
        <v>472</v>
      </c>
      <c r="V2083" s="1293"/>
    </row>
    <row r="2084" spans="1:22" ht="18.75" customHeight="1">
      <c r="A2084" s="1652"/>
      <c r="B2084" s="817" t="s">
        <v>465</v>
      </c>
      <c r="C2084" s="1099" t="s">
        <v>82</v>
      </c>
      <c r="D2084" s="1098">
        <v>27</v>
      </c>
      <c r="E2084" s="1104">
        <v>27</v>
      </c>
      <c r="F2084" s="1103" t="s">
        <v>82</v>
      </c>
      <c r="G2084" s="838" t="s">
        <v>96</v>
      </c>
      <c r="H2084" s="468" t="s">
        <v>82</v>
      </c>
      <c r="I2084" s="514" t="s">
        <v>82</v>
      </c>
      <c r="J2084" s="764" t="s">
        <v>699</v>
      </c>
      <c r="K2084" s="514">
        <v>0</v>
      </c>
      <c r="L2084" s="514" t="s">
        <v>82</v>
      </c>
      <c r="M2084" s="863" t="s">
        <v>82</v>
      </c>
      <c r="N2084" s="923"/>
      <c r="O2084" s="922"/>
      <c r="P2084" s="871"/>
      <c r="Q2084" s="537">
        <f t="shared" ref="Q2084:Q2147" si="59">O2084*(100-P2084)/100</f>
        <v>0</v>
      </c>
      <c r="R2084" s="470">
        <f>Q2084*0.93</f>
        <v>0</v>
      </c>
      <c r="S2084" s="1264" t="e">
        <f t="shared" si="58"/>
        <v>#DIV/0!</v>
      </c>
      <c r="T2084" s="1265"/>
      <c r="U2084" s="1292" t="s">
        <v>473</v>
      </c>
      <c r="V2084" s="1293"/>
    </row>
    <row r="2085" spans="1:22" ht="18.75" customHeight="1">
      <c r="A2085" s="1653"/>
      <c r="B2085" s="817" t="s">
        <v>467</v>
      </c>
      <c r="C2085" s="1099">
        <v>25</v>
      </c>
      <c r="D2085" s="1098">
        <v>66</v>
      </c>
      <c r="E2085" s="1109">
        <v>20</v>
      </c>
      <c r="F2085" s="1105">
        <v>32</v>
      </c>
      <c r="G2085" s="514">
        <v>466</v>
      </c>
      <c r="H2085" s="468" t="s">
        <v>82</v>
      </c>
      <c r="I2085" s="514" t="s">
        <v>82</v>
      </c>
      <c r="J2085" s="764">
        <v>0</v>
      </c>
      <c r="K2085" s="764">
        <v>0</v>
      </c>
      <c r="L2085" s="868" t="s">
        <v>484</v>
      </c>
      <c r="M2085" s="1091" t="s">
        <v>1742</v>
      </c>
      <c r="N2085" s="841">
        <v>95622</v>
      </c>
      <c r="O2085" s="787">
        <v>25.93</v>
      </c>
      <c r="P2085" s="801">
        <v>65</v>
      </c>
      <c r="Q2085" s="537">
        <f t="shared" si="59"/>
        <v>9.0754999999999999</v>
      </c>
      <c r="R2085" s="470">
        <f>Q2085*0.7835</f>
        <v>7.1106542499999996</v>
      </c>
      <c r="S2085" s="1264">
        <f t="shared" si="58"/>
        <v>10536.278992892954</v>
      </c>
      <c r="T2085" s="1265"/>
      <c r="U2085" s="1292" t="s">
        <v>1690</v>
      </c>
      <c r="V2085" s="1293"/>
    </row>
    <row r="2086" spans="1:22" ht="18">
      <c r="A2086" s="1651">
        <v>45589</v>
      </c>
      <c r="B2086" s="817" t="s">
        <v>256</v>
      </c>
      <c r="C2086" s="1095" t="s">
        <v>82</v>
      </c>
      <c r="D2086" s="1096">
        <v>143</v>
      </c>
      <c r="E2086" s="1101">
        <v>135</v>
      </c>
      <c r="F2086" s="1098" t="s">
        <v>82</v>
      </c>
      <c r="G2086" s="514" t="s">
        <v>82</v>
      </c>
      <c r="H2086" s="970">
        <v>163.89</v>
      </c>
      <c r="I2086" s="514" t="s">
        <v>82</v>
      </c>
      <c r="J2086" s="838" t="s">
        <v>96</v>
      </c>
      <c r="K2086" s="839">
        <v>0</v>
      </c>
      <c r="L2086" s="868" t="s">
        <v>96</v>
      </c>
      <c r="M2086" s="468" t="s">
        <v>794</v>
      </c>
      <c r="N2086" s="514" t="s">
        <v>82</v>
      </c>
      <c r="O2086" s="756" t="s">
        <v>82</v>
      </c>
      <c r="P2086" s="768" t="s">
        <v>82</v>
      </c>
      <c r="Q2086" s="537" t="e">
        <f t="shared" si="59"/>
        <v>#VALUE!</v>
      </c>
      <c r="R2086" s="470" t="e">
        <f>Q2086*0.75</f>
        <v>#VALUE!</v>
      </c>
      <c r="S2086" s="1264" t="e">
        <f t="shared" si="58"/>
        <v>#VALUE!</v>
      </c>
      <c r="T2086" s="1265"/>
      <c r="U2086" s="1292" t="s">
        <v>1674</v>
      </c>
      <c r="V2086" s="1293"/>
    </row>
    <row r="2087" spans="1:22" ht="18">
      <c r="A2087" s="1652"/>
      <c r="B2087" s="817">
        <v>6</v>
      </c>
      <c r="C2087" s="1099">
        <v>100</v>
      </c>
      <c r="D2087" s="1100">
        <v>52</v>
      </c>
      <c r="E2087" s="1101">
        <v>80</v>
      </c>
      <c r="F2087" s="1102">
        <v>33</v>
      </c>
      <c r="G2087" s="514">
        <v>470</v>
      </c>
      <c r="H2087" s="514" t="s">
        <v>82</v>
      </c>
      <c r="I2087" s="514" t="s">
        <v>82</v>
      </c>
      <c r="J2087" s="838" t="s">
        <v>697</v>
      </c>
      <c r="K2087" s="764" t="s">
        <v>96</v>
      </c>
      <c r="L2087" s="868" t="s">
        <v>484</v>
      </c>
      <c r="M2087" s="468" t="s">
        <v>1744</v>
      </c>
      <c r="N2087" s="514">
        <v>154520</v>
      </c>
      <c r="O2087" s="756">
        <v>27.77</v>
      </c>
      <c r="P2087" s="801">
        <v>31</v>
      </c>
      <c r="Q2087" s="537">
        <f t="shared" si="59"/>
        <v>19.161299999999997</v>
      </c>
      <c r="R2087" s="470">
        <f>Q2087*0.75</f>
        <v>14.370974999999998</v>
      </c>
      <c r="S2087" s="1264">
        <f t="shared" si="58"/>
        <v>8064.1710113614436</v>
      </c>
      <c r="T2087" s="1265"/>
      <c r="U2087" s="1292" t="s">
        <v>1690</v>
      </c>
      <c r="V2087" s="1293"/>
    </row>
    <row r="2088" spans="1:22" ht="18">
      <c r="A2088" s="1652"/>
      <c r="B2088" s="817">
        <v>7</v>
      </c>
      <c r="C2088" s="1099">
        <v>100</v>
      </c>
      <c r="D2088" s="1102" t="s">
        <v>1011</v>
      </c>
      <c r="E2088" s="1102">
        <v>18</v>
      </c>
      <c r="F2088" s="1102">
        <v>36</v>
      </c>
      <c r="G2088" s="514">
        <v>470</v>
      </c>
      <c r="H2088" s="514" t="s">
        <v>82</v>
      </c>
      <c r="I2088" s="514" t="s">
        <v>82</v>
      </c>
      <c r="J2088" s="764" t="s">
        <v>443</v>
      </c>
      <c r="K2088" s="764" t="s">
        <v>443</v>
      </c>
      <c r="L2088" s="868" t="s">
        <v>484</v>
      </c>
      <c r="M2088" s="468" t="s">
        <v>1732</v>
      </c>
      <c r="N2088" s="514">
        <v>213659</v>
      </c>
      <c r="O2088" s="756">
        <v>36.25</v>
      </c>
      <c r="P2088" s="801">
        <v>14</v>
      </c>
      <c r="Q2088" s="537">
        <f t="shared" si="59"/>
        <v>31.175000000000001</v>
      </c>
      <c r="R2088" s="470">
        <f>Q2088*0.75</f>
        <v>23.381250000000001</v>
      </c>
      <c r="S2088" s="1264">
        <f t="shared" si="58"/>
        <v>6853.536487570168</v>
      </c>
      <c r="T2088" s="1265"/>
      <c r="U2088" s="1292" t="s">
        <v>1690</v>
      </c>
      <c r="V2088" s="1293"/>
    </row>
    <row r="2089" spans="1:22" ht="18">
      <c r="A2089" s="1652"/>
      <c r="B2089" s="817">
        <v>8</v>
      </c>
      <c r="C2089" s="1099" t="s">
        <v>82</v>
      </c>
      <c r="D2089" s="1102">
        <v>230</v>
      </c>
      <c r="E2089" s="1102">
        <v>0</v>
      </c>
      <c r="F2089" s="1103" t="s">
        <v>82</v>
      </c>
      <c r="G2089" s="514">
        <v>0</v>
      </c>
      <c r="H2089" s="514" t="s">
        <v>82</v>
      </c>
      <c r="I2089" s="514" t="s">
        <v>82</v>
      </c>
      <c r="J2089" s="764" t="s">
        <v>697</v>
      </c>
      <c r="K2089" s="764">
        <v>0</v>
      </c>
      <c r="L2089" s="868" t="s">
        <v>96</v>
      </c>
      <c r="M2089" s="468" t="s">
        <v>82</v>
      </c>
      <c r="N2089" s="940"/>
      <c r="O2089" s="922"/>
      <c r="P2089" s="871"/>
      <c r="Q2089" s="537">
        <f t="shared" si="59"/>
        <v>0</v>
      </c>
      <c r="R2089" s="470">
        <f>Q2089*0.93</f>
        <v>0</v>
      </c>
      <c r="S2089" s="1264" t="e">
        <f t="shared" si="58"/>
        <v>#DIV/0!</v>
      </c>
      <c r="T2089" s="1265"/>
      <c r="U2089" s="1292" t="s">
        <v>472</v>
      </c>
      <c r="V2089" s="1293"/>
    </row>
    <row r="2090" spans="1:22" ht="18">
      <c r="A2090" s="1652"/>
      <c r="B2090" s="817" t="s">
        <v>465</v>
      </c>
      <c r="C2090" s="1099" t="s">
        <v>82</v>
      </c>
      <c r="D2090" s="1098">
        <v>27</v>
      </c>
      <c r="E2090" s="1104">
        <v>27</v>
      </c>
      <c r="F2090" s="1103" t="s">
        <v>82</v>
      </c>
      <c r="G2090" s="838" t="s">
        <v>96</v>
      </c>
      <c r="H2090" s="468" t="s">
        <v>82</v>
      </c>
      <c r="I2090" s="514" t="s">
        <v>82</v>
      </c>
      <c r="J2090" s="764" t="s">
        <v>699</v>
      </c>
      <c r="K2090" s="514">
        <v>0</v>
      </c>
      <c r="L2090" s="514" t="s">
        <v>82</v>
      </c>
      <c r="M2090" s="863" t="s">
        <v>82</v>
      </c>
      <c r="N2090" s="923"/>
      <c r="O2090" s="922"/>
      <c r="P2090" s="871"/>
      <c r="Q2090" s="537">
        <f t="shared" si="59"/>
        <v>0</v>
      </c>
      <c r="R2090" s="470">
        <f>Q2090*0.93</f>
        <v>0</v>
      </c>
      <c r="S2090" s="1264" t="e">
        <f t="shared" si="58"/>
        <v>#DIV/0!</v>
      </c>
      <c r="T2090" s="1265"/>
      <c r="U2090" s="1292" t="s">
        <v>473</v>
      </c>
      <c r="V2090" s="1293"/>
    </row>
    <row r="2091" spans="1:22" ht="18">
      <c r="A2091" s="1653"/>
      <c r="B2091" s="817" t="s">
        <v>467</v>
      </c>
      <c r="C2091" s="1099">
        <v>25</v>
      </c>
      <c r="D2091" s="1098">
        <v>66</v>
      </c>
      <c r="E2091" s="1109">
        <v>20</v>
      </c>
      <c r="F2091" s="1105">
        <v>32</v>
      </c>
      <c r="G2091" s="514">
        <v>470</v>
      </c>
      <c r="H2091" s="468" t="s">
        <v>82</v>
      </c>
      <c r="I2091" s="514" t="s">
        <v>82</v>
      </c>
      <c r="J2091" s="764">
        <v>0</v>
      </c>
      <c r="K2091" s="764">
        <v>0</v>
      </c>
      <c r="L2091" s="868" t="s">
        <v>484</v>
      </c>
      <c r="M2091" s="1091" t="s">
        <v>1743</v>
      </c>
      <c r="N2091" s="841">
        <v>102053</v>
      </c>
      <c r="O2091" s="787">
        <v>26.02</v>
      </c>
      <c r="P2091" s="801">
        <v>66</v>
      </c>
      <c r="Q2091" s="537">
        <f t="shared" si="59"/>
        <v>8.8468</v>
      </c>
      <c r="R2091" s="470">
        <f>Q2091*0.7835</f>
        <v>6.9314678000000001</v>
      </c>
      <c r="S2091" s="1264">
        <f t="shared" si="58"/>
        <v>11535.583487814803</v>
      </c>
      <c r="T2091" s="1265"/>
      <c r="U2091" s="1292" t="s">
        <v>1569</v>
      </c>
      <c r="V2091" s="1293"/>
    </row>
    <row r="2092" spans="1:22" ht="18">
      <c r="A2092" s="1651">
        <v>45590</v>
      </c>
      <c r="B2092" s="817" t="s">
        <v>256</v>
      </c>
      <c r="C2092" s="1095" t="s">
        <v>82</v>
      </c>
      <c r="D2092" s="1096">
        <v>143</v>
      </c>
      <c r="E2092" s="1101">
        <v>135</v>
      </c>
      <c r="F2092" s="1098" t="s">
        <v>82</v>
      </c>
      <c r="G2092" s="514" t="s">
        <v>82</v>
      </c>
      <c r="H2092" s="970">
        <v>164</v>
      </c>
      <c r="I2092" s="514" t="s">
        <v>82</v>
      </c>
      <c r="J2092" s="838" t="s">
        <v>96</v>
      </c>
      <c r="K2092" s="839">
        <v>0</v>
      </c>
      <c r="L2092" s="868" t="s">
        <v>96</v>
      </c>
      <c r="M2092" s="468" t="s">
        <v>794</v>
      </c>
      <c r="N2092" s="514" t="s">
        <v>82</v>
      </c>
      <c r="O2092" s="756" t="s">
        <v>82</v>
      </c>
      <c r="P2092" s="768" t="s">
        <v>82</v>
      </c>
      <c r="Q2092" s="537" t="e">
        <f t="shared" si="59"/>
        <v>#VALUE!</v>
      </c>
      <c r="R2092" s="470" t="e">
        <f>Q2092*0.75</f>
        <v>#VALUE!</v>
      </c>
      <c r="S2092" s="1264" t="e">
        <f t="shared" si="58"/>
        <v>#VALUE!</v>
      </c>
      <c r="T2092" s="1265"/>
      <c r="U2092" s="1292" t="s">
        <v>1674</v>
      </c>
      <c r="V2092" s="1293"/>
    </row>
    <row r="2093" spans="1:22" ht="18">
      <c r="A2093" s="1652"/>
      <c r="B2093" s="817">
        <v>6</v>
      </c>
      <c r="C2093" s="1099">
        <v>100</v>
      </c>
      <c r="D2093" s="1100">
        <v>52</v>
      </c>
      <c r="E2093" s="1101">
        <v>80</v>
      </c>
      <c r="F2093" s="1102">
        <v>33</v>
      </c>
      <c r="G2093" s="514">
        <v>465</v>
      </c>
      <c r="H2093" s="514" t="s">
        <v>82</v>
      </c>
      <c r="I2093" s="514" t="s">
        <v>82</v>
      </c>
      <c r="J2093" s="838" t="s">
        <v>697</v>
      </c>
      <c r="K2093" s="764" t="s">
        <v>96</v>
      </c>
      <c r="L2093" s="868" t="s">
        <v>484</v>
      </c>
      <c r="M2093" s="468" t="s">
        <v>1744</v>
      </c>
      <c r="N2093" s="514">
        <v>154520</v>
      </c>
      <c r="O2093" s="756">
        <v>25.54</v>
      </c>
      <c r="P2093" s="801">
        <v>31</v>
      </c>
      <c r="Q2093" s="537">
        <f t="shared" si="59"/>
        <v>17.622599999999998</v>
      </c>
      <c r="R2093" s="470">
        <f>Q2093*0.75</f>
        <v>13.216949999999999</v>
      </c>
      <c r="S2093" s="1264">
        <f t="shared" si="58"/>
        <v>8768.2861779760096</v>
      </c>
      <c r="T2093" s="1265"/>
      <c r="U2093" s="1292" t="s">
        <v>1746</v>
      </c>
      <c r="V2093" s="1293"/>
    </row>
    <row r="2094" spans="1:22" ht="18">
      <c r="A2094" s="1652"/>
      <c r="B2094" s="817">
        <v>7</v>
      </c>
      <c r="C2094" s="1099">
        <v>100</v>
      </c>
      <c r="D2094" s="1102" t="s">
        <v>1011</v>
      </c>
      <c r="E2094" s="1102">
        <v>18</v>
      </c>
      <c r="F2094" s="1102">
        <v>36</v>
      </c>
      <c r="G2094" s="514">
        <v>465</v>
      </c>
      <c r="H2094" s="514" t="s">
        <v>82</v>
      </c>
      <c r="I2094" s="514" t="s">
        <v>82</v>
      </c>
      <c r="J2094" s="764" t="s">
        <v>443</v>
      </c>
      <c r="K2094" s="764" t="s">
        <v>443</v>
      </c>
      <c r="L2094" s="868" t="s">
        <v>484</v>
      </c>
      <c r="M2094" s="468" t="s">
        <v>1732</v>
      </c>
      <c r="N2094" s="514">
        <v>213606</v>
      </c>
      <c r="O2094" s="756">
        <v>35.57</v>
      </c>
      <c r="P2094" s="801">
        <v>11</v>
      </c>
      <c r="Q2094" s="537">
        <f t="shared" si="59"/>
        <v>31.657299999999999</v>
      </c>
      <c r="R2094" s="470">
        <f>Q2094*0.75</f>
        <v>23.742975000000001</v>
      </c>
      <c r="S2094" s="1264">
        <f t="shared" si="58"/>
        <v>6747.4484558064014</v>
      </c>
      <c r="T2094" s="1265"/>
      <c r="U2094" s="1292" t="s">
        <v>1745</v>
      </c>
      <c r="V2094" s="1293"/>
    </row>
    <row r="2095" spans="1:22" ht="18">
      <c r="A2095" s="1652"/>
      <c r="B2095" s="817">
        <v>8</v>
      </c>
      <c r="C2095" s="1099" t="s">
        <v>82</v>
      </c>
      <c r="D2095" s="1102">
        <v>230</v>
      </c>
      <c r="E2095" s="1102">
        <v>0</v>
      </c>
      <c r="F2095" s="1103" t="s">
        <v>82</v>
      </c>
      <c r="G2095" s="514">
        <v>0</v>
      </c>
      <c r="H2095" s="514" t="s">
        <v>82</v>
      </c>
      <c r="I2095" s="514" t="s">
        <v>82</v>
      </c>
      <c r="J2095" s="764" t="s">
        <v>697</v>
      </c>
      <c r="K2095" s="764">
        <v>0</v>
      </c>
      <c r="L2095" s="868" t="s">
        <v>96</v>
      </c>
      <c r="M2095" s="468" t="s">
        <v>82</v>
      </c>
      <c r="N2095" s="940"/>
      <c r="O2095" s="922"/>
      <c r="P2095" s="871"/>
      <c r="Q2095" s="537">
        <f t="shared" si="59"/>
        <v>0</v>
      </c>
      <c r="R2095" s="470">
        <f>Q2095*0.93</f>
        <v>0</v>
      </c>
      <c r="S2095" s="1264" t="e">
        <f t="shared" si="58"/>
        <v>#DIV/0!</v>
      </c>
      <c r="T2095" s="1265"/>
      <c r="U2095" s="1292" t="s">
        <v>472</v>
      </c>
      <c r="V2095" s="1293"/>
    </row>
    <row r="2096" spans="1:22" ht="18">
      <c r="A2096" s="1652"/>
      <c r="B2096" s="817" t="s">
        <v>465</v>
      </c>
      <c r="C2096" s="1099" t="s">
        <v>82</v>
      </c>
      <c r="D2096" s="1098">
        <v>27</v>
      </c>
      <c r="E2096" s="1104">
        <v>27</v>
      </c>
      <c r="F2096" s="1103" t="s">
        <v>82</v>
      </c>
      <c r="G2096" s="838" t="s">
        <v>96</v>
      </c>
      <c r="H2096" s="468" t="s">
        <v>82</v>
      </c>
      <c r="I2096" s="514" t="s">
        <v>82</v>
      </c>
      <c r="J2096" s="764" t="s">
        <v>699</v>
      </c>
      <c r="K2096" s="514">
        <v>0</v>
      </c>
      <c r="L2096" s="514" t="s">
        <v>82</v>
      </c>
      <c r="M2096" s="863" t="s">
        <v>82</v>
      </c>
      <c r="N2096" s="923"/>
      <c r="O2096" s="922"/>
      <c r="P2096" s="871"/>
      <c r="Q2096" s="537">
        <f t="shared" si="59"/>
        <v>0</v>
      </c>
      <c r="R2096" s="470">
        <f>Q2096*0.93</f>
        <v>0</v>
      </c>
      <c r="S2096" s="1264" t="e">
        <f t="shared" si="58"/>
        <v>#DIV/0!</v>
      </c>
      <c r="T2096" s="1265"/>
      <c r="U2096" s="1292" t="s">
        <v>473</v>
      </c>
      <c r="V2096" s="1293"/>
    </row>
    <row r="2097" spans="1:22" ht="18">
      <c r="A2097" s="1653"/>
      <c r="B2097" s="817" t="s">
        <v>467</v>
      </c>
      <c r="C2097" s="1099">
        <v>25</v>
      </c>
      <c r="D2097" s="1098">
        <v>66</v>
      </c>
      <c r="E2097" s="1109">
        <v>20</v>
      </c>
      <c r="F2097" s="1105">
        <v>32</v>
      </c>
      <c r="G2097" s="514">
        <v>465</v>
      </c>
      <c r="H2097" s="468" t="s">
        <v>82</v>
      </c>
      <c r="I2097" s="514" t="s">
        <v>82</v>
      </c>
      <c r="J2097" s="764">
        <v>0</v>
      </c>
      <c r="K2097" s="764">
        <v>0</v>
      </c>
      <c r="L2097" s="868" t="s">
        <v>484</v>
      </c>
      <c r="M2097" s="1091" t="s">
        <v>1743</v>
      </c>
      <c r="N2097" s="841">
        <v>102053</v>
      </c>
      <c r="O2097" s="787">
        <v>26.02</v>
      </c>
      <c r="P2097" s="801">
        <v>66</v>
      </c>
      <c r="Q2097" s="537">
        <f t="shared" si="59"/>
        <v>8.8468</v>
      </c>
      <c r="R2097" s="470">
        <f>Q2097*0.7835</f>
        <v>6.9314678000000001</v>
      </c>
      <c r="S2097" s="1264">
        <f t="shared" si="58"/>
        <v>11535.583487814803</v>
      </c>
      <c r="T2097" s="1265"/>
      <c r="U2097" s="1292" t="s">
        <v>1690</v>
      </c>
      <c r="V2097" s="1293"/>
    </row>
    <row r="2098" spans="1:22" ht="18">
      <c r="A2098" s="1651">
        <v>45591</v>
      </c>
      <c r="B2098" s="817" t="s">
        <v>256</v>
      </c>
      <c r="C2098" s="1095" t="s">
        <v>82</v>
      </c>
      <c r="D2098" s="1096">
        <v>143</v>
      </c>
      <c r="E2098" s="1101">
        <v>135</v>
      </c>
      <c r="F2098" s="1098" t="s">
        <v>82</v>
      </c>
      <c r="G2098" s="514" t="s">
        <v>82</v>
      </c>
      <c r="H2098" s="970">
        <v>164.11</v>
      </c>
      <c r="I2098" s="514" t="s">
        <v>82</v>
      </c>
      <c r="J2098" s="838" t="s">
        <v>96</v>
      </c>
      <c r="K2098" s="839">
        <v>0</v>
      </c>
      <c r="L2098" s="868" t="s">
        <v>96</v>
      </c>
      <c r="M2098" s="468" t="s">
        <v>794</v>
      </c>
      <c r="N2098" s="514" t="s">
        <v>82</v>
      </c>
      <c r="O2098" s="756" t="s">
        <v>82</v>
      </c>
      <c r="P2098" s="768" t="s">
        <v>82</v>
      </c>
      <c r="Q2098" s="537" t="e">
        <f t="shared" si="59"/>
        <v>#VALUE!</v>
      </c>
      <c r="R2098" s="470" t="e">
        <f>Q2098*0.75</f>
        <v>#VALUE!</v>
      </c>
      <c r="S2098" s="1264" t="e">
        <f t="shared" si="58"/>
        <v>#VALUE!</v>
      </c>
      <c r="T2098" s="1265"/>
      <c r="U2098" s="1292" t="s">
        <v>1674</v>
      </c>
      <c r="V2098" s="1293"/>
    </row>
    <row r="2099" spans="1:22" ht="18">
      <c r="A2099" s="1652"/>
      <c r="B2099" s="817">
        <v>6</v>
      </c>
      <c r="C2099" s="1099">
        <v>100</v>
      </c>
      <c r="D2099" s="1100">
        <v>52</v>
      </c>
      <c r="E2099" s="1101">
        <v>80</v>
      </c>
      <c r="F2099" s="1102">
        <v>33</v>
      </c>
      <c r="G2099" s="514">
        <v>465</v>
      </c>
      <c r="H2099" s="514" t="s">
        <v>82</v>
      </c>
      <c r="I2099" s="514" t="s">
        <v>82</v>
      </c>
      <c r="J2099" s="838" t="s">
        <v>697</v>
      </c>
      <c r="K2099" s="764" t="s">
        <v>96</v>
      </c>
      <c r="L2099" s="868" t="s">
        <v>484</v>
      </c>
      <c r="M2099" s="468" t="s">
        <v>1744</v>
      </c>
      <c r="N2099" s="514">
        <v>154480</v>
      </c>
      <c r="O2099" s="756">
        <v>25.33</v>
      </c>
      <c r="P2099" s="801">
        <v>31</v>
      </c>
      <c r="Q2099" s="537">
        <f t="shared" si="59"/>
        <v>17.477699999999999</v>
      </c>
      <c r="R2099" s="470">
        <f>Q2099*0.75</f>
        <v>13.108274999999999</v>
      </c>
      <c r="S2099" s="1264">
        <f t="shared" si="58"/>
        <v>8838.6915898545012</v>
      </c>
      <c r="T2099" s="1265"/>
      <c r="U2099" s="1292" t="s">
        <v>1690</v>
      </c>
      <c r="V2099" s="1293"/>
    </row>
    <row r="2100" spans="1:22" ht="18">
      <c r="A2100" s="1652"/>
      <c r="B2100" s="817">
        <v>7</v>
      </c>
      <c r="C2100" s="1099">
        <v>100</v>
      </c>
      <c r="D2100" s="1102" t="s">
        <v>1011</v>
      </c>
      <c r="E2100" s="1102">
        <v>18</v>
      </c>
      <c r="F2100" s="1102">
        <v>33</v>
      </c>
      <c r="G2100" s="514">
        <v>465</v>
      </c>
      <c r="H2100" s="514" t="s">
        <v>82</v>
      </c>
      <c r="I2100" s="514" t="s">
        <v>82</v>
      </c>
      <c r="J2100" s="764" t="s">
        <v>443</v>
      </c>
      <c r="K2100" s="764" t="s">
        <v>443</v>
      </c>
      <c r="L2100" s="868" t="s">
        <v>484</v>
      </c>
      <c r="M2100" s="468" t="s">
        <v>1732</v>
      </c>
      <c r="N2100" s="514">
        <v>213606</v>
      </c>
      <c r="O2100" s="756">
        <v>35.15</v>
      </c>
      <c r="P2100" s="801">
        <v>11</v>
      </c>
      <c r="Q2100" s="537">
        <f t="shared" si="59"/>
        <v>31.2835</v>
      </c>
      <c r="R2100" s="470">
        <f>Q2100*0.75</f>
        <v>23.462624999999999</v>
      </c>
      <c r="S2100" s="1264">
        <f t="shared" si="58"/>
        <v>6828.0723064874455</v>
      </c>
      <c r="T2100" s="1265"/>
      <c r="U2100" s="1292" t="s">
        <v>1690</v>
      </c>
      <c r="V2100" s="1293"/>
    </row>
    <row r="2101" spans="1:22" ht="18">
      <c r="A2101" s="1652"/>
      <c r="B2101" s="817">
        <v>8</v>
      </c>
      <c r="C2101" s="1099" t="s">
        <v>82</v>
      </c>
      <c r="D2101" s="1102">
        <v>230</v>
      </c>
      <c r="E2101" s="1102">
        <v>0</v>
      </c>
      <c r="F2101" s="1103" t="s">
        <v>82</v>
      </c>
      <c r="G2101" s="514">
        <v>0</v>
      </c>
      <c r="H2101" s="514" t="s">
        <v>82</v>
      </c>
      <c r="I2101" s="514" t="s">
        <v>82</v>
      </c>
      <c r="J2101" s="764" t="s">
        <v>697</v>
      </c>
      <c r="K2101" s="764">
        <v>0</v>
      </c>
      <c r="L2101" s="868" t="s">
        <v>96</v>
      </c>
      <c r="M2101" s="468" t="s">
        <v>82</v>
      </c>
      <c r="N2101" s="940"/>
      <c r="O2101" s="922"/>
      <c r="P2101" s="871"/>
      <c r="Q2101" s="537">
        <f t="shared" si="59"/>
        <v>0</v>
      </c>
      <c r="R2101" s="470">
        <f>Q2101*0.93</f>
        <v>0</v>
      </c>
      <c r="S2101" s="1264" t="e">
        <f t="shared" si="58"/>
        <v>#DIV/0!</v>
      </c>
      <c r="T2101" s="1265"/>
      <c r="U2101" s="1292" t="s">
        <v>472</v>
      </c>
      <c r="V2101" s="1293"/>
    </row>
    <row r="2102" spans="1:22" ht="18">
      <c r="A2102" s="1652"/>
      <c r="B2102" s="817" t="s">
        <v>465</v>
      </c>
      <c r="C2102" s="1099" t="s">
        <v>82</v>
      </c>
      <c r="D2102" s="1098">
        <v>27</v>
      </c>
      <c r="E2102" s="1104">
        <v>27</v>
      </c>
      <c r="F2102" s="1103" t="s">
        <v>82</v>
      </c>
      <c r="G2102" s="838" t="s">
        <v>96</v>
      </c>
      <c r="H2102" s="468" t="s">
        <v>82</v>
      </c>
      <c r="I2102" s="514" t="s">
        <v>82</v>
      </c>
      <c r="J2102" s="764" t="s">
        <v>699</v>
      </c>
      <c r="K2102" s="514">
        <v>0</v>
      </c>
      <c r="L2102" s="514" t="s">
        <v>82</v>
      </c>
      <c r="M2102" s="863" t="s">
        <v>82</v>
      </c>
      <c r="N2102" s="923"/>
      <c r="O2102" s="922"/>
      <c r="P2102" s="871"/>
      <c r="Q2102" s="537">
        <f t="shared" si="59"/>
        <v>0</v>
      </c>
      <c r="R2102" s="470">
        <f>Q2102*0.93</f>
        <v>0</v>
      </c>
      <c r="S2102" s="1264" t="e">
        <f t="shared" si="58"/>
        <v>#DIV/0!</v>
      </c>
      <c r="T2102" s="1265"/>
      <c r="U2102" s="1292" t="s">
        <v>473</v>
      </c>
      <c r="V2102" s="1293"/>
    </row>
    <row r="2103" spans="1:22" ht="18">
      <c r="A2103" s="1653"/>
      <c r="B2103" s="817" t="s">
        <v>467</v>
      </c>
      <c r="C2103" s="1099">
        <v>25</v>
      </c>
      <c r="D2103" s="1098">
        <v>66</v>
      </c>
      <c r="E2103" s="1109">
        <v>20</v>
      </c>
      <c r="F2103" s="1105">
        <v>36</v>
      </c>
      <c r="G2103" s="514">
        <v>465</v>
      </c>
      <c r="H2103" s="468" t="s">
        <v>82</v>
      </c>
      <c r="I2103" s="514" t="s">
        <v>82</v>
      </c>
      <c r="J2103" s="764">
        <v>0</v>
      </c>
      <c r="K2103" s="764">
        <v>0</v>
      </c>
      <c r="L2103" s="868" t="s">
        <v>484</v>
      </c>
      <c r="M2103" s="1091" t="s">
        <v>1743</v>
      </c>
      <c r="N2103" s="841">
        <v>103264</v>
      </c>
      <c r="O2103" s="787">
        <v>25.89</v>
      </c>
      <c r="P2103" s="801">
        <v>66</v>
      </c>
      <c r="Q2103" s="537">
        <f t="shared" si="59"/>
        <v>8.8026</v>
      </c>
      <c r="R2103" s="470">
        <f>Q2103*0.7835</f>
        <v>6.8968370999999999</v>
      </c>
      <c r="S2103" s="1264">
        <f t="shared" si="58"/>
        <v>11731.079453797742</v>
      </c>
      <c r="T2103" s="1265"/>
      <c r="U2103" s="1292" t="s">
        <v>1569</v>
      </c>
      <c r="V2103" s="1293"/>
    </row>
    <row r="2104" spans="1:22" ht="18">
      <c r="A2104" s="1651">
        <v>45592</v>
      </c>
      <c r="B2104" s="817" t="s">
        <v>256</v>
      </c>
      <c r="C2104" s="1095" t="s">
        <v>82</v>
      </c>
      <c r="D2104" s="1096">
        <v>143</v>
      </c>
      <c r="E2104" s="1101">
        <v>135</v>
      </c>
      <c r="F2104" s="1098" t="s">
        <v>82</v>
      </c>
      <c r="G2104" s="514" t="s">
        <v>82</v>
      </c>
      <c r="H2104" s="970">
        <v>164.22</v>
      </c>
      <c r="I2104" s="514" t="s">
        <v>82</v>
      </c>
      <c r="J2104" s="838" t="s">
        <v>96</v>
      </c>
      <c r="K2104" s="839">
        <v>0</v>
      </c>
      <c r="L2104" s="868" t="s">
        <v>96</v>
      </c>
      <c r="M2104" s="468" t="s">
        <v>794</v>
      </c>
      <c r="N2104" s="514" t="s">
        <v>82</v>
      </c>
      <c r="O2104" s="756" t="s">
        <v>82</v>
      </c>
      <c r="P2104" s="768" t="s">
        <v>82</v>
      </c>
      <c r="Q2104" s="537" t="e">
        <f t="shared" si="59"/>
        <v>#VALUE!</v>
      </c>
      <c r="R2104" s="470" t="e">
        <f>Q2104*0.75</f>
        <v>#VALUE!</v>
      </c>
      <c r="S2104" s="1264" t="e">
        <f t="shared" si="58"/>
        <v>#VALUE!</v>
      </c>
      <c r="T2104" s="1265"/>
      <c r="U2104" s="1292" t="s">
        <v>1674</v>
      </c>
      <c r="V2104" s="1293"/>
    </row>
    <row r="2105" spans="1:22" ht="18">
      <c r="A2105" s="1652"/>
      <c r="B2105" s="817">
        <v>6</v>
      </c>
      <c r="C2105" s="1099">
        <v>100</v>
      </c>
      <c r="D2105" s="1100" t="s">
        <v>1653</v>
      </c>
      <c r="E2105" s="1101">
        <v>82</v>
      </c>
      <c r="F2105" s="1102">
        <v>36</v>
      </c>
      <c r="G2105" s="514">
        <v>465</v>
      </c>
      <c r="H2105" s="514" t="s">
        <v>82</v>
      </c>
      <c r="I2105" s="514" t="s">
        <v>82</v>
      </c>
      <c r="J2105" s="838" t="s">
        <v>697</v>
      </c>
      <c r="K2105" s="764" t="s">
        <v>96</v>
      </c>
      <c r="L2105" s="868" t="s">
        <v>484</v>
      </c>
      <c r="M2105" s="468" t="s">
        <v>1747</v>
      </c>
      <c r="N2105" s="514">
        <v>156125</v>
      </c>
      <c r="O2105" s="756">
        <v>25</v>
      </c>
      <c r="P2105" s="801">
        <v>31</v>
      </c>
      <c r="Q2105" s="537">
        <f t="shared" si="59"/>
        <v>17.25</v>
      </c>
      <c r="R2105" s="470">
        <f>Q2105*0.75</f>
        <v>12.9375</v>
      </c>
      <c r="S2105" s="1264">
        <f t="shared" si="58"/>
        <v>9050.7246376811599</v>
      </c>
      <c r="T2105" s="1265"/>
      <c r="U2105" s="1292" t="s">
        <v>1569</v>
      </c>
      <c r="V2105" s="1293"/>
    </row>
    <row r="2106" spans="1:22" ht="18">
      <c r="A2106" s="1652"/>
      <c r="B2106" s="817">
        <v>7</v>
      </c>
      <c r="C2106" s="1099">
        <v>100</v>
      </c>
      <c r="D2106" s="1102">
        <v>71</v>
      </c>
      <c r="E2106" s="1102">
        <v>18</v>
      </c>
      <c r="F2106" s="1102">
        <v>33</v>
      </c>
      <c r="G2106" s="514">
        <v>465</v>
      </c>
      <c r="H2106" s="514" t="s">
        <v>82</v>
      </c>
      <c r="I2106" s="514" t="s">
        <v>82</v>
      </c>
      <c r="J2106" s="764" t="s">
        <v>443</v>
      </c>
      <c r="K2106" s="764" t="s">
        <v>443</v>
      </c>
      <c r="L2106" s="868" t="s">
        <v>484</v>
      </c>
      <c r="M2106" s="468" t="s">
        <v>1676</v>
      </c>
      <c r="N2106" s="514">
        <v>211676</v>
      </c>
      <c r="O2106" s="756">
        <v>36.159999999999997</v>
      </c>
      <c r="P2106" s="801">
        <v>11</v>
      </c>
      <c r="Q2106" s="537">
        <f t="shared" si="59"/>
        <v>32.182400000000001</v>
      </c>
      <c r="R2106" s="470">
        <f>Q2106*0.75</f>
        <v>24.136800000000001</v>
      </c>
      <c r="S2106" s="1264">
        <f t="shared" si="58"/>
        <v>6577.3839117032912</v>
      </c>
      <c r="T2106" s="1265"/>
      <c r="U2106" s="1292" t="s">
        <v>1690</v>
      </c>
      <c r="V2106" s="1293"/>
    </row>
    <row r="2107" spans="1:22" ht="18">
      <c r="A2107" s="1652"/>
      <c r="B2107" s="817">
        <v>8</v>
      </c>
      <c r="C2107" s="1099" t="s">
        <v>82</v>
      </c>
      <c r="D2107" s="1102">
        <v>230</v>
      </c>
      <c r="E2107" s="1102">
        <v>0</v>
      </c>
      <c r="F2107" s="1103" t="s">
        <v>82</v>
      </c>
      <c r="G2107" s="514">
        <v>0</v>
      </c>
      <c r="H2107" s="514" t="s">
        <v>82</v>
      </c>
      <c r="I2107" s="514" t="s">
        <v>82</v>
      </c>
      <c r="J2107" s="764" t="s">
        <v>697</v>
      </c>
      <c r="K2107" s="764">
        <v>0</v>
      </c>
      <c r="L2107" s="868" t="s">
        <v>96</v>
      </c>
      <c r="M2107" s="468" t="s">
        <v>82</v>
      </c>
      <c r="N2107" s="940"/>
      <c r="O2107" s="922"/>
      <c r="P2107" s="871"/>
      <c r="Q2107" s="537">
        <f t="shared" si="59"/>
        <v>0</v>
      </c>
      <c r="R2107" s="470">
        <f>Q2107*0.93</f>
        <v>0</v>
      </c>
      <c r="S2107" s="1264" t="e">
        <f t="shared" si="58"/>
        <v>#DIV/0!</v>
      </c>
      <c r="T2107" s="1265"/>
      <c r="U2107" s="1292" t="s">
        <v>472</v>
      </c>
      <c r="V2107" s="1293"/>
    </row>
    <row r="2108" spans="1:22" ht="18">
      <c r="A2108" s="1652"/>
      <c r="B2108" s="817" t="s">
        <v>465</v>
      </c>
      <c r="C2108" s="1099" t="s">
        <v>82</v>
      </c>
      <c r="D2108" s="1098">
        <v>30</v>
      </c>
      <c r="E2108" s="1104">
        <v>30</v>
      </c>
      <c r="F2108" s="1103" t="s">
        <v>82</v>
      </c>
      <c r="G2108" s="838" t="s">
        <v>96</v>
      </c>
      <c r="H2108" s="468" t="s">
        <v>82</v>
      </c>
      <c r="I2108" s="514" t="s">
        <v>82</v>
      </c>
      <c r="J2108" s="764" t="s">
        <v>699</v>
      </c>
      <c r="K2108" s="514">
        <v>0</v>
      </c>
      <c r="L2108" s="514" t="s">
        <v>82</v>
      </c>
      <c r="M2108" s="863" t="s">
        <v>82</v>
      </c>
      <c r="N2108" s="923"/>
      <c r="O2108" s="922"/>
      <c r="P2108" s="871"/>
      <c r="Q2108" s="537">
        <f t="shared" si="59"/>
        <v>0</v>
      </c>
      <c r="R2108" s="470">
        <f>Q2108*0.93</f>
        <v>0</v>
      </c>
      <c r="S2108" s="1264" t="e">
        <f t="shared" si="58"/>
        <v>#DIV/0!</v>
      </c>
      <c r="T2108" s="1265"/>
      <c r="U2108" s="1292" t="s">
        <v>473</v>
      </c>
      <c r="V2108" s="1293"/>
    </row>
    <row r="2109" spans="1:22" ht="18">
      <c r="A2109" s="1653"/>
      <c r="B2109" s="817" t="s">
        <v>467</v>
      </c>
      <c r="C2109" s="1099">
        <v>25</v>
      </c>
      <c r="D2109" s="1098">
        <v>66</v>
      </c>
      <c r="E2109" s="1109">
        <v>20</v>
      </c>
      <c r="F2109" s="1105">
        <v>32</v>
      </c>
      <c r="G2109" s="514">
        <v>465</v>
      </c>
      <c r="H2109" s="468" t="s">
        <v>82</v>
      </c>
      <c r="I2109" s="514" t="s">
        <v>82</v>
      </c>
      <c r="J2109" s="764">
        <v>0</v>
      </c>
      <c r="K2109" s="764">
        <v>0</v>
      </c>
      <c r="L2109" s="868" t="s">
        <v>484</v>
      </c>
      <c r="M2109" s="1091" t="s">
        <v>1748</v>
      </c>
      <c r="N2109" s="841">
        <v>103264</v>
      </c>
      <c r="O2109" s="787">
        <v>25.89</v>
      </c>
      <c r="P2109" s="801">
        <v>66</v>
      </c>
      <c r="Q2109" s="537">
        <f t="shared" si="59"/>
        <v>8.8026</v>
      </c>
      <c r="R2109" s="470">
        <f>Q2109*0.7835</f>
        <v>6.8968370999999999</v>
      </c>
      <c r="S2109" s="1264">
        <f t="shared" si="58"/>
        <v>11731.079453797742</v>
      </c>
      <c r="T2109" s="1265"/>
      <c r="U2109" s="1292" t="s">
        <v>1690</v>
      </c>
      <c r="V2109" s="1293"/>
    </row>
    <row r="2110" spans="1:22" ht="18">
      <c r="A2110" s="1651">
        <v>45593</v>
      </c>
      <c r="B2110" s="817" t="s">
        <v>256</v>
      </c>
      <c r="C2110" s="1095" t="s">
        <v>82</v>
      </c>
      <c r="D2110" s="1096">
        <v>143</v>
      </c>
      <c r="E2110" s="1101">
        <v>135</v>
      </c>
      <c r="F2110" s="1098" t="s">
        <v>82</v>
      </c>
      <c r="G2110" s="514" t="s">
        <v>82</v>
      </c>
      <c r="H2110" s="970">
        <v>164.33</v>
      </c>
      <c r="I2110" s="514" t="s">
        <v>82</v>
      </c>
      <c r="J2110" s="838" t="s">
        <v>96</v>
      </c>
      <c r="K2110" s="839">
        <v>0</v>
      </c>
      <c r="L2110" s="868" t="s">
        <v>96</v>
      </c>
      <c r="M2110" s="468" t="s">
        <v>794</v>
      </c>
      <c r="N2110" s="514" t="s">
        <v>82</v>
      </c>
      <c r="O2110" s="756" t="s">
        <v>82</v>
      </c>
      <c r="P2110" s="768" t="s">
        <v>82</v>
      </c>
      <c r="Q2110" s="537" t="e">
        <f t="shared" si="59"/>
        <v>#VALUE!</v>
      </c>
      <c r="R2110" s="470" t="e">
        <f>Q2110*0.75</f>
        <v>#VALUE!</v>
      </c>
      <c r="S2110" s="1264" t="e">
        <f t="shared" si="58"/>
        <v>#VALUE!</v>
      </c>
      <c r="T2110" s="1265"/>
      <c r="U2110" s="1292" t="s">
        <v>1674</v>
      </c>
      <c r="V2110" s="1293"/>
    </row>
    <row r="2111" spans="1:22" ht="18">
      <c r="A2111" s="1652"/>
      <c r="B2111" s="817">
        <v>6</v>
      </c>
      <c r="C2111" s="1099">
        <v>100</v>
      </c>
      <c r="D2111" s="1100" t="s">
        <v>1072</v>
      </c>
      <c r="E2111" s="1101">
        <v>82</v>
      </c>
      <c r="F2111" s="1102">
        <v>36</v>
      </c>
      <c r="G2111" s="514">
        <v>465</v>
      </c>
      <c r="H2111" s="514" t="s">
        <v>82</v>
      </c>
      <c r="I2111" s="514" t="s">
        <v>82</v>
      </c>
      <c r="J2111" s="838" t="s">
        <v>697</v>
      </c>
      <c r="K2111" s="764" t="s">
        <v>96</v>
      </c>
      <c r="L2111" s="868" t="s">
        <v>484</v>
      </c>
      <c r="M2111" s="468" t="s">
        <v>1749</v>
      </c>
      <c r="N2111" s="514">
        <v>153265</v>
      </c>
      <c r="O2111" s="756">
        <v>25.81</v>
      </c>
      <c r="P2111" s="801">
        <v>31</v>
      </c>
      <c r="Q2111" s="537">
        <f t="shared" si="59"/>
        <v>17.808899999999998</v>
      </c>
      <c r="R2111" s="470">
        <f>Q2111*0.75</f>
        <v>13.356674999999999</v>
      </c>
      <c r="S2111" s="1264">
        <f t="shared" si="58"/>
        <v>8606.0902133203072</v>
      </c>
      <c r="T2111" s="1265"/>
      <c r="U2111" s="1292" t="s">
        <v>1690</v>
      </c>
      <c r="V2111" s="1293"/>
    </row>
    <row r="2112" spans="1:22" ht="18">
      <c r="A2112" s="1652"/>
      <c r="B2112" s="817">
        <v>7</v>
      </c>
      <c r="C2112" s="1099">
        <v>100</v>
      </c>
      <c r="D2112" s="1102">
        <v>71.72</v>
      </c>
      <c r="E2112" s="1102">
        <v>18</v>
      </c>
      <c r="F2112" s="1102">
        <v>33</v>
      </c>
      <c r="G2112" s="514">
        <v>465</v>
      </c>
      <c r="H2112" s="514" t="s">
        <v>82</v>
      </c>
      <c r="I2112" s="514" t="s">
        <v>82</v>
      </c>
      <c r="J2112" s="764" t="s">
        <v>443</v>
      </c>
      <c r="K2112" s="764" t="s">
        <v>443</v>
      </c>
      <c r="L2112" s="868" t="s">
        <v>484</v>
      </c>
      <c r="M2112" s="468" t="s">
        <v>1676</v>
      </c>
      <c r="N2112" s="514">
        <v>213483</v>
      </c>
      <c r="O2112" s="756">
        <v>35.72</v>
      </c>
      <c r="P2112" s="801">
        <v>11</v>
      </c>
      <c r="Q2112" s="537">
        <f t="shared" si="59"/>
        <v>31.790800000000001</v>
      </c>
      <c r="R2112" s="470">
        <f>Q2112*0.75</f>
        <v>23.8431</v>
      </c>
      <c r="S2112" s="1264">
        <f t="shared" si="58"/>
        <v>6715.2446619776792</v>
      </c>
      <c r="T2112" s="1265"/>
      <c r="U2112" s="1292" t="s">
        <v>1569</v>
      </c>
      <c r="V2112" s="1293"/>
    </row>
    <row r="2113" spans="1:22" ht="18">
      <c r="A2113" s="1652"/>
      <c r="B2113" s="817">
        <v>8</v>
      </c>
      <c r="C2113" s="1099" t="s">
        <v>82</v>
      </c>
      <c r="D2113" s="1102">
        <v>230</v>
      </c>
      <c r="E2113" s="1102">
        <v>0</v>
      </c>
      <c r="F2113" s="1103" t="s">
        <v>82</v>
      </c>
      <c r="G2113" s="514">
        <v>0</v>
      </c>
      <c r="H2113" s="514" t="s">
        <v>82</v>
      </c>
      <c r="I2113" s="514" t="s">
        <v>82</v>
      </c>
      <c r="J2113" s="764" t="s">
        <v>697</v>
      </c>
      <c r="K2113" s="764">
        <v>0</v>
      </c>
      <c r="L2113" s="868" t="s">
        <v>96</v>
      </c>
      <c r="M2113" s="468" t="s">
        <v>82</v>
      </c>
      <c r="N2113" s="940"/>
      <c r="O2113" s="922"/>
      <c r="P2113" s="871"/>
      <c r="Q2113" s="537">
        <f t="shared" si="59"/>
        <v>0</v>
      </c>
      <c r="R2113" s="470">
        <f>Q2113*0.93</f>
        <v>0</v>
      </c>
      <c r="S2113" s="1264" t="e">
        <f t="shared" si="58"/>
        <v>#DIV/0!</v>
      </c>
      <c r="T2113" s="1265"/>
      <c r="U2113" s="1292" t="s">
        <v>472</v>
      </c>
      <c r="V2113" s="1293"/>
    </row>
    <row r="2114" spans="1:22" ht="18">
      <c r="A2114" s="1652"/>
      <c r="B2114" s="817" t="s">
        <v>465</v>
      </c>
      <c r="C2114" s="1099" t="s">
        <v>82</v>
      </c>
      <c r="D2114" s="1098">
        <v>30</v>
      </c>
      <c r="E2114" s="1104">
        <v>30</v>
      </c>
      <c r="F2114" s="1103" t="s">
        <v>82</v>
      </c>
      <c r="G2114" s="838" t="s">
        <v>96</v>
      </c>
      <c r="H2114" s="468" t="s">
        <v>82</v>
      </c>
      <c r="I2114" s="514" t="s">
        <v>82</v>
      </c>
      <c r="J2114" s="764" t="s">
        <v>699</v>
      </c>
      <c r="K2114" s="514">
        <v>0</v>
      </c>
      <c r="L2114" s="514" t="s">
        <v>82</v>
      </c>
      <c r="M2114" s="863" t="s">
        <v>82</v>
      </c>
      <c r="N2114" s="923"/>
      <c r="O2114" s="922"/>
      <c r="P2114" s="871"/>
      <c r="Q2114" s="537">
        <f t="shared" si="59"/>
        <v>0</v>
      </c>
      <c r="R2114" s="470">
        <f>Q2114*0.93</f>
        <v>0</v>
      </c>
      <c r="S2114" s="1264" t="e">
        <f t="shared" si="58"/>
        <v>#DIV/0!</v>
      </c>
      <c r="T2114" s="1265"/>
      <c r="U2114" s="1292" t="s">
        <v>473</v>
      </c>
      <c r="V2114" s="1293"/>
    </row>
    <row r="2115" spans="1:22" ht="18">
      <c r="A2115" s="1653"/>
      <c r="B2115" s="817" t="s">
        <v>467</v>
      </c>
      <c r="C2115" s="1099">
        <v>25</v>
      </c>
      <c r="D2115" s="1098">
        <v>66</v>
      </c>
      <c r="E2115" s="1109">
        <v>20</v>
      </c>
      <c r="F2115" s="1105">
        <v>32</v>
      </c>
      <c r="G2115" s="514">
        <v>465</v>
      </c>
      <c r="H2115" s="468" t="s">
        <v>82</v>
      </c>
      <c r="I2115" s="514" t="s">
        <v>82</v>
      </c>
      <c r="J2115" s="764">
        <v>0</v>
      </c>
      <c r="K2115" s="764">
        <v>0</v>
      </c>
      <c r="L2115" s="868" t="s">
        <v>484</v>
      </c>
      <c r="M2115" s="1091" t="s">
        <v>1739</v>
      </c>
      <c r="N2115" s="841">
        <v>101456</v>
      </c>
      <c r="O2115" s="787">
        <v>26.65</v>
      </c>
      <c r="P2115" s="801">
        <v>66</v>
      </c>
      <c r="Q2115" s="537">
        <f t="shared" si="59"/>
        <v>9.0609999999999999</v>
      </c>
      <c r="R2115" s="470">
        <f>Q2115*0.7835</f>
        <v>7.0992934999999999</v>
      </c>
      <c r="S2115" s="1264">
        <f t="shared" si="58"/>
        <v>11196.998123827392</v>
      </c>
      <c r="T2115" s="1265"/>
      <c r="U2115" s="1292" t="s">
        <v>1690</v>
      </c>
      <c r="V2115" s="1293"/>
    </row>
    <row r="2116" spans="1:22" ht="18.75" customHeight="1">
      <c r="A2116" s="1651">
        <v>45594</v>
      </c>
      <c r="B2116" s="817" t="s">
        <v>256</v>
      </c>
      <c r="C2116" s="1095" t="s">
        <v>82</v>
      </c>
      <c r="D2116" s="1096">
        <v>143</v>
      </c>
      <c r="E2116" s="1101">
        <v>135</v>
      </c>
      <c r="F2116" s="1098" t="s">
        <v>82</v>
      </c>
      <c r="G2116" s="514">
        <v>500</v>
      </c>
      <c r="H2116" s="970">
        <v>164.43</v>
      </c>
      <c r="I2116" s="514" t="s">
        <v>82</v>
      </c>
      <c r="J2116" s="838" t="s">
        <v>96</v>
      </c>
      <c r="K2116" s="839">
        <v>0</v>
      </c>
      <c r="L2116" s="868" t="s">
        <v>96</v>
      </c>
      <c r="M2116" s="468" t="s">
        <v>794</v>
      </c>
      <c r="N2116" s="514" t="s">
        <v>82</v>
      </c>
      <c r="O2116" s="756" t="s">
        <v>82</v>
      </c>
      <c r="P2116" s="768" t="s">
        <v>82</v>
      </c>
      <c r="Q2116" s="537" t="e">
        <f t="shared" si="59"/>
        <v>#VALUE!</v>
      </c>
      <c r="R2116" s="470" t="e">
        <f>Q2116*0.75</f>
        <v>#VALUE!</v>
      </c>
      <c r="S2116" s="1264" t="e">
        <f t="shared" ref="S2116:S2179" si="60">N2116/Q2116</f>
        <v>#VALUE!</v>
      </c>
      <c r="T2116" s="1265"/>
      <c r="U2116" s="1292" t="s">
        <v>1674</v>
      </c>
      <c r="V2116" s="1293"/>
    </row>
    <row r="2117" spans="1:22" ht="18.75" customHeight="1">
      <c r="A2117" s="1652"/>
      <c r="B2117" s="817">
        <v>6</v>
      </c>
      <c r="C2117" s="1099">
        <v>100</v>
      </c>
      <c r="D2117" s="1100" t="s">
        <v>1072</v>
      </c>
      <c r="E2117" s="1101">
        <v>82</v>
      </c>
      <c r="F2117" s="1102">
        <v>33</v>
      </c>
      <c r="G2117" s="514">
        <v>500</v>
      </c>
      <c r="H2117" s="514" t="s">
        <v>82</v>
      </c>
      <c r="I2117" s="514" t="s">
        <v>82</v>
      </c>
      <c r="J2117" s="838" t="s">
        <v>697</v>
      </c>
      <c r="K2117" s="764" t="s">
        <v>96</v>
      </c>
      <c r="L2117" s="868" t="s">
        <v>484</v>
      </c>
      <c r="M2117" s="468" t="s">
        <v>1749</v>
      </c>
      <c r="N2117" s="514">
        <v>153265</v>
      </c>
      <c r="O2117" s="756">
        <v>25.81</v>
      </c>
      <c r="P2117" s="801">
        <v>31</v>
      </c>
      <c r="Q2117" s="537">
        <f t="shared" si="59"/>
        <v>17.808899999999998</v>
      </c>
      <c r="R2117" s="470">
        <f>Q2117*0.75</f>
        <v>13.356674999999999</v>
      </c>
      <c r="S2117" s="1264">
        <f t="shared" si="60"/>
        <v>8606.0902133203072</v>
      </c>
      <c r="T2117" s="1265"/>
      <c r="U2117" s="1292" t="s">
        <v>1690</v>
      </c>
      <c r="V2117" s="1293"/>
    </row>
    <row r="2118" spans="1:22" ht="18.75" customHeight="1">
      <c r="A2118" s="1652"/>
      <c r="B2118" s="817">
        <v>7</v>
      </c>
      <c r="C2118" s="1099">
        <v>100</v>
      </c>
      <c r="D2118" s="1102" t="s">
        <v>1011</v>
      </c>
      <c r="E2118" s="1102">
        <v>18</v>
      </c>
      <c r="F2118" s="1102">
        <v>33</v>
      </c>
      <c r="G2118" s="514">
        <v>500</v>
      </c>
      <c r="H2118" s="514" t="s">
        <v>82</v>
      </c>
      <c r="I2118" s="514" t="s">
        <v>82</v>
      </c>
      <c r="J2118" s="764" t="s">
        <v>443</v>
      </c>
      <c r="K2118" s="764" t="s">
        <v>443</v>
      </c>
      <c r="L2118" s="868" t="s">
        <v>484</v>
      </c>
      <c r="M2118" s="468" t="s">
        <v>1676</v>
      </c>
      <c r="N2118" s="514">
        <v>213483</v>
      </c>
      <c r="O2118" s="756">
        <v>35.72</v>
      </c>
      <c r="P2118" s="801">
        <v>12</v>
      </c>
      <c r="Q2118" s="537">
        <f t="shared" si="59"/>
        <v>31.433599999999998</v>
      </c>
      <c r="R2118" s="470">
        <f>Q2118*0.75</f>
        <v>23.575199999999999</v>
      </c>
      <c r="S2118" s="1264">
        <f t="shared" si="60"/>
        <v>6791.5542604092443</v>
      </c>
      <c r="T2118" s="1265"/>
      <c r="U2118" s="1292" t="s">
        <v>1690</v>
      </c>
      <c r="V2118" s="1293"/>
    </row>
    <row r="2119" spans="1:22" ht="18.75" customHeight="1">
      <c r="A2119" s="1652"/>
      <c r="B2119" s="817">
        <v>8</v>
      </c>
      <c r="C2119" s="1099" t="s">
        <v>82</v>
      </c>
      <c r="D2119" s="1102">
        <v>230</v>
      </c>
      <c r="E2119" s="1102">
        <v>0</v>
      </c>
      <c r="F2119" s="1103" t="s">
        <v>82</v>
      </c>
      <c r="G2119" s="514">
        <v>0</v>
      </c>
      <c r="H2119" s="514" t="s">
        <v>82</v>
      </c>
      <c r="I2119" s="514" t="s">
        <v>82</v>
      </c>
      <c r="J2119" s="764" t="s">
        <v>697</v>
      </c>
      <c r="K2119" s="764">
        <v>0</v>
      </c>
      <c r="L2119" s="868" t="s">
        <v>96</v>
      </c>
      <c r="M2119" s="468" t="s">
        <v>82</v>
      </c>
      <c r="N2119" s="940"/>
      <c r="O2119" s="922"/>
      <c r="P2119" s="871"/>
      <c r="Q2119" s="537">
        <f t="shared" si="59"/>
        <v>0</v>
      </c>
      <c r="R2119" s="470">
        <f>Q2119*0.93</f>
        <v>0</v>
      </c>
      <c r="S2119" s="1264" t="e">
        <f t="shared" si="60"/>
        <v>#DIV/0!</v>
      </c>
      <c r="T2119" s="1265"/>
      <c r="U2119" s="1292" t="s">
        <v>472</v>
      </c>
      <c r="V2119" s="1293"/>
    </row>
    <row r="2120" spans="1:22" ht="18.75" customHeight="1">
      <c r="A2120" s="1652"/>
      <c r="B2120" s="817" t="s">
        <v>465</v>
      </c>
      <c r="C2120" s="1099" t="s">
        <v>82</v>
      </c>
      <c r="D2120" s="1098">
        <v>30</v>
      </c>
      <c r="E2120" s="1104">
        <v>30</v>
      </c>
      <c r="F2120" s="1103" t="s">
        <v>82</v>
      </c>
      <c r="G2120" s="838" t="s">
        <v>96</v>
      </c>
      <c r="H2120" s="468" t="s">
        <v>82</v>
      </c>
      <c r="I2120" s="514" t="s">
        <v>82</v>
      </c>
      <c r="J2120" s="764" t="s">
        <v>699</v>
      </c>
      <c r="K2120" s="514">
        <v>0</v>
      </c>
      <c r="L2120" s="514" t="s">
        <v>82</v>
      </c>
      <c r="M2120" s="863" t="s">
        <v>82</v>
      </c>
      <c r="N2120" s="923"/>
      <c r="O2120" s="922"/>
      <c r="P2120" s="871"/>
      <c r="Q2120" s="537">
        <f t="shared" si="59"/>
        <v>0</v>
      </c>
      <c r="R2120" s="470">
        <f>Q2120*0.93</f>
        <v>0</v>
      </c>
      <c r="S2120" s="1264" t="e">
        <f t="shared" si="60"/>
        <v>#DIV/0!</v>
      </c>
      <c r="T2120" s="1265"/>
      <c r="U2120" s="1292" t="s">
        <v>473</v>
      </c>
      <c r="V2120" s="1293"/>
    </row>
    <row r="2121" spans="1:22" ht="18.75" customHeight="1">
      <c r="A2121" s="1653"/>
      <c r="B2121" s="817" t="s">
        <v>467</v>
      </c>
      <c r="C2121" s="1099">
        <v>28</v>
      </c>
      <c r="D2121" s="1098" t="s">
        <v>1750</v>
      </c>
      <c r="E2121" s="1109">
        <v>20</v>
      </c>
      <c r="F2121" s="1105">
        <v>36</v>
      </c>
      <c r="G2121" s="514">
        <v>500</v>
      </c>
      <c r="H2121" s="468" t="s">
        <v>82</v>
      </c>
      <c r="I2121" s="514" t="s">
        <v>82</v>
      </c>
      <c r="J2121" s="764">
        <v>0</v>
      </c>
      <c r="K2121" s="764">
        <v>0</v>
      </c>
      <c r="L2121" s="868" t="s">
        <v>484</v>
      </c>
      <c r="M2121" s="1091" t="s">
        <v>1739</v>
      </c>
      <c r="N2121" s="841">
        <v>105105</v>
      </c>
      <c r="O2121" s="787">
        <v>27.08</v>
      </c>
      <c r="P2121" s="801">
        <v>68</v>
      </c>
      <c r="Q2121" s="537">
        <f t="shared" si="59"/>
        <v>8.6655999999999995</v>
      </c>
      <c r="R2121" s="470">
        <f>Q2121*0.7835</f>
        <v>6.7894975999999998</v>
      </c>
      <c r="S2121" s="1264">
        <f t="shared" si="60"/>
        <v>12128.992799113737</v>
      </c>
      <c r="T2121" s="1265"/>
      <c r="U2121" s="1292" t="s">
        <v>1569</v>
      </c>
      <c r="V2121" s="1293"/>
    </row>
    <row r="2122" spans="1:22" ht="18">
      <c r="A2122" s="1651">
        <v>45595</v>
      </c>
      <c r="B2122" s="817" t="s">
        <v>256</v>
      </c>
      <c r="C2122" s="1095" t="s">
        <v>82</v>
      </c>
      <c r="D2122" s="1096">
        <v>143</v>
      </c>
      <c r="E2122" s="1101">
        <v>135</v>
      </c>
      <c r="F2122" s="1098" t="s">
        <v>82</v>
      </c>
      <c r="G2122" s="514">
        <v>499</v>
      </c>
      <c r="H2122" s="970">
        <v>164.53</v>
      </c>
      <c r="I2122" s="514" t="s">
        <v>82</v>
      </c>
      <c r="J2122" s="838" t="s">
        <v>96</v>
      </c>
      <c r="K2122" s="839">
        <v>0</v>
      </c>
      <c r="L2122" s="868" t="s">
        <v>96</v>
      </c>
      <c r="M2122" s="468" t="s">
        <v>794</v>
      </c>
      <c r="N2122" s="514" t="s">
        <v>82</v>
      </c>
      <c r="O2122" s="756" t="s">
        <v>82</v>
      </c>
      <c r="P2122" s="768" t="s">
        <v>82</v>
      </c>
      <c r="Q2122" s="537" t="e">
        <f t="shared" si="59"/>
        <v>#VALUE!</v>
      </c>
      <c r="R2122" s="470" t="e">
        <f>Q2122*0.75</f>
        <v>#VALUE!</v>
      </c>
      <c r="S2122" s="1264" t="e">
        <f t="shared" si="60"/>
        <v>#VALUE!</v>
      </c>
      <c r="T2122" s="1265"/>
      <c r="U2122" s="1292" t="s">
        <v>1674</v>
      </c>
      <c r="V2122" s="1293"/>
    </row>
    <row r="2123" spans="1:22" ht="18">
      <c r="A2123" s="1652"/>
      <c r="B2123" s="817">
        <v>6</v>
      </c>
      <c r="C2123" s="1099">
        <v>100</v>
      </c>
      <c r="D2123" s="1100" t="s">
        <v>1072</v>
      </c>
      <c r="E2123" s="1101">
        <v>82</v>
      </c>
      <c r="F2123" s="1102">
        <v>33</v>
      </c>
      <c r="G2123" s="514">
        <v>498</v>
      </c>
      <c r="H2123" s="514" t="s">
        <v>82</v>
      </c>
      <c r="I2123" s="514" t="s">
        <v>82</v>
      </c>
      <c r="J2123" s="838" t="s">
        <v>697</v>
      </c>
      <c r="K2123" s="764" t="s">
        <v>451</v>
      </c>
      <c r="L2123" s="868" t="s">
        <v>484</v>
      </c>
      <c r="M2123" s="468" t="s">
        <v>1749</v>
      </c>
      <c r="N2123" s="514">
        <v>153265</v>
      </c>
      <c r="O2123" s="756">
        <v>25.11</v>
      </c>
      <c r="P2123" s="801">
        <v>31</v>
      </c>
      <c r="Q2123" s="537">
        <f t="shared" si="59"/>
        <v>17.325900000000001</v>
      </c>
      <c r="R2123" s="470">
        <f>Q2123*0.75</f>
        <v>12.994425</v>
      </c>
      <c r="S2123" s="1264">
        <f t="shared" si="60"/>
        <v>8846.0051137314658</v>
      </c>
      <c r="T2123" s="1265"/>
      <c r="U2123" s="1292" t="s">
        <v>1690</v>
      </c>
      <c r="V2123" s="1293"/>
    </row>
    <row r="2124" spans="1:22" ht="18">
      <c r="A2124" s="1652"/>
      <c r="B2124" s="817">
        <v>7</v>
      </c>
      <c r="C2124" s="1099">
        <v>100</v>
      </c>
      <c r="D2124" s="1102">
        <v>71</v>
      </c>
      <c r="E2124" s="1102">
        <v>18</v>
      </c>
      <c r="F2124" s="1102">
        <v>33</v>
      </c>
      <c r="G2124" s="514">
        <v>498</v>
      </c>
      <c r="H2124" s="514" t="s">
        <v>82</v>
      </c>
      <c r="I2124" s="514" t="s">
        <v>82</v>
      </c>
      <c r="J2124" s="764" t="s">
        <v>443</v>
      </c>
      <c r="K2124" s="764" t="s">
        <v>443</v>
      </c>
      <c r="L2124" s="868" t="s">
        <v>484</v>
      </c>
      <c r="M2124" s="468" t="s">
        <v>1676</v>
      </c>
      <c r="N2124" s="514">
        <v>213483</v>
      </c>
      <c r="O2124" s="756">
        <v>35.21</v>
      </c>
      <c r="P2124" s="801">
        <v>12</v>
      </c>
      <c r="Q2124" s="537">
        <f t="shared" si="59"/>
        <v>30.9848</v>
      </c>
      <c r="R2124" s="470">
        <f>Q2124*0.75</f>
        <v>23.238599999999998</v>
      </c>
      <c r="S2124" s="1264">
        <f t="shared" si="60"/>
        <v>6889.9266737238904</v>
      </c>
      <c r="T2124" s="1265"/>
      <c r="U2124" s="1292" t="s">
        <v>1690</v>
      </c>
      <c r="V2124" s="1293"/>
    </row>
    <row r="2125" spans="1:22" ht="18">
      <c r="A2125" s="1652"/>
      <c r="B2125" s="817">
        <v>8</v>
      </c>
      <c r="C2125" s="1099" t="s">
        <v>82</v>
      </c>
      <c r="D2125" s="1102">
        <v>230</v>
      </c>
      <c r="E2125" s="1102">
        <v>0</v>
      </c>
      <c r="F2125" s="1103" t="s">
        <v>82</v>
      </c>
      <c r="G2125" s="514">
        <v>0</v>
      </c>
      <c r="H2125" s="514" t="s">
        <v>82</v>
      </c>
      <c r="I2125" s="514" t="s">
        <v>82</v>
      </c>
      <c r="J2125" s="764" t="s">
        <v>697</v>
      </c>
      <c r="K2125" s="764">
        <v>0</v>
      </c>
      <c r="L2125" s="868" t="s">
        <v>96</v>
      </c>
      <c r="M2125" s="468" t="s">
        <v>82</v>
      </c>
      <c r="N2125" s="940"/>
      <c r="O2125" s="922"/>
      <c r="P2125" s="871"/>
      <c r="Q2125" s="537">
        <f t="shared" si="59"/>
        <v>0</v>
      </c>
      <c r="R2125" s="470">
        <f>Q2125*0.93</f>
        <v>0</v>
      </c>
      <c r="S2125" s="1264" t="e">
        <f t="shared" si="60"/>
        <v>#DIV/0!</v>
      </c>
      <c r="T2125" s="1265"/>
      <c r="U2125" s="1292" t="s">
        <v>472</v>
      </c>
      <c r="V2125" s="1293"/>
    </row>
    <row r="2126" spans="1:22" ht="18">
      <c r="A2126" s="1652"/>
      <c r="B2126" s="817" t="s">
        <v>465</v>
      </c>
      <c r="C2126" s="1099" t="s">
        <v>82</v>
      </c>
      <c r="D2126" s="1098">
        <v>30</v>
      </c>
      <c r="E2126" s="1104">
        <v>30</v>
      </c>
      <c r="F2126" s="1103" t="s">
        <v>82</v>
      </c>
      <c r="G2126" s="838" t="s">
        <v>96</v>
      </c>
      <c r="H2126" s="468" t="s">
        <v>82</v>
      </c>
      <c r="I2126" s="514" t="s">
        <v>82</v>
      </c>
      <c r="J2126" s="764" t="s">
        <v>699</v>
      </c>
      <c r="K2126" s="514">
        <v>0</v>
      </c>
      <c r="L2126" s="514" t="s">
        <v>82</v>
      </c>
      <c r="M2126" s="863" t="s">
        <v>82</v>
      </c>
      <c r="N2126" s="923"/>
      <c r="O2126" s="922"/>
      <c r="P2126" s="871"/>
      <c r="Q2126" s="537">
        <f t="shared" si="59"/>
        <v>0</v>
      </c>
      <c r="R2126" s="470">
        <f>Q2126*0.93</f>
        <v>0</v>
      </c>
      <c r="S2126" s="1264" t="e">
        <f t="shared" si="60"/>
        <v>#DIV/0!</v>
      </c>
      <c r="T2126" s="1265"/>
      <c r="U2126" s="1292" t="s">
        <v>473</v>
      </c>
      <c r="V2126" s="1293"/>
    </row>
    <row r="2127" spans="1:22" ht="18">
      <c r="A2127" s="1653"/>
      <c r="B2127" s="817" t="s">
        <v>467</v>
      </c>
      <c r="C2127" s="1099">
        <v>28</v>
      </c>
      <c r="D2127" s="1098" t="s">
        <v>762</v>
      </c>
      <c r="E2127" s="1109">
        <v>20</v>
      </c>
      <c r="F2127" s="1105">
        <v>36</v>
      </c>
      <c r="G2127" s="514">
        <v>499</v>
      </c>
      <c r="H2127" s="468" t="s">
        <v>82</v>
      </c>
      <c r="I2127" s="514" t="s">
        <v>82</v>
      </c>
      <c r="J2127" s="764">
        <v>0</v>
      </c>
      <c r="K2127" s="764">
        <v>0</v>
      </c>
      <c r="L2127" s="868" t="s">
        <v>484</v>
      </c>
      <c r="M2127" s="1091" t="s">
        <v>1751</v>
      </c>
      <c r="N2127" s="841">
        <v>109247</v>
      </c>
      <c r="O2127" s="787">
        <v>25.32</v>
      </c>
      <c r="P2127" s="801">
        <v>68</v>
      </c>
      <c r="Q2127" s="537">
        <f t="shared" si="59"/>
        <v>8.1023999999999994</v>
      </c>
      <c r="R2127" s="470">
        <f>Q2127*0.7835</f>
        <v>6.3482303999999994</v>
      </c>
      <c r="S2127" s="1264">
        <f t="shared" si="60"/>
        <v>13483.288902053713</v>
      </c>
      <c r="T2127" s="1265"/>
      <c r="U2127" s="1292" t="s">
        <v>1569</v>
      </c>
      <c r="V2127" s="1293"/>
    </row>
    <row r="2128" spans="1:22" ht="18.75" customHeight="1">
      <c r="A2128" s="1651">
        <v>45596</v>
      </c>
      <c r="B2128" s="817" t="s">
        <v>256</v>
      </c>
      <c r="C2128" s="1095" t="s">
        <v>82</v>
      </c>
      <c r="D2128" s="1096">
        <v>143</v>
      </c>
      <c r="E2128" s="1101">
        <v>135</v>
      </c>
      <c r="F2128" s="1098" t="s">
        <v>82</v>
      </c>
      <c r="G2128" s="514">
        <v>497</v>
      </c>
      <c r="H2128" s="970">
        <v>164.62</v>
      </c>
      <c r="I2128" s="514" t="s">
        <v>82</v>
      </c>
      <c r="J2128" s="838" t="s">
        <v>96</v>
      </c>
      <c r="K2128" s="839">
        <v>0</v>
      </c>
      <c r="L2128" s="868" t="s">
        <v>96</v>
      </c>
      <c r="M2128" s="468" t="s">
        <v>794</v>
      </c>
      <c r="N2128" s="514" t="s">
        <v>82</v>
      </c>
      <c r="O2128" s="756" t="s">
        <v>82</v>
      </c>
      <c r="P2128" s="768" t="s">
        <v>82</v>
      </c>
      <c r="Q2128" s="537" t="e">
        <f t="shared" si="59"/>
        <v>#VALUE!</v>
      </c>
      <c r="R2128" s="470" t="e">
        <f>Q2128*0.75</f>
        <v>#VALUE!</v>
      </c>
      <c r="S2128" s="1264" t="e">
        <f t="shared" si="60"/>
        <v>#VALUE!</v>
      </c>
      <c r="T2128" s="1265"/>
      <c r="U2128" s="1292" t="s">
        <v>1674</v>
      </c>
      <c r="V2128" s="1293"/>
    </row>
    <row r="2129" spans="1:22" ht="18.75" customHeight="1">
      <c r="A2129" s="1652"/>
      <c r="B2129" s="817">
        <v>6</v>
      </c>
      <c r="C2129" s="1099">
        <v>100</v>
      </c>
      <c r="D2129" s="1100" t="s">
        <v>1653</v>
      </c>
      <c r="E2129" s="1101">
        <v>82</v>
      </c>
      <c r="F2129" s="1102">
        <v>33</v>
      </c>
      <c r="G2129" s="514">
        <v>487</v>
      </c>
      <c r="H2129" s="514" t="s">
        <v>82</v>
      </c>
      <c r="I2129" s="514" t="s">
        <v>82</v>
      </c>
      <c r="J2129" s="838" t="s">
        <v>697</v>
      </c>
      <c r="K2129" s="764" t="s">
        <v>451</v>
      </c>
      <c r="L2129" s="868" t="s">
        <v>484</v>
      </c>
      <c r="M2129" s="468" t="s">
        <v>1749</v>
      </c>
      <c r="N2129" s="514">
        <v>151486</v>
      </c>
      <c r="O2129" s="756">
        <v>25.15</v>
      </c>
      <c r="P2129" s="801">
        <v>32</v>
      </c>
      <c r="Q2129" s="537">
        <f t="shared" si="59"/>
        <v>17.101999999999997</v>
      </c>
      <c r="R2129" s="470">
        <f>Q2129*0.75</f>
        <v>12.826499999999998</v>
      </c>
      <c r="S2129" s="1264">
        <f t="shared" si="60"/>
        <v>8857.7944100105269</v>
      </c>
      <c r="T2129" s="1265"/>
      <c r="U2129" s="1292" t="s">
        <v>1690</v>
      </c>
      <c r="V2129" s="1293"/>
    </row>
    <row r="2130" spans="1:22" ht="18.75" customHeight="1">
      <c r="A2130" s="1652"/>
      <c r="B2130" s="817">
        <v>7</v>
      </c>
      <c r="C2130" s="1099">
        <v>100</v>
      </c>
      <c r="D2130" s="1102">
        <v>71</v>
      </c>
      <c r="E2130" s="1102">
        <v>18</v>
      </c>
      <c r="F2130" s="1102">
        <v>36</v>
      </c>
      <c r="G2130" s="514">
        <v>497</v>
      </c>
      <c r="H2130" s="514" t="s">
        <v>82</v>
      </c>
      <c r="I2130" s="514" t="s">
        <v>82</v>
      </c>
      <c r="J2130" s="764" t="s">
        <v>443</v>
      </c>
      <c r="K2130" s="764" t="s">
        <v>443</v>
      </c>
      <c r="L2130" s="868" t="s">
        <v>484</v>
      </c>
      <c r="M2130" s="468" t="s">
        <v>1676</v>
      </c>
      <c r="N2130" s="514">
        <v>213483</v>
      </c>
      <c r="O2130" s="756">
        <v>35.21</v>
      </c>
      <c r="P2130" s="801">
        <v>12</v>
      </c>
      <c r="Q2130" s="537">
        <f t="shared" si="59"/>
        <v>30.9848</v>
      </c>
      <c r="R2130" s="470">
        <f>Q2130*0.75</f>
        <v>23.238599999999998</v>
      </c>
      <c r="S2130" s="1264">
        <f t="shared" si="60"/>
        <v>6889.9266737238904</v>
      </c>
      <c r="T2130" s="1265"/>
      <c r="U2130" s="1292" t="s">
        <v>1569</v>
      </c>
      <c r="V2130" s="1293"/>
    </row>
    <row r="2131" spans="1:22" ht="18.75" customHeight="1">
      <c r="A2131" s="1652"/>
      <c r="B2131" s="817">
        <v>8</v>
      </c>
      <c r="C2131" s="1099" t="s">
        <v>82</v>
      </c>
      <c r="D2131" s="1102">
        <v>230</v>
      </c>
      <c r="E2131" s="1102">
        <v>0</v>
      </c>
      <c r="F2131" s="1103" t="s">
        <v>82</v>
      </c>
      <c r="G2131" s="514">
        <v>0</v>
      </c>
      <c r="H2131" s="514" t="s">
        <v>82</v>
      </c>
      <c r="I2131" s="514" t="s">
        <v>82</v>
      </c>
      <c r="J2131" s="764" t="s">
        <v>697</v>
      </c>
      <c r="K2131" s="764">
        <v>0</v>
      </c>
      <c r="L2131" s="868" t="s">
        <v>96</v>
      </c>
      <c r="M2131" s="468" t="s">
        <v>82</v>
      </c>
      <c r="N2131" s="940"/>
      <c r="O2131" s="922"/>
      <c r="P2131" s="871"/>
      <c r="Q2131" s="537">
        <f t="shared" si="59"/>
        <v>0</v>
      </c>
      <c r="R2131" s="470">
        <f>Q2131*0.93</f>
        <v>0</v>
      </c>
      <c r="S2131" s="1264" t="e">
        <f t="shared" si="60"/>
        <v>#DIV/0!</v>
      </c>
      <c r="T2131" s="1265"/>
      <c r="U2131" s="1292" t="s">
        <v>472</v>
      </c>
      <c r="V2131" s="1293"/>
    </row>
    <row r="2132" spans="1:22" ht="18.75" customHeight="1">
      <c r="A2132" s="1652"/>
      <c r="B2132" s="817" t="s">
        <v>465</v>
      </c>
      <c r="C2132" s="1099" t="s">
        <v>82</v>
      </c>
      <c r="D2132" s="1098">
        <v>30</v>
      </c>
      <c r="E2132" s="1104">
        <v>30</v>
      </c>
      <c r="F2132" s="1103" t="s">
        <v>82</v>
      </c>
      <c r="G2132" s="838" t="s">
        <v>96</v>
      </c>
      <c r="H2132" s="468" t="s">
        <v>82</v>
      </c>
      <c r="I2132" s="514" t="s">
        <v>82</v>
      </c>
      <c r="J2132" s="764" t="s">
        <v>699</v>
      </c>
      <c r="K2132" s="514">
        <v>0</v>
      </c>
      <c r="L2132" s="514" t="s">
        <v>82</v>
      </c>
      <c r="M2132" s="863" t="s">
        <v>82</v>
      </c>
      <c r="N2132" s="923"/>
      <c r="O2132" s="922"/>
      <c r="P2132" s="871"/>
      <c r="Q2132" s="537">
        <f t="shared" si="59"/>
        <v>0</v>
      </c>
      <c r="R2132" s="470">
        <f>Q2132*0.93</f>
        <v>0</v>
      </c>
      <c r="S2132" s="1264" t="e">
        <f t="shared" si="60"/>
        <v>#DIV/0!</v>
      </c>
      <c r="T2132" s="1265"/>
      <c r="U2132" s="1292" t="s">
        <v>473</v>
      </c>
      <c r="V2132" s="1293"/>
    </row>
    <row r="2133" spans="1:22" ht="18.75" customHeight="1">
      <c r="A2133" s="1653"/>
      <c r="B2133" s="817" t="s">
        <v>467</v>
      </c>
      <c r="C2133" s="1099">
        <v>28</v>
      </c>
      <c r="D2133" s="1098">
        <v>63</v>
      </c>
      <c r="E2133" s="1109">
        <v>20</v>
      </c>
      <c r="F2133" s="1105">
        <v>32</v>
      </c>
      <c r="G2133" s="514">
        <v>497</v>
      </c>
      <c r="H2133" s="468" t="s">
        <v>82</v>
      </c>
      <c r="I2133" s="514" t="s">
        <v>82</v>
      </c>
      <c r="J2133" s="764">
        <v>0</v>
      </c>
      <c r="K2133" s="764">
        <v>0</v>
      </c>
      <c r="L2133" s="868" t="s">
        <v>484</v>
      </c>
      <c r="M2133" s="1091" t="s">
        <v>1751</v>
      </c>
      <c r="N2133" s="841">
        <v>109247</v>
      </c>
      <c r="O2133" s="787">
        <v>25.32</v>
      </c>
      <c r="P2133" s="801">
        <v>68</v>
      </c>
      <c r="Q2133" s="537">
        <f t="shared" si="59"/>
        <v>8.1023999999999994</v>
      </c>
      <c r="R2133" s="470">
        <f>Q2133*0.7835</f>
        <v>6.3482303999999994</v>
      </c>
      <c r="S2133" s="1264">
        <f t="shared" si="60"/>
        <v>13483.288902053713</v>
      </c>
      <c r="T2133" s="1265"/>
      <c r="U2133" s="1292" t="s">
        <v>1690</v>
      </c>
      <c r="V2133" s="1293"/>
    </row>
    <row r="2134" spans="1:22" ht="18">
      <c r="A2134" s="1651">
        <v>45597</v>
      </c>
      <c r="B2134" s="817" t="s">
        <v>256</v>
      </c>
      <c r="C2134" s="1095" t="s">
        <v>82</v>
      </c>
      <c r="D2134" s="1096">
        <v>144</v>
      </c>
      <c r="E2134" s="1101">
        <v>135</v>
      </c>
      <c r="F2134" s="1098" t="s">
        <v>82</v>
      </c>
      <c r="G2134" s="514">
        <v>494</v>
      </c>
      <c r="H2134" s="970">
        <v>164.72</v>
      </c>
      <c r="I2134" s="514" t="s">
        <v>82</v>
      </c>
      <c r="J2134" s="838" t="s">
        <v>96</v>
      </c>
      <c r="K2134" s="839">
        <v>0</v>
      </c>
      <c r="L2134" s="868" t="s">
        <v>96</v>
      </c>
      <c r="M2134" s="468" t="s">
        <v>794</v>
      </c>
      <c r="N2134" s="514" t="s">
        <v>82</v>
      </c>
      <c r="O2134" s="756" t="s">
        <v>82</v>
      </c>
      <c r="P2134" s="768" t="s">
        <v>82</v>
      </c>
      <c r="Q2134" s="537" t="e">
        <f t="shared" si="59"/>
        <v>#VALUE!</v>
      </c>
      <c r="R2134" s="470" t="e">
        <f>Q2134*0.75</f>
        <v>#VALUE!</v>
      </c>
      <c r="S2134" s="1264" t="e">
        <f t="shared" si="60"/>
        <v>#VALUE!</v>
      </c>
      <c r="T2134" s="1265"/>
      <c r="U2134" s="1292" t="s">
        <v>1674</v>
      </c>
      <c r="V2134" s="1293"/>
    </row>
    <row r="2135" spans="1:22" ht="18">
      <c r="A2135" s="1652"/>
      <c r="B2135" s="817">
        <v>6</v>
      </c>
      <c r="C2135" s="1099">
        <v>100</v>
      </c>
      <c r="D2135" s="1100" t="s">
        <v>1072</v>
      </c>
      <c r="E2135" s="1101">
        <v>82</v>
      </c>
      <c r="F2135" s="1102">
        <v>33</v>
      </c>
      <c r="G2135" s="514">
        <v>494</v>
      </c>
      <c r="H2135" s="514" t="s">
        <v>82</v>
      </c>
      <c r="I2135" s="514" t="s">
        <v>82</v>
      </c>
      <c r="J2135" s="838" t="s">
        <v>697</v>
      </c>
      <c r="K2135" s="764" t="s">
        <v>451</v>
      </c>
      <c r="L2135" s="868" t="s">
        <v>484</v>
      </c>
      <c r="M2135" s="468" t="s">
        <v>1749</v>
      </c>
      <c r="N2135" s="514">
        <v>151486</v>
      </c>
      <c r="O2135" s="756">
        <v>24.56</v>
      </c>
      <c r="P2135" s="801">
        <v>34</v>
      </c>
      <c r="Q2135" s="537">
        <f t="shared" si="59"/>
        <v>16.209599999999998</v>
      </c>
      <c r="R2135" s="470">
        <f>Q2135*0.75</f>
        <v>12.1572</v>
      </c>
      <c r="S2135" s="1264">
        <f t="shared" si="60"/>
        <v>9345.4496101075911</v>
      </c>
      <c r="T2135" s="1265"/>
      <c r="U2135" s="1292" t="s">
        <v>1690</v>
      </c>
      <c r="V2135" s="1293"/>
    </row>
    <row r="2136" spans="1:22" ht="18">
      <c r="A2136" s="1652"/>
      <c r="B2136" s="817">
        <v>7</v>
      </c>
      <c r="C2136" s="1099">
        <v>100</v>
      </c>
      <c r="D2136" s="1102">
        <v>71</v>
      </c>
      <c r="E2136" s="1102">
        <v>18</v>
      </c>
      <c r="F2136" s="1102">
        <v>36</v>
      </c>
      <c r="G2136" s="514">
        <v>494</v>
      </c>
      <c r="H2136" s="514" t="s">
        <v>82</v>
      </c>
      <c r="I2136" s="514" t="s">
        <v>82</v>
      </c>
      <c r="J2136" s="764" t="s">
        <v>443</v>
      </c>
      <c r="K2136" s="764" t="s">
        <v>443</v>
      </c>
      <c r="L2136" s="868" t="s">
        <v>484</v>
      </c>
      <c r="M2136" s="468" t="s">
        <v>1676</v>
      </c>
      <c r="N2136" s="514">
        <v>211900</v>
      </c>
      <c r="O2136" s="756">
        <v>34.74</v>
      </c>
      <c r="P2136" s="801">
        <v>12</v>
      </c>
      <c r="Q2136" s="537">
        <f t="shared" si="59"/>
        <v>30.571200000000005</v>
      </c>
      <c r="R2136" s="470">
        <f>Q2136*0.75</f>
        <v>22.928400000000003</v>
      </c>
      <c r="S2136" s="1264">
        <f t="shared" si="60"/>
        <v>6931.3602344690416</v>
      </c>
      <c r="T2136" s="1265"/>
      <c r="U2136" s="1292" t="s">
        <v>1569</v>
      </c>
      <c r="V2136" s="1293"/>
    </row>
    <row r="2137" spans="1:22" ht="18">
      <c r="A2137" s="1652"/>
      <c r="B2137" s="817">
        <v>8</v>
      </c>
      <c r="C2137" s="1099" t="s">
        <v>82</v>
      </c>
      <c r="D2137" s="1102">
        <v>230</v>
      </c>
      <c r="E2137" s="1102">
        <v>0</v>
      </c>
      <c r="F2137" s="1103" t="s">
        <v>82</v>
      </c>
      <c r="G2137" s="514">
        <v>0</v>
      </c>
      <c r="H2137" s="514" t="s">
        <v>82</v>
      </c>
      <c r="I2137" s="514" t="s">
        <v>82</v>
      </c>
      <c r="J2137" s="764" t="s">
        <v>697</v>
      </c>
      <c r="K2137" s="764">
        <v>0</v>
      </c>
      <c r="L2137" s="868" t="s">
        <v>96</v>
      </c>
      <c r="M2137" s="468" t="s">
        <v>82</v>
      </c>
      <c r="N2137" s="940"/>
      <c r="O2137" s="922"/>
      <c r="P2137" s="871"/>
      <c r="Q2137" s="537">
        <f t="shared" si="59"/>
        <v>0</v>
      </c>
      <c r="R2137" s="470">
        <f>Q2137*0.93</f>
        <v>0</v>
      </c>
      <c r="S2137" s="1264" t="e">
        <f t="shared" si="60"/>
        <v>#DIV/0!</v>
      </c>
      <c r="T2137" s="1265"/>
      <c r="U2137" s="1292" t="s">
        <v>472</v>
      </c>
      <c r="V2137" s="1293"/>
    </row>
    <row r="2138" spans="1:22" ht="18">
      <c r="A2138" s="1652"/>
      <c r="B2138" s="817" t="s">
        <v>465</v>
      </c>
      <c r="C2138" s="1099" t="s">
        <v>82</v>
      </c>
      <c r="D2138" s="1098">
        <v>30</v>
      </c>
      <c r="E2138" s="1104">
        <v>30</v>
      </c>
      <c r="F2138" s="1103" t="s">
        <v>82</v>
      </c>
      <c r="G2138" s="838" t="s">
        <v>96</v>
      </c>
      <c r="H2138" s="468" t="s">
        <v>82</v>
      </c>
      <c r="I2138" s="514" t="s">
        <v>82</v>
      </c>
      <c r="J2138" s="764" t="s">
        <v>699</v>
      </c>
      <c r="K2138" s="514">
        <v>0</v>
      </c>
      <c r="L2138" s="514" t="s">
        <v>82</v>
      </c>
      <c r="M2138" s="863" t="s">
        <v>82</v>
      </c>
      <c r="N2138" s="923"/>
      <c r="O2138" s="922"/>
      <c r="P2138" s="871"/>
      <c r="Q2138" s="537">
        <f t="shared" si="59"/>
        <v>0</v>
      </c>
      <c r="R2138" s="470">
        <f>Q2138*0.93</f>
        <v>0</v>
      </c>
      <c r="S2138" s="1264" t="e">
        <f t="shared" si="60"/>
        <v>#DIV/0!</v>
      </c>
      <c r="T2138" s="1265"/>
      <c r="U2138" s="1292" t="s">
        <v>473</v>
      </c>
      <c r="V2138" s="1293"/>
    </row>
    <row r="2139" spans="1:22" ht="18">
      <c r="A2139" s="1653"/>
      <c r="B2139" s="817" t="s">
        <v>467</v>
      </c>
      <c r="C2139" s="1099">
        <v>28</v>
      </c>
      <c r="D2139" s="1098">
        <v>63</v>
      </c>
      <c r="E2139" s="1109">
        <v>20</v>
      </c>
      <c r="F2139" s="1105">
        <v>32</v>
      </c>
      <c r="G2139" s="514">
        <v>494</v>
      </c>
      <c r="H2139" s="468" t="s">
        <v>82</v>
      </c>
      <c r="I2139" s="514" t="s">
        <v>82</v>
      </c>
      <c r="J2139" s="764">
        <v>0</v>
      </c>
      <c r="K2139" s="764">
        <v>0</v>
      </c>
      <c r="L2139" s="868" t="s">
        <v>484</v>
      </c>
      <c r="M2139" s="1091" t="s">
        <v>1751</v>
      </c>
      <c r="N2139" s="514">
        <v>109247</v>
      </c>
      <c r="O2139" s="787">
        <v>25.32</v>
      </c>
      <c r="P2139" s="801">
        <v>68</v>
      </c>
      <c r="Q2139" s="537">
        <f t="shared" si="59"/>
        <v>8.1023999999999994</v>
      </c>
      <c r="R2139" s="470">
        <f>Q2139*0.7835</f>
        <v>6.3482303999999994</v>
      </c>
      <c r="S2139" s="1264">
        <f t="shared" si="60"/>
        <v>13483.288902053713</v>
      </c>
      <c r="T2139" s="1265"/>
      <c r="U2139" s="1292" t="s">
        <v>1690</v>
      </c>
      <c r="V2139" s="1293"/>
    </row>
    <row r="2140" spans="1:22" ht="18">
      <c r="A2140" s="1651">
        <v>45598</v>
      </c>
      <c r="B2140" s="817" t="s">
        <v>256</v>
      </c>
      <c r="C2140" s="1095" t="s">
        <v>82</v>
      </c>
      <c r="D2140" s="1096">
        <v>144</v>
      </c>
      <c r="E2140" s="1101">
        <v>135</v>
      </c>
      <c r="F2140" s="1098" t="s">
        <v>82</v>
      </c>
      <c r="G2140" s="514">
        <v>483</v>
      </c>
      <c r="H2140" s="970">
        <v>164.81</v>
      </c>
      <c r="I2140" s="514" t="s">
        <v>82</v>
      </c>
      <c r="J2140" s="838" t="s">
        <v>96</v>
      </c>
      <c r="K2140" s="839">
        <v>0</v>
      </c>
      <c r="L2140" s="868" t="s">
        <v>96</v>
      </c>
      <c r="M2140" s="468" t="s">
        <v>794</v>
      </c>
      <c r="N2140" s="514" t="s">
        <v>82</v>
      </c>
      <c r="O2140" s="756" t="s">
        <v>82</v>
      </c>
      <c r="P2140" s="768" t="s">
        <v>82</v>
      </c>
      <c r="Q2140" s="537" t="e">
        <f t="shared" si="59"/>
        <v>#VALUE!</v>
      </c>
      <c r="R2140" s="470" t="e">
        <f>Q2140*0.75</f>
        <v>#VALUE!</v>
      </c>
      <c r="S2140" s="1264" t="e">
        <f t="shared" si="60"/>
        <v>#VALUE!</v>
      </c>
      <c r="T2140" s="1265"/>
      <c r="U2140" s="1292" t="s">
        <v>1674</v>
      </c>
      <c r="V2140" s="1293"/>
    </row>
    <row r="2141" spans="1:22" ht="18">
      <c r="A2141" s="1652"/>
      <c r="B2141" s="817">
        <v>6</v>
      </c>
      <c r="C2141" s="1099">
        <v>100</v>
      </c>
      <c r="D2141" s="1100" t="s">
        <v>1072</v>
      </c>
      <c r="E2141" s="1101">
        <v>82</v>
      </c>
      <c r="F2141" s="1102">
        <v>33</v>
      </c>
      <c r="G2141" s="514">
        <v>483</v>
      </c>
      <c r="H2141" s="514" t="s">
        <v>82</v>
      </c>
      <c r="I2141" s="514" t="s">
        <v>82</v>
      </c>
      <c r="J2141" s="838" t="s">
        <v>697</v>
      </c>
      <c r="K2141" s="764" t="s">
        <v>451</v>
      </c>
      <c r="L2141" s="868" t="s">
        <v>484</v>
      </c>
      <c r="M2141" s="468" t="s">
        <v>1749</v>
      </c>
      <c r="N2141" s="514">
        <v>153256</v>
      </c>
      <c r="O2141" s="756">
        <v>25.26</v>
      </c>
      <c r="P2141" s="801">
        <v>34</v>
      </c>
      <c r="Q2141" s="537">
        <f t="shared" si="59"/>
        <v>16.671600000000002</v>
      </c>
      <c r="R2141" s="470">
        <f>Q2141*0.75</f>
        <v>12.503700000000002</v>
      </c>
      <c r="S2141" s="1264">
        <f t="shared" si="60"/>
        <v>9192.6389788622564</v>
      </c>
      <c r="T2141" s="1265"/>
      <c r="U2141" s="1292" t="s">
        <v>1690</v>
      </c>
      <c r="V2141" s="1293"/>
    </row>
    <row r="2142" spans="1:22" ht="18">
      <c r="A2142" s="1652"/>
      <c r="B2142" s="817">
        <v>7</v>
      </c>
      <c r="C2142" s="1099">
        <v>100</v>
      </c>
      <c r="D2142" s="1102">
        <v>71</v>
      </c>
      <c r="E2142" s="1102">
        <v>18</v>
      </c>
      <c r="F2142" s="1102">
        <v>33</v>
      </c>
      <c r="G2142" s="514">
        <v>483</v>
      </c>
      <c r="H2142" s="514" t="s">
        <v>82</v>
      </c>
      <c r="I2142" s="514" t="s">
        <v>82</v>
      </c>
      <c r="J2142" s="764" t="s">
        <v>443</v>
      </c>
      <c r="K2142" s="764" t="s">
        <v>443</v>
      </c>
      <c r="L2142" s="868" t="s">
        <v>484</v>
      </c>
      <c r="M2142" s="468" t="s">
        <v>1676</v>
      </c>
      <c r="N2142" s="514">
        <v>211900</v>
      </c>
      <c r="O2142" s="756">
        <v>35.08</v>
      </c>
      <c r="P2142" s="801">
        <v>12</v>
      </c>
      <c r="Q2142" s="537">
        <f t="shared" si="59"/>
        <v>30.8704</v>
      </c>
      <c r="R2142" s="470">
        <f>Q2142*0.75</f>
        <v>23.152799999999999</v>
      </c>
      <c r="S2142" s="1264">
        <f t="shared" si="60"/>
        <v>6864.1805742717943</v>
      </c>
      <c r="T2142" s="1265"/>
      <c r="U2142" s="1292" t="s">
        <v>1690</v>
      </c>
      <c r="V2142" s="1293"/>
    </row>
    <row r="2143" spans="1:22" ht="18">
      <c r="A2143" s="1652"/>
      <c r="B2143" s="817">
        <v>8</v>
      </c>
      <c r="C2143" s="1099" t="s">
        <v>82</v>
      </c>
      <c r="D2143" s="1102">
        <v>230</v>
      </c>
      <c r="E2143" s="1102">
        <v>0</v>
      </c>
      <c r="F2143" s="1103" t="s">
        <v>82</v>
      </c>
      <c r="G2143" s="514">
        <v>0</v>
      </c>
      <c r="H2143" s="514" t="s">
        <v>82</v>
      </c>
      <c r="I2143" s="514" t="s">
        <v>82</v>
      </c>
      <c r="J2143" s="764" t="s">
        <v>697</v>
      </c>
      <c r="K2143" s="764">
        <v>0</v>
      </c>
      <c r="L2143" s="868" t="s">
        <v>96</v>
      </c>
      <c r="M2143" s="468" t="s">
        <v>82</v>
      </c>
      <c r="N2143" s="940"/>
      <c r="O2143" s="922"/>
      <c r="P2143" s="871"/>
      <c r="Q2143" s="537">
        <f t="shared" si="59"/>
        <v>0</v>
      </c>
      <c r="R2143" s="470">
        <f>Q2143*0.93</f>
        <v>0</v>
      </c>
      <c r="S2143" s="1264" t="e">
        <f t="shared" si="60"/>
        <v>#DIV/0!</v>
      </c>
      <c r="T2143" s="1265"/>
      <c r="U2143" s="1292" t="s">
        <v>472</v>
      </c>
      <c r="V2143" s="1293"/>
    </row>
    <row r="2144" spans="1:22" ht="18">
      <c r="A2144" s="1652"/>
      <c r="B2144" s="817" t="s">
        <v>465</v>
      </c>
      <c r="C2144" s="1099" t="s">
        <v>82</v>
      </c>
      <c r="D2144" s="1098">
        <v>30</v>
      </c>
      <c r="E2144" s="1104">
        <v>30</v>
      </c>
      <c r="F2144" s="1103" t="s">
        <v>82</v>
      </c>
      <c r="G2144" s="838" t="s">
        <v>96</v>
      </c>
      <c r="H2144" s="468" t="s">
        <v>82</v>
      </c>
      <c r="I2144" s="514" t="s">
        <v>82</v>
      </c>
      <c r="J2144" s="764" t="s">
        <v>699</v>
      </c>
      <c r="K2144" s="514">
        <v>0</v>
      </c>
      <c r="L2144" s="514" t="s">
        <v>82</v>
      </c>
      <c r="M2144" s="863" t="s">
        <v>82</v>
      </c>
      <c r="N2144" s="923"/>
      <c r="O2144" s="922"/>
      <c r="P2144" s="871"/>
      <c r="Q2144" s="537">
        <f t="shared" si="59"/>
        <v>0</v>
      </c>
      <c r="R2144" s="470">
        <f>Q2144*0.93</f>
        <v>0</v>
      </c>
      <c r="S2144" s="1264" t="e">
        <f t="shared" si="60"/>
        <v>#DIV/0!</v>
      </c>
      <c r="T2144" s="1265"/>
      <c r="U2144" s="1292" t="s">
        <v>473</v>
      </c>
      <c r="V2144" s="1293"/>
    </row>
    <row r="2145" spans="1:22" ht="18">
      <c r="A2145" s="1653"/>
      <c r="B2145" s="817" t="s">
        <v>467</v>
      </c>
      <c r="C2145" s="1099">
        <v>28</v>
      </c>
      <c r="D2145" s="1098" t="s">
        <v>1112</v>
      </c>
      <c r="E2145" s="1109">
        <v>20</v>
      </c>
      <c r="F2145" s="1105">
        <v>36</v>
      </c>
      <c r="G2145" s="514">
        <v>483</v>
      </c>
      <c r="H2145" s="468" t="s">
        <v>82</v>
      </c>
      <c r="I2145" s="514" t="s">
        <v>82</v>
      </c>
      <c r="J2145" s="764">
        <v>0</v>
      </c>
      <c r="K2145" s="764">
        <v>0</v>
      </c>
      <c r="L2145" s="868" t="s">
        <v>484</v>
      </c>
      <c r="M2145" s="1091" t="s">
        <v>1751</v>
      </c>
      <c r="N2145" s="514">
        <v>109330</v>
      </c>
      <c r="O2145" s="787">
        <v>25.38</v>
      </c>
      <c r="P2145" s="801">
        <v>68</v>
      </c>
      <c r="Q2145" s="537">
        <f t="shared" si="59"/>
        <v>8.121599999999999</v>
      </c>
      <c r="R2145" s="470">
        <f>Q2145*0.7835</f>
        <v>6.3632735999999994</v>
      </c>
      <c r="S2145" s="1264">
        <f t="shared" si="60"/>
        <v>13461.633175728923</v>
      </c>
      <c r="T2145" s="1265"/>
      <c r="U2145" s="1292" t="s">
        <v>1569</v>
      </c>
      <c r="V2145" s="1293"/>
    </row>
    <row r="2146" spans="1:22" ht="18.75" customHeight="1">
      <c r="A2146" s="1651">
        <v>45599</v>
      </c>
      <c r="B2146" s="817" t="s">
        <v>256</v>
      </c>
      <c r="C2146" s="1095" t="s">
        <v>82</v>
      </c>
      <c r="D2146" s="1096">
        <v>144</v>
      </c>
      <c r="E2146" s="1101">
        <v>135</v>
      </c>
      <c r="F2146" s="1098" t="s">
        <v>82</v>
      </c>
      <c r="G2146" s="514">
        <v>485</v>
      </c>
      <c r="H2146" s="970">
        <v>164.91</v>
      </c>
      <c r="I2146" s="514" t="s">
        <v>82</v>
      </c>
      <c r="J2146" s="838" t="s">
        <v>96</v>
      </c>
      <c r="K2146" s="839">
        <v>0</v>
      </c>
      <c r="L2146" s="868" t="s">
        <v>96</v>
      </c>
      <c r="M2146" s="468" t="s">
        <v>794</v>
      </c>
      <c r="N2146" s="514" t="s">
        <v>82</v>
      </c>
      <c r="O2146" s="756" t="s">
        <v>82</v>
      </c>
      <c r="P2146" s="768" t="s">
        <v>82</v>
      </c>
      <c r="Q2146" s="537" t="e">
        <f t="shared" si="59"/>
        <v>#VALUE!</v>
      </c>
      <c r="R2146" s="470" t="e">
        <f>Q2146*0.75</f>
        <v>#VALUE!</v>
      </c>
      <c r="S2146" s="1264" t="e">
        <f t="shared" si="60"/>
        <v>#VALUE!</v>
      </c>
      <c r="T2146" s="1265"/>
      <c r="U2146" s="1292" t="s">
        <v>1674</v>
      </c>
      <c r="V2146" s="1293"/>
    </row>
    <row r="2147" spans="1:22" ht="18.75" customHeight="1">
      <c r="A2147" s="1652"/>
      <c r="B2147" s="817">
        <v>6</v>
      </c>
      <c r="C2147" s="1099">
        <v>100</v>
      </c>
      <c r="D2147" s="1100" t="s">
        <v>1653</v>
      </c>
      <c r="E2147" s="1101">
        <v>82</v>
      </c>
      <c r="F2147" s="1102">
        <v>36</v>
      </c>
      <c r="G2147" s="514">
        <v>485</v>
      </c>
      <c r="H2147" s="514" t="s">
        <v>82</v>
      </c>
      <c r="I2147" s="514" t="s">
        <v>82</v>
      </c>
      <c r="J2147" s="838" t="s">
        <v>697</v>
      </c>
      <c r="K2147" s="764" t="s">
        <v>451</v>
      </c>
      <c r="L2147" s="868" t="s">
        <v>484</v>
      </c>
      <c r="M2147" s="468" t="s">
        <v>1749</v>
      </c>
      <c r="N2147" s="514">
        <v>156423</v>
      </c>
      <c r="O2147" s="756">
        <v>25.43</v>
      </c>
      <c r="P2147" s="801">
        <v>35</v>
      </c>
      <c r="Q2147" s="537">
        <f t="shared" si="59"/>
        <v>16.529499999999999</v>
      </c>
      <c r="R2147" s="470">
        <f>Q2147*0.75</f>
        <v>12.397124999999999</v>
      </c>
      <c r="S2147" s="1264">
        <f t="shared" si="60"/>
        <v>9463.2626516228574</v>
      </c>
      <c r="T2147" s="1265"/>
      <c r="U2147" s="1292" t="s">
        <v>1569</v>
      </c>
      <c r="V2147" s="1293"/>
    </row>
    <row r="2148" spans="1:22" ht="18.75" customHeight="1">
      <c r="A2148" s="1652"/>
      <c r="B2148" s="817">
        <v>7</v>
      </c>
      <c r="C2148" s="1099">
        <v>100</v>
      </c>
      <c r="D2148" s="1102">
        <v>71</v>
      </c>
      <c r="E2148" s="1102">
        <v>18</v>
      </c>
      <c r="F2148" s="1102">
        <v>33</v>
      </c>
      <c r="G2148" s="514">
        <v>485</v>
      </c>
      <c r="H2148" s="514" t="s">
        <v>82</v>
      </c>
      <c r="I2148" s="514" t="s">
        <v>82</v>
      </c>
      <c r="J2148" s="764" t="s">
        <v>443</v>
      </c>
      <c r="K2148" s="764" t="s">
        <v>443</v>
      </c>
      <c r="L2148" s="868" t="s">
        <v>484</v>
      </c>
      <c r="M2148" s="468" t="s">
        <v>1676</v>
      </c>
      <c r="N2148" s="514">
        <v>212926</v>
      </c>
      <c r="O2148" s="756">
        <v>35.869999999999997</v>
      </c>
      <c r="P2148" s="801">
        <v>12</v>
      </c>
      <c r="Q2148" s="537">
        <f t="shared" ref="Q2148:Q2211" si="61">O2148*(100-P2148)/100</f>
        <v>31.5656</v>
      </c>
      <c r="R2148" s="470">
        <f>Q2148*0.75</f>
        <v>23.674199999999999</v>
      </c>
      <c r="S2148" s="1264">
        <f t="shared" si="60"/>
        <v>6745.50776794992</v>
      </c>
      <c r="T2148" s="1265"/>
      <c r="U2148" s="1292" t="s">
        <v>1690</v>
      </c>
      <c r="V2148" s="1293"/>
    </row>
    <row r="2149" spans="1:22" ht="18.75" customHeight="1">
      <c r="A2149" s="1652"/>
      <c r="B2149" s="817">
        <v>8</v>
      </c>
      <c r="C2149" s="1099" t="s">
        <v>82</v>
      </c>
      <c r="D2149" s="1102">
        <v>230</v>
      </c>
      <c r="E2149" s="1102">
        <v>0</v>
      </c>
      <c r="F2149" s="1103" t="s">
        <v>82</v>
      </c>
      <c r="G2149" s="514">
        <v>0</v>
      </c>
      <c r="H2149" s="514" t="s">
        <v>82</v>
      </c>
      <c r="I2149" s="514" t="s">
        <v>82</v>
      </c>
      <c r="J2149" s="764" t="s">
        <v>697</v>
      </c>
      <c r="K2149" s="764">
        <v>0</v>
      </c>
      <c r="L2149" s="868" t="s">
        <v>96</v>
      </c>
      <c r="M2149" s="468" t="s">
        <v>82</v>
      </c>
      <c r="N2149" s="940"/>
      <c r="O2149" s="922"/>
      <c r="P2149" s="871"/>
      <c r="Q2149" s="537">
        <f t="shared" si="61"/>
        <v>0</v>
      </c>
      <c r="R2149" s="470">
        <f>Q2149*0.93</f>
        <v>0</v>
      </c>
      <c r="S2149" s="1264" t="e">
        <f t="shared" si="60"/>
        <v>#DIV/0!</v>
      </c>
      <c r="T2149" s="1265"/>
      <c r="U2149" s="1292" t="s">
        <v>472</v>
      </c>
      <c r="V2149" s="1293"/>
    </row>
    <row r="2150" spans="1:22" ht="18.75" customHeight="1">
      <c r="A2150" s="1652"/>
      <c r="B2150" s="817" t="s">
        <v>465</v>
      </c>
      <c r="C2150" s="1099" t="s">
        <v>82</v>
      </c>
      <c r="D2150" s="1098">
        <v>30</v>
      </c>
      <c r="E2150" s="1104">
        <v>30</v>
      </c>
      <c r="F2150" s="1103" t="s">
        <v>82</v>
      </c>
      <c r="G2150" s="838" t="s">
        <v>96</v>
      </c>
      <c r="H2150" s="468" t="s">
        <v>82</v>
      </c>
      <c r="I2150" s="514" t="s">
        <v>82</v>
      </c>
      <c r="J2150" s="764" t="s">
        <v>699</v>
      </c>
      <c r="K2150" s="514">
        <v>0</v>
      </c>
      <c r="L2150" s="514" t="s">
        <v>82</v>
      </c>
      <c r="M2150" s="863" t="s">
        <v>82</v>
      </c>
      <c r="N2150" s="923"/>
      <c r="O2150" s="922"/>
      <c r="P2150" s="871"/>
      <c r="Q2150" s="537">
        <f t="shared" si="61"/>
        <v>0</v>
      </c>
      <c r="R2150" s="470">
        <f>Q2150*0.93</f>
        <v>0</v>
      </c>
      <c r="S2150" s="1264" t="e">
        <f t="shared" si="60"/>
        <v>#DIV/0!</v>
      </c>
      <c r="T2150" s="1265"/>
      <c r="U2150" s="1292" t="s">
        <v>473</v>
      </c>
      <c r="V2150" s="1293"/>
    </row>
    <row r="2151" spans="1:22" ht="18.75" customHeight="1">
      <c r="A2151" s="1653"/>
      <c r="B2151" s="817" t="s">
        <v>467</v>
      </c>
      <c r="C2151" s="1099">
        <v>28</v>
      </c>
      <c r="D2151" s="1098" t="s">
        <v>1059</v>
      </c>
      <c r="E2151" s="1109">
        <v>20</v>
      </c>
      <c r="F2151" s="1105">
        <v>32</v>
      </c>
      <c r="G2151" s="514">
        <v>485</v>
      </c>
      <c r="H2151" s="468" t="s">
        <v>82</v>
      </c>
      <c r="I2151" s="514" t="s">
        <v>82</v>
      </c>
      <c r="J2151" s="764">
        <v>0</v>
      </c>
      <c r="K2151" s="764">
        <v>0</v>
      </c>
      <c r="L2151" s="868" t="s">
        <v>484</v>
      </c>
      <c r="M2151" s="1091" t="s">
        <v>1751</v>
      </c>
      <c r="N2151" s="514">
        <v>109330</v>
      </c>
      <c r="O2151" s="787">
        <v>25.48</v>
      </c>
      <c r="P2151" s="801">
        <v>68</v>
      </c>
      <c r="Q2151" s="537">
        <f t="shared" si="61"/>
        <v>8.1536000000000008</v>
      </c>
      <c r="R2151" s="470">
        <f>Q2151*0.7835</f>
        <v>6.3883456000000001</v>
      </c>
      <c r="S2151" s="1264">
        <f t="shared" si="60"/>
        <v>13408.801020408162</v>
      </c>
      <c r="T2151" s="1265"/>
      <c r="U2151" s="1292" t="s">
        <v>1690</v>
      </c>
      <c r="V2151" s="1293"/>
    </row>
    <row r="2152" spans="1:22" ht="18">
      <c r="A2152" s="1651">
        <v>45600</v>
      </c>
      <c r="B2152" s="817" t="s">
        <v>256</v>
      </c>
      <c r="C2152" s="1095" t="s">
        <v>82</v>
      </c>
      <c r="D2152" s="1096">
        <v>144</v>
      </c>
      <c r="E2152" s="1101">
        <v>135</v>
      </c>
      <c r="F2152" s="1098" t="s">
        <v>82</v>
      </c>
      <c r="G2152" s="514">
        <v>487</v>
      </c>
      <c r="H2152" s="970">
        <v>165.02</v>
      </c>
      <c r="I2152" s="514" t="s">
        <v>82</v>
      </c>
      <c r="J2152" s="838" t="s">
        <v>96</v>
      </c>
      <c r="K2152" s="839">
        <v>0</v>
      </c>
      <c r="L2152" s="868" t="s">
        <v>96</v>
      </c>
      <c r="M2152" s="468" t="s">
        <v>794</v>
      </c>
      <c r="N2152" s="514" t="s">
        <v>82</v>
      </c>
      <c r="O2152" s="756" t="s">
        <v>82</v>
      </c>
      <c r="P2152" s="768" t="s">
        <v>82</v>
      </c>
      <c r="Q2152" s="537" t="e">
        <f t="shared" si="61"/>
        <v>#VALUE!</v>
      </c>
      <c r="R2152" s="470" t="e">
        <f>Q2152*0.75</f>
        <v>#VALUE!</v>
      </c>
      <c r="S2152" s="1264" t="e">
        <f t="shared" si="60"/>
        <v>#VALUE!</v>
      </c>
      <c r="T2152" s="1265"/>
      <c r="U2152" s="1292" t="s">
        <v>1674</v>
      </c>
      <c r="V2152" s="1293"/>
    </row>
    <row r="2153" spans="1:22" ht="18">
      <c r="A2153" s="1652"/>
      <c r="B2153" s="817">
        <v>6</v>
      </c>
      <c r="C2153" s="1099">
        <v>100</v>
      </c>
      <c r="D2153" s="1100" t="s">
        <v>1653</v>
      </c>
      <c r="E2153" s="1101">
        <v>82</v>
      </c>
      <c r="F2153" s="1102">
        <v>33</v>
      </c>
      <c r="G2153" s="514">
        <v>489</v>
      </c>
      <c r="H2153" s="514" t="s">
        <v>82</v>
      </c>
      <c r="I2153" s="514" t="s">
        <v>82</v>
      </c>
      <c r="J2153" s="838" t="s">
        <v>697</v>
      </c>
      <c r="K2153" s="764" t="s">
        <v>451</v>
      </c>
      <c r="L2153" s="868" t="s">
        <v>484</v>
      </c>
      <c r="M2153" s="468" t="s">
        <v>1749</v>
      </c>
      <c r="N2153" s="514">
        <v>156423</v>
      </c>
      <c r="O2153" s="756">
        <v>25.43</v>
      </c>
      <c r="P2153" s="801">
        <v>35</v>
      </c>
      <c r="Q2153" s="537">
        <f t="shared" si="61"/>
        <v>16.529499999999999</v>
      </c>
      <c r="R2153" s="470">
        <f>Q2153*0.75</f>
        <v>12.397124999999999</v>
      </c>
      <c r="S2153" s="1264">
        <f t="shared" si="60"/>
        <v>9463.2626516228574</v>
      </c>
      <c r="T2153" s="1265"/>
      <c r="U2153" s="1292" t="s">
        <v>1753</v>
      </c>
      <c r="V2153" s="1293"/>
    </row>
    <row r="2154" spans="1:22" ht="18">
      <c r="A2154" s="1652"/>
      <c r="B2154" s="817">
        <v>7</v>
      </c>
      <c r="C2154" s="1099">
        <v>100</v>
      </c>
      <c r="D2154" s="1102">
        <v>71</v>
      </c>
      <c r="E2154" s="1102">
        <v>18</v>
      </c>
      <c r="F2154" s="1102">
        <v>33</v>
      </c>
      <c r="G2154" s="514">
        <v>487</v>
      </c>
      <c r="H2154" s="514" t="s">
        <v>82</v>
      </c>
      <c r="I2154" s="514" t="s">
        <v>82</v>
      </c>
      <c r="J2154" s="764" t="s">
        <v>443</v>
      </c>
      <c r="K2154" s="764" t="s">
        <v>443</v>
      </c>
      <c r="L2154" s="868" t="s">
        <v>484</v>
      </c>
      <c r="M2154" s="468" t="s">
        <v>1676</v>
      </c>
      <c r="N2154" s="514">
        <v>212926</v>
      </c>
      <c r="O2154" s="756">
        <v>35.869999999999997</v>
      </c>
      <c r="P2154" s="801">
        <v>12</v>
      </c>
      <c r="Q2154" s="537">
        <f t="shared" si="61"/>
        <v>31.5656</v>
      </c>
      <c r="R2154" s="470">
        <f>Q2154*0.75</f>
        <v>23.674199999999999</v>
      </c>
      <c r="S2154" s="1264">
        <f t="shared" si="60"/>
        <v>6745.50776794992</v>
      </c>
      <c r="T2154" s="1265"/>
      <c r="U2154" s="1292" t="s">
        <v>1690</v>
      </c>
      <c r="V2154" s="1293"/>
    </row>
    <row r="2155" spans="1:22" ht="18">
      <c r="A2155" s="1652"/>
      <c r="B2155" s="817">
        <v>8</v>
      </c>
      <c r="C2155" s="1099" t="s">
        <v>82</v>
      </c>
      <c r="D2155" s="1102">
        <v>230</v>
      </c>
      <c r="E2155" s="1102">
        <v>0</v>
      </c>
      <c r="F2155" s="1103" t="s">
        <v>82</v>
      </c>
      <c r="G2155" s="514">
        <v>0</v>
      </c>
      <c r="H2155" s="514" t="s">
        <v>82</v>
      </c>
      <c r="I2155" s="514" t="s">
        <v>82</v>
      </c>
      <c r="J2155" s="764" t="s">
        <v>697</v>
      </c>
      <c r="K2155" s="764">
        <v>0</v>
      </c>
      <c r="L2155" s="868" t="s">
        <v>96</v>
      </c>
      <c r="M2155" s="468" t="s">
        <v>82</v>
      </c>
      <c r="N2155" s="940"/>
      <c r="O2155" s="922"/>
      <c r="P2155" s="871"/>
      <c r="Q2155" s="537">
        <f t="shared" si="61"/>
        <v>0</v>
      </c>
      <c r="R2155" s="470">
        <f>Q2155*0.93</f>
        <v>0</v>
      </c>
      <c r="S2155" s="1264" t="e">
        <f t="shared" si="60"/>
        <v>#DIV/0!</v>
      </c>
      <c r="T2155" s="1265"/>
      <c r="U2155" s="1292" t="s">
        <v>472</v>
      </c>
      <c r="V2155" s="1293"/>
    </row>
    <row r="2156" spans="1:22" ht="18">
      <c r="A2156" s="1652"/>
      <c r="B2156" s="817" t="s">
        <v>465</v>
      </c>
      <c r="C2156" s="1099" t="s">
        <v>82</v>
      </c>
      <c r="D2156" s="1098">
        <v>30</v>
      </c>
      <c r="E2156" s="1104">
        <v>30</v>
      </c>
      <c r="F2156" s="1103" t="s">
        <v>82</v>
      </c>
      <c r="G2156" s="838" t="s">
        <v>96</v>
      </c>
      <c r="H2156" s="468" t="s">
        <v>82</v>
      </c>
      <c r="I2156" s="514" t="s">
        <v>82</v>
      </c>
      <c r="J2156" s="764" t="s">
        <v>699</v>
      </c>
      <c r="K2156" s="514">
        <v>0</v>
      </c>
      <c r="L2156" s="514" t="s">
        <v>82</v>
      </c>
      <c r="M2156" s="863" t="s">
        <v>82</v>
      </c>
      <c r="N2156" s="923"/>
      <c r="O2156" s="922"/>
      <c r="P2156" s="871"/>
      <c r="Q2156" s="537">
        <f t="shared" si="61"/>
        <v>0</v>
      </c>
      <c r="R2156" s="470">
        <f>Q2156*0.93</f>
        <v>0</v>
      </c>
      <c r="S2156" s="1264" t="e">
        <f t="shared" si="60"/>
        <v>#DIV/0!</v>
      </c>
      <c r="T2156" s="1265"/>
      <c r="U2156" s="1292" t="s">
        <v>473</v>
      </c>
      <c r="V2156" s="1293"/>
    </row>
    <row r="2157" spans="1:22" ht="18">
      <c r="A2157" s="1653"/>
      <c r="B2157" s="817" t="s">
        <v>467</v>
      </c>
      <c r="C2157" s="1099">
        <v>30</v>
      </c>
      <c r="D2157" s="1098" t="s">
        <v>1059</v>
      </c>
      <c r="E2157" s="1109">
        <v>20</v>
      </c>
      <c r="F2157" s="1105">
        <v>36</v>
      </c>
      <c r="G2157" s="514">
        <v>487</v>
      </c>
      <c r="H2157" s="468" t="s">
        <v>82</v>
      </c>
      <c r="I2157" s="514" t="s">
        <v>82</v>
      </c>
      <c r="J2157" s="764">
        <v>0</v>
      </c>
      <c r="K2157" s="764">
        <v>0</v>
      </c>
      <c r="L2157" s="868" t="s">
        <v>484</v>
      </c>
      <c r="M2157" s="1091" t="s">
        <v>1751</v>
      </c>
      <c r="N2157" s="514">
        <v>112592</v>
      </c>
      <c r="O2157" s="787">
        <v>25.38</v>
      </c>
      <c r="P2157" s="801">
        <v>68</v>
      </c>
      <c r="Q2157" s="537">
        <f t="shared" si="61"/>
        <v>8.121599999999999</v>
      </c>
      <c r="R2157" s="470">
        <f>Q2157*0.7835</f>
        <v>6.3632735999999994</v>
      </c>
      <c r="S2157" s="1264">
        <f t="shared" si="60"/>
        <v>13863.278171788812</v>
      </c>
      <c r="T2157" s="1265"/>
      <c r="U2157" s="1292" t="s">
        <v>1754</v>
      </c>
      <c r="V2157" s="1293"/>
    </row>
    <row r="2158" spans="1:22" ht="18.75" customHeight="1">
      <c r="A2158" s="1651">
        <v>45601</v>
      </c>
      <c r="B2158" s="817" t="s">
        <v>256</v>
      </c>
      <c r="C2158" s="1095" t="s">
        <v>82</v>
      </c>
      <c r="D2158" s="1096">
        <v>144</v>
      </c>
      <c r="E2158" s="1101">
        <v>135</v>
      </c>
      <c r="F2158" s="1098" t="s">
        <v>82</v>
      </c>
      <c r="G2158" s="514">
        <v>481</v>
      </c>
      <c r="H2158" s="970">
        <v>165.11</v>
      </c>
      <c r="I2158" s="514" t="s">
        <v>82</v>
      </c>
      <c r="J2158" s="838" t="s">
        <v>96</v>
      </c>
      <c r="K2158" s="839">
        <v>0</v>
      </c>
      <c r="L2158" s="868" t="s">
        <v>96</v>
      </c>
      <c r="M2158" s="468" t="s">
        <v>794</v>
      </c>
      <c r="N2158" s="514" t="s">
        <v>82</v>
      </c>
      <c r="O2158" s="756" t="s">
        <v>82</v>
      </c>
      <c r="P2158" s="768" t="s">
        <v>82</v>
      </c>
      <c r="Q2158" s="537" t="e">
        <f t="shared" si="61"/>
        <v>#VALUE!</v>
      </c>
      <c r="R2158" s="470" t="e">
        <f>Q2158*0.75</f>
        <v>#VALUE!</v>
      </c>
      <c r="S2158" s="1264" t="e">
        <f t="shared" si="60"/>
        <v>#VALUE!</v>
      </c>
      <c r="T2158" s="1265"/>
      <c r="U2158" s="1292" t="s">
        <v>1674</v>
      </c>
      <c r="V2158" s="1293"/>
    </row>
    <row r="2159" spans="1:22" ht="18.75" customHeight="1">
      <c r="A2159" s="1652"/>
      <c r="B2159" s="817">
        <v>6</v>
      </c>
      <c r="C2159" s="1099">
        <v>100</v>
      </c>
      <c r="D2159" s="1100" t="s">
        <v>1072</v>
      </c>
      <c r="E2159" s="1101">
        <v>84</v>
      </c>
      <c r="F2159" s="1102">
        <v>33</v>
      </c>
      <c r="G2159" s="514">
        <v>486</v>
      </c>
      <c r="H2159" s="514" t="s">
        <v>82</v>
      </c>
      <c r="I2159" s="514" t="s">
        <v>82</v>
      </c>
      <c r="J2159" s="838" t="s">
        <v>697</v>
      </c>
      <c r="K2159" s="764" t="s">
        <v>451</v>
      </c>
      <c r="L2159" s="868" t="s">
        <v>484</v>
      </c>
      <c r="M2159" s="468" t="s">
        <v>1749</v>
      </c>
      <c r="N2159" s="514">
        <v>156423</v>
      </c>
      <c r="O2159" s="756">
        <v>25.43</v>
      </c>
      <c r="P2159" s="801">
        <v>35</v>
      </c>
      <c r="Q2159" s="537">
        <f t="shared" si="61"/>
        <v>16.529499999999999</v>
      </c>
      <c r="R2159" s="470">
        <f>Q2159*0.75</f>
        <v>12.397124999999999</v>
      </c>
      <c r="S2159" s="1264">
        <f t="shared" si="60"/>
        <v>9463.2626516228574</v>
      </c>
      <c r="T2159" s="1265"/>
      <c r="U2159" s="1292" t="s">
        <v>1690</v>
      </c>
      <c r="V2159" s="1293"/>
    </row>
    <row r="2160" spans="1:22" ht="18.75" customHeight="1">
      <c r="A2160" s="1652"/>
      <c r="B2160" s="817">
        <v>7</v>
      </c>
      <c r="C2160" s="1099">
        <v>100</v>
      </c>
      <c r="D2160" s="1102">
        <v>71</v>
      </c>
      <c r="E2160" s="1102">
        <v>18</v>
      </c>
      <c r="F2160" s="1102">
        <v>33</v>
      </c>
      <c r="G2160" s="514">
        <v>481</v>
      </c>
      <c r="H2160" s="514" t="s">
        <v>82</v>
      </c>
      <c r="I2160" s="514" t="s">
        <v>82</v>
      </c>
      <c r="J2160" s="764" t="s">
        <v>443</v>
      </c>
      <c r="K2160" s="764" t="s">
        <v>443</v>
      </c>
      <c r="L2160" s="868" t="s">
        <v>484</v>
      </c>
      <c r="M2160" s="468" t="s">
        <v>1676</v>
      </c>
      <c r="N2160" s="514">
        <v>212926</v>
      </c>
      <c r="O2160" s="756">
        <v>35.869999999999997</v>
      </c>
      <c r="P2160" s="801">
        <v>12</v>
      </c>
      <c r="Q2160" s="537">
        <f t="shared" si="61"/>
        <v>31.5656</v>
      </c>
      <c r="R2160" s="470">
        <f>Q2160*0.75</f>
        <v>23.674199999999999</v>
      </c>
      <c r="S2160" s="1264">
        <f t="shared" si="60"/>
        <v>6745.50776794992</v>
      </c>
      <c r="T2160" s="1265"/>
      <c r="U2160" s="1292" t="s">
        <v>1690</v>
      </c>
      <c r="V2160" s="1293"/>
    </row>
    <row r="2161" spans="1:22" ht="18.75" customHeight="1">
      <c r="A2161" s="1652"/>
      <c r="B2161" s="817">
        <v>8</v>
      </c>
      <c r="C2161" s="1099" t="s">
        <v>82</v>
      </c>
      <c r="D2161" s="1102">
        <v>230</v>
      </c>
      <c r="E2161" s="1102">
        <v>0</v>
      </c>
      <c r="F2161" s="1103" t="s">
        <v>82</v>
      </c>
      <c r="G2161" s="514">
        <v>0</v>
      </c>
      <c r="H2161" s="514" t="s">
        <v>82</v>
      </c>
      <c r="I2161" s="514" t="s">
        <v>82</v>
      </c>
      <c r="J2161" s="764" t="s">
        <v>697</v>
      </c>
      <c r="K2161" s="764">
        <v>0</v>
      </c>
      <c r="L2161" s="868" t="s">
        <v>96</v>
      </c>
      <c r="M2161" s="468" t="s">
        <v>82</v>
      </c>
      <c r="N2161" s="940"/>
      <c r="O2161" s="922"/>
      <c r="P2161" s="871"/>
      <c r="Q2161" s="537">
        <f t="shared" si="61"/>
        <v>0</v>
      </c>
      <c r="R2161" s="470">
        <f>Q2161*0.93</f>
        <v>0</v>
      </c>
      <c r="S2161" s="1264" t="e">
        <f t="shared" si="60"/>
        <v>#DIV/0!</v>
      </c>
      <c r="T2161" s="1265"/>
      <c r="U2161" s="1292" t="s">
        <v>472</v>
      </c>
      <c r="V2161" s="1293"/>
    </row>
    <row r="2162" spans="1:22" ht="18.75" customHeight="1">
      <c r="A2162" s="1652"/>
      <c r="B2162" s="817" t="s">
        <v>465</v>
      </c>
      <c r="C2162" s="1099" t="s">
        <v>82</v>
      </c>
      <c r="D2162" s="1098">
        <v>30</v>
      </c>
      <c r="E2162" s="1104">
        <v>30</v>
      </c>
      <c r="F2162" s="1103" t="s">
        <v>82</v>
      </c>
      <c r="G2162" s="838" t="s">
        <v>96</v>
      </c>
      <c r="H2162" s="468" t="s">
        <v>82</v>
      </c>
      <c r="I2162" s="514" t="s">
        <v>82</v>
      </c>
      <c r="J2162" s="764" t="s">
        <v>699</v>
      </c>
      <c r="K2162" s="514">
        <v>0</v>
      </c>
      <c r="L2162" s="514" t="s">
        <v>82</v>
      </c>
      <c r="M2162" s="863" t="s">
        <v>82</v>
      </c>
      <c r="N2162" s="923"/>
      <c r="O2162" s="922"/>
      <c r="P2162" s="871"/>
      <c r="Q2162" s="537">
        <f t="shared" si="61"/>
        <v>0</v>
      </c>
      <c r="R2162" s="470">
        <f>Q2162*0.93</f>
        <v>0</v>
      </c>
      <c r="S2162" s="1264" t="e">
        <f t="shared" si="60"/>
        <v>#DIV/0!</v>
      </c>
      <c r="T2162" s="1265"/>
      <c r="U2162" s="1292" t="s">
        <v>473</v>
      </c>
      <c r="V2162" s="1293"/>
    </row>
    <row r="2163" spans="1:22" ht="18.75" customHeight="1">
      <c r="A2163" s="1653"/>
      <c r="B2163" s="817" t="s">
        <v>467</v>
      </c>
      <c r="C2163" s="1099">
        <v>30</v>
      </c>
      <c r="D2163" s="1098">
        <v>58</v>
      </c>
      <c r="E2163" s="1109">
        <v>20</v>
      </c>
      <c r="F2163" s="1105">
        <v>36</v>
      </c>
      <c r="G2163" s="514">
        <v>481</v>
      </c>
      <c r="H2163" s="468" t="s">
        <v>82</v>
      </c>
      <c r="I2163" s="514" t="s">
        <v>82</v>
      </c>
      <c r="J2163" s="764">
        <v>0</v>
      </c>
      <c r="K2163" s="764">
        <v>0</v>
      </c>
      <c r="L2163" s="868" t="s">
        <v>484</v>
      </c>
      <c r="M2163" s="1091" t="s">
        <v>1755</v>
      </c>
      <c r="N2163" s="514">
        <v>113822</v>
      </c>
      <c r="O2163" s="787">
        <v>26.35</v>
      </c>
      <c r="P2163" s="801">
        <v>68</v>
      </c>
      <c r="Q2163" s="537">
        <f t="shared" si="61"/>
        <v>8.4320000000000004</v>
      </c>
      <c r="R2163" s="470">
        <f>Q2163*0.7835</f>
        <v>6.6064720000000001</v>
      </c>
      <c r="S2163" s="1264">
        <f t="shared" si="60"/>
        <v>13498.814041745731</v>
      </c>
      <c r="T2163" s="1265"/>
      <c r="U2163" s="1292" t="s">
        <v>1569</v>
      </c>
      <c r="V2163" s="1293"/>
    </row>
    <row r="2164" spans="1:22" ht="18">
      <c r="A2164" s="1651">
        <v>45602</v>
      </c>
      <c r="B2164" s="817" t="s">
        <v>256</v>
      </c>
      <c r="C2164" s="1095" t="s">
        <v>82</v>
      </c>
      <c r="D2164" s="1096">
        <v>144</v>
      </c>
      <c r="E2164" s="1101">
        <v>140</v>
      </c>
      <c r="F2164" s="1098" t="s">
        <v>82</v>
      </c>
      <c r="G2164" s="514">
        <v>481</v>
      </c>
      <c r="H2164" s="970">
        <v>165.22</v>
      </c>
      <c r="I2164" s="514" t="s">
        <v>82</v>
      </c>
      <c r="J2164" s="838" t="s">
        <v>96</v>
      </c>
      <c r="K2164" s="839">
        <v>0</v>
      </c>
      <c r="L2164" s="868" t="s">
        <v>96</v>
      </c>
      <c r="M2164" s="468" t="s">
        <v>794</v>
      </c>
      <c r="N2164" s="514" t="s">
        <v>82</v>
      </c>
      <c r="O2164" s="756" t="s">
        <v>82</v>
      </c>
      <c r="P2164" s="768" t="s">
        <v>82</v>
      </c>
      <c r="Q2164" s="537" t="e">
        <f t="shared" si="61"/>
        <v>#VALUE!</v>
      </c>
      <c r="R2164" s="470" t="e">
        <f>Q2164*0.75</f>
        <v>#VALUE!</v>
      </c>
      <c r="S2164" s="1264" t="e">
        <f t="shared" si="60"/>
        <v>#VALUE!</v>
      </c>
      <c r="T2164" s="1265"/>
      <c r="U2164" s="1292" t="s">
        <v>1674</v>
      </c>
      <c r="V2164" s="1293"/>
    </row>
    <row r="2165" spans="1:22" ht="18">
      <c r="A2165" s="1652"/>
      <c r="B2165" s="817">
        <v>6</v>
      </c>
      <c r="C2165" s="1099">
        <v>100</v>
      </c>
      <c r="D2165" s="1100" t="s">
        <v>1653</v>
      </c>
      <c r="E2165" s="1101">
        <v>84</v>
      </c>
      <c r="F2165" s="1102">
        <v>36</v>
      </c>
      <c r="G2165" s="514">
        <v>487</v>
      </c>
      <c r="H2165" s="514" t="s">
        <v>82</v>
      </c>
      <c r="I2165" s="514" t="s">
        <v>82</v>
      </c>
      <c r="J2165" s="838" t="s">
        <v>700</v>
      </c>
      <c r="K2165" s="764" t="s">
        <v>406</v>
      </c>
      <c r="L2165" s="868" t="s">
        <v>484</v>
      </c>
      <c r="M2165" s="468" t="s">
        <v>1749</v>
      </c>
      <c r="N2165" s="514">
        <v>154921</v>
      </c>
      <c r="O2165" s="756">
        <v>24.15</v>
      </c>
      <c r="P2165" s="801">
        <v>35</v>
      </c>
      <c r="Q2165" s="537">
        <f t="shared" si="61"/>
        <v>15.6975</v>
      </c>
      <c r="R2165" s="470">
        <f>Q2165*0.75</f>
        <v>11.773125</v>
      </c>
      <c r="S2165" s="1264">
        <f t="shared" si="60"/>
        <v>9869.1511387163555</v>
      </c>
      <c r="T2165" s="1265"/>
      <c r="U2165" s="1292" t="s">
        <v>1569</v>
      </c>
      <c r="V2165" s="1293"/>
    </row>
    <row r="2166" spans="1:22" ht="18">
      <c r="A2166" s="1652"/>
      <c r="B2166" s="817">
        <v>7</v>
      </c>
      <c r="C2166" s="1099">
        <v>100</v>
      </c>
      <c r="D2166" s="1102">
        <v>71</v>
      </c>
      <c r="E2166" s="1102">
        <v>18</v>
      </c>
      <c r="F2166" s="1102">
        <v>33</v>
      </c>
      <c r="G2166" s="514">
        <v>480</v>
      </c>
      <c r="H2166" s="514" t="s">
        <v>82</v>
      </c>
      <c r="I2166" s="514" t="s">
        <v>82</v>
      </c>
      <c r="J2166" s="764" t="s">
        <v>443</v>
      </c>
      <c r="K2166" s="764" t="s">
        <v>443</v>
      </c>
      <c r="L2166" s="868" t="s">
        <v>484</v>
      </c>
      <c r="M2166" s="468" t="s">
        <v>1676</v>
      </c>
      <c r="N2166" s="514">
        <v>212926</v>
      </c>
      <c r="O2166" s="756">
        <v>35.869999999999997</v>
      </c>
      <c r="P2166" s="801">
        <v>12</v>
      </c>
      <c r="Q2166" s="537">
        <f t="shared" si="61"/>
        <v>31.5656</v>
      </c>
      <c r="R2166" s="470">
        <f>Q2166*0.75</f>
        <v>23.674199999999999</v>
      </c>
      <c r="S2166" s="1264">
        <f t="shared" si="60"/>
        <v>6745.50776794992</v>
      </c>
      <c r="T2166" s="1265"/>
      <c r="U2166" s="1292" t="s">
        <v>1690</v>
      </c>
      <c r="V2166" s="1293"/>
    </row>
    <row r="2167" spans="1:22" ht="18">
      <c r="A2167" s="1652"/>
      <c r="B2167" s="817">
        <v>8</v>
      </c>
      <c r="C2167" s="1099" t="s">
        <v>82</v>
      </c>
      <c r="D2167" s="1102">
        <v>230</v>
      </c>
      <c r="E2167" s="1102">
        <v>0</v>
      </c>
      <c r="F2167" s="1103" t="s">
        <v>82</v>
      </c>
      <c r="G2167" s="514">
        <v>0</v>
      </c>
      <c r="H2167" s="514" t="s">
        <v>82</v>
      </c>
      <c r="I2167" s="514" t="s">
        <v>82</v>
      </c>
      <c r="J2167" s="764" t="s">
        <v>697</v>
      </c>
      <c r="K2167" s="764">
        <v>0</v>
      </c>
      <c r="L2167" s="868" t="s">
        <v>96</v>
      </c>
      <c r="M2167" s="468" t="s">
        <v>82</v>
      </c>
      <c r="N2167" s="940"/>
      <c r="O2167" s="922"/>
      <c r="P2167" s="871"/>
      <c r="Q2167" s="537">
        <f t="shared" si="61"/>
        <v>0</v>
      </c>
      <c r="R2167" s="470">
        <f>Q2167*0.93</f>
        <v>0</v>
      </c>
      <c r="S2167" s="1264" t="e">
        <f t="shared" si="60"/>
        <v>#DIV/0!</v>
      </c>
      <c r="T2167" s="1265"/>
      <c r="U2167" s="1292" t="s">
        <v>472</v>
      </c>
      <c r="V2167" s="1293"/>
    </row>
    <row r="2168" spans="1:22" ht="18">
      <c r="A2168" s="1652"/>
      <c r="B2168" s="817" t="s">
        <v>465</v>
      </c>
      <c r="C2168" s="1099" t="s">
        <v>82</v>
      </c>
      <c r="D2168" s="1098">
        <v>30</v>
      </c>
      <c r="E2168" s="1104">
        <v>30</v>
      </c>
      <c r="F2168" s="1103" t="s">
        <v>82</v>
      </c>
      <c r="G2168" s="838" t="s">
        <v>96</v>
      </c>
      <c r="H2168" s="468" t="s">
        <v>82</v>
      </c>
      <c r="I2168" s="514" t="s">
        <v>82</v>
      </c>
      <c r="J2168" s="764" t="s">
        <v>699</v>
      </c>
      <c r="K2168" s="514">
        <v>0</v>
      </c>
      <c r="L2168" s="514" t="s">
        <v>82</v>
      </c>
      <c r="M2168" s="863" t="s">
        <v>82</v>
      </c>
      <c r="N2168" s="923"/>
      <c r="O2168" s="922"/>
      <c r="P2168" s="871"/>
      <c r="Q2168" s="537">
        <f t="shared" si="61"/>
        <v>0</v>
      </c>
      <c r="R2168" s="470">
        <f>Q2168*0.93</f>
        <v>0</v>
      </c>
      <c r="S2168" s="1264" t="e">
        <f t="shared" si="60"/>
        <v>#DIV/0!</v>
      </c>
      <c r="T2168" s="1265"/>
      <c r="U2168" s="1292" t="s">
        <v>473</v>
      </c>
      <c r="V2168" s="1293"/>
    </row>
    <row r="2169" spans="1:22" ht="18">
      <c r="A2169" s="1653"/>
      <c r="B2169" s="817" t="s">
        <v>467</v>
      </c>
      <c r="C2169" s="1099">
        <v>30</v>
      </c>
      <c r="D2169" s="1098">
        <v>58</v>
      </c>
      <c r="E2169" s="1109">
        <v>20</v>
      </c>
      <c r="F2169" s="1105">
        <v>32</v>
      </c>
      <c r="G2169" s="514">
        <v>481</v>
      </c>
      <c r="H2169" s="468" t="s">
        <v>82</v>
      </c>
      <c r="I2169" s="514" t="s">
        <v>82</v>
      </c>
      <c r="J2169" s="764">
        <v>0</v>
      </c>
      <c r="K2169" s="764">
        <v>0</v>
      </c>
      <c r="L2169" s="868" t="s">
        <v>484</v>
      </c>
      <c r="M2169" s="1091" t="s">
        <v>1755</v>
      </c>
      <c r="N2169" s="514">
        <v>113822</v>
      </c>
      <c r="O2169" s="787">
        <v>25.15</v>
      </c>
      <c r="P2169" s="801">
        <v>68</v>
      </c>
      <c r="Q2169" s="537">
        <f t="shared" si="61"/>
        <v>8.048</v>
      </c>
      <c r="R2169" s="470">
        <f>Q2169*0.7835</f>
        <v>6.3056079999999994</v>
      </c>
      <c r="S2169" s="1264">
        <f t="shared" si="60"/>
        <v>14142.892644135189</v>
      </c>
      <c r="T2169" s="1265"/>
      <c r="U2169" s="1292" t="s">
        <v>1690</v>
      </c>
      <c r="V2169" s="1293"/>
    </row>
    <row r="2170" spans="1:22" ht="18">
      <c r="A2170" s="1651">
        <v>45603</v>
      </c>
      <c r="B2170" s="817" t="s">
        <v>256</v>
      </c>
      <c r="C2170" s="1095" t="s">
        <v>82</v>
      </c>
      <c r="D2170" s="1096">
        <v>144</v>
      </c>
      <c r="E2170" s="1101">
        <v>140</v>
      </c>
      <c r="F2170" s="1098" t="s">
        <v>82</v>
      </c>
      <c r="G2170" s="514">
        <v>480</v>
      </c>
      <c r="H2170" s="970">
        <v>165.32</v>
      </c>
      <c r="I2170" s="514" t="s">
        <v>82</v>
      </c>
      <c r="J2170" s="838" t="s">
        <v>96</v>
      </c>
      <c r="K2170" s="839">
        <v>0</v>
      </c>
      <c r="L2170" s="868" t="s">
        <v>96</v>
      </c>
      <c r="M2170" s="468" t="s">
        <v>794</v>
      </c>
      <c r="N2170" s="514" t="s">
        <v>82</v>
      </c>
      <c r="O2170" s="756" t="s">
        <v>82</v>
      </c>
      <c r="P2170" s="768" t="s">
        <v>82</v>
      </c>
      <c r="Q2170" s="537" t="e">
        <f t="shared" si="61"/>
        <v>#VALUE!</v>
      </c>
      <c r="R2170" s="470" t="e">
        <f>Q2170*0.75</f>
        <v>#VALUE!</v>
      </c>
      <c r="S2170" s="1264" t="e">
        <f t="shared" si="60"/>
        <v>#VALUE!</v>
      </c>
      <c r="T2170" s="1265"/>
      <c r="U2170" s="1292" t="s">
        <v>1674</v>
      </c>
      <c r="V2170" s="1293"/>
    </row>
    <row r="2171" spans="1:22" ht="18">
      <c r="A2171" s="1652"/>
      <c r="B2171" s="817">
        <v>6</v>
      </c>
      <c r="C2171" s="1099">
        <v>100</v>
      </c>
      <c r="D2171" s="1100" t="s">
        <v>1653</v>
      </c>
      <c r="E2171" s="1101">
        <v>84</v>
      </c>
      <c r="F2171" s="1102">
        <v>33</v>
      </c>
      <c r="G2171" s="514">
        <v>489</v>
      </c>
      <c r="H2171" s="514" t="s">
        <v>82</v>
      </c>
      <c r="I2171" s="514" t="s">
        <v>82</v>
      </c>
      <c r="J2171" s="838" t="s">
        <v>700</v>
      </c>
      <c r="K2171" s="764" t="s">
        <v>406</v>
      </c>
      <c r="L2171" s="868" t="s">
        <v>484</v>
      </c>
      <c r="M2171" s="468" t="s">
        <v>1749</v>
      </c>
      <c r="N2171" s="514">
        <v>154921</v>
      </c>
      <c r="O2171" s="756">
        <v>24.15</v>
      </c>
      <c r="P2171" s="801">
        <v>35</v>
      </c>
      <c r="Q2171" s="537">
        <f t="shared" si="61"/>
        <v>15.6975</v>
      </c>
      <c r="R2171" s="470">
        <f>Q2171*0.75</f>
        <v>11.773125</v>
      </c>
      <c r="S2171" s="1264">
        <f t="shared" si="60"/>
        <v>9869.1511387163555</v>
      </c>
      <c r="T2171" s="1265"/>
      <c r="U2171" s="1292" t="s">
        <v>1690</v>
      </c>
      <c r="V2171" s="1293"/>
    </row>
    <row r="2172" spans="1:22" ht="18">
      <c r="A2172" s="1652"/>
      <c r="B2172" s="817">
        <v>7</v>
      </c>
      <c r="C2172" s="1099">
        <v>100</v>
      </c>
      <c r="D2172" s="1102">
        <v>71</v>
      </c>
      <c r="E2172" s="1102">
        <v>18</v>
      </c>
      <c r="F2172" s="1102">
        <v>36</v>
      </c>
      <c r="G2172" s="514">
        <v>480</v>
      </c>
      <c r="H2172" s="514" t="s">
        <v>82</v>
      </c>
      <c r="I2172" s="514" t="s">
        <v>82</v>
      </c>
      <c r="J2172" s="764" t="s">
        <v>443</v>
      </c>
      <c r="K2172" s="764" t="s">
        <v>443</v>
      </c>
      <c r="L2172" s="868" t="s">
        <v>484</v>
      </c>
      <c r="M2172" s="468" t="s">
        <v>1676</v>
      </c>
      <c r="N2172" s="514">
        <v>212926</v>
      </c>
      <c r="O2172" s="756">
        <v>35.590000000000003</v>
      </c>
      <c r="P2172" s="801">
        <v>12</v>
      </c>
      <c r="Q2172" s="537">
        <f t="shared" si="61"/>
        <v>31.319200000000002</v>
      </c>
      <c r="R2172" s="470">
        <f>Q2172*0.75</f>
        <v>23.489400000000003</v>
      </c>
      <c r="S2172" s="1264">
        <f t="shared" si="60"/>
        <v>6798.5772305806022</v>
      </c>
      <c r="T2172" s="1265"/>
      <c r="U2172" s="1292" t="s">
        <v>1569</v>
      </c>
      <c r="V2172" s="1293"/>
    </row>
    <row r="2173" spans="1:22" ht="18">
      <c r="A2173" s="1652"/>
      <c r="B2173" s="817">
        <v>8</v>
      </c>
      <c r="C2173" s="1099" t="s">
        <v>82</v>
      </c>
      <c r="D2173" s="1102">
        <v>230</v>
      </c>
      <c r="E2173" s="1102">
        <v>0</v>
      </c>
      <c r="F2173" s="1103" t="s">
        <v>82</v>
      </c>
      <c r="G2173" s="514">
        <v>0</v>
      </c>
      <c r="H2173" s="514" t="s">
        <v>82</v>
      </c>
      <c r="I2173" s="514" t="s">
        <v>82</v>
      </c>
      <c r="J2173" s="764" t="s">
        <v>697</v>
      </c>
      <c r="K2173" s="764">
        <v>0</v>
      </c>
      <c r="L2173" s="868" t="s">
        <v>96</v>
      </c>
      <c r="M2173" s="468" t="s">
        <v>82</v>
      </c>
      <c r="N2173" s="940"/>
      <c r="O2173" s="922"/>
      <c r="P2173" s="871"/>
      <c r="Q2173" s="537">
        <f t="shared" si="61"/>
        <v>0</v>
      </c>
      <c r="R2173" s="470">
        <f>Q2173*0.93</f>
        <v>0</v>
      </c>
      <c r="S2173" s="1264" t="e">
        <f t="shared" si="60"/>
        <v>#DIV/0!</v>
      </c>
      <c r="T2173" s="1265"/>
      <c r="U2173" s="1292" t="s">
        <v>472</v>
      </c>
      <c r="V2173" s="1293"/>
    </row>
    <row r="2174" spans="1:22" ht="18">
      <c r="A2174" s="1652"/>
      <c r="B2174" s="817" t="s">
        <v>465</v>
      </c>
      <c r="C2174" s="1099" t="s">
        <v>82</v>
      </c>
      <c r="D2174" s="1098">
        <v>30</v>
      </c>
      <c r="E2174" s="1104">
        <v>30</v>
      </c>
      <c r="F2174" s="1103" t="s">
        <v>82</v>
      </c>
      <c r="G2174" s="838" t="s">
        <v>96</v>
      </c>
      <c r="H2174" s="468" t="s">
        <v>82</v>
      </c>
      <c r="I2174" s="514" t="s">
        <v>82</v>
      </c>
      <c r="J2174" s="764" t="s">
        <v>699</v>
      </c>
      <c r="K2174" s="514">
        <v>0</v>
      </c>
      <c r="L2174" s="514" t="s">
        <v>82</v>
      </c>
      <c r="M2174" s="863" t="s">
        <v>82</v>
      </c>
      <c r="N2174" s="923"/>
      <c r="O2174" s="922"/>
      <c r="P2174" s="871"/>
      <c r="Q2174" s="537">
        <f t="shared" si="61"/>
        <v>0</v>
      </c>
      <c r="R2174" s="470">
        <f>Q2174*0.93</f>
        <v>0</v>
      </c>
      <c r="S2174" s="1264" t="e">
        <f t="shared" si="60"/>
        <v>#DIV/0!</v>
      </c>
      <c r="T2174" s="1265"/>
      <c r="U2174" s="1292" t="s">
        <v>473</v>
      </c>
      <c r="V2174" s="1293"/>
    </row>
    <row r="2175" spans="1:22" ht="18">
      <c r="A2175" s="1653"/>
      <c r="B2175" s="817" t="s">
        <v>467</v>
      </c>
      <c r="C2175" s="1099">
        <v>32</v>
      </c>
      <c r="D2175" s="1098" t="s">
        <v>1184</v>
      </c>
      <c r="E2175" s="1109">
        <v>20</v>
      </c>
      <c r="F2175" s="1105">
        <v>32</v>
      </c>
      <c r="G2175" s="514">
        <v>481</v>
      </c>
      <c r="H2175" s="468" t="s">
        <v>82</v>
      </c>
      <c r="I2175" s="514" t="s">
        <v>82</v>
      </c>
      <c r="J2175" s="764">
        <v>0</v>
      </c>
      <c r="K2175" s="764">
        <v>0</v>
      </c>
      <c r="L2175" s="868" t="s">
        <v>484</v>
      </c>
      <c r="M2175" s="1091" t="s">
        <v>1755</v>
      </c>
      <c r="N2175" s="514">
        <v>115247</v>
      </c>
      <c r="O2175" s="787">
        <v>25.6</v>
      </c>
      <c r="P2175" s="801">
        <v>68</v>
      </c>
      <c r="Q2175" s="537">
        <f t="shared" si="61"/>
        <v>8.1920000000000002</v>
      </c>
      <c r="R2175" s="470">
        <f>Q2175*0.7835</f>
        <v>6.4184320000000001</v>
      </c>
      <c r="S2175" s="1264">
        <f t="shared" si="60"/>
        <v>14068.2373046875</v>
      </c>
      <c r="T2175" s="1265"/>
      <c r="U2175" s="1292" t="s">
        <v>1690</v>
      </c>
      <c r="V2175" s="1293"/>
    </row>
    <row r="2176" spans="1:22" ht="18">
      <c r="A2176" s="1651">
        <v>45604</v>
      </c>
      <c r="B2176" s="817" t="s">
        <v>256</v>
      </c>
      <c r="C2176" s="1095" t="s">
        <v>82</v>
      </c>
      <c r="D2176" s="1096">
        <v>144</v>
      </c>
      <c r="E2176" s="1101">
        <v>140</v>
      </c>
      <c r="F2176" s="1098" t="s">
        <v>82</v>
      </c>
      <c r="G2176" s="514">
        <v>477</v>
      </c>
      <c r="H2176" s="970">
        <v>165.41</v>
      </c>
      <c r="I2176" s="514" t="s">
        <v>82</v>
      </c>
      <c r="J2176" s="838" t="s">
        <v>96</v>
      </c>
      <c r="K2176" s="839">
        <v>0</v>
      </c>
      <c r="L2176" s="868" t="s">
        <v>96</v>
      </c>
      <c r="M2176" s="468" t="s">
        <v>794</v>
      </c>
      <c r="N2176" s="514" t="s">
        <v>82</v>
      </c>
      <c r="O2176" s="756" t="s">
        <v>82</v>
      </c>
      <c r="P2176" s="768" t="s">
        <v>82</v>
      </c>
      <c r="Q2176" s="537" t="e">
        <f t="shared" si="61"/>
        <v>#VALUE!</v>
      </c>
      <c r="R2176" s="470" t="e">
        <f>Q2176*0.75</f>
        <v>#VALUE!</v>
      </c>
      <c r="S2176" s="1264" t="e">
        <f t="shared" si="60"/>
        <v>#VALUE!</v>
      </c>
      <c r="T2176" s="1265"/>
      <c r="U2176" s="1292" t="s">
        <v>1674</v>
      </c>
      <c r="V2176" s="1293"/>
    </row>
    <row r="2177" spans="1:22" ht="18">
      <c r="A2177" s="1652"/>
      <c r="B2177" s="817">
        <v>6</v>
      </c>
      <c r="C2177" s="1099">
        <v>100</v>
      </c>
      <c r="D2177" s="1100" t="s">
        <v>1653</v>
      </c>
      <c r="E2177" s="1101">
        <v>84</v>
      </c>
      <c r="F2177" s="1102">
        <v>33</v>
      </c>
      <c r="G2177" s="514">
        <v>486</v>
      </c>
      <c r="H2177" s="514" t="s">
        <v>82</v>
      </c>
      <c r="I2177" s="514" t="s">
        <v>82</v>
      </c>
      <c r="J2177" s="838" t="s">
        <v>700</v>
      </c>
      <c r="K2177" s="764" t="s">
        <v>406</v>
      </c>
      <c r="L2177" s="868" t="s">
        <v>484</v>
      </c>
      <c r="M2177" s="468" t="s">
        <v>1749</v>
      </c>
      <c r="N2177" s="514">
        <v>154921</v>
      </c>
      <c r="O2177" s="756">
        <v>24.15</v>
      </c>
      <c r="P2177" s="801">
        <v>35</v>
      </c>
      <c r="Q2177" s="537">
        <f t="shared" si="61"/>
        <v>15.6975</v>
      </c>
      <c r="R2177" s="470">
        <f>Q2177*0.75</f>
        <v>11.773125</v>
      </c>
      <c r="S2177" s="1264">
        <f t="shared" si="60"/>
        <v>9869.1511387163555</v>
      </c>
      <c r="T2177" s="1265"/>
      <c r="U2177" s="1292" t="s">
        <v>1690</v>
      </c>
      <c r="V2177" s="1293"/>
    </row>
    <row r="2178" spans="1:22" ht="18">
      <c r="A2178" s="1652"/>
      <c r="B2178" s="817">
        <v>7</v>
      </c>
      <c r="C2178" s="1099">
        <v>100</v>
      </c>
      <c r="D2178" s="1102" t="s">
        <v>1020</v>
      </c>
      <c r="E2178" s="1102">
        <v>18</v>
      </c>
      <c r="F2178" s="1102">
        <v>33</v>
      </c>
      <c r="G2178" s="514">
        <v>477</v>
      </c>
      <c r="H2178" s="514" t="s">
        <v>82</v>
      </c>
      <c r="I2178" s="514" t="s">
        <v>82</v>
      </c>
      <c r="J2178" s="764" t="s">
        <v>443</v>
      </c>
      <c r="K2178" s="764" t="s">
        <v>443</v>
      </c>
      <c r="L2178" s="868" t="s">
        <v>484</v>
      </c>
      <c r="M2178" s="468" t="s">
        <v>1676</v>
      </c>
      <c r="N2178" s="514">
        <v>212926</v>
      </c>
      <c r="O2178" s="756">
        <v>35.590000000000003</v>
      </c>
      <c r="P2178" s="801">
        <v>12</v>
      </c>
      <c r="Q2178" s="537">
        <f t="shared" si="61"/>
        <v>31.319200000000002</v>
      </c>
      <c r="R2178" s="470">
        <f>Q2178*0.75</f>
        <v>23.489400000000003</v>
      </c>
      <c r="S2178" s="1264">
        <f t="shared" si="60"/>
        <v>6798.5772305806022</v>
      </c>
      <c r="T2178" s="1265"/>
      <c r="U2178" s="1292" t="s">
        <v>1757</v>
      </c>
      <c r="V2178" s="1293"/>
    </row>
    <row r="2179" spans="1:22" ht="18">
      <c r="A2179" s="1652"/>
      <c r="B2179" s="817">
        <v>8</v>
      </c>
      <c r="C2179" s="1099" t="s">
        <v>82</v>
      </c>
      <c r="D2179" s="1102">
        <v>230</v>
      </c>
      <c r="E2179" s="1102">
        <v>0</v>
      </c>
      <c r="F2179" s="1103" t="s">
        <v>82</v>
      </c>
      <c r="G2179" s="514">
        <v>0</v>
      </c>
      <c r="H2179" s="514" t="s">
        <v>82</v>
      </c>
      <c r="I2179" s="514" t="s">
        <v>82</v>
      </c>
      <c r="J2179" s="764" t="s">
        <v>697</v>
      </c>
      <c r="K2179" s="764">
        <v>0</v>
      </c>
      <c r="L2179" s="868" t="s">
        <v>96</v>
      </c>
      <c r="M2179" s="468" t="s">
        <v>82</v>
      </c>
      <c r="N2179" s="940"/>
      <c r="O2179" s="922"/>
      <c r="P2179" s="871"/>
      <c r="Q2179" s="537">
        <f t="shared" si="61"/>
        <v>0</v>
      </c>
      <c r="R2179" s="470">
        <f>Q2179*0.93</f>
        <v>0</v>
      </c>
      <c r="S2179" s="1264" t="e">
        <f t="shared" si="60"/>
        <v>#DIV/0!</v>
      </c>
      <c r="T2179" s="1265"/>
      <c r="U2179" s="1292" t="s">
        <v>472</v>
      </c>
      <c r="V2179" s="1293"/>
    </row>
    <row r="2180" spans="1:22" ht="18">
      <c r="A2180" s="1652"/>
      <c r="B2180" s="817" t="s">
        <v>465</v>
      </c>
      <c r="C2180" s="1099" t="s">
        <v>82</v>
      </c>
      <c r="D2180" s="1098">
        <v>30</v>
      </c>
      <c r="E2180" s="1104">
        <v>30</v>
      </c>
      <c r="F2180" s="1103" t="s">
        <v>82</v>
      </c>
      <c r="G2180" s="838" t="s">
        <v>96</v>
      </c>
      <c r="H2180" s="468" t="s">
        <v>82</v>
      </c>
      <c r="I2180" s="514" t="s">
        <v>82</v>
      </c>
      <c r="J2180" s="764" t="s">
        <v>699</v>
      </c>
      <c r="K2180" s="514">
        <v>0</v>
      </c>
      <c r="L2180" s="514" t="s">
        <v>82</v>
      </c>
      <c r="M2180" s="863" t="s">
        <v>82</v>
      </c>
      <c r="N2180" s="923"/>
      <c r="O2180" s="922"/>
      <c r="P2180" s="871"/>
      <c r="Q2180" s="537">
        <f t="shared" si="61"/>
        <v>0</v>
      </c>
      <c r="R2180" s="470">
        <f>Q2180*0.93</f>
        <v>0</v>
      </c>
      <c r="S2180" s="1264" t="e">
        <f t="shared" ref="S2180:S2243" si="62">N2180/Q2180</f>
        <v>#DIV/0!</v>
      </c>
      <c r="T2180" s="1265"/>
      <c r="U2180" s="1292" t="s">
        <v>473</v>
      </c>
      <c r="V2180" s="1293"/>
    </row>
    <row r="2181" spans="1:22" ht="18">
      <c r="A2181" s="1653"/>
      <c r="B2181" s="817" t="s">
        <v>467</v>
      </c>
      <c r="C2181" s="1099">
        <v>32</v>
      </c>
      <c r="D2181" s="1098">
        <v>55</v>
      </c>
      <c r="E2181" s="1109">
        <v>20</v>
      </c>
      <c r="F2181" s="1105">
        <v>36</v>
      </c>
      <c r="G2181" s="514">
        <v>477</v>
      </c>
      <c r="H2181" s="468" t="s">
        <v>82</v>
      </c>
      <c r="I2181" s="514" t="s">
        <v>82</v>
      </c>
      <c r="J2181" s="764">
        <v>0</v>
      </c>
      <c r="K2181" s="764">
        <v>0</v>
      </c>
      <c r="L2181" s="868" t="s">
        <v>484</v>
      </c>
      <c r="M2181" s="1091" t="s">
        <v>1758</v>
      </c>
      <c r="N2181" s="514">
        <v>117826</v>
      </c>
      <c r="O2181" s="787">
        <v>25.62</v>
      </c>
      <c r="P2181" s="801">
        <v>68</v>
      </c>
      <c r="Q2181" s="537">
        <f t="shared" si="61"/>
        <v>8.1983999999999995</v>
      </c>
      <c r="R2181" s="470">
        <f>Q2181*0.7835</f>
        <v>6.4234463999999996</v>
      </c>
      <c r="S2181" s="1264">
        <f t="shared" si="62"/>
        <v>14371.828649492585</v>
      </c>
      <c r="T2181" s="1265"/>
      <c r="U2181" s="1292" t="s">
        <v>1756</v>
      </c>
      <c r="V2181" s="1293"/>
    </row>
    <row r="2182" spans="1:22" ht="18">
      <c r="A2182" s="1651">
        <v>45605</v>
      </c>
      <c r="B2182" s="817" t="s">
        <v>256</v>
      </c>
      <c r="C2182" s="1095" t="s">
        <v>82</v>
      </c>
      <c r="D2182" s="1096">
        <v>144</v>
      </c>
      <c r="E2182" s="1101">
        <v>140</v>
      </c>
      <c r="F2182" s="1098" t="s">
        <v>82</v>
      </c>
      <c r="G2182" s="514">
        <v>477</v>
      </c>
      <c r="H2182" s="970">
        <v>165.5</v>
      </c>
      <c r="I2182" s="514" t="s">
        <v>82</v>
      </c>
      <c r="J2182" s="838" t="s">
        <v>96</v>
      </c>
      <c r="K2182" s="839">
        <v>0</v>
      </c>
      <c r="L2182" s="868" t="s">
        <v>96</v>
      </c>
      <c r="M2182" s="468" t="s">
        <v>794</v>
      </c>
      <c r="N2182" s="514" t="s">
        <v>82</v>
      </c>
      <c r="O2182" s="756" t="s">
        <v>82</v>
      </c>
      <c r="P2182" s="768" t="s">
        <v>82</v>
      </c>
      <c r="Q2182" s="537" t="e">
        <f t="shared" si="61"/>
        <v>#VALUE!</v>
      </c>
      <c r="R2182" s="470" t="e">
        <f>Q2182*0.75</f>
        <v>#VALUE!</v>
      </c>
      <c r="S2182" s="1264" t="e">
        <f t="shared" si="62"/>
        <v>#VALUE!</v>
      </c>
      <c r="T2182" s="1265"/>
      <c r="U2182" s="1292" t="s">
        <v>1674</v>
      </c>
      <c r="V2182" s="1293"/>
    </row>
    <row r="2183" spans="1:22" ht="18">
      <c r="A2183" s="1652"/>
      <c r="B2183" s="817">
        <v>6</v>
      </c>
      <c r="C2183" s="1099">
        <v>100</v>
      </c>
      <c r="D2183" s="1100" t="s">
        <v>1653</v>
      </c>
      <c r="E2183" s="1101">
        <v>84</v>
      </c>
      <c r="F2183" s="1102">
        <v>36</v>
      </c>
      <c r="G2183" s="514">
        <v>487</v>
      </c>
      <c r="H2183" s="514" t="s">
        <v>82</v>
      </c>
      <c r="I2183" s="514" t="s">
        <v>82</v>
      </c>
      <c r="J2183" s="838" t="s">
        <v>700</v>
      </c>
      <c r="K2183" s="764" t="s">
        <v>406</v>
      </c>
      <c r="L2183" s="868" t="s">
        <v>484</v>
      </c>
      <c r="M2183" s="468" t="s">
        <v>1749</v>
      </c>
      <c r="N2183" s="514">
        <v>154624</v>
      </c>
      <c r="O2183" s="756">
        <v>25.53</v>
      </c>
      <c r="P2183" s="801">
        <v>35</v>
      </c>
      <c r="Q2183" s="537">
        <f t="shared" si="61"/>
        <v>16.5945</v>
      </c>
      <c r="R2183" s="470">
        <f>Q2183*0.75</f>
        <v>12.445875000000001</v>
      </c>
      <c r="S2183" s="1264">
        <f t="shared" si="62"/>
        <v>9317.7860134381881</v>
      </c>
      <c r="T2183" s="1265"/>
      <c r="U2183" s="1292" t="s">
        <v>1569</v>
      </c>
      <c r="V2183" s="1293"/>
    </row>
    <row r="2184" spans="1:22" ht="18">
      <c r="A2184" s="1652"/>
      <c r="B2184" s="817">
        <v>7</v>
      </c>
      <c r="C2184" s="1099">
        <v>100</v>
      </c>
      <c r="D2184" s="1102" t="s">
        <v>1020</v>
      </c>
      <c r="E2184" s="1102">
        <v>18</v>
      </c>
      <c r="F2184" s="1102">
        <v>33</v>
      </c>
      <c r="G2184" s="514">
        <v>477</v>
      </c>
      <c r="H2184" s="514" t="s">
        <v>82</v>
      </c>
      <c r="I2184" s="514" t="s">
        <v>82</v>
      </c>
      <c r="J2184" s="764" t="s">
        <v>443</v>
      </c>
      <c r="K2184" s="764" t="s">
        <v>443</v>
      </c>
      <c r="L2184" s="868" t="s">
        <v>484</v>
      </c>
      <c r="M2184" s="468" t="s">
        <v>1676</v>
      </c>
      <c r="N2184" s="514">
        <v>212926</v>
      </c>
      <c r="O2184" s="756">
        <v>35.590000000000003</v>
      </c>
      <c r="P2184" s="801">
        <v>12</v>
      </c>
      <c r="Q2184" s="537">
        <f t="shared" si="61"/>
        <v>31.319200000000002</v>
      </c>
      <c r="R2184" s="470">
        <f>Q2184*0.75</f>
        <v>23.489400000000003</v>
      </c>
      <c r="S2184" s="1264">
        <f t="shared" si="62"/>
        <v>6798.5772305806022</v>
      </c>
      <c r="T2184" s="1265"/>
      <c r="U2184" s="1292" t="s">
        <v>1690</v>
      </c>
      <c r="V2184" s="1293"/>
    </row>
    <row r="2185" spans="1:22" ht="18">
      <c r="A2185" s="1652"/>
      <c r="B2185" s="817">
        <v>8</v>
      </c>
      <c r="C2185" s="1099" t="s">
        <v>82</v>
      </c>
      <c r="D2185" s="1102">
        <v>230</v>
      </c>
      <c r="E2185" s="1102">
        <v>0</v>
      </c>
      <c r="F2185" s="1103" t="s">
        <v>82</v>
      </c>
      <c r="G2185" s="514">
        <v>0</v>
      </c>
      <c r="H2185" s="514" t="s">
        <v>82</v>
      </c>
      <c r="I2185" s="514" t="s">
        <v>82</v>
      </c>
      <c r="J2185" s="764" t="s">
        <v>697</v>
      </c>
      <c r="K2185" s="764">
        <v>0</v>
      </c>
      <c r="L2185" s="868" t="s">
        <v>96</v>
      </c>
      <c r="M2185" s="468" t="s">
        <v>82</v>
      </c>
      <c r="N2185" s="940"/>
      <c r="O2185" s="922"/>
      <c r="P2185" s="871"/>
      <c r="Q2185" s="537">
        <f t="shared" si="61"/>
        <v>0</v>
      </c>
      <c r="R2185" s="470">
        <f>Q2185*0.93</f>
        <v>0</v>
      </c>
      <c r="S2185" s="1264" t="e">
        <f t="shared" si="62"/>
        <v>#DIV/0!</v>
      </c>
      <c r="T2185" s="1265"/>
      <c r="U2185" s="1292" t="s">
        <v>472</v>
      </c>
      <c r="V2185" s="1293"/>
    </row>
    <row r="2186" spans="1:22" ht="18">
      <c r="A2186" s="1652"/>
      <c r="B2186" s="817" t="s">
        <v>465</v>
      </c>
      <c r="C2186" s="1099" t="s">
        <v>82</v>
      </c>
      <c r="D2186" s="1098">
        <v>30</v>
      </c>
      <c r="E2186" s="1104">
        <v>30</v>
      </c>
      <c r="F2186" s="1103" t="s">
        <v>82</v>
      </c>
      <c r="G2186" s="838" t="s">
        <v>96</v>
      </c>
      <c r="H2186" s="468" t="s">
        <v>82</v>
      </c>
      <c r="I2186" s="514" t="s">
        <v>82</v>
      </c>
      <c r="J2186" s="764" t="s">
        <v>699</v>
      </c>
      <c r="K2186" s="514">
        <v>0</v>
      </c>
      <c r="L2186" s="514" t="s">
        <v>82</v>
      </c>
      <c r="M2186" s="863" t="s">
        <v>82</v>
      </c>
      <c r="N2186" s="923"/>
      <c r="O2186" s="922"/>
      <c r="P2186" s="871"/>
      <c r="Q2186" s="537">
        <f t="shared" si="61"/>
        <v>0</v>
      </c>
      <c r="R2186" s="470">
        <f>Q2186*0.93</f>
        <v>0</v>
      </c>
      <c r="S2186" s="1264" t="e">
        <f t="shared" si="62"/>
        <v>#DIV/0!</v>
      </c>
      <c r="T2186" s="1265"/>
      <c r="U2186" s="1292" t="s">
        <v>473</v>
      </c>
      <c r="V2186" s="1293"/>
    </row>
    <row r="2187" spans="1:22" ht="18">
      <c r="A2187" s="1653"/>
      <c r="B2187" s="817" t="s">
        <v>467</v>
      </c>
      <c r="C2187" s="1099">
        <v>32</v>
      </c>
      <c r="D2187" s="1098" t="s">
        <v>1475</v>
      </c>
      <c r="E2187" s="1109">
        <v>20</v>
      </c>
      <c r="F2187" s="1105">
        <v>32</v>
      </c>
      <c r="G2187" s="514">
        <v>477</v>
      </c>
      <c r="H2187" s="468" t="s">
        <v>82</v>
      </c>
      <c r="I2187" s="514" t="s">
        <v>82</v>
      </c>
      <c r="J2187" s="764">
        <v>0</v>
      </c>
      <c r="K2187" s="764">
        <v>0</v>
      </c>
      <c r="L2187" s="868" t="s">
        <v>484</v>
      </c>
      <c r="M2187" s="1091" t="s">
        <v>1758</v>
      </c>
      <c r="N2187" s="514">
        <v>117826</v>
      </c>
      <c r="O2187" s="787">
        <v>25.62</v>
      </c>
      <c r="P2187" s="801">
        <v>68</v>
      </c>
      <c r="Q2187" s="537">
        <f t="shared" si="61"/>
        <v>8.1983999999999995</v>
      </c>
      <c r="R2187" s="470">
        <f>Q2187*0.7835</f>
        <v>6.4234463999999996</v>
      </c>
      <c r="S2187" s="1264">
        <f t="shared" si="62"/>
        <v>14371.828649492585</v>
      </c>
      <c r="T2187" s="1265"/>
      <c r="U2187" s="1292" t="s">
        <v>1690</v>
      </c>
      <c r="V2187" s="1293"/>
    </row>
    <row r="2188" spans="1:22" ht="18">
      <c r="A2188" s="1651">
        <v>45606</v>
      </c>
      <c r="B2188" s="817" t="s">
        <v>256</v>
      </c>
      <c r="C2188" s="1095" t="s">
        <v>82</v>
      </c>
      <c r="D2188" s="1096">
        <v>144</v>
      </c>
      <c r="E2188" s="1101">
        <v>140</v>
      </c>
      <c r="F2188" s="1098" t="s">
        <v>82</v>
      </c>
      <c r="G2188" s="514">
        <v>476</v>
      </c>
      <c r="H2188" s="970">
        <v>165.6</v>
      </c>
      <c r="I2188" s="514" t="s">
        <v>82</v>
      </c>
      <c r="J2188" s="838" t="s">
        <v>96</v>
      </c>
      <c r="K2188" s="839">
        <v>0</v>
      </c>
      <c r="L2188" s="868" t="s">
        <v>96</v>
      </c>
      <c r="M2188" s="468" t="s">
        <v>794</v>
      </c>
      <c r="N2188" s="514" t="s">
        <v>82</v>
      </c>
      <c r="O2188" s="756" t="s">
        <v>82</v>
      </c>
      <c r="P2188" s="768" t="s">
        <v>82</v>
      </c>
      <c r="Q2188" s="537" t="e">
        <f t="shared" si="61"/>
        <v>#VALUE!</v>
      </c>
      <c r="R2188" s="470" t="e">
        <f>Q2188*0.75</f>
        <v>#VALUE!</v>
      </c>
      <c r="S2188" s="1264" t="e">
        <f t="shared" si="62"/>
        <v>#VALUE!</v>
      </c>
      <c r="T2188" s="1265"/>
      <c r="U2188" s="1292" t="s">
        <v>1674</v>
      </c>
      <c r="V2188" s="1293"/>
    </row>
    <row r="2189" spans="1:22" ht="18">
      <c r="A2189" s="1652"/>
      <c r="B2189" s="817">
        <v>6</v>
      </c>
      <c r="C2189" s="1099">
        <v>100</v>
      </c>
      <c r="D2189" s="1100" t="s">
        <v>1653</v>
      </c>
      <c r="E2189" s="1101">
        <v>84</v>
      </c>
      <c r="F2189" s="1102">
        <v>33</v>
      </c>
      <c r="G2189" s="514">
        <v>488</v>
      </c>
      <c r="H2189" s="514" t="s">
        <v>82</v>
      </c>
      <c r="I2189" s="514" t="s">
        <v>82</v>
      </c>
      <c r="J2189" s="838" t="s">
        <v>700</v>
      </c>
      <c r="K2189" s="764" t="s">
        <v>406</v>
      </c>
      <c r="L2189" s="868" t="s">
        <v>484</v>
      </c>
      <c r="M2189" s="468" t="s">
        <v>1749</v>
      </c>
      <c r="N2189" s="514">
        <v>156752</v>
      </c>
      <c r="O2189" s="756">
        <v>25.93</v>
      </c>
      <c r="P2189" s="801">
        <v>35</v>
      </c>
      <c r="Q2189" s="537">
        <f t="shared" si="61"/>
        <v>16.854500000000002</v>
      </c>
      <c r="R2189" s="470">
        <f>Q2189*0.75</f>
        <v>12.640875000000001</v>
      </c>
      <c r="S2189" s="1264">
        <f t="shared" si="62"/>
        <v>9300.3055563796006</v>
      </c>
      <c r="T2189" s="1265"/>
      <c r="U2189" s="1292" t="s">
        <v>1690</v>
      </c>
      <c r="V2189" s="1293"/>
    </row>
    <row r="2190" spans="1:22" ht="18">
      <c r="A2190" s="1652"/>
      <c r="B2190" s="817">
        <v>7</v>
      </c>
      <c r="C2190" s="1099">
        <v>100</v>
      </c>
      <c r="D2190" s="1102" t="s">
        <v>1020</v>
      </c>
      <c r="E2190" s="1102">
        <v>18</v>
      </c>
      <c r="F2190" s="1102">
        <v>36</v>
      </c>
      <c r="G2190" s="514">
        <v>476</v>
      </c>
      <c r="H2190" s="514" t="s">
        <v>82</v>
      </c>
      <c r="I2190" s="514" t="s">
        <v>82</v>
      </c>
      <c r="J2190" s="764" t="s">
        <v>443</v>
      </c>
      <c r="K2190" s="764" t="s">
        <v>443</v>
      </c>
      <c r="L2190" s="868" t="s">
        <v>484</v>
      </c>
      <c r="M2190" s="468" t="s">
        <v>1676</v>
      </c>
      <c r="N2190" s="514">
        <v>215295</v>
      </c>
      <c r="O2190" s="756">
        <v>35.97</v>
      </c>
      <c r="P2190" s="801">
        <v>12</v>
      </c>
      <c r="Q2190" s="537">
        <f t="shared" si="61"/>
        <v>31.653599999999997</v>
      </c>
      <c r="R2190" s="470">
        <f>Q2190*0.75</f>
        <v>23.740199999999998</v>
      </c>
      <c r="S2190" s="1264">
        <f t="shared" si="62"/>
        <v>6801.5960269921907</v>
      </c>
      <c r="T2190" s="1265"/>
      <c r="U2190" s="1292" t="s">
        <v>1569</v>
      </c>
      <c r="V2190" s="1293"/>
    </row>
    <row r="2191" spans="1:22" ht="18">
      <c r="A2191" s="1652"/>
      <c r="B2191" s="817">
        <v>8</v>
      </c>
      <c r="C2191" s="1099" t="s">
        <v>82</v>
      </c>
      <c r="D2191" s="1102">
        <v>230</v>
      </c>
      <c r="E2191" s="1102">
        <v>0</v>
      </c>
      <c r="F2191" s="1103" t="s">
        <v>82</v>
      </c>
      <c r="G2191" s="514">
        <v>0</v>
      </c>
      <c r="H2191" s="514" t="s">
        <v>82</v>
      </c>
      <c r="I2191" s="514" t="s">
        <v>82</v>
      </c>
      <c r="J2191" s="764" t="s">
        <v>697</v>
      </c>
      <c r="K2191" s="764">
        <v>0</v>
      </c>
      <c r="L2191" s="868" t="s">
        <v>96</v>
      </c>
      <c r="M2191" s="468" t="s">
        <v>82</v>
      </c>
      <c r="N2191" s="940"/>
      <c r="O2191" s="922"/>
      <c r="P2191" s="871"/>
      <c r="Q2191" s="537">
        <f t="shared" si="61"/>
        <v>0</v>
      </c>
      <c r="R2191" s="470">
        <f>Q2191*0.93</f>
        <v>0</v>
      </c>
      <c r="S2191" s="1264" t="e">
        <f t="shared" si="62"/>
        <v>#DIV/0!</v>
      </c>
      <c r="T2191" s="1265"/>
      <c r="U2191" s="1292" t="s">
        <v>472</v>
      </c>
      <c r="V2191" s="1293"/>
    </row>
    <row r="2192" spans="1:22" ht="18">
      <c r="A2192" s="1652"/>
      <c r="B2192" s="817" t="s">
        <v>465</v>
      </c>
      <c r="C2192" s="1099" t="s">
        <v>82</v>
      </c>
      <c r="D2192" s="1098">
        <v>30</v>
      </c>
      <c r="E2192" s="1104">
        <v>30</v>
      </c>
      <c r="F2192" s="1103" t="s">
        <v>82</v>
      </c>
      <c r="G2192" s="838" t="s">
        <v>96</v>
      </c>
      <c r="H2192" s="468" t="s">
        <v>82</v>
      </c>
      <c r="I2192" s="514" t="s">
        <v>82</v>
      </c>
      <c r="J2192" s="764" t="s">
        <v>699</v>
      </c>
      <c r="K2192" s="514">
        <v>0</v>
      </c>
      <c r="L2192" s="514" t="s">
        <v>82</v>
      </c>
      <c r="M2192" s="863" t="s">
        <v>82</v>
      </c>
      <c r="N2192" s="923"/>
      <c r="O2192" s="922"/>
      <c r="P2192" s="871"/>
      <c r="Q2192" s="537">
        <f t="shared" si="61"/>
        <v>0</v>
      </c>
      <c r="R2192" s="470">
        <f>Q2192*0.93</f>
        <v>0</v>
      </c>
      <c r="S2192" s="1264" t="e">
        <f t="shared" si="62"/>
        <v>#DIV/0!</v>
      </c>
      <c r="T2192" s="1265"/>
      <c r="U2192" s="1292" t="s">
        <v>473</v>
      </c>
      <c r="V2192" s="1293"/>
    </row>
    <row r="2193" spans="1:22" ht="18">
      <c r="A2193" s="1653"/>
      <c r="B2193" s="817" t="s">
        <v>467</v>
      </c>
      <c r="C2193" s="1099">
        <v>32</v>
      </c>
      <c r="D2193" s="1098" t="s">
        <v>1475</v>
      </c>
      <c r="E2193" s="1109">
        <v>20</v>
      </c>
      <c r="F2193" s="1105">
        <v>32</v>
      </c>
      <c r="G2193" s="514">
        <v>477</v>
      </c>
      <c r="H2193" s="468" t="s">
        <v>82</v>
      </c>
      <c r="I2193" s="514" t="s">
        <v>82</v>
      </c>
      <c r="J2193" s="764">
        <v>0</v>
      </c>
      <c r="K2193" s="764">
        <v>0</v>
      </c>
      <c r="L2193" s="868" t="s">
        <v>484</v>
      </c>
      <c r="M2193" s="1091" t="s">
        <v>1758</v>
      </c>
      <c r="N2193" s="514">
        <v>117826</v>
      </c>
      <c r="O2193" s="787">
        <v>25.62</v>
      </c>
      <c r="P2193" s="801">
        <v>68</v>
      </c>
      <c r="Q2193" s="537">
        <f t="shared" si="61"/>
        <v>8.1983999999999995</v>
      </c>
      <c r="R2193" s="470">
        <f>Q2193*0.7835</f>
        <v>6.4234463999999996</v>
      </c>
      <c r="S2193" s="1264">
        <f t="shared" si="62"/>
        <v>14371.828649492585</v>
      </c>
      <c r="T2193" s="1265"/>
      <c r="U2193" s="1292" t="s">
        <v>1690</v>
      </c>
      <c r="V2193" s="1293"/>
    </row>
    <row r="2194" spans="1:22" ht="18">
      <c r="A2194" s="1651">
        <v>45607</v>
      </c>
      <c r="B2194" s="817" t="s">
        <v>256</v>
      </c>
      <c r="C2194" s="1095" t="s">
        <v>82</v>
      </c>
      <c r="D2194" s="1096">
        <v>144</v>
      </c>
      <c r="E2194" s="1101">
        <v>140</v>
      </c>
      <c r="F2194" s="1098" t="s">
        <v>82</v>
      </c>
      <c r="G2194" s="514">
        <v>476</v>
      </c>
      <c r="H2194" s="970">
        <v>165.7</v>
      </c>
      <c r="I2194" s="514" t="s">
        <v>82</v>
      </c>
      <c r="J2194" s="838" t="s">
        <v>96</v>
      </c>
      <c r="K2194" s="839">
        <v>0</v>
      </c>
      <c r="L2194" s="868" t="s">
        <v>96</v>
      </c>
      <c r="M2194" s="468" t="s">
        <v>794</v>
      </c>
      <c r="N2194" s="514" t="s">
        <v>82</v>
      </c>
      <c r="O2194" s="756" t="s">
        <v>82</v>
      </c>
      <c r="P2194" s="768" t="s">
        <v>82</v>
      </c>
      <c r="Q2194" s="537" t="e">
        <f t="shared" si="61"/>
        <v>#VALUE!</v>
      </c>
      <c r="R2194" s="470" t="e">
        <f>Q2194*0.75</f>
        <v>#VALUE!</v>
      </c>
      <c r="S2194" s="1264" t="e">
        <f t="shared" si="62"/>
        <v>#VALUE!</v>
      </c>
      <c r="T2194" s="1265"/>
      <c r="U2194" s="1292" t="s">
        <v>1674</v>
      </c>
      <c r="V2194" s="1293"/>
    </row>
    <row r="2195" spans="1:22" ht="18">
      <c r="A2195" s="1652"/>
      <c r="B2195" s="817">
        <v>6</v>
      </c>
      <c r="C2195" s="1099">
        <v>100</v>
      </c>
      <c r="D2195" s="1100" t="s">
        <v>1653</v>
      </c>
      <c r="E2195" s="1101">
        <v>84</v>
      </c>
      <c r="F2195" s="1102">
        <v>33</v>
      </c>
      <c r="G2195" s="514">
        <v>489</v>
      </c>
      <c r="H2195" s="514" t="s">
        <v>82</v>
      </c>
      <c r="I2195" s="514" t="s">
        <v>82</v>
      </c>
      <c r="J2195" s="838" t="s">
        <v>700</v>
      </c>
      <c r="K2195" s="764" t="s">
        <v>406</v>
      </c>
      <c r="L2195" s="868" t="s">
        <v>484</v>
      </c>
      <c r="M2195" s="468" t="s">
        <v>1749</v>
      </c>
      <c r="N2195" s="514">
        <v>151026</v>
      </c>
      <c r="O2195" s="756">
        <v>24.56</v>
      </c>
      <c r="P2195" s="801">
        <v>35</v>
      </c>
      <c r="Q2195" s="537">
        <f t="shared" si="61"/>
        <v>15.963999999999999</v>
      </c>
      <c r="R2195" s="470">
        <f>Q2195*0.75</f>
        <v>11.972999999999999</v>
      </c>
      <c r="S2195" s="1264">
        <f t="shared" si="62"/>
        <v>9460.4109245803065</v>
      </c>
      <c r="T2195" s="1265"/>
      <c r="U2195" s="1292" t="s">
        <v>1690</v>
      </c>
      <c r="V2195" s="1293"/>
    </row>
    <row r="2196" spans="1:22" ht="18">
      <c r="A2196" s="1652"/>
      <c r="B2196" s="817">
        <v>7</v>
      </c>
      <c r="C2196" s="1099">
        <v>100</v>
      </c>
      <c r="D2196" s="1102" t="s">
        <v>1020</v>
      </c>
      <c r="E2196" s="1102">
        <v>18</v>
      </c>
      <c r="F2196" s="1102">
        <v>33</v>
      </c>
      <c r="G2196" s="514">
        <v>476</v>
      </c>
      <c r="H2196" s="514" t="s">
        <v>82</v>
      </c>
      <c r="I2196" s="514" t="s">
        <v>82</v>
      </c>
      <c r="J2196" s="764" t="s">
        <v>443</v>
      </c>
      <c r="K2196" s="764" t="s">
        <v>443</v>
      </c>
      <c r="L2196" s="868" t="s">
        <v>484</v>
      </c>
      <c r="M2196" s="468" t="s">
        <v>1676</v>
      </c>
      <c r="N2196" s="514">
        <v>211053</v>
      </c>
      <c r="O2196" s="756">
        <v>35.020000000000003</v>
      </c>
      <c r="P2196" s="801">
        <v>12</v>
      </c>
      <c r="Q2196" s="537">
        <f t="shared" si="61"/>
        <v>30.817600000000002</v>
      </c>
      <c r="R2196" s="470">
        <f>Q2196*0.75</f>
        <v>23.113200000000003</v>
      </c>
      <c r="S2196" s="1264">
        <f t="shared" si="62"/>
        <v>6848.4567260266858</v>
      </c>
      <c r="T2196" s="1265"/>
      <c r="U2196" s="1292" t="s">
        <v>1690</v>
      </c>
      <c r="V2196" s="1293"/>
    </row>
    <row r="2197" spans="1:22" ht="18">
      <c r="A2197" s="1652"/>
      <c r="B2197" s="817">
        <v>8</v>
      </c>
      <c r="C2197" s="1099" t="s">
        <v>82</v>
      </c>
      <c r="D2197" s="1102">
        <v>230</v>
      </c>
      <c r="E2197" s="1102">
        <v>0</v>
      </c>
      <c r="F2197" s="1103" t="s">
        <v>82</v>
      </c>
      <c r="G2197" s="514">
        <v>0</v>
      </c>
      <c r="H2197" s="514" t="s">
        <v>82</v>
      </c>
      <c r="I2197" s="514" t="s">
        <v>82</v>
      </c>
      <c r="J2197" s="764" t="s">
        <v>697</v>
      </c>
      <c r="K2197" s="764">
        <v>0</v>
      </c>
      <c r="L2197" s="868" t="s">
        <v>96</v>
      </c>
      <c r="M2197" s="468" t="s">
        <v>82</v>
      </c>
      <c r="N2197" s="940"/>
      <c r="O2197" s="922"/>
      <c r="P2197" s="871"/>
      <c r="Q2197" s="537">
        <f t="shared" si="61"/>
        <v>0</v>
      </c>
      <c r="R2197" s="470">
        <f>Q2197*0.93</f>
        <v>0</v>
      </c>
      <c r="S2197" s="1264" t="e">
        <f t="shared" si="62"/>
        <v>#DIV/0!</v>
      </c>
      <c r="T2197" s="1265"/>
      <c r="U2197" s="1292" t="s">
        <v>472</v>
      </c>
      <c r="V2197" s="1293"/>
    </row>
    <row r="2198" spans="1:22" ht="18">
      <c r="A2198" s="1652"/>
      <c r="B2198" s="817" t="s">
        <v>465</v>
      </c>
      <c r="C2198" s="1099" t="s">
        <v>82</v>
      </c>
      <c r="D2198" s="1098">
        <v>30</v>
      </c>
      <c r="E2198" s="1104">
        <v>30</v>
      </c>
      <c r="F2198" s="1103" t="s">
        <v>82</v>
      </c>
      <c r="G2198" s="838" t="s">
        <v>96</v>
      </c>
      <c r="H2198" s="468" t="s">
        <v>82</v>
      </c>
      <c r="I2198" s="514" t="s">
        <v>82</v>
      </c>
      <c r="J2198" s="764" t="s">
        <v>699</v>
      </c>
      <c r="K2198" s="514">
        <v>0</v>
      </c>
      <c r="L2198" s="514" t="s">
        <v>82</v>
      </c>
      <c r="M2198" s="863" t="s">
        <v>82</v>
      </c>
      <c r="N2198" s="923"/>
      <c r="O2198" s="922"/>
      <c r="P2198" s="871"/>
      <c r="Q2198" s="537">
        <f t="shared" si="61"/>
        <v>0</v>
      </c>
      <c r="R2198" s="470">
        <f>Q2198*0.93</f>
        <v>0</v>
      </c>
      <c r="S2198" s="1264" t="e">
        <f t="shared" si="62"/>
        <v>#DIV/0!</v>
      </c>
      <c r="T2198" s="1265"/>
      <c r="U2198" s="1292" t="s">
        <v>473</v>
      </c>
      <c r="V2198" s="1293"/>
    </row>
    <row r="2199" spans="1:22" ht="18">
      <c r="A2199" s="1653"/>
      <c r="B2199" s="817" t="s">
        <v>467</v>
      </c>
      <c r="C2199" s="1099">
        <v>32</v>
      </c>
      <c r="D2199" s="1098" t="s">
        <v>1475</v>
      </c>
      <c r="E2199" s="1109">
        <v>20</v>
      </c>
      <c r="F2199" s="1105">
        <v>36</v>
      </c>
      <c r="G2199" s="514">
        <v>477</v>
      </c>
      <c r="H2199" s="468" t="s">
        <v>82</v>
      </c>
      <c r="I2199" s="514" t="s">
        <v>82</v>
      </c>
      <c r="J2199" s="764">
        <v>0</v>
      </c>
      <c r="K2199" s="764">
        <v>0</v>
      </c>
      <c r="L2199" s="868" t="s">
        <v>484</v>
      </c>
      <c r="M2199" s="1091" t="s">
        <v>1758</v>
      </c>
      <c r="N2199" s="514">
        <v>116042</v>
      </c>
      <c r="O2199" s="787">
        <v>24.25</v>
      </c>
      <c r="P2199" s="801">
        <v>68</v>
      </c>
      <c r="Q2199" s="537">
        <f t="shared" si="61"/>
        <v>7.76</v>
      </c>
      <c r="R2199" s="470">
        <f>Q2199*0.7835</f>
        <v>6.0799599999999998</v>
      </c>
      <c r="S2199" s="1264">
        <f t="shared" si="62"/>
        <v>14953.865979381444</v>
      </c>
      <c r="T2199" s="1265"/>
      <c r="U2199" s="1292" t="s">
        <v>1569</v>
      </c>
      <c r="V2199" s="1293"/>
    </row>
    <row r="2200" spans="1:22" ht="18">
      <c r="A2200" s="1651">
        <v>45608</v>
      </c>
      <c r="B2200" s="817" t="s">
        <v>256</v>
      </c>
      <c r="C2200" s="1095" t="s">
        <v>82</v>
      </c>
      <c r="D2200" s="1096">
        <v>144</v>
      </c>
      <c r="E2200" s="1101">
        <v>140</v>
      </c>
      <c r="F2200" s="1098" t="s">
        <v>82</v>
      </c>
      <c r="G2200" s="514">
        <v>476</v>
      </c>
      <c r="H2200" s="970">
        <v>165.78</v>
      </c>
      <c r="I2200" s="514" t="s">
        <v>82</v>
      </c>
      <c r="J2200" s="838" t="s">
        <v>96</v>
      </c>
      <c r="K2200" s="839">
        <v>0</v>
      </c>
      <c r="L2200" s="868" t="s">
        <v>96</v>
      </c>
      <c r="M2200" s="468" t="s">
        <v>794</v>
      </c>
      <c r="N2200" s="514" t="s">
        <v>82</v>
      </c>
      <c r="O2200" s="756" t="s">
        <v>82</v>
      </c>
      <c r="P2200" s="768" t="s">
        <v>82</v>
      </c>
      <c r="Q2200" s="537" t="e">
        <f t="shared" si="61"/>
        <v>#VALUE!</v>
      </c>
      <c r="R2200" s="470" t="e">
        <f>Q2200*0.75</f>
        <v>#VALUE!</v>
      </c>
      <c r="S2200" s="1264" t="e">
        <f t="shared" si="62"/>
        <v>#VALUE!</v>
      </c>
      <c r="T2200" s="1265"/>
      <c r="U2200" s="1292" t="s">
        <v>1674</v>
      </c>
      <c r="V2200" s="1293"/>
    </row>
    <row r="2201" spans="1:22" ht="18">
      <c r="A2201" s="1652"/>
      <c r="B2201" s="817">
        <v>6</v>
      </c>
      <c r="C2201" s="1099">
        <v>100</v>
      </c>
      <c r="D2201" s="1100" t="s">
        <v>1653</v>
      </c>
      <c r="E2201" s="1101">
        <v>84</v>
      </c>
      <c r="F2201" s="1102">
        <v>36</v>
      </c>
      <c r="G2201" s="514">
        <v>489</v>
      </c>
      <c r="H2201" s="514" t="s">
        <v>82</v>
      </c>
      <c r="I2201" s="514" t="s">
        <v>82</v>
      </c>
      <c r="J2201" s="838" t="s">
        <v>700</v>
      </c>
      <c r="K2201" s="764" t="s">
        <v>406</v>
      </c>
      <c r="L2201" s="868" t="s">
        <v>484</v>
      </c>
      <c r="M2201" s="468" t="s">
        <v>1749</v>
      </c>
      <c r="N2201" s="514">
        <v>165457</v>
      </c>
      <c r="O2201" s="756">
        <v>22.34</v>
      </c>
      <c r="P2201" s="801">
        <v>35</v>
      </c>
      <c r="Q2201" s="537">
        <f t="shared" si="61"/>
        <v>14.520999999999999</v>
      </c>
      <c r="R2201" s="470">
        <f>Q2201*0.75</f>
        <v>10.890749999999999</v>
      </c>
      <c r="S2201" s="1264">
        <f t="shared" si="62"/>
        <v>11394.325459679087</v>
      </c>
      <c r="T2201" s="1265"/>
      <c r="U2201" s="1292" t="s">
        <v>1569</v>
      </c>
      <c r="V2201" s="1293"/>
    </row>
    <row r="2202" spans="1:22" ht="18">
      <c r="A2202" s="1652"/>
      <c r="B2202" s="817">
        <v>7</v>
      </c>
      <c r="C2202" s="1099">
        <v>100</v>
      </c>
      <c r="D2202" s="1102" t="s">
        <v>1020</v>
      </c>
      <c r="E2202" s="1102">
        <v>18</v>
      </c>
      <c r="F2202" s="1102">
        <v>33</v>
      </c>
      <c r="G2202" s="514">
        <v>476</v>
      </c>
      <c r="H2202" s="514" t="s">
        <v>82</v>
      </c>
      <c r="I2202" s="514" t="s">
        <v>82</v>
      </c>
      <c r="J2202" s="764" t="s">
        <v>443</v>
      </c>
      <c r="K2202" s="764" t="s">
        <v>443</v>
      </c>
      <c r="L2202" s="868" t="s">
        <v>484</v>
      </c>
      <c r="M2202" s="468" t="s">
        <v>1676</v>
      </c>
      <c r="N2202" s="514">
        <v>201417</v>
      </c>
      <c r="O2202" s="756">
        <v>35.020000000000003</v>
      </c>
      <c r="P2202" s="801">
        <v>12</v>
      </c>
      <c r="Q2202" s="537">
        <f t="shared" si="61"/>
        <v>30.817600000000002</v>
      </c>
      <c r="R2202" s="470">
        <f>Q2202*0.75</f>
        <v>23.113200000000003</v>
      </c>
      <c r="S2202" s="1264">
        <f t="shared" si="62"/>
        <v>6535.7782565806547</v>
      </c>
      <c r="T2202" s="1265"/>
      <c r="U2202" s="1292" t="s">
        <v>1690</v>
      </c>
      <c r="V2202" s="1293"/>
    </row>
    <row r="2203" spans="1:22" ht="18">
      <c r="A2203" s="1652"/>
      <c r="B2203" s="817">
        <v>8</v>
      </c>
      <c r="C2203" s="1099" t="s">
        <v>82</v>
      </c>
      <c r="D2203" s="1102">
        <v>230</v>
      </c>
      <c r="E2203" s="1102">
        <v>0</v>
      </c>
      <c r="F2203" s="1103" t="s">
        <v>82</v>
      </c>
      <c r="G2203" s="514">
        <v>0</v>
      </c>
      <c r="H2203" s="514" t="s">
        <v>82</v>
      </c>
      <c r="I2203" s="514" t="s">
        <v>82</v>
      </c>
      <c r="J2203" s="764" t="s">
        <v>697</v>
      </c>
      <c r="K2203" s="764">
        <v>0</v>
      </c>
      <c r="L2203" s="868" t="s">
        <v>96</v>
      </c>
      <c r="M2203" s="468" t="s">
        <v>82</v>
      </c>
      <c r="N2203" s="940"/>
      <c r="O2203" s="922"/>
      <c r="P2203" s="871"/>
      <c r="Q2203" s="537">
        <f t="shared" si="61"/>
        <v>0</v>
      </c>
      <c r="R2203" s="470">
        <f>Q2203*0.93</f>
        <v>0</v>
      </c>
      <c r="S2203" s="1264" t="e">
        <f t="shared" si="62"/>
        <v>#DIV/0!</v>
      </c>
      <c r="T2203" s="1265"/>
      <c r="U2203" s="1292" t="s">
        <v>472</v>
      </c>
      <c r="V2203" s="1293"/>
    </row>
    <row r="2204" spans="1:22" ht="18">
      <c r="A2204" s="1652"/>
      <c r="B2204" s="817" t="s">
        <v>465</v>
      </c>
      <c r="C2204" s="1099" t="s">
        <v>82</v>
      </c>
      <c r="D2204" s="1098">
        <v>30</v>
      </c>
      <c r="E2204" s="1104">
        <v>30</v>
      </c>
      <c r="F2204" s="1103" t="s">
        <v>82</v>
      </c>
      <c r="G2204" s="838" t="s">
        <v>96</v>
      </c>
      <c r="H2204" s="468" t="s">
        <v>82</v>
      </c>
      <c r="I2204" s="514" t="s">
        <v>82</v>
      </c>
      <c r="J2204" s="764" t="s">
        <v>699</v>
      </c>
      <c r="K2204" s="514">
        <v>0</v>
      </c>
      <c r="L2204" s="514" t="s">
        <v>82</v>
      </c>
      <c r="M2204" s="863" t="s">
        <v>82</v>
      </c>
      <c r="N2204" s="923"/>
      <c r="O2204" s="922"/>
      <c r="P2204" s="871"/>
      <c r="Q2204" s="537">
        <f t="shared" si="61"/>
        <v>0</v>
      </c>
      <c r="R2204" s="470">
        <f>Q2204*0.93</f>
        <v>0</v>
      </c>
      <c r="S2204" s="1264" t="e">
        <f t="shared" si="62"/>
        <v>#DIV/0!</v>
      </c>
      <c r="T2204" s="1265"/>
      <c r="U2204" s="1292" t="s">
        <v>473</v>
      </c>
      <c r="V2204" s="1293"/>
    </row>
    <row r="2205" spans="1:22" ht="18">
      <c r="A2205" s="1653"/>
      <c r="B2205" s="817" t="s">
        <v>467</v>
      </c>
      <c r="C2205" s="1099">
        <v>32</v>
      </c>
      <c r="D2205" s="1098" t="s">
        <v>1475</v>
      </c>
      <c r="E2205" s="1109">
        <v>20</v>
      </c>
      <c r="F2205" s="1105">
        <v>33</v>
      </c>
      <c r="G2205" s="514">
        <v>477</v>
      </c>
      <c r="H2205" s="468" t="s">
        <v>82</v>
      </c>
      <c r="I2205" s="514" t="s">
        <v>82</v>
      </c>
      <c r="J2205" s="764">
        <v>0</v>
      </c>
      <c r="K2205" s="764">
        <v>0</v>
      </c>
      <c r="L2205" s="868" t="s">
        <v>484</v>
      </c>
      <c r="M2205" s="1091" t="s">
        <v>1758</v>
      </c>
      <c r="N2205" s="514">
        <v>116042</v>
      </c>
      <c r="O2205" s="787">
        <v>26.24</v>
      </c>
      <c r="P2205" s="801">
        <v>67</v>
      </c>
      <c r="Q2205" s="537">
        <f t="shared" si="61"/>
        <v>8.6592000000000002</v>
      </c>
      <c r="R2205" s="470">
        <f>Q2205*0.7835</f>
        <v>6.7844832000000004</v>
      </c>
      <c r="S2205" s="1264">
        <f t="shared" si="62"/>
        <v>13401.00702143385</v>
      </c>
      <c r="T2205" s="1265"/>
      <c r="U2205" s="1292" t="s">
        <v>1690</v>
      </c>
      <c r="V2205" s="1293"/>
    </row>
    <row r="2206" spans="1:22" ht="18.75" customHeight="1">
      <c r="A2206" s="1651">
        <v>45609</v>
      </c>
      <c r="B2206" s="817" t="s">
        <v>256</v>
      </c>
      <c r="C2206" s="1095" t="s">
        <v>82</v>
      </c>
      <c r="D2206" s="1096">
        <v>144</v>
      </c>
      <c r="E2206" s="1101">
        <v>140</v>
      </c>
      <c r="F2206" s="1098" t="s">
        <v>82</v>
      </c>
      <c r="G2206" s="514">
        <v>478</v>
      </c>
      <c r="H2206" s="970">
        <v>165.89</v>
      </c>
      <c r="I2206" s="514" t="s">
        <v>82</v>
      </c>
      <c r="J2206" s="838" t="s">
        <v>96</v>
      </c>
      <c r="K2206" s="839">
        <v>0</v>
      </c>
      <c r="L2206" s="868" t="s">
        <v>96</v>
      </c>
      <c r="M2206" s="468" t="s">
        <v>794</v>
      </c>
      <c r="N2206" s="514" t="s">
        <v>82</v>
      </c>
      <c r="O2206" s="756" t="s">
        <v>82</v>
      </c>
      <c r="P2206" s="768" t="s">
        <v>82</v>
      </c>
      <c r="Q2206" s="537" t="e">
        <f t="shared" si="61"/>
        <v>#VALUE!</v>
      </c>
      <c r="R2206" s="470" t="e">
        <f>Q2206*0.75</f>
        <v>#VALUE!</v>
      </c>
      <c r="S2206" s="1264" t="e">
        <f t="shared" si="62"/>
        <v>#VALUE!</v>
      </c>
      <c r="T2206" s="1265"/>
      <c r="U2206" s="1292" t="s">
        <v>1674</v>
      </c>
      <c r="V2206" s="1293"/>
    </row>
    <row r="2207" spans="1:22" ht="18.75" customHeight="1">
      <c r="A2207" s="1652"/>
      <c r="B2207" s="817">
        <v>6</v>
      </c>
      <c r="C2207" s="1099">
        <v>100</v>
      </c>
      <c r="D2207" s="1100" t="s">
        <v>1653</v>
      </c>
      <c r="E2207" s="1101">
        <v>84</v>
      </c>
      <c r="F2207" s="1102">
        <v>33</v>
      </c>
      <c r="G2207" s="514">
        <v>489</v>
      </c>
      <c r="H2207" s="514" t="s">
        <v>82</v>
      </c>
      <c r="I2207" s="514" t="s">
        <v>82</v>
      </c>
      <c r="J2207" s="838" t="s">
        <v>700</v>
      </c>
      <c r="K2207" s="764" t="s">
        <v>406</v>
      </c>
      <c r="L2207" s="868" t="s">
        <v>484</v>
      </c>
      <c r="M2207" s="468" t="s">
        <v>1749</v>
      </c>
      <c r="N2207" s="514">
        <v>146311</v>
      </c>
      <c r="O2207" s="756">
        <v>22.34</v>
      </c>
      <c r="P2207" s="801">
        <v>35</v>
      </c>
      <c r="Q2207" s="537">
        <f t="shared" si="61"/>
        <v>14.520999999999999</v>
      </c>
      <c r="R2207" s="470">
        <f>Q2207*0.75</f>
        <v>10.890749999999999</v>
      </c>
      <c r="S2207" s="1264">
        <f t="shared" si="62"/>
        <v>10075.821224433579</v>
      </c>
      <c r="T2207" s="1265"/>
      <c r="U2207" s="1292" t="s">
        <v>1690</v>
      </c>
      <c r="V2207" s="1293"/>
    </row>
    <row r="2208" spans="1:22" ht="18.75" customHeight="1">
      <c r="A2208" s="1652"/>
      <c r="B2208" s="817">
        <v>7</v>
      </c>
      <c r="C2208" s="1099">
        <v>100</v>
      </c>
      <c r="D2208" s="1102" t="s">
        <v>1020</v>
      </c>
      <c r="E2208" s="1102">
        <v>18</v>
      </c>
      <c r="F2208" s="1102">
        <v>36</v>
      </c>
      <c r="G2208" s="514">
        <v>476</v>
      </c>
      <c r="H2208" s="514" t="s">
        <v>82</v>
      </c>
      <c r="I2208" s="514" t="s">
        <v>82</v>
      </c>
      <c r="J2208" s="764" t="s">
        <v>443</v>
      </c>
      <c r="K2208" s="764" t="s">
        <v>443</v>
      </c>
      <c r="L2208" s="868" t="s">
        <v>484</v>
      </c>
      <c r="M2208" s="468" t="s">
        <v>1676</v>
      </c>
      <c r="N2208" s="514">
        <v>219303</v>
      </c>
      <c r="O2208" s="756">
        <v>33.46</v>
      </c>
      <c r="P2208" s="801">
        <v>12</v>
      </c>
      <c r="Q2208" s="537">
        <f t="shared" si="61"/>
        <v>29.444800000000001</v>
      </c>
      <c r="R2208" s="470">
        <f>Q2208*0.75</f>
        <v>22.083600000000001</v>
      </c>
      <c r="S2208" s="1264">
        <f t="shared" si="62"/>
        <v>7447.9364777481933</v>
      </c>
      <c r="T2208" s="1265"/>
      <c r="U2208" s="1292" t="s">
        <v>1569</v>
      </c>
      <c r="V2208" s="1293"/>
    </row>
    <row r="2209" spans="1:22" ht="18.75" customHeight="1">
      <c r="A2209" s="1652"/>
      <c r="B2209" s="817">
        <v>8</v>
      </c>
      <c r="C2209" s="1099" t="s">
        <v>82</v>
      </c>
      <c r="D2209" s="1102">
        <v>230</v>
      </c>
      <c r="E2209" s="1102">
        <v>0</v>
      </c>
      <c r="F2209" s="1103" t="s">
        <v>82</v>
      </c>
      <c r="G2209" s="514">
        <v>0</v>
      </c>
      <c r="H2209" s="514" t="s">
        <v>82</v>
      </c>
      <c r="I2209" s="514" t="s">
        <v>82</v>
      </c>
      <c r="J2209" s="764" t="s">
        <v>697</v>
      </c>
      <c r="K2209" s="764">
        <v>0</v>
      </c>
      <c r="L2209" s="868" t="s">
        <v>96</v>
      </c>
      <c r="M2209" s="468" t="s">
        <v>82</v>
      </c>
      <c r="N2209" s="940"/>
      <c r="O2209" s="922"/>
      <c r="P2209" s="871"/>
      <c r="Q2209" s="537">
        <f t="shared" si="61"/>
        <v>0</v>
      </c>
      <c r="R2209" s="470">
        <f>Q2209*0.93</f>
        <v>0</v>
      </c>
      <c r="S2209" s="1264" t="e">
        <f t="shared" si="62"/>
        <v>#DIV/0!</v>
      </c>
      <c r="T2209" s="1265"/>
      <c r="U2209" s="1292" t="s">
        <v>472</v>
      </c>
      <c r="V2209" s="1293"/>
    </row>
    <row r="2210" spans="1:22" ht="18.75" customHeight="1">
      <c r="A2210" s="1652"/>
      <c r="B2210" s="817" t="s">
        <v>465</v>
      </c>
      <c r="C2210" s="1099" t="s">
        <v>82</v>
      </c>
      <c r="D2210" s="1098">
        <v>30</v>
      </c>
      <c r="E2210" s="1104">
        <v>30</v>
      </c>
      <c r="F2210" s="1103" t="s">
        <v>82</v>
      </c>
      <c r="G2210" s="838" t="s">
        <v>96</v>
      </c>
      <c r="H2210" s="468" t="s">
        <v>82</v>
      </c>
      <c r="I2210" s="514" t="s">
        <v>82</v>
      </c>
      <c r="J2210" s="764" t="s">
        <v>699</v>
      </c>
      <c r="K2210" s="514">
        <v>0</v>
      </c>
      <c r="L2210" s="514" t="s">
        <v>82</v>
      </c>
      <c r="M2210" s="863" t="s">
        <v>82</v>
      </c>
      <c r="N2210" s="923"/>
      <c r="O2210" s="922"/>
      <c r="P2210" s="871"/>
      <c r="Q2210" s="537">
        <f t="shared" si="61"/>
        <v>0</v>
      </c>
      <c r="R2210" s="470">
        <f>Q2210*0.93</f>
        <v>0</v>
      </c>
      <c r="S2210" s="1264" t="e">
        <f t="shared" si="62"/>
        <v>#DIV/0!</v>
      </c>
      <c r="T2210" s="1265"/>
      <c r="U2210" s="1292" t="s">
        <v>473</v>
      </c>
      <c r="V2210" s="1293"/>
    </row>
    <row r="2211" spans="1:22" ht="18.75" customHeight="1">
      <c r="A2211" s="1653"/>
      <c r="B2211" s="817" t="s">
        <v>467</v>
      </c>
      <c r="C2211" s="1099">
        <v>32</v>
      </c>
      <c r="D2211" s="1098" t="s">
        <v>1475</v>
      </c>
      <c r="E2211" s="1109">
        <v>20</v>
      </c>
      <c r="F2211" s="1105">
        <v>33</v>
      </c>
      <c r="G2211" s="514">
        <v>477</v>
      </c>
      <c r="H2211" s="468" t="s">
        <v>82</v>
      </c>
      <c r="I2211" s="514" t="s">
        <v>82</v>
      </c>
      <c r="J2211" s="764">
        <v>0</v>
      </c>
      <c r="K2211" s="764">
        <v>0</v>
      </c>
      <c r="L2211" s="868" t="s">
        <v>484</v>
      </c>
      <c r="M2211" s="1091" t="s">
        <v>1758</v>
      </c>
      <c r="N2211" s="514">
        <v>116042</v>
      </c>
      <c r="O2211" s="787">
        <v>26.24</v>
      </c>
      <c r="P2211" s="801">
        <v>67</v>
      </c>
      <c r="Q2211" s="537">
        <f t="shared" si="61"/>
        <v>8.6592000000000002</v>
      </c>
      <c r="R2211" s="470">
        <f>Q2211*0.7835</f>
        <v>6.7844832000000004</v>
      </c>
      <c r="S2211" s="1264">
        <f t="shared" si="62"/>
        <v>13401.00702143385</v>
      </c>
      <c r="T2211" s="1265"/>
      <c r="U2211" s="1292" t="s">
        <v>1690</v>
      </c>
      <c r="V2211" s="1293"/>
    </row>
    <row r="2212" spans="1:22" ht="18">
      <c r="A2212" s="1651">
        <v>45610</v>
      </c>
      <c r="B2212" s="817" t="s">
        <v>256</v>
      </c>
      <c r="C2212" s="1095" t="s">
        <v>82</v>
      </c>
      <c r="D2212" s="1096">
        <v>144</v>
      </c>
      <c r="E2212" s="1101">
        <v>140</v>
      </c>
      <c r="F2212" s="1098" t="s">
        <v>82</v>
      </c>
      <c r="G2212" s="514">
        <v>478</v>
      </c>
      <c r="H2212" s="970">
        <v>165.98</v>
      </c>
      <c r="I2212" s="514" t="s">
        <v>82</v>
      </c>
      <c r="J2212" s="838" t="s">
        <v>96</v>
      </c>
      <c r="K2212" s="839">
        <v>0</v>
      </c>
      <c r="L2212" s="868" t="s">
        <v>96</v>
      </c>
      <c r="M2212" s="468" t="s">
        <v>794</v>
      </c>
      <c r="N2212" s="514" t="s">
        <v>82</v>
      </c>
      <c r="O2212" s="756" t="s">
        <v>82</v>
      </c>
      <c r="P2212" s="768" t="s">
        <v>82</v>
      </c>
      <c r="Q2212" s="537" t="e">
        <f t="shared" ref="Q2212:Q2275" si="63">O2212*(100-P2212)/100</f>
        <v>#VALUE!</v>
      </c>
      <c r="R2212" s="470" t="e">
        <f>Q2212*0.75</f>
        <v>#VALUE!</v>
      </c>
      <c r="S2212" s="1264" t="e">
        <f t="shared" si="62"/>
        <v>#VALUE!</v>
      </c>
      <c r="T2212" s="1265"/>
      <c r="U2212" s="1292" t="s">
        <v>1674</v>
      </c>
      <c r="V2212" s="1293"/>
    </row>
    <row r="2213" spans="1:22" ht="18">
      <c r="A2213" s="1652"/>
      <c r="B2213" s="817">
        <v>6</v>
      </c>
      <c r="C2213" s="1099">
        <v>100</v>
      </c>
      <c r="D2213" s="1100" t="s">
        <v>1653</v>
      </c>
      <c r="E2213" s="1101">
        <v>84</v>
      </c>
      <c r="F2213" s="1102">
        <v>33</v>
      </c>
      <c r="G2213" s="514">
        <v>489</v>
      </c>
      <c r="H2213" s="514" t="s">
        <v>82</v>
      </c>
      <c r="I2213" s="514" t="s">
        <v>82</v>
      </c>
      <c r="J2213" s="838" t="s">
        <v>700</v>
      </c>
      <c r="K2213" s="764" t="s">
        <v>406</v>
      </c>
      <c r="L2213" s="868" t="s">
        <v>484</v>
      </c>
      <c r="M2213" s="468" t="s">
        <v>1749</v>
      </c>
      <c r="N2213" s="514">
        <v>146311</v>
      </c>
      <c r="O2213" s="756">
        <v>23</v>
      </c>
      <c r="P2213" s="801">
        <v>35</v>
      </c>
      <c r="Q2213" s="537">
        <f t="shared" si="63"/>
        <v>14.95</v>
      </c>
      <c r="R2213" s="470">
        <f>Q2213*0.75</f>
        <v>11.212499999999999</v>
      </c>
      <c r="S2213" s="1264">
        <f t="shared" si="62"/>
        <v>9786.6889632107032</v>
      </c>
      <c r="T2213" s="1265"/>
      <c r="U2213" s="1292" t="s">
        <v>1690</v>
      </c>
      <c r="V2213" s="1293"/>
    </row>
    <row r="2214" spans="1:22" ht="18">
      <c r="A2214" s="1652"/>
      <c r="B2214" s="817">
        <v>7</v>
      </c>
      <c r="C2214" s="1099">
        <v>100</v>
      </c>
      <c r="D2214" s="1102" t="s">
        <v>1020</v>
      </c>
      <c r="E2214" s="1102">
        <v>18</v>
      </c>
      <c r="F2214" s="1102">
        <v>33</v>
      </c>
      <c r="G2214" s="514">
        <v>476</v>
      </c>
      <c r="H2214" s="514" t="s">
        <v>82</v>
      </c>
      <c r="I2214" s="514" t="s">
        <v>82</v>
      </c>
      <c r="J2214" s="764" t="s">
        <v>443</v>
      </c>
      <c r="K2214" s="764" t="s">
        <v>443</v>
      </c>
      <c r="L2214" s="868" t="s">
        <v>484</v>
      </c>
      <c r="M2214" s="468" t="s">
        <v>1676</v>
      </c>
      <c r="N2214" s="514">
        <v>214074</v>
      </c>
      <c r="O2214" s="756">
        <v>34.17</v>
      </c>
      <c r="P2214" s="801">
        <v>12</v>
      </c>
      <c r="Q2214" s="537">
        <f t="shared" si="63"/>
        <v>30.069600000000001</v>
      </c>
      <c r="R2214" s="470">
        <f>Q2214*0.75</f>
        <v>22.552199999999999</v>
      </c>
      <c r="S2214" s="1264">
        <f t="shared" si="62"/>
        <v>7119.283262830234</v>
      </c>
      <c r="T2214" s="1265"/>
      <c r="U2214" s="1292" t="s">
        <v>1690</v>
      </c>
      <c r="V2214" s="1293"/>
    </row>
    <row r="2215" spans="1:22" ht="18">
      <c r="A2215" s="1652"/>
      <c r="B2215" s="817">
        <v>8</v>
      </c>
      <c r="C2215" s="1099" t="s">
        <v>82</v>
      </c>
      <c r="D2215" s="1102">
        <v>230</v>
      </c>
      <c r="E2215" s="1102">
        <v>0</v>
      </c>
      <c r="F2215" s="1103" t="s">
        <v>82</v>
      </c>
      <c r="G2215" s="514">
        <v>0</v>
      </c>
      <c r="H2215" s="514" t="s">
        <v>82</v>
      </c>
      <c r="I2215" s="514" t="s">
        <v>82</v>
      </c>
      <c r="J2215" s="764" t="s">
        <v>697</v>
      </c>
      <c r="K2215" s="764">
        <v>0</v>
      </c>
      <c r="L2215" s="868" t="s">
        <v>96</v>
      </c>
      <c r="M2215" s="468" t="s">
        <v>82</v>
      </c>
      <c r="N2215" s="940"/>
      <c r="O2215" s="922"/>
      <c r="P2215" s="871"/>
      <c r="Q2215" s="537">
        <f t="shared" si="63"/>
        <v>0</v>
      </c>
      <c r="R2215" s="470">
        <f>Q2215*0.93</f>
        <v>0</v>
      </c>
      <c r="S2215" s="1264" t="e">
        <f t="shared" si="62"/>
        <v>#DIV/0!</v>
      </c>
      <c r="T2215" s="1265"/>
      <c r="U2215" s="1292" t="s">
        <v>472</v>
      </c>
      <c r="V2215" s="1293"/>
    </row>
    <row r="2216" spans="1:22" ht="18">
      <c r="A2216" s="1652"/>
      <c r="B2216" s="817" t="s">
        <v>465</v>
      </c>
      <c r="C2216" s="1099" t="s">
        <v>82</v>
      </c>
      <c r="D2216" s="1098">
        <v>30</v>
      </c>
      <c r="E2216" s="1104">
        <v>30</v>
      </c>
      <c r="F2216" s="1103" t="s">
        <v>82</v>
      </c>
      <c r="G2216" s="838" t="s">
        <v>96</v>
      </c>
      <c r="H2216" s="468" t="s">
        <v>82</v>
      </c>
      <c r="I2216" s="514" t="s">
        <v>82</v>
      </c>
      <c r="J2216" s="764" t="s">
        <v>699</v>
      </c>
      <c r="K2216" s="514">
        <v>0</v>
      </c>
      <c r="L2216" s="514" t="s">
        <v>82</v>
      </c>
      <c r="M2216" s="863" t="s">
        <v>82</v>
      </c>
      <c r="N2216" s="923"/>
      <c r="O2216" s="922"/>
      <c r="P2216" s="871"/>
      <c r="Q2216" s="537">
        <f t="shared" si="63"/>
        <v>0</v>
      </c>
      <c r="R2216" s="470">
        <f>Q2216*0.93</f>
        <v>0</v>
      </c>
      <c r="S2216" s="1264" t="e">
        <f t="shared" si="62"/>
        <v>#DIV/0!</v>
      </c>
      <c r="T2216" s="1265"/>
      <c r="U2216" s="1292" t="s">
        <v>473</v>
      </c>
      <c r="V2216" s="1293"/>
    </row>
    <row r="2217" spans="1:22" ht="18">
      <c r="A2217" s="1653"/>
      <c r="B2217" s="817" t="s">
        <v>467</v>
      </c>
      <c r="C2217" s="1099">
        <v>32</v>
      </c>
      <c r="D2217" s="1098" t="s">
        <v>1475</v>
      </c>
      <c r="E2217" s="1109">
        <v>20</v>
      </c>
      <c r="F2217" s="1105">
        <v>36</v>
      </c>
      <c r="G2217" s="514">
        <v>477</v>
      </c>
      <c r="H2217" s="468" t="s">
        <v>82</v>
      </c>
      <c r="I2217" s="514" t="s">
        <v>82</v>
      </c>
      <c r="J2217" s="764">
        <v>0</v>
      </c>
      <c r="K2217" s="764">
        <v>0</v>
      </c>
      <c r="L2217" s="868" t="s">
        <v>484</v>
      </c>
      <c r="M2217" s="1091" t="s">
        <v>1759</v>
      </c>
      <c r="N2217" s="514">
        <v>120584</v>
      </c>
      <c r="O2217" s="787">
        <v>28.46</v>
      </c>
      <c r="P2217" s="801">
        <v>68</v>
      </c>
      <c r="Q2217" s="537">
        <f t="shared" si="63"/>
        <v>9.1072000000000006</v>
      </c>
      <c r="R2217" s="470">
        <f>Q2217*0.7835</f>
        <v>7.1354912000000006</v>
      </c>
      <c r="S2217" s="1264">
        <f t="shared" si="62"/>
        <v>13240.51300070274</v>
      </c>
      <c r="T2217" s="1265"/>
      <c r="U2217" s="1292" t="s">
        <v>1569</v>
      </c>
      <c r="V2217" s="1293"/>
    </row>
    <row r="2218" spans="1:22" ht="18">
      <c r="A2218" s="1651">
        <v>45611</v>
      </c>
      <c r="B2218" s="817" t="s">
        <v>256</v>
      </c>
      <c r="C2218" s="1095" t="s">
        <v>82</v>
      </c>
      <c r="D2218" s="1096">
        <v>144</v>
      </c>
      <c r="E2218" s="1101">
        <v>140</v>
      </c>
      <c r="F2218" s="1098" t="s">
        <v>82</v>
      </c>
      <c r="G2218" s="514">
        <v>478</v>
      </c>
      <c r="H2218" s="970">
        <v>166.08</v>
      </c>
      <c r="I2218" s="514" t="s">
        <v>82</v>
      </c>
      <c r="J2218" s="838" t="s">
        <v>96</v>
      </c>
      <c r="K2218" s="839">
        <v>0</v>
      </c>
      <c r="L2218" s="868" t="s">
        <v>96</v>
      </c>
      <c r="M2218" s="468" t="s">
        <v>794</v>
      </c>
      <c r="N2218" s="514" t="s">
        <v>82</v>
      </c>
      <c r="O2218" s="756" t="s">
        <v>82</v>
      </c>
      <c r="P2218" s="768" t="s">
        <v>82</v>
      </c>
      <c r="Q2218" s="537" t="e">
        <f t="shared" si="63"/>
        <v>#VALUE!</v>
      </c>
      <c r="R2218" s="470" t="e">
        <f>Q2218*0.75</f>
        <v>#VALUE!</v>
      </c>
      <c r="S2218" s="1264" t="e">
        <f t="shared" si="62"/>
        <v>#VALUE!</v>
      </c>
      <c r="T2218" s="1265"/>
      <c r="U2218" s="1292" t="s">
        <v>1674</v>
      </c>
      <c r="V2218" s="1293"/>
    </row>
    <row r="2219" spans="1:22" ht="18">
      <c r="A2219" s="1652"/>
      <c r="B2219" s="817">
        <v>6</v>
      </c>
      <c r="C2219" s="1099">
        <v>100</v>
      </c>
      <c r="D2219" s="1100" t="s">
        <v>1653</v>
      </c>
      <c r="E2219" s="1101">
        <v>84</v>
      </c>
      <c r="F2219" s="1102">
        <v>36</v>
      </c>
      <c r="G2219" s="514">
        <v>489</v>
      </c>
      <c r="H2219" s="514" t="s">
        <v>82</v>
      </c>
      <c r="I2219" s="514" t="s">
        <v>82</v>
      </c>
      <c r="J2219" s="838" t="s">
        <v>700</v>
      </c>
      <c r="K2219" s="764" t="s">
        <v>406</v>
      </c>
      <c r="L2219" s="868" t="s">
        <v>484</v>
      </c>
      <c r="M2219" s="468" t="s">
        <v>1760</v>
      </c>
      <c r="N2219" s="514">
        <v>165022</v>
      </c>
      <c r="O2219" s="756">
        <v>22.63</v>
      </c>
      <c r="P2219" s="801">
        <v>35</v>
      </c>
      <c r="Q2219" s="537">
        <f t="shared" si="63"/>
        <v>14.7095</v>
      </c>
      <c r="R2219" s="470">
        <f>Q2219*0.75</f>
        <v>11.032125000000001</v>
      </c>
      <c r="S2219" s="1264">
        <f t="shared" si="62"/>
        <v>11218.73619089704</v>
      </c>
      <c r="T2219" s="1265"/>
      <c r="U2219" s="1292" t="s">
        <v>1569</v>
      </c>
      <c r="V2219" s="1293"/>
    </row>
    <row r="2220" spans="1:22" ht="18">
      <c r="A2220" s="1652"/>
      <c r="B2220" s="817">
        <v>7</v>
      </c>
      <c r="C2220" s="1099">
        <v>100</v>
      </c>
      <c r="D2220" s="1102" t="s">
        <v>1020</v>
      </c>
      <c r="E2220" s="1102">
        <v>18</v>
      </c>
      <c r="F2220" s="1102">
        <v>33</v>
      </c>
      <c r="G2220" s="514">
        <v>476</v>
      </c>
      <c r="H2220" s="514" t="s">
        <v>82</v>
      </c>
      <c r="I2220" s="514" t="s">
        <v>82</v>
      </c>
      <c r="J2220" s="764" t="s">
        <v>443</v>
      </c>
      <c r="K2220" s="764" t="s">
        <v>443</v>
      </c>
      <c r="L2220" s="868" t="s">
        <v>484</v>
      </c>
      <c r="M2220" s="468" t="s">
        <v>1676</v>
      </c>
      <c r="N2220" s="514">
        <v>210779</v>
      </c>
      <c r="O2220" s="756">
        <v>34.56</v>
      </c>
      <c r="P2220" s="801">
        <v>12</v>
      </c>
      <c r="Q2220" s="537">
        <f t="shared" si="63"/>
        <v>30.412800000000001</v>
      </c>
      <c r="R2220" s="470">
        <f>Q2220*0.75</f>
        <v>22.8096</v>
      </c>
      <c r="S2220" s="1264">
        <f t="shared" si="62"/>
        <v>6930.6015888047141</v>
      </c>
      <c r="T2220" s="1265"/>
      <c r="U2220" s="1292" t="s">
        <v>1690</v>
      </c>
      <c r="V2220" s="1293"/>
    </row>
    <row r="2221" spans="1:22" ht="18">
      <c r="A2221" s="1652"/>
      <c r="B2221" s="817">
        <v>8</v>
      </c>
      <c r="C2221" s="1099" t="s">
        <v>82</v>
      </c>
      <c r="D2221" s="1102">
        <v>230</v>
      </c>
      <c r="E2221" s="1102">
        <v>0</v>
      </c>
      <c r="F2221" s="1103" t="s">
        <v>82</v>
      </c>
      <c r="G2221" s="514">
        <v>0</v>
      </c>
      <c r="H2221" s="514" t="s">
        <v>82</v>
      </c>
      <c r="I2221" s="514" t="s">
        <v>82</v>
      </c>
      <c r="J2221" s="764" t="s">
        <v>697</v>
      </c>
      <c r="K2221" s="764">
        <v>0</v>
      </c>
      <c r="L2221" s="868" t="s">
        <v>96</v>
      </c>
      <c r="M2221" s="468" t="s">
        <v>82</v>
      </c>
      <c r="N2221" s="940"/>
      <c r="O2221" s="922"/>
      <c r="P2221" s="871"/>
      <c r="Q2221" s="537">
        <f t="shared" si="63"/>
        <v>0</v>
      </c>
      <c r="R2221" s="470">
        <f>Q2221*0.93</f>
        <v>0</v>
      </c>
      <c r="S2221" s="1264" t="e">
        <f t="shared" si="62"/>
        <v>#DIV/0!</v>
      </c>
      <c r="T2221" s="1265"/>
      <c r="U2221" s="1292" t="s">
        <v>472</v>
      </c>
      <c r="V2221" s="1293"/>
    </row>
    <row r="2222" spans="1:22" ht="18">
      <c r="A2222" s="1652"/>
      <c r="B2222" s="817" t="s">
        <v>465</v>
      </c>
      <c r="C2222" s="1099" t="s">
        <v>82</v>
      </c>
      <c r="D2222" s="1098">
        <v>30</v>
      </c>
      <c r="E2222" s="1104">
        <v>30</v>
      </c>
      <c r="F2222" s="1103" t="s">
        <v>82</v>
      </c>
      <c r="G2222" s="838" t="s">
        <v>96</v>
      </c>
      <c r="H2222" s="468" t="s">
        <v>82</v>
      </c>
      <c r="I2222" s="514" t="s">
        <v>82</v>
      </c>
      <c r="J2222" s="764" t="s">
        <v>699</v>
      </c>
      <c r="K2222" s="514">
        <v>0</v>
      </c>
      <c r="L2222" s="514" t="s">
        <v>82</v>
      </c>
      <c r="M2222" s="863" t="s">
        <v>82</v>
      </c>
      <c r="N2222" s="923"/>
      <c r="O2222" s="922"/>
      <c r="P2222" s="871"/>
      <c r="Q2222" s="537">
        <f t="shared" si="63"/>
        <v>0</v>
      </c>
      <c r="R2222" s="470">
        <f>Q2222*0.93</f>
        <v>0</v>
      </c>
      <c r="S2222" s="1264" t="e">
        <f t="shared" si="62"/>
        <v>#DIV/0!</v>
      </c>
      <c r="T2222" s="1265"/>
      <c r="U2222" s="1292" t="s">
        <v>473</v>
      </c>
      <c r="V2222" s="1293"/>
    </row>
    <row r="2223" spans="1:22" ht="18">
      <c r="A2223" s="1653"/>
      <c r="B2223" s="817" t="s">
        <v>467</v>
      </c>
      <c r="C2223" s="1099">
        <v>32</v>
      </c>
      <c r="D2223" s="1098" t="s">
        <v>1475</v>
      </c>
      <c r="E2223" s="1109">
        <v>20</v>
      </c>
      <c r="F2223" s="1105">
        <v>35</v>
      </c>
      <c r="G2223" s="514">
        <v>477</v>
      </c>
      <c r="H2223" s="468" t="s">
        <v>82</v>
      </c>
      <c r="I2223" s="514" t="s">
        <v>82</v>
      </c>
      <c r="J2223" s="764">
        <v>0</v>
      </c>
      <c r="K2223" s="764">
        <v>0</v>
      </c>
      <c r="L2223" s="868" t="s">
        <v>484</v>
      </c>
      <c r="M2223" s="1091" t="s">
        <v>1761</v>
      </c>
      <c r="N2223" s="514">
        <v>105000</v>
      </c>
      <c r="O2223" s="787">
        <v>28.46</v>
      </c>
      <c r="P2223" s="801">
        <v>68</v>
      </c>
      <c r="Q2223" s="537">
        <f t="shared" si="63"/>
        <v>9.1072000000000006</v>
      </c>
      <c r="R2223" s="470">
        <f>Q2223*0.7835</f>
        <v>7.1354912000000006</v>
      </c>
      <c r="S2223" s="1264">
        <f t="shared" si="62"/>
        <v>11529.339423752634</v>
      </c>
      <c r="T2223" s="1265"/>
      <c r="U2223" s="1292" t="s">
        <v>1690</v>
      </c>
      <c r="V2223" s="1293"/>
    </row>
    <row r="2224" spans="1:22" ht="18">
      <c r="A2224" s="1651">
        <v>45612</v>
      </c>
      <c r="B2224" s="817" t="s">
        <v>256</v>
      </c>
      <c r="C2224" s="1095" t="s">
        <v>82</v>
      </c>
      <c r="D2224" s="1096">
        <v>144</v>
      </c>
      <c r="E2224" s="1101">
        <v>140</v>
      </c>
      <c r="F2224" s="1098" t="s">
        <v>82</v>
      </c>
      <c r="G2224" s="514">
        <v>478</v>
      </c>
      <c r="H2224" s="970">
        <v>166.17</v>
      </c>
      <c r="I2224" s="514" t="s">
        <v>82</v>
      </c>
      <c r="J2224" s="838" t="s">
        <v>96</v>
      </c>
      <c r="K2224" s="839">
        <v>0</v>
      </c>
      <c r="L2224" s="868" t="s">
        <v>96</v>
      </c>
      <c r="M2224" s="468" t="s">
        <v>794</v>
      </c>
      <c r="N2224" s="514" t="s">
        <v>82</v>
      </c>
      <c r="O2224" s="756" t="s">
        <v>82</v>
      </c>
      <c r="P2224" s="768" t="s">
        <v>82</v>
      </c>
      <c r="Q2224" s="537" t="e">
        <f t="shared" si="63"/>
        <v>#VALUE!</v>
      </c>
      <c r="R2224" s="470" t="e">
        <f>Q2224*0.75</f>
        <v>#VALUE!</v>
      </c>
      <c r="S2224" s="1264" t="e">
        <f t="shared" si="62"/>
        <v>#VALUE!</v>
      </c>
      <c r="T2224" s="1265"/>
      <c r="U2224" s="1292" t="s">
        <v>1674</v>
      </c>
      <c r="V2224" s="1293"/>
    </row>
    <row r="2225" spans="1:23" ht="18">
      <c r="A2225" s="1652"/>
      <c r="B2225" s="817">
        <v>6</v>
      </c>
      <c r="C2225" s="1099">
        <v>100</v>
      </c>
      <c r="D2225" s="1100" t="s">
        <v>1653</v>
      </c>
      <c r="E2225" s="1101">
        <v>84</v>
      </c>
      <c r="F2225" s="1102">
        <v>33</v>
      </c>
      <c r="G2225" s="514">
        <v>489</v>
      </c>
      <c r="H2225" s="514" t="s">
        <v>82</v>
      </c>
      <c r="I2225" s="514" t="s">
        <v>82</v>
      </c>
      <c r="J2225" s="838" t="s">
        <v>700</v>
      </c>
      <c r="K2225" s="764" t="s">
        <v>406</v>
      </c>
      <c r="L2225" s="868" t="s">
        <v>484</v>
      </c>
      <c r="M2225" s="468" t="s">
        <v>1760</v>
      </c>
      <c r="N2225" s="514">
        <v>158590</v>
      </c>
      <c r="O2225" s="756">
        <v>22.63</v>
      </c>
      <c r="P2225" s="801">
        <v>35</v>
      </c>
      <c r="Q2225" s="537">
        <f t="shared" si="63"/>
        <v>14.7095</v>
      </c>
      <c r="R2225" s="470">
        <f>Q2225*0.75</f>
        <v>11.032125000000001</v>
      </c>
      <c r="S2225" s="1264">
        <f t="shared" si="62"/>
        <v>10781.467758931303</v>
      </c>
      <c r="T2225" s="1265"/>
      <c r="U2225" s="1292" t="s">
        <v>1690</v>
      </c>
      <c r="V2225" s="1293"/>
    </row>
    <row r="2226" spans="1:23" ht="18">
      <c r="A2226" s="1652"/>
      <c r="B2226" s="817">
        <v>7</v>
      </c>
      <c r="C2226" s="1099">
        <v>100</v>
      </c>
      <c r="D2226" s="1102" t="s">
        <v>1020</v>
      </c>
      <c r="E2226" s="1102">
        <v>18</v>
      </c>
      <c r="F2226" s="1102">
        <v>36</v>
      </c>
      <c r="G2226" s="514">
        <v>476</v>
      </c>
      <c r="H2226" s="514" t="s">
        <v>82</v>
      </c>
      <c r="I2226" s="514" t="s">
        <v>82</v>
      </c>
      <c r="J2226" s="764" t="s">
        <v>443</v>
      </c>
      <c r="K2226" s="764" t="s">
        <v>443</v>
      </c>
      <c r="L2226" s="868" t="s">
        <v>484</v>
      </c>
      <c r="M2226" s="468" t="s">
        <v>1676</v>
      </c>
      <c r="N2226" s="514">
        <v>217421</v>
      </c>
      <c r="O2226" s="756">
        <v>34</v>
      </c>
      <c r="P2226" s="801">
        <v>12</v>
      </c>
      <c r="Q2226" s="537">
        <f t="shared" si="63"/>
        <v>29.92</v>
      </c>
      <c r="R2226" s="470">
        <f>Q2226*0.75</f>
        <v>22.44</v>
      </c>
      <c r="S2226" s="1264">
        <f t="shared" si="62"/>
        <v>7266.7446524064171</v>
      </c>
      <c r="T2226" s="1265"/>
      <c r="U2226" s="1292" t="s">
        <v>1569</v>
      </c>
      <c r="V2226" s="1293"/>
    </row>
    <row r="2227" spans="1:23" ht="18">
      <c r="A2227" s="1652"/>
      <c r="B2227" s="817">
        <v>8</v>
      </c>
      <c r="C2227" s="1099" t="s">
        <v>82</v>
      </c>
      <c r="D2227" s="1102">
        <v>230</v>
      </c>
      <c r="E2227" s="1102">
        <v>0</v>
      </c>
      <c r="F2227" s="1103" t="s">
        <v>82</v>
      </c>
      <c r="G2227" s="514">
        <v>0</v>
      </c>
      <c r="H2227" s="514" t="s">
        <v>82</v>
      </c>
      <c r="I2227" s="514" t="s">
        <v>82</v>
      </c>
      <c r="J2227" s="764" t="s">
        <v>697</v>
      </c>
      <c r="K2227" s="764">
        <v>0</v>
      </c>
      <c r="L2227" s="868" t="s">
        <v>96</v>
      </c>
      <c r="M2227" s="468" t="s">
        <v>82</v>
      </c>
      <c r="N2227" s="940"/>
      <c r="O2227" s="922"/>
      <c r="P2227" s="871"/>
      <c r="Q2227" s="537">
        <f t="shared" si="63"/>
        <v>0</v>
      </c>
      <c r="R2227" s="470">
        <f>Q2227*0.93</f>
        <v>0</v>
      </c>
      <c r="S2227" s="1264" t="e">
        <f t="shared" si="62"/>
        <v>#DIV/0!</v>
      </c>
      <c r="T2227" s="1265"/>
      <c r="U2227" s="1292" t="s">
        <v>472</v>
      </c>
      <c r="V2227" s="1293"/>
    </row>
    <row r="2228" spans="1:23" ht="18">
      <c r="A2228" s="1652"/>
      <c r="B2228" s="817" t="s">
        <v>465</v>
      </c>
      <c r="C2228" s="1099" t="s">
        <v>82</v>
      </c>
      <c r="D2228" s="1098">
        <v>30</v>
      </c>
      <c r="E2228" s="1104">
        <v>30</v>
      </c>
      <c r="F2228" s="1103" t="s">
        <v>82</v>
      </c>
      <c r="G2228" s="838" t="s">
        <v>96</v>
      </c>
      <c r="H2228" s="468" t="s">
        <v>82</v>
      </c>
      <c r="I2228" s="514" t="s">
        <v>82</v>
      </c>
      <c r="J2228" s="764" t="s">
        <v>699</v>
      </c>
      <c r="K2228" s="514">
        <v>0</v>
      </c>
      <c r="L2228" s="514" t="s">
        <v>82</v>
      </c>
      <c r="M2228" s="863" t="s">
        <v>82</v>
      </c>
      <c r="N2228" s="923"/>
      <c r="O2228" s="922"/>
      <c r="P2228" s="871"/>
      <c r="Q2228" s="537">
        <f t="shared" si="63"/>
        <v>0</v>
      </c>
      <c r="R2228" s="470">
        <f>Q2228*0.93</f>
        <v>0</v>
      </c>
      <c r="S2228" s="1264" t="e">
        <f t="shared" si="62"/>
        <v>#DIV/0!</v>
      </c>
      <c r="T2228" s="1265"/>
      <c r="U2228" s="1292" t="s">
        <v>473</v>
      </c>
      <c r="V2228" s="1293"/>
    </row>
    <row r="2229" spans="1:23" ht="18">
      <c r="A2229" s="1653"/>
      <c r="B2229" s="817" t="s">
        <v>467</v>
      </c>
      <c r="C2229" s="1099">
        <v>32</v>
      </c>
      <c r="D2229" s="1098" t="s">
        <v>1475</v>
      </c>
      <c r="E2229" s="1109">
        <v>20</v>
      </c>
      <c r="F2229" s="1105">
        <v>35</v>
      </c>
      <c r="G2229" s="514">
        <v>477</v>
      </c>
      <c r="H2229" s="468" t="s">
        <v>82</v>
      </c>
      <c r="I2229" s="514" t="s">
        <v>82</v>
      </c>
      <c r="J2229" s="764">
        <v>0</v>
      </c>
      <c r="K2229" s="764">
        <v>0</v>
      </c>
      <c r="L2229" s="868" t="s">
        <v>484</v>
      </c>
      <c r="M2229" s="1091" t="s">
        <v>1761</v>
      </c>
      <c r="N2229" s="514">
        <v>105000</v>
      </c>
      <c r="O2229" s="787">
        <v>28.46</v>
      </c>
      <c r="P2229" s="801">
        <v>68</v>
      </c>
      <c r="Q2229" s="537">
        <f t="shared" si="63"/>
        <v>9.1072000000000006</v>
      </c>
      <c r="R2229" s="470">
        <f>Q2229*0.7835</f>
        <v>7.1354912000000006</v>
      </c>
      <c r="S2229" s="1264">
        <f t="shared" si="62"/>
        <v>11529.339423752634</v>
      </c>
      <c r="T2229" s="1265"/>
      <c r="U2229" s="1292" t="s">
        <v>1690</v>
      </c>
      <c r="V2229" s="1293"/>
    </row>
    <row r="2230" spans="1:23" ht="18.75" customHeight="1">
      <c r="A2230" s="1651">
        <v>45613</v>
      </c>
      <c r="B2230" s="817" t="s">
        <v>256</v>
      </c>
      <c r="C2230" s="1095" t="s">
        <v>82</v>
      </c>
      <c r="D2230" s="1096">
        <v>144</v>
      </c>
      <c r="E2230" s="1101">
        <v>140</v>
      </c>
      <c r="F2230" s="1098" t="s">
        <v>82</v>
      </c>
      <c r="G2230" s="514">
        <v>478</v>
      </c>
      <c r="H2230" s="970">
        <v>166.26</v>
      </c>
      <c r="I2230" s="514" t="s">
        <v>82</v>
      </c>
      <c r="J2230" s="838" t="s">
        <v>96</v>
      </c>
      <c r="K2230" s="839">
        <v>0</v>
      </c>
      <c r="L2230" s="868" t="s">
        <v>96</v>
      </c>
      <c r="M2230" s="468" t="s">
        <v>794</v>
      </c>
      <c r="N2230" s="514" t="s">
        <v>82</v>
      </c>
      <c r="O2230" s="756" t="s">
        <v>82</v>
      </c>
      <c r="P2230" s="768" t="s">
        <v>82</v>
      </c>
      <c r="Q2230" s="537" t="e">
        <f t="shared" si="63"/>
        <v>#VALUE!</v>
      </c>
      <c r="R2230" s="470" t="e">
        <f>Q2230*0.75</f>
        <v>#VALUE!</v>
      </c>
      <c r="S2230" s="1264" t="e">
        <f t="shared" si="62"/>
        <v>#VALUE!</v>
      </c>
      <c r="T2230" s="1265"/>
      <c r="U2230" s="1292" t="s">
        <v>1674</v>
      </c>
      <c r="V2230" s="1293"/>
    </row>
    <row r="2231" spans="1:23" ht="18.75" customHeight="1">
      <c r="A2231" s="1652"/>
      <c r="B2231" s="817">
        <v>6</v>
      </c>
      <c r="C2231" s="1099" t="s">
        <v>1762</v>
      </c>
      <c r="D2231" s="1100" t="s">
        <v>1763</v>
      </c>
      <c r="E2231" s="1101">
        <v>84</v>
      </c>
      <c r="F2231" s="1102">
        <v>33</v>
      </c>
      <c r="G2231" s="514">
        <v>489</v>
      </c>
      <c r="H2231" s="514" t="s">
        <v>82</v>
      </c>
      <c r="I2231" s="514" t="s">
        <v>82</v>
      </c>
      <c r="J2231" s="838" t="s">
        <v>700</v>
      </c>
      <c r="K2231" s="764" t="s">
        <v>406</v>
      </c>
      <c r="L2231" s="1123" t="s">
        <v>1089</v>
      </c>
      <c r="M2231" s="468" t="s">
        <v>1760</v>
      </c>
      <c r="N2231" s="514">
        <v>146400</v>
      </c>
      <c r="O2231" s="756">
        <v>23.1</v>
      </c>
      <c r="P2231" s="801">
        <v>35</v>
      </c>
      <c r="Q2231" s="537">
        <f t="shared" si="63"/>
        <v>15.015000000000001</v>
      </c>
      <c r="R2231" s="470">
        <f>Q2231*0.75</f>
        <v>11.26125</v>
      </c>
      <c r="S2231" s="1264">
        <f t="shared" si="62"/>
        <v>9750.2497502497499</v>
      </c>
      <c r="T2231" s="1265"/>
      <c r="U2231" s="1292" t="s">
        <v>1690</v>
      </c>
      <c r="V2231" s="1293"/>
      <c r="W2231" s="959">
        <v>15</v>
      </c>
    </row>
    <row r="2232" spans="1:23" ht="18.75" customHeight="1">
      <c r="A2232" s="1652"/>
      <c r="B2232" s="817">
        <v>7</v>
      </c>
      <c r="C2232" s="1099">
        <v>100</v>
      </c>
      <c r="D2232" s="1102" t="s">
        <v>1020</v>
      </c>
      <c r="E2232" s="1102">
        <v>18</v>
      </c>
      <c r="F2232" s="1102">
        <v>36</v>
      </c>
      <c r="G2232" s="514">
        <v>476</v>
      </c>
      <c r="H2232" s="514" t="s">
        <v>82</v>
      </c>
      <c r="I2232" s="514" t="s">
        <v>82</v>
      </c>
      <c r="J2232" s="764" t="s">
        <v>443</v>
      </c>
      <c r="K2232" s="764" t="s">
        <v>443</v>
      </c>
      <c r="L2232" s="868" t="s">
        <v>484</v>
      </c>
      <c r="M2232" s="468" t="s">
        <v>1676</v>
      </c>
      <c r="N2232" s="514">
        <v>217421</v>
      </c>
      <c r="O2232" s="756">
        <v>34</v>
      </c>
      <c r="P2232" s="801">
        <v>12</v>
      </c>
      <c r="Q2232" s="537">
        <f t="shared" si="63"/>
        <v>29.92</v>
      </c>
      <c r="R2232" s="470">
        <f>Q2232*0.75</f>
        <v>22.44</v>
      </c>
      <c r="S2232" s="1264">
        <f t="shared" si="62"/>
        <v>7266.7446524064171</v>
      </c>
      <c r="T2232" s="1265"/>
      <c r="U2232" s="1292" t="s">
        <v>1569</v>
      </c>
      <c r="V2232" s="1293"/>
    </row>
    <row r="2233" spans="1:23" ht="18.75" customHeight="1">
      <c r="A2233" s="1652"/>
      <c r="B2233" s="817">
        <v>8</v>
      </c>
      <c r="C2233" s="1099" t="s">
        <v>82</v>
      </c>
      <c r="D2233" s="1102">
        <v>230</v>
      </c>
      <c r="E2233" s="1102">
        <v>0</v>
      </c>
      <c r="F2233" s="1103" t="s">
        <v>82</v>
      </c>
      <c r="G2233" s="514">
        <v>0</v>
      </c>
      <c r="H2233" s="514" t="s">
        <v>82</v>
      </c>
      <c r="I2233" s="514" t="s">
        <v>82</v>
      </c>
      <c r="J2233" s="764" t="s">
        <v>697</v>
      </c>
      <c r="K2233" s="764">
        <v>0</v>
      </c>
      <c r="L2233" s="868" t="s">
        <v>96</v>
      </c>
      <c r="M2233" s="468" t="s">
        <v>82</v>
      </c>
      <c r="N2233" s="940"/>
      <c r="O2233" s="922"/>
      <c r="P2233" s="871"/>
      <c r="Q2233" s="537">
        <f t="shared" si="63"/>
        <v>0</v>
      </c>
      <c r="R2233" s="470">
        <f>Q2233*0.93</f>
        <v>0</v>
      </c>
      <c r="S2233" s="1264" t="e">
        <f t="shared" si="62"/>
        <v>#DIV/0!</v>
      </c>
      <c r="T2233" s="1265"/>
      <c r="U2233" s="1292" t="s">
        <v>472</v>
      </c>
      <c r="V2233" s="1293"/>
    </row>
    <row r="2234" spans="1:23" ht="18.75" customHeight="1">
      <c r="A2234" s="1652"/>
      <c r="B2234" s="817" t="s">
        <v>465</v>
      </c>
      <c r="C2234" s="1099" t="s">
        <v>82</v>
      </c>
      <c r="D2234" s="1098">
        <v>30</v>
      </c>
      <c r="E2234" s="1104">
        <v>30</v>
      </c>
      <c r="F2234" s="1103" t="s">
        <v>82</v>
      </c>
      <c r="G2234" s="838" t="s">
        <v>96</v>
      </c>
      <c r="H2234" s="468" t="s">
        <v>82</v>
      </c>
      <c r="I2234" s="514" t="s">
        <v>82</v>
      </c>
      <c r="J2234" s="764" t="s">
        <v>699</v>
      </c>
      <c r="K2234" s="514">
        <v>0</v>
      </c>
      <c r="L2234" s="514" t="s">
        <v>82</v>
      </c>
      <c r="M2234" s="863" t="s">
        <v>82</v>
      </c>
      <c r="N2234" s="923"/>
      <c r="O2234" s="922"/>
      <c r="P2234" s="871"/>
      <c r="Q2234" s="537">
        <f t="shared" si="63"/>
        <v>0</v>
      </c>
      <c r="R2234" s="470">
        <f>Q2234*0.93</f>
        <v>0</v>
      </c>
      <c r="S2234" s="1264" t="e">
        <f t="shared" si="62"/>
        <v>#DIV/0!</v>
      </c>
      <c r="T2234" s="1265"/>
      <c r="U2234" s="1292" t="s">
        <v>473</v>
      </c>
      <c r="V2234" s="1293"/>
    </row>
    <row r="2235" spans="1:23" ht="18.75" customHeight="1">
      <c r="A2235" s="1653"/>
      <c r="B2235" s="817" t="s">
        <v>467</v>
      </c>
      <c r="C2235" s="1099">
        <v>32</v>
      </c>
      <c r="D2235" s="1098" t="s">
        <v>1475</v>
      </c>
      <c r="E2235" s="1109">
        <v>20</v>
      </c>
      <c r="F2235" s="1105">
        <v>35</v>
      </c>
      <c r="G2235" s="514">
        <v>477</v>
      </c>
      <c r="H2235" s="468" t="s">
        <v>82</v>
      </c>
      <c r="I2235" s="514" t="s">
        <v>82</v>
      </c>
      <c r="J2235" s="764">
        <v>0</v>
      </c>
      <c r="K2235" s="764">
        <v>0</v>
      </c>
      <c r="L2235" s="868" t="s">
        <v>484</v>
      </c>
      <c r="M2235" s="1091" t="s">
        <v>1761</v>
      </c>
      <c r="N2235" s="514">
        <v>110251</v>
      </c>
      <c r="O2235" s="787">
        <v>28.46</v>
      </c>
      <c r="P2235" s="801">
        <v>68</v>
      </c>
      <c r="Q2235" s="537">
        <f t="shared" si="63"/>
        <v>9.1072000000000006</v>
      </c>
      <c r="R2235" s="470">
        <f>Q2235*0.7835</f>
        <v>7.1354912000000006</v>
      </c>
      <c r="S2235" s="1264">
        <f t="shared" si="62"/>
        <v>12105.916198172874</v>
      </c>
      <c r="T2235" s="1265"/>
      <c r="U2235" s="1292" t="s">
        <v>1690</v>
      </c>
      <c r="V2235" s="1293"/>
    </row>
    <row r="2236" spans="1:23" ht="18">
      <c r="A2236" s="1651">
        <v>45614</v>
      </c>
      <c r="B2236" s="817" t="s">
        <v>256</v>
      </c>
      <c r="C2236" s="1095" t="s">
        <v>82</v>
      </c>
      <c r="D2236" s="1096">
        <v>144</v>
      </c>
      <c r="E2236" s="1101">
        <v>140</v>
      </c>
      <c r="F2236" s="1098" t="s">
        <v>82</v>
      </c>
      <c r="G2236" s="514">
        <v>478</v>
      </c>
      <c r="H2236" s="970">
        <v>166.37</v>
      </c>
      <c r="I2236" s="514" t="s">
        <v>82</v>
      </c>
      <c r="J2236" s="838" t="s">
        <v>96</v>
      </c>
      <c r="K2236" s="839">
        <v>0</v>
      </c>
      <c r="L2236" s="868" t="s">
        <v>96</v>
      </c>
      <c r="M2236" s="468" t="s">
        <v>794</v>
      </c>
      <c r="N2236" s="514" t="s">
        <v>82</v>
      </c>
      <c r="O2236" s="756" t="s">
        <v>82</v>
      </c>
      <c r="P2236" s="768" t="s">
        <v>82</v>
      </c>
      <c r="Q2236" s="537" t="e">
        <f t="shared" si="63"/>
        <v>#VALUE!</v>
      </c>
      <c r="R2236" s="470" t="e">
        <f>Q2236*0.75</f>
        <v>#VALUE!</v>
      </c>
      <c r="S2236" s="1264" t="e">
        <f t="shared" si="62"/>
        <v>#VALUE!</v>
      </c>
      <c r="T2236" s="1265"/>
      <c r="U2236" s="1292" t="s">
        <v>1674</v>
      </c>
      <c r="V2236" s="1293"/>
    </row>
    <row r="2237" spans="1:23" ht="18">
      <c r="A2237" s="1652"/>
      <c r="B2237" s="817">
        <v>6</v>
      </c>
      <c r="C2237" s="1099" t="s">
        <v>1764</v>
      </c>
      <c r="D2237" s="1100" t="s">
        <v>1765</v>
      </c>
      <c r="E2237" s="1101">
        <v>84</v>
      </c>
      <c r="F2237" s="1102">
        <v>36</v>
      </c>
      <c r="G2237" s="514">
        <v>485</v>
      </c>
      <c r="H2237" s="514" t="s">
        <v>82</v>
      </c>
      <c r="I2237" s="514" t="s">
        <v>82</v>
      </c>
      <c r="J2237" s="838" t="s">
        <v>700</v>
      </c>
      <c r="K2237" s="764" t="s">
        <v>406</v>
      </c>
      <c r="L2237" s="868" t="s">
        <v>484</v>
      </c>
      <c r="M2237" s="468" t="s">
        <v>1760</v>
      </c>
      <c r="N2237" s="514">
        <v>160466</v>
      </c>
      <c r="O2237" s="756">
        <v>24.27</v>
      </c>
      <c r="P2237" s="801">
        <v>35</v>
      </c>
      <c r="Q2237" s="537">
        <f t="shared" si="63"/>
        <v>15.775499999999999</v>
      </c>
      <c r="R2237" s="470">
        <f>Q2237*0.75</f>
        <v>11.831624999999999</v>
      </c>
      <c r="S2237" s="1264">
        <f t="shared" si="62"/>
        <v>10171.848752812906</v>
      </c>
      <c r="T2237" s="1265"/>
      <c r="U2237" s="1292" t="s">
        <v>1569</v>
      </c>
      <c r="V2237" s="1293"/>
    </row>
    <row r="2238" spans="1:23" ht="18">
      <c r="A2238" s="1652"/>
      <c r="B2238" s="817">
        <v>7</v>
      </c>
      <c r="C2238" s="1099">
        <v>100</v>
      </c>
      <c r="D2238" s="1102" t="s">
        <v>1020</v>
      </c>
      <c r="E2238" s="1102">
        <v>18</v>
      </c>
      <c r="F2238" s="1102">
        <v>33</v>
      </c>
      <c r="G2238" s="514">
        <v>476</v>
      </c>
      <c r="H2238" s="514" t="s">
        <v>82</v>
      </c>
      <c r="I2238" s="514" t="s">
        <v>82</v>
      </c>
      <c r="J2238" s="764" t="s">
        <v>443</v>
      </c>
      <c r="K2238" s="764" t="s">
        <v>443</v>
      </c>
      <c r="L2238" s="868" t="s">
        <v>484</v>
      </c>
      <c r="M2238" s="468" t="s">
        <v>1676</v>
      </c>
      <c r="N2238" s="514">
        <v>203475</v>
      </c>
      <c r="O2238" s="756">
        <v>34</v>
      </c>
      <c r="P2238" s="801">
        <v>12</v>
      </c>
      <c r="Q2238" s="537">
        <f t="shared" si="63"/>
        <v>29.92</v>
      </c>
      <c r="R2238" s="470">
        <f>Q2238*0.75</f>
        <v>22.44</v>
      </c>
      <c r="S2238" s="1264">
        <f t="shared" si="62"/>
        <v>6800.6350267379676</v>
      </c>
      <c r="T2238" s="1265"/>
      <c r="U2238" s="1292" t="s">
        <v>1690</v>
      </c>
      <c r="V2238" s="1293"/>
    </row>
    <row r="2239" spans="1:23" ht="18">
      <c r="A2239" s="1652"/>
      <c r="B2239" s="817">
        <v>8</v>
      </c>
      <c r="C2239" s="1099" t="s">
        <v>82</v>
      </c>
      <c r="D2239" s="1102">
        <v>230</v>
      </c>
      <c r="E2239" s="1102">
        <v>0</v>
      </c>
      <c r="F2239" s="1103" t="s">
        <v>82</v>
      </c>
      <c r="G2239" s="514">
        <v>0</v>
      </c>
      <c r="H2239" s="514" t="s">
        <v>82</v>
      </c>
      <c r="I2239" s="514" t="s">
        <v>82</v>
      </c>
      <c r="J2239" s="764" t="s">
        <v>697</v>
      </c>
      <c r="K2239" s="764">
        <v>0</v>
      </c>
      <c r="L2239" s="868" t="s">
        <v>96</v>
      </c>
      <c r="M2239" s="468" t="s">
        <v>82</v>
      </c>
      <c r="N2239" s="940"/>
      <c r="O2239" s="922"/>
      <c r="P2239" s="871"/>
      <c r="Q2239" s="537">
        <f t="shared" si="63"/>
        <v>0</v>
      </c>
      <c r="R2239" s="470">
        <f>Q2239*0.93</f>
        <v>0</v>
      </c>
      <c r="S2239" s="1264" t="e">
        <f t="shared" si="62"/>
        <v>#DIV/0!</v>
      </c>
      <c r="T2239" s="1265"/>
      <c r="U2239" s="1292" t="s">
        <v>472</v>
      </c>
      <c r="V2239" s="1293"/>
    </row>
    <row r="2240" spans="1:23" ht="18">
      <c r="A2240" s="1652"/>
      <c r="B2240" s="817" t="s">
        <v>465</v>
      </c>
      <c r="C2240" s="1099" t="s">
        <v>82</v>
      </c>
      <c r="D2240" s="1098">
        <v>30</v>
      </c>
      <c r="E2240" s="1104">
        <v>30</v>
      </c>
      <c r="F2240" s="1103" t="s">
        <v>82</v>
      </c>
      <c r="G2240" s="838" t="s">
        <v>96</v>
      </c>
      <c r="H2240" s="468" t="s">
        <v>82</v>
      </c>
      <c r="I2240" s="514" t="s">
        <v>82</v>
      </c>
      <c r="J2240" s="764" t="s">
        <v>699</v>
      </c>
      <c r="K2240" s="514">
        <v>0</v>
      </c>
      <c r="L2240" s="514" t="s">
        <v>82</v>
      </c>
      <c r="M2240" s="863" t="s">
        <v>82</v>
      </c>
      <c r="N2240" s="923"/>
      <c r="O2240" s="922"/>
      <c r="P2240" s="871"/>
      <c r="Q2240" s="537">
        <f t="shared" si="63"/>
        <v>0</v>
      </c>
      <c r="R2240" s="470">
        <f>Q2240*0.93</f>
        <v>0</v>
      </c>
      <c r="S2240" s="1264" t="e">
        <f t="shared" si="62"/>
        <v>#DIV/0!</v>
      </c>
      <c r="T2240" s="1265"/>
      <c r="U2240" s="1292" t="s">
        <v>473</v>
      </c>
      <c r="V2240" s="1293"/>
    </row>
    <row r="2241" spans="1:22" ht="18">
      <c r="A2241" s="1653"/>
      <c r="B2241" s="817" t="s">
        <v>467</v>
      </c>
      <c r="C2241" s="1099">
        <v>32</v>
      </c>
      <c r="D2241" s="1098" t="s">
        <v>1475</v>
      </c>
      <c r="E2241" s="1109">
        <v>20</v>
      </c>
      <c r="F2241" s="1105">
        <v>35</v>
      </c>
      <c r="G2241" s="514">
        <v>477</v>
      </c>
      <c r="H2241" s="468" t="s">
        <v>82</v>
      </c>
      <c r="I2241" s="514" t="s">
        <v>82</v>
      </c>
      <c r="J2241" s="764">
        <v>0</v>
      </c>
      <c r="K2241" s="764">
        <v>0</v>
      </c>
      <c r="L2241" s="868" t="s">
        <v>484</v>
      </c>
      <c r="M2241" s="1091" t="s">
        <v>1761</v>
      </c>
      <c r="N2241" s="514">
        <v>110251</v>
      </c>
      <c r="O2241" s="787">
        <v>28.46</v>
      </c>
      <c r="P2241" s="801">
        <v>68</v>
      </c>
      <c r="Q2241" s="537">
        <f t="shared" si="63"/>
        <v>9.1072000000000006</v>
      </c>
      <c r="R2241" s="470">
        <f>Q2241*0.7835</f>
        <v>7.1354912000000006</v>
      </c>
      <c r="S2241" s="1264">
        <f t="shared" si="62"/>
        <v>12105.916198172874</v>
      </c>
      <c r="T2241" s="1265"/>
      <c r="U2241" s="1292" t="s">
        <v>1690</v>
      </c>
      <c r="V2241" s="1293"/>
    </row>
    <row r="2242" spans="1:22" ht="18">
      <c r="A2242" s="1651">
        <v>45615</v>
      </c>
      <c r="B2242" s="817" t="s">
        <v>256</v>
      </c>
      <c r="C2242" s="1095" t="s">
        <v>82</v>
      </c>
      <c r="D2242" s="1096">
        <v>144</v>
      </c>
      <c r="E2242" s="1101">
        <v>140</v>
      </c>
      <c r="F2242" s="1098" t="s">
        <v>82</v>
      </c>
      <c r="G2242" s="514">
        <v>485</v>
      </c>
      <c r="H2242" s="970">
        <v>166.46</v>
      </c>
      <c r="I2242" s="514" t="s">
        <v>82</v>
      </c>
      <c r="J2242" s="838" t="s">
        <v>96</v>
      </c>
      <c r="K2242" s="839">
        <v>0</v>
      </c>
      <c r="L2242" s="868" t="s">
        <v>96</v>
      </c>
      <c r="M2242" s="468" t="s">
        <v>794</v>
      </c>
      <c r="N2242" s="514" t="s">
        <v>82</v>
      </c>
      <c r="O2242" s="756" t="s">
        <v>82</v>
      </c>
      <c r="P2242" s="768" t="s">
        <v>82</v>
      </c>
      <c r="Q2242" s="537" t="e">
        <f t="shared" si="63"/>
        <v>#VALUE!</v>
      </c>
      <c r="R2242" s="470" t="e">
        <f>Q2242*0.75</f>
        <v>#VALUE!</v>
      </c>
      <c r="S2242" s="1264" t="e">
        <f t="shared" si="62"/>
        <v>#VALUE!</v>
      </c>
      <c r="T2242" s="1265"/>
      <c r="U2242" s="1292" t="s">
        <v>1674</v>
      </c>
      <c r="V2242" s="1293"/>
    </row>
    <row r="2243" spans="1:22" ht="18">
      <c r="A2243" s="1652"/>
      <c r="B2243" s="817">
        <v>6</v>
      </c>
      <c r="C2243" s="1099" t="s">
        <v>1762</v>
      </c>
      <c r="D2243" s="1100" t="s">
        <v>1771</v>
      </c>
      <c r="E2243" s="1101">
        <v>84</v>
      </c>
      <c r="F2243" s="1102">
        <v>33</v>
      </c>
      <c r="G2243" s="514">
        <v>486</v>
      </c>
      <c r="H2243" s="514" t="s">
        <v>82</v>
      </c>
      <c r="I2243" s="514" t="s">
        <v>82</v>
      </c>
      <c r="J2243" s="838" t="s">
        <v>700</v>
      </c>
      <c r="K2243" s="764" t="s">
        <v>406</v>
      </c>
      <c r="L2243" s="1123" t="s">
        <v>750</v>
      </c>
      <c r="M2243" s="468" t="s">
        <v>794</v>
      </c>
      <c r="N2243" s="514">
        <v>160466</v>
      </c>
      <c r="O2243" s="756">
        <v>22.5</v>
      </c>
      <c r="P2243" s="801">
        <v>35</v>
      </c>
      <c r="Q2243" s="537">
        <f t="shared" si="63"/>
        <v>14.625</v>
      </c>
      <c r="R2243" s="470">
        <f>Q2243*0.75</f>
        <v>10.96875</v>
      </c>
      <c r="S2243" s="1264">
        <f t="shared" si="62"/>
        <v>10972.034188034188</v>
      </c>
      <c r="T2243" s="1265"/>
      <c r="U2243" s="1292" t="s">
        <v>1674</v>
      </c>
      <c r="V2243" s="1293"/>
    </row>
    <row r="2244" spans="1:22" ht="18">
      <c r="A2244" s="1652"/>
      <c r="B2244" s="817">
        <v>7</v>
      </c>
      <c r="C2244" s="1099" t="s">
        <v>1762</v>
      </c>
      <c r="D2244" s="1102" t="s">
        <v>1767</v>
      </c>
      <c r="E2244" s="1102">
        <v>18</v>
      </c>
      <c r="F2244" s="1102">
        <v>33</v>
      </c>
      <c r="G2244" s="514">
        <v>485</v>
      </c>
      <c r="H2244" s="514" t="s">
        <v>82</v>
      </c>
      <c r="I2244" s="514" t="s">
        <v>82</v>
      </c>
      <c r="J2244" s="764" t="s">
        <v>443</v>
      </c>
      <c r="K2244" s="764" t="s">
        <v>443</v>
      </c>
      <c r="L2244" s="1123" t="s">
        <v>750</v>
      </c>
      <c r="M2244" s="468" t="s">
        <v>1770</v>
      </c>
      <c r="N2244" s="514">
        <v>215144</v>
      </c>
      <c r="O2244" s="756">
        <v>33.880000000000003</v>
      </c>
      <c r="P2244" s="801">
        <v>12</v>
      </c>
      <c r="Q2244" s="537">
        <f t="shared" si="63"/>
        <v>29.814399999999999</v>
      </c>
      <c r="R2244" s="470">
        <f>Q2244*0.75</f>
        <v>22.360799999999998</v>
      </c>
      <c r="S2244" s="1264">
        <f t="shared" ref="S2244:S2307" si="64">N2244/Q2244</f>
        <v>7216.1103359450472</v>
      </c>
      <c r="T2244" s="1265"/>
      <c r="U2244" s="1292" t="s">
        <v>1674</v>
      </c>
      <c r="V2244" s="1293"/>
    </row>
    <row r="2245" spans="1:22" ht="18">
      <c r="A2245" s="1652"/>
      <c r="B2245" s="817">
        <v>8</v>
      </c>
      <c r="C2245" s="1099" t="s">
        <v>82</v>
      </c>
      <c r="D2245" s="1102">
        <v>230</v>
      </c>
      <c r="E2245" s="1102">
        <v>0</v>
      </c>
      <c r="F2245" s="1103" t="s">
        <v>82</v>
      </c>
      <c r="G2245" s="514">
        <v>0</v>
      </c>
      <c r="H2245" s="514" t="s">
        <v>82</v>
      </c>
      <c r="I2245" s="514" t="s">
        <v>82</v>
      </c>
      <c r="J2245" s="764" t="s">
        <v>697</v>
      </c>
      <c r="K2245" s="764">
        <v>0</v>
      </c>
      <c r="L2245" s="868" t="s">
        <v>96</v>
      </c>
      <c r="M2245" s="468" t="s">
        <v>82</v>
      </c>
      <c r="N2245" s="940"/>
      <c r="O2245" s="922"/>
      <c r="P2245" s="871"/>
      <c r="Q2245" s="537">
        <f t="shared" si="63"/>
        <v>0</v>
      </c>
      <c r="R2245" s="470">
        <f>Q2245*0.93</f>
        <v>0</v>
      </c>
      <c r="S2245" s="1264" t="e">
        <f t="shared" si="64"/>
        <v>#DIV/0!</v>
      </c>
      <c r="T2245" s="1265"/>
      <c r="U2245" s="1292" t="s">
        <v>472</v>
      </c>
      <c r="V2245" s="1293"/>
    </row>
    <row r="2246" spans="1:22" ht="18">
      <c r="A2246" s="1652"/>
      <c r="B2246" s="817" t="s">
        <v>465</v>
      </c>
      <c r="C2246" s="1099" t="s">
        <v>82</v>
      </c>
      <c r="D2246" s="1098">
        <v>30</v>
      </c>
      <c r="E2246" s="1104">
        <v>30</v>
      </c>
      <c r="F2246" s="1103" t="s">
        <v>82</v>
      </c>
      <c r="G2246" s="838" t="s">
        <v>96</v>
      </c>
      <c r="H2246" s="468" t="s">
        <v>82</v>
      </c>
      <c r="I2246" s="514" t="s">
        <v>82</v>
      </c>
      <c r="J2246" s="764" t="s">
        <v>699</v>
      </c>
      <c r="K2246" s="514">
        <v>0</v>
      </c>
      <c r="L2246" s="514" t="s">
        <v>82</v>
      </c>
      <c r="M2246" s="863" t="s">
        <v>82</v>
      </c>
      <c r="N2246" s="923"/>
      <c r="O2246" s="922"/>
      <c r="P2246" s="871"/>
      <c r="Q2246" s="537">
        <f t="shared" si="63"/>
        <v>0</v>
      </c>
      <c r="R2246" s="470">
        <f>Q2246*0.93</f>
        <v>0</v>
      </c>
      <c r="S2246" s="1264" t="e">
        <f t="shared" si="64"/>
        <v>#DIV/0!</v>
      </c>
      <c r="T2246" s="1265"/>
      <c r="U2246" s="1292" t="s">
        <v>473</v>
      </c>
      <c r="V2246" s="1293"/>
    </row>
    <row r="2247" spans="1:22" ht="18">
      <c r="A2247" s="1653"/>
      <c r="B2247" s="817" t="s">
        <v>467</v>
      </c>
      <c r="C2247" s="1099" t="s">
        <v>1769</v>
      </c>
      <c r="D2247" s="1098" t="s">
        <v>1766</v>
      </c>
      <c r="E2247" s="1109">
        <v>20</v>
      </c>
      <c r="F2247" s="1105">
        <v>35</v>
      </c>
      <c r="G2247" s="514">
        <v>526</v>
      </c>
      <c r="H2247" s="468" t="s">
        <v>82</v>
      </c>
      <c r="I2247" s="514" t="s">
        <v>82</v>
      </c>
      <c r="J2247" s="764">
        <v>0</v>
      </c>
      <c r="K2247" s="764">
        <v>0</v>
      </c>
      <c r="L2247" s="1123" t="s">
        <v>1412</v>
      </c>
      <c r="M2247" s="1091" t="s">
        <v>1761</v>
      </c>
      <c r="N2247" s="514">
        <v>110251</v>
      </c>
      <c r="O2247" s="787">
        <v>28.46</v>
      </c>
      <c r="P2247" s="801">
        <v>68</v>
      </c>
      <c r="Q2247" s="537">
        <f t="shared" si="63"/>
        <v>9.1072000000000006</v>
      </c>
      <c r="R2247" s="470">
        <f>Q2247*0.7835</f>
        <v>7.1354912000000006</v>
      </c>
      <c r="S2247" s="1264">
        <f t="shared" si="64"/>
        <v>12105.916198172874</v>
      </c>
      <c r="T2247" s="1265"/>
      <c r="U2247" s="1292" t="s">
        <v>1768</v>
      </c>
      <c r="V2247" s="1293"/>
    </row>
    <row r="2248" spans="1:22" ht="18">
      <c r="A2248" s="1651">
        <v>45616</v>
      </c>
      <c r="B2248" s="817" t="s">
        <v>256</v>
      </c>
      <c r="C2248" s="1095" t="s">
        <v>82</v>
      </c>
      <c r="D2248" s="1096">
        <v>144</v>
      </c>
      <c r="E2248" s="1101">
        <v>140</v>
      </c>
      <c r="F2248" s="1098" t="s">
        <v>82</v>
      </c>
      <c r="G2248" s="514">
        <v>485</v>
      </c>
      <c r="H2248" s="970">
        <v>166.46</v>
      </c>
      <c r="I2248" s="514" t="s">
        <v>82</v>
      </c>
      <c r="J2248" s="838" t="s">
        <v>96</v>
      </c>
      <c r="K2248" s="839">
        <v>0</v>
      </c>
      <c r="L2248" s="868" t="s">
        <v>96</v>
      </c>
      <c r="M2248" s="468" t="s">
        <v>794</v>
      </c>
      <c r="N2248" s="514" t="s">
        <v>82</v>
      </c>
      <c r="O2248" s="756" t="s">
        <v>82</v>
      </c>
      <c r="P2248" s="768" t="s">
        <v>82</v>
      </c>
      <c r="Q2248" s="537" t="e">
        <f t="shared" si="63"/>
        <v>#VALUE!</v>
      </c>
      <c r="R2248" s="470" t="e">
        <f>Q2248*0.75</f>
        <v>#VALUE!</v>
      </c>
      <c r="S2248" s="1264" t="e">
        <f t="shared" si="64"/>
        <v>#VALUE!</v>
      </c>
      <c r="T2248" s="1265"/>
      <c r="U2248" s="1292" t="s">
        <v>1674</v>
      </c>
      <c r="V2248" s="1293"/>
    </row>
    <row r="2249" spans="1:22" ht="18">
      <c r="A2249" s="1652"/>
      <c r="B2249" s="817">
        <v>6</v>
      </c>
      <c r="C2249" s="1099">
        <v>0</v>
      </c>
      <c r="D2249" s="1100">
        <v>104</v>
      </c>
      <c r="E2249" s="1101">
        <v>110</v>
      </c>
      <c r="F2249" s="1102">
        <v>33</v>
      </c>
      <c r="G2249" s="514">
        <v>478</v>
      </c>
      <c r="H2249" s="514" t="s">
        <v>82</v>
      </c>
      <c r="I2249" s="514" t="s">
        <v>82</v>
      </c>
      <c r="J2249" s="838" t="s">
        <v>700</v>
      </c>
      <c r="K2249" s="764" t="s">
        <v>699</v>
      </c>
      <c r="L2249" s="1123" t="s">
        <v>96</v>
      </c>
      <c r="M2249" s="468" t="s">
        <v>794</v>
      </c>
      <c r="N2249" s="514">
        <v>0</v>
      </c>
      <c r="O2249" s="756">
        <v>0</v>
      </c>
      <c r="P2249" s="801">
        <v>0</v>
      </c>
      <c r="Q2249" s="537">
        <f t="shared" si="63"/>
        <v>0</v>
      </c>
      <c r="R2249" s="470">
        <f>Q2249*0.75</f>
        <v>0</v>
      </c>
      <c r="S2249" s="1264" t="e">
        <f t="shared" si="64"/>
        <v>#DIV/0!</v>
      </c>
      <c r="T2249" s="1265"/>
      <c r="U2249" s="1292" t="s">
        <v>1674</v>
      </c>
      <c r="V2249" s="1293"/>
    </row>
    <row r="2250" spans="1:22" ht="18">
      <c r="A2250" s="1652"/>
      <c r="B2250" s="817">
        <v>7</v>
      </c>
      <c r="C2250" s="1099">
        <v>0</v>
      </c>
      <c r="D2250" s="1102" t="s">
        <v>1767</v>
      </c>
      <c r="E2250" s="1102">
        <v>14</v>
      </c>
      <c r="F2250" s="1102">
        <v>33</v>
      </c>
      <c r="G2250" s="514">
        <v>478</v>
      </c>
      <c r="H2250" s="514" t="s">
        <v>82</v>
      </c>
      <c r="I2250" s="514" t="s">
        <v>82</v>
      </c>
      <c r="J2250" s="764" t="s">
        <v>443</v>
      </c>
      <c r="K2250" s="764" t="s">
        <v>443</v>
      </c>
      <c r="L2250" s="1123" t="s">
        <v>1772</v>
      </c>
      <c r="M2250" s="468" t="s">
        <v>1770</v>
      </c>
      <c r="N2250" s="514">
        <v>208980.81280000004</v>
      </c>
      <c r="O2250" s="756">
        <v>20</v>
      </c>
      <c r="P2250" s="801">
        <v>12</v>
      </c>
      <c r="Q2250" s="537">
        <f t="shared" si="63"/>
        <v>17.600000000000001</v>
      </c>
      <c r="R2250" s="470">
        <f>Q2250*0.75</f>
        <v>13.200000000000001</v>
      </c>
      <c r="S2250" s="1264">
        <f t="shared" si="64"/>
        <v>11873.909818181819</v>
      </c>
      <c r="T2250" s="1265"/>
      <c r="U2250" s="1292" t="s">
        <v>1674</v>
      </c>
      <c r="V2250" s="1293"/>
    </row>
    <row r="2251" spans="1:22" ht="18">
      <c r="A2251" s="1652"/>
      <c r="B2251" s="817">
        <v>8</v>
      </c>
      <c r="C2251" s="1099" t="s">
        <v>82</v>
      </c>
      <c r="D2251" s="1102">
        <v>230</v>
      </c>
      <c r="E2251" s="1102">
        <v>0</v>
      </c>
      <c r="F2251" s="1103" t="s">
        <v>82</v>
      </c>
      <c r="G2251" s="514">
        <v>0</v>
      </c>
      <c r="H2251" s="514" t="s">
        <v>82</v>
      </c>
      <c r="I2251" s="514" t="s">
        <v>82</v>
      </c>
      <c r="J2251" s="764" t="s">
        <v>1210</v>
      </c>
      <c r="K2251" s="764">
        <v>0</v>
      </c>
      <c r="L2251" s="868" t="s">
        <v>96</v>
      </c>
      <c r="M2251" s="468" t="s">
        <v>82</v>
      </c>
      <c r="N2251" s="940"/>
      <c r="O2251" s="922"/>
      <c r="P2251" s="871"/>
      <c r="Q2251" s="537">
        <f t="shared" si="63"/>
        <v>0</v>
      </c>
      <c r="R2251" s="470">
        <f>Q2251*0.93</f>
        <v>0</v>
      </c>
      <c r="S2251" s="1264" t="e">
        <f t="shared" si="64"/>
        <v>#DIV/0!</v>
      </c>
      <c r="T2251" s="1265"/>
      <c r="U2251" s="1292" t="s">
        <v>472</v>
      </c>
      <c r="V2251" s="1293"/>
    </row>
    <row r="2252" spans="1:22" ht="18">
      <c r="A2252" s="1652"/>
      <c r="B2252" s="817" t="s">
        <v>465</v>
      </c>
      <c r="C2252" s="1099" t="s">
        <v>82</v>
      </c>
      <c r="D2252" s="1098">
        <v>31</v>
      </c>
      <c r="E2252" s="1104">
        <v>31</v>
      </c>
      <c r="F2252" s="1103" t="s">
        <v>82</v>
      </c>
      <c r="G2252" s="838" t="s">
        <v>96</v>
      </c>
      <c r="H2252" s="468" t="s">
        <v>82</v>
      </c>
      <c r="I2252" s="514" t="s">
        <v>82</v>
      </c>
      <c r="J2252" s="764" t="s">
        <v>699</v>
      </c>
      <c r="K2252" s="514">
        <v>0</v>
      </c>
      <c r="L2252" s="514" t="s">
        <v>82</v>
      </c>
      <c r="M2252" s="863" t="s">
        <v>82</v>
      </c>
      <c r="N2252" s="923"/>
      <c r="O2252" s="922"/>
      <c r="P2252" s="871"/>
      <c r="Q2252" s="537">
        <f t="shared" si="63"/>
        <v>0</v>
      </c>
      <c r="R2252" s="470">
        <f>Q2252*0.93</f>
        <v>0</v>
      </c>
      <c r="S2252" s="1264" t="e">
        <f t="shared" si="64"/>
        <v>#DIV/0!</v>
      </c>
      <c r="T2252" s="1265"/>
      <c r="U2252" s="1292" t="s">
        <v>473</v>
      </c>
      <c r="V2252" s="1293"/>
    </row>
    <row r="2253" spans="1:22" ht="18">
      <c r="A2253" s="1653"/>
      <c r="B2253" s="817" t="s">
        <v>467</v>
      </c>
      <c r="C2253" s="1099">
        <v>32</v>
      </c>
      <c r="D2253" s="1098">
        <v>55</v>
      </c>
      <c r="E2253" s="1109">
        <v>20</v>
      </c>
      <c r="F2253" s="1105">
        <v>36</v>
      </c>
      <c r="G2253" s="514">
        <v>478</v>
      </c>
      <c r="H2253" s="468" t="s">
        <v>82</v>
      </c>
      <c r="I2253" s="514" t="s">
        <v>82</v>
      </c>
      <c r="J2253" s="764">
        <v>0</v>
      </c>
      <c r="K2253" s="764">
        <v>0</v>
      </c>
      <c r="L2253" s="928" t="s">
        <v>484</v>
      </c>
      <c r="M2253" s="1091" t="s">
        <v>1761</v>
      </c>
      <c r="N2253" s="514">
        <v>117323</v>
      </c>
      <c r="O2253" s="787">
        <v>28.46</v>
      </c>
      <c r="P2253" s="801">
        <v>70</v>
      </c>
      <c r="Q2253" s="537">
        <f t="shared" si="63"/>
        <v>8.5380000000000003</v>
      </c>
      <c r="R2253" s="470">
        <f>Q2253*0.7835</f>
        <v>6.6895230000000003</v>
      </c>
      <c r="S2253" s="1264">
        <f t="shared" si="64"/>
        <v>13741.274303115484</v>
      </c>
      <c r="T2253" s="1265"/>
      <c r="U2253" s="1292" t="s">
        <v>1686</v>
      </c>
      <c r="V2253" s="1293"/>
    </row>
    <row r="2254" spans="1:22" ht="18.75" customHeight="1">
      <c r="A2254" s="1651">
        <v>45617</v>
      </c>
      <c r="B2254" s="817" t="s">
        <v>256</v>
      </c>
      <c r="C2254" s="1095" t="s">
        <v>1762</v>
      </c>
      <c r="D2254" s="1096" t="s">
        <v>1775</v>
      </c>
      <c r="E2254" s="1101">
        <v>140</v>
      </c>
      <c r="F2254" s="1098" t="s">
        <v>82</v>
      </c>
      <c r="G2254" s="514">
        <v>485</v>
      </c>
      <c r="H2254" s="970">
        <v>168.5</v>
      </c>
      <c r="I2254" s="514" t="s">
        <v>82</v>
      </c>
      <c r="J2254" s="838" t="s">
        <v>96</v>
      </c>
      <c r="K2254" s="839">
        <v>0</v>
      </c>
      <c r="L2254" s="928" t="s">
        <v>1777</v>
      </c>
      <c r="M2254" s="468" t="s">
        <v>1776</v>
      </c>
      <c r="N2254" s="514">
        <v>15000</v>
      </c>
      <c r="O2254" s="756">
        <v>252</v>
      </c>
      <c r="P2254" s="768">
        <v>100</v>
      </c>
      <c r="Q2254" s="537">
        <f t="shared" si="63"/>
        <v>0</v>
      </c>
      <c r="R2254" s="470">
        <f>Q2254*0.75</f>
        <v>0</v>
      </c>
      <c r="S2254" s="1264" t="e">
        <f t="shared" si="64"/>
        <v>#DIV/0!</v>
      </c>
      <c r="T2254" s="1265"/>
      <c r="U2254" s="1292" t="s">
        <v>1690</v>
      </c>
      <c r="V2254" s="1293"/>
    </row>
    <row r="2255" spans="1:22" ht="18.75" customHeight="1">
      <c r="A2255" s="1652"/>
      <c r="B2255" s="817">
        <v>6</v>
      </c>
      <c r="C2255" s="1099">
        <v>100</v>
      </c>
      <c r="D2255" s="1100">
        <v>56</v>
      </c>
      <c r="E2255" s="1101">
        <v>86</v>
      </c>
      <c r="F2255" s="1102">
        <v>33</v>
      </c>
      <c r="G2255" s="514">
        <v>478</v>
      </c>
      <c r="H2255" s="514" t="s">
        <v>82</v>
      </c>
      <c r="I2255" s="514" t="s">
        <v>82</v>
      </c>
      <c r="J2255" s="838" t="s">
        <v>700</v>
      </c>
      <c r="K2255" s="764" t="s">
        <v>699</v>
      </c>
      <c r="L2255" s="928" t="s">
        <v>1779</v>
      </c>
      <c r="M2255" s="468" t="s">
        <v>1773</v>
      </c>
      <c r="N2255" s="514">
        <v>87807</v>
      </c>
      <c r="O2255" s="756">
        <v>22</v>
      </c>
      <c r="P2255" s="801">
        <v>35</v>
      </c>
      <c r="Q2255" s="537">
        <f t="shared" si="63"/>
        <v>14.3</v>
      </c>
      <c r="R2255" s="470">
        <f>Q2255*0.75</f>
        <v>10.725000000000001</v>
      </c>
      <c r="S2255" s="1264">
        <f t="shared" si="64"/>
        <v>6140.3496503496499</v>
      </c>
      <c r="T2255" s="1265"/>
      <c r="U2255" s="1292" t="s">
        <v>1690</v>
      </c>
      <c r="V2255" s="1293"/>
    </row>
    <row r="2256" spans="1:22" ht="18.75" customHeight="1">
      <c r="A2256" s="1652"/>
      <c r="B2256" s="817">
        <v>7</v>
      </c>
      <c r="C2256" s="1099">
        <v>100</v>
      </c>
      <c r="D2256" s="1102">
        <v>69</v>
      </c>
      <c r="E2256" s="1102">
        <v>16</v>
      </c>
      <c r="F2256" s="1102">
        <v>33</v>
      </c>
      <c r="G2256" s="514">
        <v>478</v>
      </c>
      <c r="H2256" s="514" t="s">
        <v>82</v>
      </c>
      <c r="I2256" s="514" t="s">
        <v>82</v>
      </c>
      <c r="J2256" s="764" t="s">
        <v>443</v>
      </c>
      <c r="K2256" s="764" t="s">
        <v>443</v>
      </c>
      <c r="L2256" s="928" t="s">
        <v>1778</v>
      </c>
      <c r="M2256" s="468" t="s">
        <v>1774</v>
      </c>
      <c r="N2256" s="514">
        <v>208980</v>
      </c>
      <c r="O2256" s="756">
        <v>33</v>
      </c>
      <c r="P2256" s="801">
        <v>12</v>
      </c>
      <c r="Q2256" s="537">
        <f t="shared" si="63"/>
        <v>29.04</v>
      </c>
      <c r="R2256" s="470">
        <f>Q2256*0.75</f>
        <v>21.78</v>
      </c>
      <c r="S2256" s="1264">
        <f t="shared" si="64"/>
        <v>7196.2809917355371</v>
      </c>
      <c r="T2256" s="1265"/>
      <c r="U2256" s="1292" t="s">
        <v>1690</v>
      </c>
      <c r="V2256" s="1293"/>
    </row>
    <row r="2257" spans="1:23" ht="18.75" customHeight="1">
      <c r="A2257" s="1652"/>
      <c r="B2257" s="817">
        <v>8</v>
      </c>
      <c r="C2257" s="1099" t="s">
        <v>82</v>
      </c>
      <c r="D2257" s="1102">
        <v>230</v>
      </c>
      <c r="E2257" s="1102">
        <v>0</v>
      </c>
      <c r="F2257" s="1103" t="s">
        <v>82</v>
      </c>
      <c r="G2257" s="514">
        <v>0</v>
      </c>
      <c r="H2257" s="514" t="s">
        <v>82</v>
      </c>
      <c r="I2257" s="514" t="s">
        <v>82</v>
      </c>
      <c r="J2257" s="764" t="s">
        <v>1210</v>
      </c>
      <c r="K2257" s="764">
        <v>0</v>
      </c>
      <c r="L2257" s="868" t="s">
        <v>96</v>
      </c>
      <c r="M2257" s="468" t="s">
        <v>82</v>
      </c>
      <c r="N2257" s="940"/>
      <c r="O2257" s="922"/>
      <c r="P2257" s="871"/>
      <c r="Q2257" s="537">
        <f t="shared" si="63"/>
        <v>0</v>
      </c>
      <c r="R2257" s="470">
        <f>Q2257*0.93</f>
        <v>0</v>
      </c>
      <c r="S2257" s="1264" t="e">
        <f t="shared" si="64"/>
        <v>#DIV/0!</v>
      </c>
      <c r="T2257" s="1265"/>
      <c r="U2257" s="1292" t="s">
        <v>472</v>
      </c>
      <c r="V2257" s="1293"/>
    </row>
    <row r="2258" spans="1:23" ht="18.75" customHeight="1">
      <c r="A2258" s="1652"/>
      <c r="B2258" s="817" t="s">
        <v>465</v>
      </c>
      <c r="C2258" s="1099" t="s">
        <v>82</v>
      </c>
      <c r="D2258" s="1098">
        <v>31</v>
      </c>
      <c r="E2258" s="1104">
        <v>31</v>
      </c>
      <c r="F2258" s="1103" t="s">
        <v>82</v>
      </c>
      <c r="G2258" s="838" t="s">
        <v>96</v>
      </c>
      <c r="H2258" s="468" t="s">
        <v>82</v>
      </c>
      <c r="I2258" s="514" t="s">
        <v>82</v>
      </c>
      <c r="J2258" s="764" t="s">
        <v>699</v>
      </c>
      <c r="K2258" s="514">
        <v>0</v>
      </c>
      <c r="L2258" s="514" t="s">
        <v>82</v>
      </c>
      <c r="M2258" s="863" t="s">
        <v>82</v>
      </c>
      <c r="N2258" s="923"/>
      <c r="O2258" s="922"/>
      <c r="P2258" s="871"/>
      <c r="Q2258" s="537">
        <f t="shared" si="63"/>
        <v>0</v>
      </c>
      <c r="R2258" s="470">
        <f>Q2258*0.93</f>
        <v>0</v>
      </c>
      <c r="S2258" s="1264" t="e">
        <f t="shared" si="64"/>
        <v>#DIV/0!</v>
      </c>
      <c r="T2258" s="1265"/>
      <c r="U2258" s="1292" t="s">
        <v>473</v>
      </c>
      <c r="V2258" s="1293"/>
    </row>
    <row r="2259" spans="1:23" ht="18.75" customHeight="1">
      <c r="A2259" s="1653"/>
      <c r="B2259" s="817" t="s">
        <v>467</v>
      </c>
      <c r="C2259" s="1099">
        <v>32</v>
      </c>
      <c r="D2259" s="1098">
        <v>54</v>
      </c>
      <c r="E2259" s="1109">
        <v>20</v>
      </c>
      <c r="F2259" s="1105">
        <v>36</v>
      </c>
      <c r="G2259" s="514">
        <v>478</v>
      </c>
      <c r="H2259" s="468" t="s">
        <v>82</v>
      </c>
      <c r="I2259" s="514" t="s">
        <v>82</v>
      </c>
      <c r="J2259" s="764">
        <v>0</v>
      </c>
      <c r="K2259" s="764">
        <v>0</v>
      </c>
      <c r="L2259" s="868" t="s">
        <v>484</v>
      </c>
      <c r="M2259" s="1091" t="s">
        <v>1761</v>
      </c>
      <c r="N2259" s="514">
        <v>117323</v>
      </c>
      <c r="O2259" s="787">
        <v>28.46</v>
      </c>
      <c r="P2259" s="801">
        <v>70</v>
      </c>
      <c r="Q2259" s="537">
        <f t="shared" si="63"/>
        <v>8.5380000000000003</v>
      </c>
      <c r="R2259" s="470">
        <f>Q2259*0.7835</f>
        <v>6.6895230000000003</v>
      </c>
      <c r="S2259" s="1264">
        <f t="shared" si="64"/>
        <v>13741.274303115484</v>
      </c>
      <c r="T2259" s="1265"/>
      <c r="U2259" s="1292" t="s">
        <v>1686</v>
      </c>
      <c r="V2259" s="1293"/>
    </row>
    <row r="2260" spans="1:23" ht="18">
      <c r="A2260" s="1651">
        <v>45618</v>
      </c>
      <c r="B2260" s="817" t="s">
        <v>256</v>
      </c>
      <c r="C2260" s="1095">
        <v>60</v>
      </c>
      <c r="D2260" s="1096">
        <v>42</v>
      </c>
      <c r="E2260" s="1101" t="s">
        <v>1781</v>
      </c>
      <c r="F2260" s="1098">
        <v>35</v>
      </c>
      <c r="G2260" s="514">
        <v>472</v>
      </c>
      <c r="H2260" s="970">
        <v>171.84</v>
      </c>
      <c r="I2260" s="514" t="s">
        <v>82</v>
      </c>
      <c r="J2260" s="838" t="s">
        <v>96</v>
      </c>
      <c r="K2260" s="839">
        <v>0</v>
      </c>
      <c r="L2260" s="928" t="s">
        <v>484</v>
      </c>
      <c r="M2260" s="468" t="s">
        <v>1780</v>
      </c>
      <c r="N2260" s="514">
        <v>13000</v>
      </c>
      <c r="O2260" s="756">
        <v>252</v>
      </c>
      <c r="P2260" s="768">
        <v>99</v>
      </c>
      <c r="Q2260" s="537">
        <f t="shared" si="63"/>
        <v>2.52</v>
      </c>
      <c r="R2260" s="470">
        <f>Q2260*0.75</f>
        <v>1.8900000000000001</v>
      </c>
      <c r="S2260" s="1264">
        <f t="shared" si="64"/>
        <v>5158.730158730159</v>
      </c>
      <c r="T2260" s="1265"/>
      <c r="U2260" s="1292" t="s">
        <v>1686</v>
      </c>
      <c r="V2260" s="1293"/>
      <c r="W2260" s="959">
        <v>34</v>
      </c>
    </row>
    <row r="2261" spans="1:23" ht="18">
      <c r="A2261" s="1652"/>
      <c r="B2261" s="817">
        <v>6</v>
      </c>
      <c r="C2261" s="1099">
        <v>100</v>
      </c>
      <c r="D2261" s="1100">
        <v>56</v>
      </c>
      <c r="E2261" s="1101">
        <v>86</v>
      </c>
      <c r="F2261" s="1102">
        <v>33</v>
      </c>
      <c r="G2261" s="514">
        <v>478</v>
      </c>
      <c r="H2261" s="514" t="s">
        <v>82</v>
      </c>
      <c r="I2261" s="514" t="s">
        <v>82</v>
      </c>
      <c r="J2261" s="838" t="s">
        <v>700</v>
      </c>
      <c r="K2261" s="764" t="s">
        <v>699</v>
      </c>
      <c r="L2261" s="928" t="s">
        <v>484</v>
      </c>
      <c r="M2261" s="468" t="s">
        <v>1782</v>
      </c>
      <c r="N2261" s="514">
        <v>155000</v>
      </c>
      <c r="O2261" s="756">
        <v>23</v>
      </c>
      <c r="P2261" s="801">
        <v>35</v>
      </c>
      <c r="Q2261" s="537">
        <f t="shared" si="63"/>
        <v>14.95</v>
      </c>
      <c r="R2261" s="470">
        <f>Q2261*0.75</f>
        <v>11.212499999999999</v>
      </c>
      <c r="S2261" s="1264">
        <f t="shared" si="64"/>
        <v>10367.89297658863</v>
      </c>
      <c r="T2261" s="1265"/>
      <c r="U2261" s="1292" t="s">
        <v>1690</v>
      </c>
      <c r="V2261" s="1293"/>
    </row>
    <row r="2262" spans="1:23" ht="18">
      <c r="A2262" s="1652"/>
      <c r="B2262" s="817">
        <v>7</v>
      </c>
      <c r="C2262" s="1099">
        <v>100</v>
      </c>
      <c r="D2262" s="1102">
        <v>69</v>
      </c>
      <c r="E2262" s="1102">
        <v>16</v>
      </c>
      <c r="F2262" s="1102">
        <v>33</v>
      </c>
      <c r="G2262" s="514">
        <v>478</v>
      </c>
      <c r="H2262" s="514" t="s">
        <v>82</v>
      </c>
      <c r="I2262" s="514" t="s">
        <v>82</v>
      </c>
      <c r="J2262" s="764" t="s">
        <v>443</v>
      </c>
      <c r="K2262" s="764" t="s">
        <v>443</v>
      </c>
      <c r="L2262" s="928" t="s">
        <v>484</v>
      </c>
      <c r="M2262" s="468" t="s">
        <v>1220</v>
      </c>
      <c r="N2262" s="514">
        <v>208980</v>
      </c>
      <c r="O2262" s="756">
        <v>33</v>
      </c>
      <c r="P2262" s="801">
        <v>12</v>
      </c>
      <c r="Q2262" s="537">
        <f t="shared" si="63"/>
        <v>29.04</v>
      </c>
      <c r="R2262" s="470">
        <f>Q2262*0.75</f>
        <v>21.78</v>
      </c>
      <c r="S2262" s="1264">
        <f t="shared" si="64"/>
        <v>7196.2809917355371</v>
      </c>
      <c r="T2262" s="1265"/>
      <c r="U2262" s="1292" t="s">
        <v>1690</v>
      </c>
      <c r="V2262" s="1293"/>
    </row>
    <row r="2263" spans="1:23" ht="18">
      <c r="A2263" s="1652"/>
      <c r="B2263" s="817">
        <v>8</v>
      </c>
      <c r="C2263" s="1099" t="s">
        <v>82</v>
      </c>
      <c r="D2263" s="1102">
        <v>230</v>
      </c>
      <c r="E2263" s="1102">
        <v>0</v>
      </c>
      <c r="F2263" s="1103" t="s">
        <v>82</v>
      </c>
      <c r="G2263" s="514">
        <v>0</v>
      </c>
      <c r="H2263" s="514" t="s">
        <v>82</v>
      </c>
      <c r="I2263" s="514" t="s">
        <v>82</v>
      </c>
      <c r="J2263" s="764" t="s">
        <v>1210</v>
      </c>
      <c r="K2263" s="764">
        <v>0</v>
      </c>
      <c r="L2263" s="868" t="s">
        <v>96</v>
      </c>
      <c r="M2263" s="468" t="s">
        <v>82</v>
      </c>
      <c r="N2263" s="940"/>
      <c r="O2263" s="922"/>
      <c r="P2263" s="871"/>
      <c r="Q2263" s="537">
        <f t="shared" si="63"/>
        <v>0</v>
      </c>
      <c r="R2263" s="470">
        <f>Q2263*0.93</f>
        <v>0</v>
      </c>
      <c r="S2263" s="1264" t="e">
        <f t="shared" si="64"/>
        <v>#DIV/0!</v>
      </c>
      <c r="T2263" s="1265"/>
      <c r="U2263" s="1292" t="s">
        <v>472</v>
      </c>
      <c r="V2263" s="1293"/>
    </row>
    <row r="2264" spans="1:23" ht="18">
      <c r="A2264" s="1652"/>
      <c r="B2264" s="817" t="s">
        <v>465</v>
      </c>
      <c r="C2264" s="1099" t="s">
        <v>82</v>
      </c>
      <c r="D2264" s="1098">
        <v>31</v>
      </c>
      <c r="E2264" s="1104">
        <v>31</v>
      </c>
      <c r="F2264" s="1103" t="s">
        <v>82</v>
      </c>
      <c r="G2264" s="838" t="s">
        <v>96</v>
      </c>
      <c r="H2264" s="468" t="s">
        <v>82</v>
      </c>
      <c r="I2264" s="514" t="s">
        <v>82</v>
      </c>
      <c r="J2264" s="764" t="s">
        <v>699</v>
      </c>
      <c r="K2264" s="514">
        <v>0</v>
      </c>
      <c r="L2264" s="514" t="s">
        <v>82</v>
      </c>
      <c r="M2264" s="863" t="s">
        <v>82</v>
      </c>
      <c r="N2264" s="923"/>
      <c r="O2264" s="922"/>
      <c r="P2264" s="871"/>
      <c r="Q2264" s="537">
        <f t="shared" si="63"/>
        <v>0</v>
      </c>
      <c r="R2264" s="470">
        <f>Q2264*0.93</f>
        <v>0</v>
      </c>
      <c r="S2264" s="1264" t="e">
        <f t="shared" si="64"/>
        <v>#DIV/0!</v>
      </c>
      <c r="T2264" s="1265"/>
      <c r="U2264" s="1292" t="s">
        <v>473</v>
      </c>
      <c r="V2264" s="1293"/>
    </row>
    <row r="2265" spans="1:23" ht="18">
      <c r="A2265" s="1653"/>
      <c r="B2265" s="817" t="s">
        <v>467</v>
      </c>
      <c r="C2265" s="1099">
        <v>32</v>
      </c>
      <c r="D2265" s="1098">
        <v>54</v>
      </c>
      <c r="E2265" s="1109">
        <v>20</v>
      </c>
      <c r="F2265" s="1105">
        <v>33</v>
      </c>
      <c r="G2265" s="514">
        <v>478</v>
      </c>
      <c r="H2265" s="468" t="s">
        <v>82</v>
      </c>
      <c r="I2265" s="514" t="s">
        <v>82</v>
      </c>
      <c r="J2265" s="764">
        <v>0</v>
      </c>
      <c r="K2265" s="764">
        <v>0</v>
      </c>
      <c r="L2265" s="868" t="s">
        <v>484</v>
      </c>
      <c r="M2265" s="1091" t="s">
        <v>1354</v>
      </c>
      <c r="N2265" s="514">
        <v>114312</v>
      </c>
      <c r="O2265" s="787">
        <v>28.46</v>
      </c>
      <c r="P2265" s="801">
        <v>71</v>
      </c>
      <c r="Q2265" s="537">
        <f t="shared" si="63"/>
        <v>8.253400000000001</v>
      </c>
      <c r="R2265" s="470">
        <f>Q2265*0.7835</f>
        <v>6.4665389000000006</v>
      </c>
      <c r="S2265" s="1264">
        <f t="shared" si="64"/>
        <v>13850.292000872367</v>
      </c>
      <c r="T2265" s="1265"/>
      <c r="U2265" s="1292" t="s">
        <v>1690</v>
      </c>
      <c r="V2265" s="1293"/>
    </row>
    <row r="2266" spans="1:23" ht="18.75" customHeight="1">
      <c r="A2266" s="1651">
        <v>45619</v>
      </c>
      <c r="B2266" s="817" t="s">
        <v>256</v>
      </c>
      <c r="C2266" s="1095">
        <v>61</v>
      </c>
      <c r="D2266" s="1096">
        <v>40</v>
      </c>
      <c r="E2266" s="1101" t="s">
        <v>1784</v>
      </c>
      <c r="F2266" s="1098">
        <v>35</v>
      </c>
      <c r="G2266" s="514">
        <v>472</v>
      </c>
      <c r="H2266" s="970">
        <v>172.2</v>
      </c>
      <c r="I2266" s="514" t="s">
        <v>82</v>
      </c>
      <c r="J2266" s="838" t="s">
        <v>96</v>
      </c>
      <c r="K2266" s="839">
        <v>0</v>
      </c>
      <c r="L2266" s="928" t="s">
        <v>484</v>
      </c>
      <c r="M2266" s="468" t="s">
        <v>1783</v>
      </c>
      <c r="N2266" s="514">
        <v>18246</v>
      </c>
      <c r="O2266" s="756">
        <v>200</v>
      </c>
      <c r="P2266" s="768">
        <v>99</v>
      </c>
      <c r="Q2266" s="537">
        <f t="shared" si="63"/>
        <v>2</v>
      </c>
      <c r="R2266" s="470">
        <f>Q2266*0.75</f>
        <v>1.5</v>
      </c>
      <c r="S2266" s="1264">
        <f t="shared" si="64"/>
        <v>9123</v>
      </c>
      <c r="T2266" s="1265"/>
      <c r="U2266" s="1292" t="s">
        <v>1569</v>
      </c>
      <c r="V2266" s="1293"/>
      <c r="W2266" s="959">
        <v>35</v>
      </c>
    </row>
    <row r="2267" spans="1:23" ht="18">
      <c r="A2267" s="1652"/>
      <c r="B2267" s="817">
        <v>6</v>
      </c>
      <c r="C2267" s="1099">
        <v>100</v>
      </c>
      <c r="D2267" s="1100">
        <v>56</v>
      </c>
      <c r="E2267" s="1101">
        <v>86</v>
      </c>
      <c r="F2267" s="1102">
        <v>33</v>
      </c>
      <c r="G2267" s="514">
        <v>524</v>
      </c>
      <c r="H2267" s="514" t="s">
        <v>82</v>
      </c>
      <c r="I2267" s="514" t="s">
        <v>82</v>
      </c>
      <c r="J2267" s="838" t="s">
        <v>700</v>
      </c>
      <c r="K2267" s="764" t="s">
        <v>699</v>
      </c>
      <c r="L2267" s="928" t="s">
        <v>484</v>
      </c>
      <c r="M2267" s="468" t="s">
        <v>1782</v>
      </c>
      <c r="N2267" s="514">
        <v>155000</v>
      </c>
      <c r="O2267" s="756">
        <v>24</v>
      </c>
      <c r="P2267" s="801">
        <v>35</v>
      </c>
      <c r="Q2267" s="537">
        <f t="shared" si="63"/>
        <v>15.6</v>
      </c>
      <c r="R2267" s="470">
        <f>Q2267*0.75</f>
        <v>11.7</v>
      </c>
      <c r="S2267" s="1264">
        <f t="shared" si="64"/>
        <v>9935.8974358974356</v>
      </c>
      <c r="T2267" s="1265"/>
      <c r="U2267" s="1292" t="s">
        <v>1690</v>
      </c>
      <c r="V2267" s="1293"/>
    </row>
    <row r="2268" spans="1:23" ht="18">
      <c r="A2268" s="1652"/>
      <c r="B2268" s="817">
        <v>7</v>
      </c>
      <c r="C2268" s="1099">
        <v>100</v>
      </c>
      <c r="D2268" s="1102">
        <v>69</v>
      </c>
      <c r="E2268" s="1102">
        <v>16</v>
      </c>
      <c r="F2268" s="1102">
        <v>33</v>
      </c>
      <c r="G2268" s="514">
        <v>478</v>
      </c>
      <c r="H2268" s="514" t="s">
        <v>82</v>
      </c>
      <c r="I2268" s="514" t="s">
        <v>82</v>
      </c>
      <c r="J2268" s="764" t="s">
        <v>443</v>
      </c>
      <c r="K2268" s="764" t="s">
        <v>443</v>
      </c>
      <c r="L2268" s="928" t="s">
        <v>484</v>
      </c>
      <c r="M2268" s="468" t="s">
        <v>1220</v>
      </c>
      <c r="N2268" s="514">
        <v>208980</v>
      </c>
      <c r="O2268" s="756">
        <v>34.71</v>
      </c>
      <c r="P2268" s="801">
        <v>12</v>
      </c>
      <c r="Q2268" s="537">
        <f t="shared" si="63"/>
        <v>30.544799999999999</v>
      </c>
      <c r="R2268" s="470">
        <f>Q2268*0.75</f>
        <v>22.9086</v>
      </c>
      <c r="S2268" s="1264">
        <f t="shared" si="64"/>
        <v>6841.753751866112</v>
      </c>
      <c r="T2268" s="1265"/>
      <c r="U2268" s="1292" t="s">
        <v>1690</v>
      </c>
      <c r="V2268" s="1293"/>
    </row>
    <row r="2269" spans="1:23" ht="18">
      <c r="A2269" s="1652"/>
      <c r="B2269" s="817">
        <v>8</v>
      </c>
      <c r="C2269" s="1099" t="s">
        <v>82</v>
      </c>
      <c r="D2269" s="1102">
        <v>230</v>
      </c>
      <c r="E2269" s="1102">
        <v>0</v>
      </c>
      <c r="F2269" s="1103" t="s">
        <v>82</v>
      </c>
      <c r="G2269" s="514">
        <v>0</v>
      </c>
      <c r="H2269" s="514" t="s">
        <v>82</v>
      </c>
      <c r="I2269" s="514" t="s">
        <v>82</v>
      </c>
      <c r="J2269" s="764" t="s">
        <v>1210</v>
      </c>
      <c r="K2269" s="764">
        <v>0</v>
      </c>
      <c r="L2269" s="868" t="s">
        <v>96</v>
      </c>
      <c r="M2269" s="468" t="s">
        <v>82</v>
      </c>
      <c r="N2269" s="940"/>
      <c r="O2269" s="922"/>
      <c r="P2269" s="871"/>
      <c r="Q2269" s="537">
        <f t="shared" si="63"/>
        <v>0</v>
      </c>
      <c r="R2269" s="470">
        <f>Q2269*0.93</f>
        <v>0</v>
      </c>
      <c r="S2269" s="1264" t="e">
        <f t="shared" si="64"/>
        <v>#DIV/0!</v>
      </c>
      <c r="T2269" s="1265"/>
      <c r="U2269" s="1292" t="s">
        <v>472</v>
      </c>
      <c r="V2269" s="1293"/>
    </row>
    <row r="2270" spans="1:23" ht="18">
      <c r="A2270" s="1652"/>
      <c r="B2270" s="817" t="s">
        <v>465</v>
      </c>
      <c r="C2270" s="1099" t="s">
        <v>82</v>
      </c>
      <c r="D2270" s="1098">
        <v>31</v>
      </c>
      <c r="E2270" s="1104">
        <v>31</v>
      </c>
      <c r="F2270" s="1103" t="s">
        <v>82</v>
      </c>
      <c r="G2270" s="838" t="s">
        <v>96</v>
      </c>
      <c r="H2270" s="468" t="s">
        <v>82</v>
      </c>
      <c r="I2270" s="514" t="s">
        <v>82</v>
      </c>
      <c r="J2270" s="764" t="s">
        <v>699</v>
      </c>
      <c r="K2270" s="514">
        <v>0</v>
      </c>
      <c r="L2270" s="514" t="s">
        <v>82</v>
      </c>
      <c r="M2270" s="863" t="s">
        <v>82</v>
      </c>
      <c r="N2270" s="923"/>
      <c r="O2270" s="922"/>
      <c r="P2270" s="871"/>
      <c r="Q2270" s="537">
        <f t="shared" si="63"/>
        <v>0</v>
      </c>
      <c r="R2270" s="470">
        <f>Q2270*0.93</f>
        <v>0</v>
      </c>
      <c r="S2270" s="1264" t="e">
        <f t="shared" si="64"/>
        <v>#DIV/0!</v>
      </c>
      <c r="T2270" s="1265"/>
      <c r="U2270" s="1292" t="s">
        <v>473</v>
      </c>
      <c r="V2270" s="1293"/>
    </row>
    <row r="2271" spans="1:23" ht="18">
      <c r="A2271" s="1653"/>
      <c r="B2271" s="817" t="s">
        <v>467</v>
      </c>
      <c r="C2271" s="1099">
        <v>32</v>
      </c>
      <c r="D2271" s="1098">
        <v>54</v>
      </c>
      <c r="E2271" s="1109">
        <v>20</v>
      </c>
      <c r="F2271" s="1105">
        <v>33</v>
      </c>
      <c r="G2271" s="514">
        <v>472</v>
      </c>
      <c r="H2271" s="468" t="s">
        <v>82</v>
      </c>
      <c r="I2271" s="514" t="s">
        <v>82</v>
      </c>
      <c r="J2271" s="764">
        <v>0</v>
      </c>
      <c r="K2271" s="764">
        <v>0</v>
      </c>
      <c r="L2271" s="868" t="s">
        <v>484</v>
      </c>
      <c r="M2271" s="1091" t="s">
        <v>1354</v>
      </c>
      <c r="N2271" s="514">
        <v>109275</v>
      </c>
      <c r="O2271" s="787">
        <v>28.46</v>
      </c>
      <c r="P2271" s="801">
        <v>71</v>
      </c>
      <c r="Q2271" s="537">
        <f t="shared" si="63"/>
        <v>8.253400000000001</v>
      </c>
      <c r="R2271" s="470">
        <f>Q2271*0.7835</f>
        <v>6.4665389000000006</v>
      </c>
      <c r="S2271" s="1264">
        <f t="shared" si="64"/>
        <v>13239.998061404995</v>
      </c>
      <c r="T2271" s="1265"/>
      <c r="U2271" s="1292" t="s">
        <v>1690</v>
      </c>
      <c r="V2271" s="1293"/>
    </row>
    <row r="2272" spans="1:23" ht="18">
      <c r="A2272" s="1651">
        <v>45620</v>
      </c>
      <c r="B2272" s="817" t="s">
        <v>256</v>
      </c>
      <c r="C2272" s="1095">
        <v>61</v>
      </c>
      <c r="D2272" s="1096">
        <v>43</v>
      </c>
      <c r="E2272" s="1101" t="s">
        <v>1785</v>
      </c>
      <c r="F2272" s="1098">
        <v>35</v>
      </c>
      <c r="G2272" s="514">
        <v>472</v>
      </c>
      <c r="H2272" s="970">
        <v>172.23</v>
      </c>
      <c r="I2272" s="514" t="s">
        <v>82</v>
      </c>
      <c r="J2272" s="838" t="s">
        <v>96</v>
      </c>
      <c r="K2272" s="839">
        <v>0</v>
      </c>
      <c r="L2272" s="868" t="s">
        <v>484</v>
      </c>
      <c r="M2272" s="468" t="s">
        <v>1783</v>
      </c>
      <c r="N2272" s="514">
        <v>22151</v>
      </c>
      <c r="O2272" s="756">
        <v>192</v>
      </c>
      <c r="P2272" s="768">
        <v>99</v>
      </c>
      <c r="Q2272" s="537">
        <f t="shared" si="63"/>
        <v>1.92</v>
      </c>
      <c r="R2272" s="470">
        <f>Q2272*0.75</f>
        <v>1.44</v>
      </c>
      <c r="S2272" s="1264">
        <f t="shared" si="64"/>
        <v>11536.979166666668</v>
      </c>
      <c r="T2272" s="1265"/>
      <c r="U2272" s="1292" t="s">
        <v>1569</v>
      </c>
      <c r="V2272" s="1293"/>
      <c r="W2272" s="959">
        <v>34</v>
      </c>
    </row>
    <row r="2273" spans="1:23" ht="18">
      <c r="A2273" s="1652"/>
      <c r="B2273" s="817">
        <v>6</v>
      </c>
      <c r="C2273" s="1099">
        <v>100</v>
      </c>
      <c r="D2273" s="1100">
        <v>56</v>
      </c>
      <c r="E2273" s="1101">
        <v>86</v>
      </c>
      <c r="F2273" s="1102">
        <v>33</v>
      </c>
      <c r="G2273" s="514">
        <v>524</v>
      </c>
      <c r="H2273" s="514" t="s">
        <v>82</v>
      </c>
      <c r="I2273" s="514" t="s">
        <v>82</v>
      </c>
      <c r="J2273" s="838" t="s">
        <v>700</v>
      </c>
      <c r="K2273" s="764" t="s">
        <v>699</v>
      </c>
      <c r="L2273" s="868" t="s">
        <v>484</v>
      </c>
      <c r="M2273" s="468" t="s">
        <v>1782</v>
      </c>
      <c r="N2273" s="514">
        <v>155000</v>
      </c>
      <c r="O2273" s="756">
        <v>23.39</v>
      </c>
      <c r="P2273" s="801">
        <v>36</v>
      </c>
      <c r="Q2273" s="537">
        <f t="shared" si="63"/>
        <v>14.9696</v>
      </c>
      <c r="R2273" s="470">
        <f>Q2273*0.75</f>
        <v>11.2272</v>
      </c>
      <c r="S2273" s="1264">
        <f t="shared" si="64"/>
        <v>10354.318084651561</v>
      </c>
      <c r="T2273" s="1265"/>
      <c r="U2273" s="1292" t="s">
        <v>1690</v>
      </c>
      <c r="V2273" s="1293"/>
    </row>
    <row r="2274" spans="1:23" ht="18">
      <c r="A2274" s="1652"/>
      <c r="B2274" s="817">
        <v>7</v>
      </c>
      <c r="C2274" s="1099">
        <v>100</v>
      </c>
      <c r="D2274" s="1102">
        <v>69</v>
      </c>
      <c r="E2274" s="1102">
        <v>16</v>
      </c>
      <c r="F2274" s="1102">
        <v>33</v>
      </c>
      <c r="G2274" s="514">
        <v>478</v>
      </c>
      <c r="H2274" s="514" t="s">
        <v>82</v>
      </c>
      <c r="I2274" s="514" t="s">
        <v>82</v>
      </c>
      <c r="J2274" s="764" t="s">
        <v>443</v>
      </c>
      <c r="K2274" s="764" t="s">
        <v>443</v>
      </c>
      <c r="L2274" s="868" t="s">
        <v>484</v>
      </c>
      <c r="M2274" s="468" t="s">
        <v>1220</v>
      </c>
      <c r="N2274" s="514">
        <v>208980</v>
      </c>
      <c r="O2274" s="756">
        <v>33</v>
      </c>
      <c r="P2274" s="801">
        <v>13</v>
      </c>
      <c r="Q2274" s="537">
        <f t="shared" si="63"/>
        <v>28.71</v>
      </c>
      <c r="R2274" s="470">
        <f>Q2274*0.75</f>
        <v>21.532499999999999</v>
      </c>
      <c r="S2274" s="1264">
        <f t="shared" si="64"/>
        <v>7278.9968652037614</v>
      </c>
      <c r="T2274" s="1265"/>
      <c r="U2274" s="1292" t="s">
        <v>1690</v>
      </c>
      <c r="V2274" s="1293"/>
    </row>
    <row r="2275" spans="1:23" ht="18">
      <c r="A2275" s="1652"/>
      <c r="B2275" s="817">
        <v>8</v>
      </c>
      <c r="C2275" s="1099" t="s">
        <v>82</v>
      </c>
      <c r="D2275" s="1102">
        <v>230</v>
      </c>
      <c r="E2275" s="1102">
        <v>0</v>
      </c>
      <c r="F2275" s="1103" t="s">
        <v>82</v>
      </c>
      <c r="G2275" s="514">
        <v>0</v>
      </c>
      <c r="H2275" s="514" t="s">
        <v>82</v>
      </c>
      <c r="I2275" s="514" t="s">
        <v>82</v>
      </c>
      <c r="J2275" s="764" t="s">
        <v>1210</v>
      </c>
      <c r="K2275" s="764">
        <v>0</v>
      </c>
      <c r="L2275" s="868" t="s">
        <v>96</v>
      </c>
      <c r="M2275" s="468" t="s">
        <v>82</v>
      </c>
      <c r="N2275" s="940"/>
      <c r="O2275" s="922"/>
      <c r="P2275" s="871"/>
      <c r="Q2275" s="537">
        <f t="shared" si="63"/>
        <v>0</v>
      </c>
      <c r="R2275" s="470">
        <f>Q2275*0.93</f>
        <v>0</v>
      </c>
      <c r="S2275" s="1264" t="e">
        <f t="shared" si="64"/>
        <v>#DIV/0!</v>
      </c>
      <c r="T2275" s="1265"/>
      <c r="U2275" s="1292" t="s">
        <v>472</v>
      </c>
      <c r="V2275" s="1293"/>
    </row>
    <row r="2276" spans="1:23" ht="18">
      <c r="A2276" s="1652"/>
      <c r="B2276" s="817" t="s">
        <v>465</v>
      </c>
      <c r="C2276" s="1099" t="s">
        <v>82</v>
      </c>
      <c r="D2276" s="1098">
        <v>31</v>
      </c>
      <c r="E2276" s="1104">
        <v>31</v>
      </c>
      <c r="F2276" s="1103" t="s">
        <v>82</v>
      </c>
      <c r="G2276" s="838" t="s">
        <v>96</v>
      </c>
      <c r="H2276" s="468" t="s">
        <v>82</v>
      </c>
      <c r="I2276" s="514" t="s">
        <v>82</v>
      </c>
      <c r="J2276" s="764" t="s">
        <v>699</v>
      </c>
      <c r="K2276" s="514">
        <v>0</v>
      </c>
      <c r="L2276" s="514" t="s">
        <v>82</v>
      </c>
      <c r="M2276" s="863" t="s">
        <v>82</v>
      </c>
      <c r="N2276" s="923"/>
      <c r="O2276" s="922"/>
      <c r="P2276" s="871"/>
      <c r="Q2276" s="537">
        <f t="shared" ref="Q2276:Q2339" si="65">O2276*(100-P2276)/100</f>
        <v>0</v>
      </c>
      <c r="R2276" s="470">
        <f>Q2276*0.93</f>
        <v>0</v>
      </c>
      <c r="S2276" s="1264" t="e">
        <f t="shared" si="64"/>
        <v>#DIV/0!</v>
      </c>
      <c r="T2276" s="1265"/>
      <c r="U2276" s="1292" t="s">
        <v>473</v>
      </c>
      <c r="V2276" s="1293"/>
    </row>
    <row r="2277" spans="1:23" ht="18">
      <c r="A2277" s="1653"/>
      <c r="B2277" s="817" t="s">
        <v>467</v>
      </c>
      <c r="C2277" s="1099">
        <v>32</v>
      </c>
      <c r="D2277" s="1098">
        <v>54</v>
      </c>
      <c r="E2277" s="1109">
        <v>20</v>
      </c>
      <c r="F2277" s="1105">
        <v>33</v>
      </c>
      <c r="G2277" s="514">
        <v>472</v>
      </c>
      <c r="H2277" s="468" t="s">
        <v>82</v>
      </c>
      <c r="I2277" s="514" t="s">
        <v>82</v>
      </c>
      <c r="J2277" s="764">
        <v>0</v>
      </c>
      <c r="K2277" s="764">
        <v>0</v>
      </c>
      <c r="L2277" s="868" t="s">
        <v>484</v>
      </c>
      <c r="M2277" s="1091" t="s">
        <v>1354</v>
      </c>
      <c r="N2277" s="514">
        <v>108278</v>
      </c>
      <c r="O2277" s="787">
        <v>28.46</v>
      </c>
      <c r="P2277" s="801">
        <v>72</v>
      </c>
      <c r="Q2277" s="537">
        <f t="shared" si="65"/>
        <v>7.9687999999999999</v>
      </c>
      <c r="R2277" s="470">
        <f>Q2277*0.7835</f>
        <v>6.2435548000000001</v>
      </c>
      <c r="S2277" s="1264">
        <f t="shared" si="64"/>
        <v>13587.742194558779</v>
      </c>
      <c r="T2277" s="1265"/>
      <c r="U2277" s="1292" t="s">
        <v>1690</v>
      </c>
      <c r="V2277" s="1293"/>
    </row>
    <row r="2278" spans="1:23" ht="18">
      <c r="A2278" s="1651">
        <v>45621</v>
      </c>
      <c r="B2278" s="817" t="s">
        <v>256</v>
      </c>
      <c r="C2278" s="1095">
        <v>100</v>
      </c>
      <c r="D2278" s="1096">
        <v>40</v>
      </c>
      <c r="E2278" s="1101" t="s">
        <v>1787</v>
      </c>
      <c r="F2278" s="1098">
        <v>35</v>
      </c>
      <c r="G2278" s="514">
        <v>468</v>
      </c>
      <c r="H2278" s="970">
        <v>172.43</v>
      </c>
      <c r="I2278" s="514" t="s">
        <v>82</v>
      </c>
      <c r="J2278" s="838" t="s">
        <v>96</v>
      </c>
      <c r="K2278" s="839">
        <v>0</v>
      </c>
      <c r="L2278" s="868" t="s">
        <v>484</v>
      </c>
      <c r="M2278" s="468" t="s">
        <v>1786</v>
      </c>
      <c r="N2278" s="514">
        <v>22897</v>
      </c>
      <c r="O2278" s="756">
        <v>192</v>
      </c>
      <c r="P2278" s="768">
        <v>99</v>
      </c>
      <c r="Q2278" s="537">
        <f t="shared" si="65"/>
        <v>1.92</v>
      </c>
      <c r="R2278" s="470">
        <f>Q2278*0.75</f>
        <v>1.44</v>
      </c>
      <c r="S2278" s="1264">
        <f t="shared" si="64"/>
        <v>11925.520833333334</v>
      </c>
      <c r="T2278" s="1265"/>
      <c r="U2278" s="1292" t="s">
        <v>1569</v>
      </c>
      <c r="V2278" s="1293"/>
    </row>
    <row r="2279" spans="1:23" ht="18">
      <c r="A2279" s="1652"/>
      <c r="B2279" s="817">
        <v>6</v>
      </c>
      <c r="C2279" s="1099">
        <v>100</v>
      </c>
      <c r="D2279" s="1100">
        <v>56</v>
      </c>
      <c r="E2279" s="1101">
        <v>86</v>
      </c>
      <c r="F2279" s="1102">
        <v>33</v>
      </c>
      <c r="G2279" s="514">
        <v>529</v>
      </c>
      <c r="H2279" s="514" t="s">
        <v>82</v>
      </c>
      <c r="I2279" s="514" t="s">
        <v>82</v>
      </c>
      <c r="J2279" s="838" t="s">
        <v>700</v>
      </c>
      <c r="K2279" s="764" t="s">
        <v>699</v>
      </c>
      <c r="L2279" s="868" t="s">
        <v>484</v>
      </c>
      <c r="M2279" s="468" t="s">
        <v>1788</v>
      </c>
      <c r="N2279" s="514">
        <v>155000</v>
      </c>
      <c r="O2279" s="756">
        <v>23.59</v>
      </c>
      <c r="P2279" s="801">
        <v>36</v>
      </c>
      <c r="Q2279" s="537">
        <f t="shared" si="65"/>
        <v>15.0976</v>
      </c>
      <c r="R2279" s="470">
        <f>Q2279*0.75</f>
        <v>11.3232</v>
      </c>
      <c r="S2279" s="1264">
        <f t="shared" si="64"/>
        <v>10266.532428995337</v>
      </c>
      <c r="T2279" s="1265"/>
      <c r="U2279" s="1292" t="s">
        <v>1690</v>
      </c>
      <c r="V2279" s="1293"/>
    </row>
    <row r="2280" spans="1:23" ht="18">
      <c r="A2280" s="1652"/>
      <c r="B2280" s="817">
        <v>7</v>
      </c>
      <c r="C2280" s="1099">
        <v>100</v>
      </c>
      <c r="D2280" s="1102">
        <v>69</v>
      </c>
      <c r="E2280" s="1102">
        <v>16</v>
      </c>
      <c r="F2280" s="1102">
        <v>33</v>
      </c>
      <c r="G2280" s="514">
        <v>467</v>
      </c>
      <c r="H2280" s="514" t="s">
        <v>82</v>
      </c>
      <c r="I2280" s="514" t="s">
        <v>82</v>
      </c>
      <c r="J2280" s="764" t="s">
        <v>443</v>
      </c>
      <c r="K2280" s="764" t="s">
        <v>443</v>
      </c>
      <c r="L2280" s="868" t="s">
        <v>484</v>
      </c>
      <c r="M2280" s="468" t="s">
        <v>1220</v>
      </c>
      <c r="N2280" s="514">
        <v>208980</v>
      </c>
      <c r="O2280" s="756">
        <v>33</v>
      </c>
      <c r="P2280" s="801">
        <v>13</v>
      </c>
      <c r="Q2280" s="537">
        <f t="shared" si="65"/>
        <v>28.71</v>
      </c>
      <c r="R2280" s="470">
        <f>Q2280*0.75</f>
        <v>21.532499999999999</v>
      </c>
      <c r="S2280" s="1264">
        <f t="shared" si="64"/>
        <v>7278.9968652037614</v>
      </c>
      <c r="T2280" s="1265"/>
      <c r="U2280" s="1292" t="s">
        <v>1690</v>
      </c>
      <c r="V2280" s="1293"/>
    </row>
    <row r="2281" spans="1:23" ht="18">
      <c r="A2281" s="1652"/>
      <c r="B2281" s="817">
        <v>8</v>
      </c>
      <c r="C2281" s="1099" t="s">
        <v>82</v>
      </c>
      <c r="D2281" s="1102">
        <v>230</v>
      </c>
      <c r="E2281" s="1102">
        <v>0</v>
      </c>
      <c r="F2281" s="1103" t="s">
        <v>82</v>
      </c>
      <c r="G2281" s="514">
        <v>0</v>
      </c>
      <c r="H2281" s="514" t="s">
        <v>82</v>
      </c>
      <c r="I2281" s="514" t="s">
        <v>82</v>
      </c>
      <c r="J2281" s="764" t="s">
        <v>1210</v>
      </c>
      <c r="K2281" s="764">
        <v>0</v>
      </c>
      <c r="L2281" s="868" t="s">
        <v>96</v>
      </c>
      <c r="M2281" s="468" t="s">
        <v>82</v>
      </c>
      <c r="N2281" s="940"/>
      <c r="O2281" s="922"/>
      <c r="P2281" s="871"/>
      <c r="Q2281" s="537">
        <f t="shared" si="65"/>
        <v>0</v>
      </c>
      <c r="R2281" s="470">
        <f>Q2281*0.93</f>
        <v>0</v>
      </c>
      <c r="S2281" s="1264" t="e">
        <f t="shared" si="64"/>
        <v>#DIV/0!</v>
      </c>
      <c r="T2281" s="1265"/>
      <c r="U2281" s="1292" t="s">
        <v>472</v>
      </c>
      <c r="V2281" s="1293"/>
    </row>
    <row r="2282" spans="1:23" ht="18">
      <c r="A2282" s="1652"/>
      <c r="B2282" s="817" t="s">
        <v>465</v>
      </c>
      <c r="C2282" s="1099" t="s">
        <v>82</v>
      </c>
      <c r="D2282" s="1098">
        <v>29</v>
      </c>
      <c r="E2282" s="1104">
        <v>29</v>
      </c>
      <c r="F2282" s="1103" t="s">
        <v>82</v>
      </c>
      <c r="G2282" s="838" t="s">
        <v>96</v>
      </c>
      <c r="H2282" s="468" t="s">
        <v>82</v>
      </c>
      <c r="I2282" s="514" t="s">
        <v>82</v>
      </c>
      <c r="J2282" s="764" t="s">
        <v>699</v>
      </c>
      <c r="K2282" s="514">
        <v>0</v>
      </c>
      <c r="L2282" s="514" t="s">
        <v>82</v>
      </c>
      <c r="M2282" s="863" t="s">
        <v>82</v>
      </c>
      <c r="N2282" s="923"/>
      <c r="O2282" s="922"/>
      <c r="P2282" s="871"/>
      <c r="Q2282" s="537">
        <f t="shared" si="65"/>
        <v>0</v>
      </c>
      <c r="R2282" s="470">
        <f>Q2282*0.93</f>
        <v>0</v>
      </c>
      <c r="S2282" s="1264" t="e">
        <f t="shared" si="64"/>
        <v>#DIV/0!</v>
      </c>
      <c r="T2282" s="1265"/>
      <c r="U2282" s="1292" t="s">
        <v>473</v>
      </c>
      <c r="V2282" s="1293"/>
    </row>
    <row r="2283" spans="1:23" ht="18">
      <c r="A2283" s="1653"/>
      <c r="B2283" s="817" t="s">
        <v>467</v>
      </c>
      <c r="C2283" s="1099">
        <v>32</v>
      </c>
      <c r="D2283" s="1098">
        <v>54</v>
      </c>
      <c r="E2283" s="1109">
        <v>20</v>
      </c>
      <c r="F2283" s="1105">
        <v>33</v>
      </c>
      <c r="G2283" s="514">
        <v>468</v>
      </c>
      <c r="H2283" s="468" t="s">
        <v>82</v>
      </c>
      <c r="I2283" s="514" t="s">
        <v>82</v>
      </c>
      <c r="J2283" s="764">
        <v>0</v>
      </c>
      <c r="K2283" s="764">
        <v>0</v>
      </c>
      <c r="L2283" s="868" t="s">
        <v>484</v>
      </c>
      <c r="M2283" s="1091" t="s">
        <v>1354</v>
      </c>
      <c r="N2283" s="514">
        <v>108243</v>
      </c>
      <c r="O2283" s="787">
        <v>28.46</v>
      </c>
      <c r="P2283" s="801">
        <v>72</v>
      </c>
      <c r="Q2283" s="537">
        <f t="shared" si="65"/>
        <v>7.9687999999999999</v>
      </c>
      <c r="R2283" s="470">
        <f>Q2283*0.7835</f>
        <v>6.2435548000000001</v>
      </c>
      <c r="S2283" s="1264">
        <f t="shared" si="64"/>
        <v>13583.350065254494</v>
      </c>
      <c r="T2283" s="1265"/>
      <c r="U2283" s="1292" t="s">
        <v>1690</v>
      </c>
      <c r="V2283" s="1293"/>
    </row>
    <row r="2284" spans="1:23" ht="18">
      <c r="A2284" s="1651">
        <v>45622</v>
      </c>
      <c r="B2284" s="817" t="s">
        <v>256</v>
      </c>
      <c r="C2284" s="1095">
        <v>100</v>
      </c>
      <c r="D2284" s="1096">
        <v>41</v>
      </c>
      <c r="E2284" s="1101" t="s">
        <v>1789</v>
      </c>
      <c r="F2284" s="1098">
        <v>35</v>
      </c>
      <c r="G2284" s="514">
        <v>468</v>
      </c>
      <c r="H2284" s="970">
        <v>172.5</v>
      </c>
      <c r="I2284" s="514" t="s">
        <v>82</v>
      </c>
      <c r="J2284" s="838" t="s">
        <v>96</v>
      </c>
      <c r="K2284" s="839">
        <v>0</v>
      </c>
      <c r="L2284" s="868" t="s">
        <v>484</v>
      </c>
      <c r="M2284" s="468" t="s">
        <v>1790</v>
      </c>
      <c r="N2284" s="514">
        <v>22067</v>
      </c>
      <c r="O2284" s="756">
        <v>205</v>
      </c>
      <c r="P2284" s="768">
        <v>99</v>
      </c>
      <c r="Q2284" s="537">
        <f t="shared" si="65"/>
        <v>2.0499999999999998</v>
      </c>
      <c r="R2284" s="470">
        <f>Q2284*0.75</f>
        <v>1.5374999999999999</v>
      </c>
      <c r="S2284" s="1264">
        <f t="shared" si="64"/>
        <v>10764.39024390244</v>
      </c>
      <c r="T2284" s="1265"/>
      <c r="U2284" s="1292" t="s">
        <v>1569</v>
      </c>
      <c r="V2284" s="1293"/>
      <c r="W2284" s="959">
        <v>34</v>
      </c>
    </row>
    <row r="2285" spans="1:23" ht="18">
      <c r="A2285" s="1652"/>
      <c r="B2285" s="817">
        <v>6</v>
      </c>
      <c r="C2285" s="1099">
        <v>100</v>
      </c>
      <c r="D2285" s="1100">
        <v>56</v>
      </c>
      <c r="E2285" s="1101">
        <v>86</v>
      </c>
      <c r="F2285" s="1102">
        <v>33</v>
      </c>
      <c r="G2285" s="514">
        <v>529</v>
      </c>
      <c r="H2285" s="514" t="s">
        <v>82</v>
      </c>
      <c r="I2285" s="514" t="s">
        <v>82</v>
      </c>
      <c r="J2285" s="838" t="s">
        <v>506</v>
      </c>
      <c r="K2285" s="764" t="s">
        <v>697</v>
      </c>
      <c r="L2285" s="868" t="s">
        <v>484</v>
      </c>
      <c r="M2285" s="468" t="s">
        <v>1788</v>
      </c>
      <c r="N2285" s="514">
        <v>155000</v>
      </c>
      <c r="O2285" s="756">
        <v>23</v>
      </c>
      <c r="P2285" s="801">
        <v>36</v>
      </c>
      <c r="Q2285" s="537">
        <f t="shared" si="65"/>
        <v>14.72</v>
      </c>
      <c r="R2285" s="470">
        <f>Q2285*0.75</f>
        <v>11.040000000000001</v>
      </c>
      <c r="S2285" s="1264">
        <f t="shared" si="64"/>
        <v>10529.891304347826</v>
      </c>
      <c r="T2285" s="1265"/>
      <c r="U2285" s="1292" t="s">
        <v>1690</v>
      </c>
      <c r="V2285" s="1293"/>
    </row>
    <row r="2286" spans="1:23" ht="18">
      <c r="A2286" s="1652"/>
      <c r="B2286" s="817">
        <v>7</v>
      </c>
      <c r="C2286" s="1099">
        <v>100</v>
      </c>
      <c r="D2286" s="1102">
        <v>69</v>
      </c>
      <c r="E2286" s="1102">
        <v>16</v>
      </c>
      <c r="F2286" s="1102">
        <v>33</v>
      </c>
      <c r="G2286" s="514">
        <v>467</v>
      </c>
      <c r="H2286" s="514" t="s">
        <v>82</v>
      </c>
      <c r="I2286" s="514" t="s">
        <v>82</v>
      </c>
      <c r="J2286" s="764" t="s">
        <v>443</v>
      </c>
      <c r="K2286" s="764" t="s">
        <v>443</v>
      </c>
      <c r="L2286" s="868" t="s">
        <v>484</v>
      </c>
      <c r="M2286" s="468" t="s">
        <v>1732</v>
      </c>
      <c r="N2286" s="514">
        <v>208980</v>
      </c>
      <c r="O2286" s="756">
        <v>32.58</v>
      </c>
      <c r="P2286" s="801">
        <v>14</v>
      </c>
      <c r="Q2286" s="537">
        <f t="shared" si="65"/>
        <v>28.018799999999995</v>
      </c>
      <c r="R2286" s="470">
        <f>Q2286*0.75</f>
        <v>21.014099999999996</v>
      </c>
      <c r="S2286" s="1264">
        <f t="shared" si="64"/>
        <v>7458.5635359116031</v>
      </c>
      <c r="T2286" s="1265"/>
      <c r="U2286" s="1292" t="s">
        <v>1690</v>
      </c>
      <c r="V2286" s="1293"/>
    </row>
    <row r="2287" spans="1:23" ht="18">
      <c r="A2287" s="1652"/>
      <c r="B2287" s="817">
        <v>8</v>
      </c>
      <c r="C2287" s="1099" t="s">
        <v>82</v>
      </c>
      <c r="D2287" s="1102">
        <v>230</v>
      </c>
      <c r="E2287" s="1102">
        <v>0</v>
      </c>
      <c r="F2287" s="1103" t="s">
        <v>82</v>
      </c>
      <c r="G2287" s="514">
        <v>0</v>
      </c>
      <c r="H2287" s="514" t="s">
        <v>82</v>
      </c>
      <c r="I2287" s="514" t="s">
        <v>82</v>
      </c>
      <c r="J2287" s="764" t="s">
        <v>1210</v>
      </c>
      <c r="K2287" s="764">
        <v>0</v>
      </c>
      <c r="L2287" s="868" t="s">
        <v>96</v>
      </c>
      <c r="M2287" s="468" t="s">
        <v>82</v>
      </c>
      <c r="N2287" s="940"/>
      <c r="O2287" s="922"/>
      <c r="P2287" s="871"/>
      <c r="Q2287" s="537">
        <f t="shared" si="65"/>
        <v>0</v>
      </c>
      <c r="R2287" s="470">
        <f>Q2287*0.93</f>
        <v>0</v>
      </c>
      <c r="S2287" s="1264" t="e">
        <f t="shared" si="64"/>
        <v>#DIV/0!</v>
      </c>
      <c r="T2287" s="1265"/>
      <c r="U2287" s="1292" t="s">
        <v>472</v>
      </c>
      <c r="V2287" s="1293"/>
    </row>
    <row r="2288" spans="1:23" ht="18">
      <c r="A2288" s="1652"/>
      <c r="B2288" s="817" t="s">
        <v>465</v>
      </c>
      <c r="C2288" s="1099" t="s">
        <v>82</v>
      </c>
      <c r="D2288" s="1098">
        <v>29</v>
      </c>
      <c r="E2288" s="1104">
        <v>29</v>
      </c>
      <c r="F2288" s="1103" t="s">
        <v>82</v>
      </c>
      <c r="G2288" s="838" t="s">
        <v>96</v>
      </c>
      <c r="H2288" s="468" t="s">
        <v>82</v>
      </c>
      <c r="I2288" s="514" t="s">
        <v>82</v>
      </c>
      <c r="J2288" s="764" t="s">
        <v>699</v>
      </c>
      <c r="K2288" s="514">
        <v>0</v>
      </c>
      <c r="L2288" s="514" t="s">
        <v>82</v>
      </c>
      <c r="M2288" s="863" t="s">
        <v>82</v>
      </c>
      <c r="N2288" s="923"/>
      <c r="O2288" s="922"/>
      <c r="P2288" s="871"/>
      <c r="Q2288" s="537">
        <f t="shared" si="65"/>
        <v>0</v>
      </c>
      <c r="R2288" s="470">
        <f>Q2288*0.93</f>
        <v>0</v>
      </c>
      <c r="S2288" s="1264" t="e">
        <f t="shared" si="64"/>
        <v>#DIV/0!</v>
      </c>
      <c r="T2288" s="1265"/>
      <c r="U2288" s="1292" t="s">
        <v>473</v>
      </c>
      <c r="V2288" s="1293"/>
    </row>
    <row r="2289" spans="1:23" ht="18">
      <c r="A2289" s="1653"/>
      <c r="B2289" s="817" t="s">
        <v>467</v>
      </c>
      <c r="C2289" s="1099">
        <v>32</v>
      </c>
      <c r="D2289" s="1098">
        <v>54</v>
      </c>
      <c r="E2289" s="1109">
        <v>20</v>
      </c>
      <c r="F2289" s="1105">
        <v>33</v>
      </c>
      <c r="G2289" s="514">
        <v>468</v>
      </c>
      <c r="H2289" s="468" t="s">
        <v>82</v>
      </c>
      <c r="I2289" s="514" t="s">
        <v>82</v>
      </c>
      <c r="J2289" s="764">
        <v>0</v>
      </c>
      <c r="K2289" s="764">
        <v>0</v>
      </c>
      <c r="L2289" s="868" t="s">
        <v>484</v>
      </c>
      <c r="M2289" s="1091" t="s">
        <v>1354</v>
      </c>
      <c r="N2289" s="514">
        <v>105607</v>
      </c>
      <c r="O2289" s="787">
        <v>26</v>
      </c>
      <c r="P2289" s="801">
        <v>72</v>
      </c>
      <c r="Q2289" s="537">
        <f t="shared" si="65"/>
        <v>7.28</v>
      </c>
      <c r="R2289" s="470">
        <f>Q2289*0.7835</f>
        <v>5.7038799999999998</v>
      </c>
      <c r="S2289" s="1264">
        <f t="shared" si="64"/>
        <v>14506.456043956043</v>
      </c>
      <c r="T2289" s="1265"/>
      <c r="U2289" s="1292" t="s">
        <v>1690</v>
      </c>
      <c r="V2289" s="1293"/>
    </row>
    <row r="2290" spans="1:23" ht="19">
      <c r="A2290" s="1651">
        <v>45623</v>
      </c>
      <c r="B2290" s="817" t="s">
        <v>256</v>
      </c>
      <c r="C2290" s="1095">
        <v>100</v>
      </c>
      <c r="D2290" s="1096" t="s">
        <v>1793</v>
      </c>
      <c r="E2290" s="1101" t="s">
        <v>1789</v>
      </c>
      <c r="F2290" s="1098">
        <v>33</v>
      </c>
      <c r="G2290" s="514">
        <v>465</v>
      </c>
      <c r="H2290" s="970">
        <v>172.48</v>
      </c>
      <c r="I2290" s="514" t="s">
        <v>82</v>
      </c>
      <c r="J2290" s="838" t="s">
        <v>96</v>
      </c>
      <c r="K2290" s="839">
        <v>0</v>
      </c>
      <c r="L2290" s="868" t="s">
        <v>484</v>
      </c>
      <c r="M2290" s="468" t="s">
        <v>1790</v>
      </c>
      <c r="N2290" s="514">
        <v>16250</v>
      </c>
      <c r="O2290" s="756">
        <v>210</v>
      </c>
      <c r="P2290" s="768">
        <v>99</v>
      </c>
      <c r="Q2290" s="537">
        <f t="shared" si="65"/>
        <v>2.1</v>
      </c>
      <c r="R2290" s="470">
        <f>Q2290*0.75</f>
        <v>1.5750000000000002</v>
      </c>
      <c r="S2290" s="1264">
        <f t="shared" si="64"/>
        <v>7738.0952380952376</v>
      </c>
      <c r="T2290" s="1265"/>
      <c r="U2290" s="1292" t="s">
        <v>1791</v>
      </c>
      <c r="V2290" s="1293"/>
    </row>
    <row r="2291" spans="1:23" ht="18">
      <c r="A2291" s="1652"/>
      <c r="B2291" s="817">
        <v>6</v>
      </c>
      <c r="C2291" s="1099">
        <v>100</v>
      </c>
      <c r="D2291" s="1100">
        <v>56</v>
      </c>
      <c r="E2291" s="1101">
        <v>86</v>
      </c>
      <c r="F2291" s="1102">
        <v>33</v>
      </c>
      <c r="G2291" s="514">
        <v>530</v>
      </c>
      <c r="H2291" s="514" t="s">
        <v>82</v>
      </c>
      <c r="I2291" s="514" t="s">
        <v>82</v>
      </c>
      <c r="J2291" s="838" t="s">
        <v>506</v>
      </c>
      <c r="K2291" s="764" t="s">
        <v>697</v>
      </c>
      <c r="L2291" s="868" t="s">
        <v>484</v>
      </c>
      <c r="M2291" s="468" t="s">
        <v>1788</v>
      </c>
      <c r="N2291" s="514">
        <v>155000</v>
      </c>
      <c r="O2291" s="756">
        <v>25</v>
      </c>
      <c r="P2291" s="801">
        <v>36</v>
      </c>
      <c r="Q2291" s="537">
        <f t="shared" si="65"/>
        <v>16</v>
      </c>
      <c r="R2291" s="470">
        <f>Q2291*0.75</f>
        <v>12</v>
      </c>
      <c r="S2291" s="1264">
        <f t="shared" si="64"/>
        <v>9687.5</v>
      </c>
      <c r="T2291" s="1265"/>
      <c r="U2291" s="1292" t="s">
        <v>1690</v>
      </c>
      <c r="V2291" s="1293"/>
    </row>
    <row r="2292" spans="1:23" ht="18">
      <c r="A2292" s="1652"/>
      <c r="B2292" s="817">
        <v>7</v>
      </c>
      <c r="C2292" s="1099">
        <v>100</v>
      </c>
      <c r="D2292" s="1102">
        <v>69</v>
      </c>
      <c r="E2292" s="1102">
        <v>16</v>
      </c>
      <c r="F2292" s="1102">
        <v>33</v>
      </c>
      <c r="G2292" s="514">
        <v>465</v>
      </c>
      <c r="H2292" s="514" t="s">
        <v>82</v>
      </c>
      <c r="I2292" s="514" t="s">
        <v>82</v>
      </c>
      <c r="J2292" s="764" t="s">
        <v>443</v>
      </c>
      <c r="K2292" s="764" t="s">
        <v>443</v>
      </c>
      <c r="L2292" s="868" t="s">
        <v>484</v>
      </c>
      <c r="M2292" s="468" t="s">
        <v>1732</v>
      </c>
      <c r="N2292" s="514">
        <v>208980</v>
      </c>
      <c r="O2292" s="756">
        <v>33.049999999999997</v>
      </c>
      <c r="P2292" s="801">
        <v>14</v>
      </c>
      <c r="Q2292" s="537">
        <f t="shared" si="65"/>
        <v>28.422999999999998</v>
      </c>
      <c r="R2292" s="470">
        <f>Q2292*0.75</f>
        <v>21.317249999999998</v>
      </c>
      <c r="S2292" s="1264">
        <f t="shared" si="64"/>
        <v>7352.4962178517399</v>
      </c>
      <c r="T2292" s="1265"/>
      <c r="U2292" s="1292" t="s">
        <v>1690</v>
      </c>
      <c r="V2292" s="1293"/>
    </row>
    <row r="2293" spans="1:23" ht="18">
      <c r="A2293" s="1652"/>
      <c r="B2293" s="817">
        <v>8</v>
      </c>
      <c r="C2293" s="1099" t="s">
        <v>82</v>
      </c>
      <c r="D2293" s="1102">
        <v>230</v>
      </c>
      <c r="E2293" s="1102">
        <v>0</v>
      </c>
      <c r="F2293" s="1103" t="s">
        <v>82</v>
      </c>
      <c r="G2293" s="514">
        <v>0</v>
      </c>
      <c r="H2293" s="514" t="s">
        <v>82</v>
      </c>
      <c r="I2293" s="514" t="s">
        <v>82</v>
      </c>
      <c r="J2293" s="764" t="s">
        <v>1210</v>
      </c>
      <c r="K2293" s="764">
        <v>0</v>
      </c>
      <c r="L2293" s="868" t="s">
        <v>96</v>
      </c>
      <c r="M2293" s="468" t="s">
        <v>82</v>
      </c>
      <c r="N2293" s="940"/>
      <c r="O2293" s="922"/>
      <c r="P2293" s="871"/>
      <c r="Q2293" s="537">
        <f t="shared" si="65"/>
        <v>0</v>
      </c>
      <c r="R2293" s="470">
        <f>Q2293*0.93</f>
        <v>0</v>
      </c>
      <c r="S2293" s="1264" t="e">
        <f t="shared" si="64"/>
        <v>#DIV/0!</v>
      </c>
      <c r="T2293" s="1265"/>
      <c r="U2293" s="1292" t="s">
        <v>472</v>
      </c>
      <c r="V2293" s="1293"/>
    </row>
    <row r="2294" spans="1:23" ht="18">
      <c r="A2294" s="1652"/>
      <c r="B2294" s="817" t="s">
        <v>465</v>
      </c>
      <c r="C2294" s="1099" t="s">
        <v>82</v>
      </c>
      <c r="D2294" s="1098">
        <v>29</v>
      </c>
      <c r="E2294" s="1104">
        <v>29</v>
      </c>
      <c r="F2294" s="1103" t="s">
        <v>82</v>
      </c>
      <c r="G2294" s="838" t="s">
        <v>96</v>
      </c>
      <c r="H2294" s="468" t="s">
        <v>82</v>
      </c>
      <c r="I2294" s="514" t="s">
        <v>82</v>
      </c>
      <c r="J2294" s="764" t="s">
        <v>699</v>
      </c>
      <c r="K2294" s="514">
        <v>0</v>
      </c>
      <c r="L2294" s="514" t="s">
        <v>82</v>
      </c>
      <c r="M2294" s="863" t="s">
        <v>82</v>
      </c>
      <c r="N2294" s="923"/>
      <c r="O2294" s="922"/>
      <c r="P2294" s="871"/>
      <c r="Q2294" s="537">
        <f t="shared" si="65"/>
        <v>0</v>
      </c>
      <c r="R2294" s="470">
        <f>Q2294*0.93</f>
        <v>0</v>
      </c>
      <c r="S2294" s="1264" t="e">
        <f t="shared" si="64"/>
        <v>#DIV/0!</v>
      </c>
      <c r="T2294" s="1265"/>
      <c r="U2294" s="1292" t="s">
        <v>473</v>
      </c>
      <c r="V2294" s="1293"/>
    </row>
    <row r="2295" spans="1:23" ht="18">
      <c r="A2295" s="1653"/>
      <c r="B2295" s="817" t="s">
        <v>467</v>
      </c>
      <c r="C2295" s="1099">
        <v>32</v>
      </c>
      <c r="D2295" s="1098">
        <v>54</v>
      </c>
      <c r="E2295" s="1109">
        <v>20</v>
      </c>
      <c r="F2295" s="1105">
        <v>36</v>
      </c>
      <c r="G2295" s="514">
        <v>466</v>
      </c>
      <c r="H2295" s="468" t="s">
        <v>82</v>
      </c>
      <c r="I2295" s="514" t="s">
        <v>82</v>
      </c>
      <c r="J2295" s="764">
        <v>0</v>
      </c>
      <c r="K2295" s="764">
        <v>0</v>
      </c>
      <c r="L2295" s="868" t="s">
        <v>484</v>
      </c>
      <c r="M2295" s="1091" t="s">
        <v>1792</v>
      </c>
      <c r="N2295" s="514">
        <v>110245</v>
      </c>
      <c r="O2295" s="787">
        <v>26</v>
      </c>
      <c r="P2295" s="801">
        <v>74</v>
      </c>
      <c r="Q2295" s="537">
        <f t="shared" si="65"/>
        <v>6.76</v>
      </c>
      <c r="R2295" s="470">
        <f>Q2295*0.7835</f>
        <v>5.2964599999999997</v>
      </c>
      <c r="S2295" s="1264">
        <f t="shared" si="64"/>
        <v>16308.431952662722</v>
      </c>
      <c r="T2295" s="1265"/>
      <c r="U2295" s="1292" t="s">
        <v>1791</v>
      </c>
      <c r="V2295" s="1293"/>
      <c r="W2295" s="959">
        <v>5.6</v>
      </c>
    </row>
    <row r="2296" spans="1:23" ht="19">
      <c r="A2296" s="1651">
        <v>45624</v>
      </c>
      <c r="B2296" s="817" t="s">
        <v>256</v>
      </c>
      <c r="C2296" s="1095">
        <v>100</v>
      </c>
      <c r="D2296" s="1096" t="s">
        <v>1794</v>
      </c>
      <c r="E2296" s="1101" t="s">
        <v>1796</v>
      </c>
      <c r="F2296" s="1098">
        <v>33</v>
      </c>
      <c r="G2296" s="514">
        <v>465</v>
      </c>
      <c r="H2296" s="970">
        <v>172.52</v>
      </c>
      <c r="I2296" s="514" t="s">
        <v>82</v>
      </c>
      <c r="J2296" s="838" t="s">
        <v>96</v>
      </c>
      <c r="K2296" s="839">
        <v>0</v>
      </c>
      <c r="L2296" s="868" t="s">
        <v>484</v>
      </c>
      <c r="M2296" s="468" t="s">
        <v>1795</v>
      </c>
      <c r="N2296" s="514">
        <v>19205</v>
      </c>
      <c r="O2296" s="756">
        <v>210</v>
      </c>
      <c r="P2296" s="768">
        <v>99</v>
      </c>
      <c r="Q2296" s="537">
        <f t="shared" si="65"/>
        <v>2.1</v>
      </c>
      <c r="R2296" s="470">
        <f>Q2296*0.75</f>
        <v>1.5750000000000002</v>
      </c>
      <c r="S2296" s="1264">
        <f t="shared" si="64"/>
        <v>9145.2380952380954</v>
      </c>
      <c r="T2296" s="1265"/>
      <c r="U2296" s="1292" t="s">
        <v>1690</v>
      </c>
      <c r="V2296" s="1293"/>
    </row>
    <row r="2297" spans="1:23" ht="18">
      <c r="A2297" s="1652"/>
      <c r="B2297" s="817">
        <v>6</v>
      </c>
      <c r="C2297" s="1099">
        <v>100</v>
      </c>
      <c r="D2297" s="1100">
        <v>56</v>
      </c>
      <c r="E2297" s="1101">
        <v>86</v>
      </c>
      <c r="F2297" s="1102">
        <v>33</v>
      </c>
      <c r="G2297" s="514">
        <v>530</v>
      </c>
      <c r="H2297" s="514" t="s">
        <v>82</v>
      </c>
      <c r="I2297" s="514" t="s">
        <v>82</v>
      </c>
      <c r="J2297" s="838" t="s">
        <v>506</v>
      </c>
      <c r="K2297" s="764" t="s">
        <v>697</v>
      </c>
      <c r="L2297" s="868" t="s">
        <v>484</v>
      </c>
      <c r="M2297" s="468" t="s">
        <v>1788</v>
      </c>
      <c r="N2297" s="514">
        <v>160120</v>
      </c>
      <c r="O2297" s="756">
        <v>24.94</v>
      </c>
      <c r="P2297" s="801">
        <v>36</v>
      </c>
      <c r="Q2297" s="537">
        <f t="shared" si="65"/>
        <v>15.961600000000001</v>
      </c>
      <c r="R2297" s="470">
        <f>Q2297*0.75</f>
        <v>11.9712</v>
      </c>
      <c r="S2297" s="1264">
        <f t="shared" si="64"/>
        <v>10031.575781876503</v>
      </c>
      <c r="T2297" s="1265"/>
      <c r="U2297" s="1292" t="s">
        <v>1692</v>
      </c>
      <c r="V2297" s="1293"/>
    </row>
    <row r="2298" spans="1:23" ht="18">
      <c r="A2298" s="1652"/>
      <c r="B2298" s="817">
        <v>7</v>
      </c>
      <c r="C2298" s="1099">
        <v>100</v>
      </c>
      <c r="D2298" s="1102">
        <v>69</v>
      </c>
      <c r="E2298" s="1102">
        <v>16</v>
      </c>
      <c r="F2298" s="1102">
        <v>33</v>
      </c>
      <c r="G2298" s="514">
        <v>495</v>
      </c>
      <c r="H2298" s="514" t="s">
        <v>82</v>
      </c>
      <c r="I2298" s="514" t="s">
        <v>82</v>
      </c>
      <c r="J2298" s="764" t="s">
        <v>443</v>
      </c>
      <c r="K2298" s="764" t="s">
        <v>443</v>
      </c>
      <c r="L2298" s="868" t="s">
        <v>484</v>
      </c>
      <c r="M2298" s="468" t="s">
        <v>1732</v>
      </c>
      <c r="N2298" s="514">
        <v>210240</v>
      </c>
      <c r="O2298" s="756">
        <v>34.5</v>
      </c>
      <c r="P2298" s="1080">
        <v>20</v>
      </c>
      <c r="Q2298" s="537">
        <f t="shared" si="65"/>
        <v>27.6</v>
      </c>
      <c r="R2298" s="470">
        <f>Q2298*0.75</f>
        <v>20.700000000000003</v>
      </c>
      <c r="S2298" s="1264">
        <f t="shared" si="64"/>
        <v>7617.391304347826</v>
      </c>
      <c r="T2298" s="1265"/>
      <c r="U2298" s="1292" t="s">
        <v>1692</v>
      </c>
      <c r="V2298" s="1293"/>
      <c r="W2298" s="959">
        <v>9</v>
      </c>
    </row>
    <row r="2299" spans="1:23" ht="18">
      <c r="A2299" s="1652"/>
      <c r="B2299" s="817">
        <v>8</v>
      </c>
      <c r="C2299" s="1099" t="s">
        <v>82</v>
      </c>
      <c r="D2299" s="1102">
        <v>230</v>
      </c>
      <c r="E2299" s="1102">
        <v>0</v>
      </c>
      <c r="F2299" s="1103" t="s">
        <v>82</v>
      </c>
      <c r="G2299" s="514">
        <v>0</v>
      </c>
      <c r="H2299" s="514" t="s">
        <v>82</v>
      </c>
      <c r="I2299" s="514" t="s">
        <v>82</v>
      </c>
      <c r="J2299" s="764" t="s">
        <v>1210</v>
      </c>
      <c r="K2299" s="764">
        <v>0</v>
      </c>
      <c r="L2299" s="868" t="s">
        <v>96</v>
      </c>
      <c r="M2299" s="468" t="s">
        <v>82</v>
      </c>
      <c r="N2299" s="940"/>
      <c r="O2299" s="922"/>
      <c r="P2299" s="871"/>
      <c r="Q2299" s="537">
        <f t="shared" si="65"/>
        <v>0</v>
      </c>
      <c r="R2299" s="470">
        <f>Q2299*0.93</f>
        <v>0</v>
      </c>
      <c r="S2299" s="1264" t="e">
        <f t="shared" si="64"/>
        <v>#DIV/0!</v>
      </c>
      <c r="T2299" s="1265"/>
      <c r="U2299" s="1292" t="s">
        <v>472</v>
      </c>
      <c r="V2299" s="1293"/>
    </row>
    <row r="2300" spans="1:23" ht="18">
      <c r="A2300" s="1652"/>
      <c r="B2300" s="817" t="s">
        <v>465</v>
      </c>
      <c r="C2300" s="1099" t="s">
        <v>82</v>
      </c>
      <c r="D2300" s="1098">
        <v>29</v>
      </c>
      <c r="E2300" s="1104">
        <v>29</v>
      </c>
      <c r="F2300" s="1103" t="s">
        <v>82</v>
      </c>
      <c r="G2300" s="838" t="s">
        <v>96</v>
      </c>
      <c r="H2300" s="468" t="s">
        <v>82</v>
      </c>
      <c r="I2300" s="514" t="s">
        <v>82</v>
      </c>
      <c r="J2300" s="764" t="s">
        <v>699</v>
      </c>
      <c r="K2300" s="514">
        <v>0</v>
      </c>
      <c r="L2300" s="514" t="s">
        <v>82</v>
      </c>
      <c r="M2300" s="863" t="s">
        <v>82</v>
      </c>
      <c r="N2300" s="923"/>
      <c r="O2300" s="922"/>
      <c r="P2300" s="871"/>
      <c r="Q2300" s="537">
        <f t="shared" si="65"/>
        <v>0</v>
      </c>
      <c r="R2300" s="470">
        <f>Q2300*0.93</f>
        <v>0</v>
      </c>
      <c r="S2300" s="1264" t="e">
        <f t="shared" si="64"/>
        <v>#DIV/0!</v>
      </c>
      <c r="T2300" s="1265"/>
      <c r="U2300" s="1292" t="s">
        <v>473</v>
      </c>
      <c r="V2300" s="1293"/>
    </row>
    <row r="2301" spans="1:23" ht="18">
      <c r="A2301" s="1653"/>
      <c r="B2301" s="817" t="s">
        <v>467</v>
      </c>
      <c r="C2301" s="1099">
        <v>36</v>
      </c>
      <c r="D2301" s="1098">
        <v>50</v>
      </c>
      <c r="E2301" s="1109">
        <v>20</v>
      </c>
      <c r="F2301" s="1105">
        <v>36</v>
      </c>
      <c r="G2301" s="514">
        <v>496</v>
      </c>
      <c r="H2301" s="468" t="s">
        <v>82</v>
      </c>
      <c r="I2301" s="514" t="s">
        <v>82</v>
      </c>
      <c r="J2301" s="764">
        <v>0</v>
      </c>
      <c r="K2301" s="764">
        <v>0</v>
      </c>
      <c r="L2301" s="868" t="s">
        <v>484</v>
      </c>
      <c r="M2301" s="1091" t="s">
        <v>1792</v>
      </c>
      <c r="N2301" s="514">
        <v>106495</v>
      </c>
      <c r="O2301" s="787">
        <v>26</v>
      </c>
      <c r="P2301" s="801">
        <v>74</v>
      </c>
      <c r="Q2301" s="537">
        <f t="shared" si="65"/>
        <v>6.76</v>
      </c>
      <c r="R2301" s="470">
        <f>Q2301*0.7835</f>
        <v>5.2964599999999997</v>
      </c>
      <c r="S2301" s="1264">
        <f t="shared" si="64"/>
        <v>15753.698224852071</v>
      </c>
      <c r="T2301" s="1265"/>
      <c r="U2301" s="1292" t="s">
        <v>1692</v>
      </c>
      <c r="V2301" s="1293"/>
    </row>
    <row r="2302" spans="1:23" ht="19">
      <c r="A2302" s="1651">
        <v>45625</v>
      </c>
      <c r="B2302" s="817" t="s">
        <v>256</v>
      </c>
      <c r="C2302" s="1095">
        <v>100</v>
      </c>
      <c r="D2302" s="1096" t="s">
        <v>646</v>
      </c>
      <c r="E2302" s="1101" t="s">
        <v>1797</v>
      </c>
      <c r="F2302" s="1098">
        <v>36</v>
      </c>
      <c r="G2302" s="514">
        <v>490</v>
      </c>
      <c r="H2302" s="970">
        <v>172.61</v>
      </c>
      <c r="I2302" s="514" t="s">
        <v>82</v>
      </c>
      <c r="J2302" s="838" t="s">
        <v>96</v>
      </c>
      <c r="K2302" s="839">
        <v>0</v>
      </c>
      <c r="L2302" s="868" t="s">
        <v>484</v>
      </c>
      <c r="M2302" s="468" t="s">
        <v>1798</v>
      </c>
      <c r="N2302" s="514">
        <v>24016</v>
      </c>
      <c r="O2302" s="756">
        <v>215</v>
      </c>
      <c r="P2302" s="768">
        <v>99</v>
      </c>
      <c r="Q2302" s="537">
        <f t="shared" si="65"/>
        <v>2.15</v>
      </c>
      <c r="R2302" s="470">
        <f>Q2302*0.75</f>
        <v>1.6124999999999998</v>
      </c>
      <c r="S2302" s="1264">
        <f t="shared" si="64"/>
        <v>11170.232558139536</v>
      </c>
      <c r="T2302" s="1265"/>
      <c r="U2302" s="1292" t="s">
        <v>1690</v>
      </c>
      <c r="V2302" s="1293"/>
    </row>
    <row r="2303" spans="1:23" ht="18">
      <c r="A2303" s="1652"/>
      <c r="B2303" s="817">
        <v>6</v>
      </c>
      <c r="C2303" s="1099">
        <v>100</v>
      </c>
      <c r="D2303" s="1100" t="s">
        <v>1000</v>
      </c>
      <c r="E2303" s="1101" t="s">
        <v>1343</v>
      </c>
      <c r="F2303" s="1102">
        <v>33</v>
      </c>
      <c r="G2303" s="514">
        <v>524</v>
      </c>
      <c r="H2303" s="514" t="s">
        <v>82</v>
      </c>
      <c r="I2303" s="514" t="s">
        <v>82</v>
      </c>
      <c r="J2303" s="838" t="s">
        <v>506</v>
      </c>
      <c r="K2303" s="764" t="s">
        <v>697</v>
      </c>
      <c r="L2303" s="868" t="s">
        <v>484</v>
      </c>
      <c r="M2303" s="468" t="s">
        <v>1788</v>
      </c>
      <c r="N2303" s="514">
        <v>158193</v>
      </c>
      <c r="O2303" s="756">
        <v>25.87</v>
      </c>
      <c r="P2303" s="801">
        <v>36</v>
      </c>
      <c r="Q2303" s="537">
        <f t="shared" si="65"/>
        <v>16.556799999999999</v>
      </c>
      <c r="R2303" s="470">
        <f>Q2303*0.75</f>
        <v>12.4176</v>
      </c>
      <c r="S2303" s="1264">
        <f t="shared" si="64"/>
        <v>9554.5636838036335</v>
      </c>
      <c r="T2303" s="1265"/>
      <c r="U2303" s="1292" t="s">
        <v>1692</v>
      </c>
      <c r="V2303" s="1293"/>
    </row>
    <row r="2304" spans="1:23" ht="18">
      <c r="A2304" s="1652"/>
      <c r="B2304" s="817">
        <v>7</v>
      </c>
      <c r="C2304" s="1099">
        <v>100</v>
      </c>
      <c r="D2304" s="1102">
        <v>69</v>
      </c>
      <c r="E2304" s="1102" t="s">
        <v>561</v>
      </c>
      <c r="F2304" s="1102">
        <v>33</v>
      </c>
      <c r="G2304" s="514">
        <v>489</v>
      </c>
      <c r="H2304" s="514" t="s">
        <v>82</v>
      </c>
      <c r="I2304" s="514" t="s">
        <v>82</v>
      </c>
      <c r="J2304" s="764" t="s">
        <v>443</v>
      </c>
      <c r="K2304" s="764" t="s">
        <v>443</v>
      </c>
      <c r="L2304" s="868" t="s">
        <v>484</v>
      </c>
      <c r="M2304" s="468" t="s">
        <v>1732</v>
      </c>
      <c r="N2304" s="514">
        <v>210240</v>
      </c>
      <c r="O2304" s="756">
        <v>34.5</v>
      </c>
      <c r="P2304" s="1080">
        <v>20</v>
      </c>
      <c r="Q2304" s="537">
        <f t="shared" si="65"/>
        <v>27.6</v>
      </c>
      <c r="R2304" s="470">
        <f>Q2304*0.75</f>
        <v>20.700000000000003</v>
      </c>
      <c r="S2304" s="1264">
        <f t="shared" si="64"/>
        <v>7617.391304347826</v>
      </c>
      <c r="T2304" s="1265"/>
      <c r="U2304" s="1292" t="s">
        <v>1692</v>
      </c>
      <c r="V2304" s="1293"/>
    </row>
    <row r="2305" spans="1:23" ht="18">
      <c r="A2305" s="1652"/>
      <c r="B2305" s="817">
        <v>8</v>
      </c>
      <c r="C2305" s="1099" t="s">
        <v>82</v>
      </c>
      <c r="D2305" s="1102">
        <v>230</v>
      </c>
      <c r="E2305" s="1102">
        <v>0</v>
      </c>
      <c r="F2305" s="1103" t="s">
        <v>82</v>
      </c>
      <c r="G2305" s="514">
        <v>0</v>
      </c>
      <c r="H2305" s="514" t="s">
        <v>82</v>
      </c>
      <c r="I2305" s="514" t="s">
        <v>82</v>
      </c>
      <c r="J2305" s="764" t="s">
        <v>1210</v>
      </c>
      <c r="K2305" s="764">
        <v>0</v>
      </c>
      <c r="L2305" s="868" t="s">
        <v>96</v>
      </c>
      <c r="M2305" s="468" t="s">
        <v>82</v>
      </c>
      <c r="N2305" s="940"/>
      <c r="O2305" s="922"/>
      <c r="P2305" s="871"/>
      <c r="Q2305" s="537">
        <f t="shared" si="65"/>
        <v>0</v>
      </c>
      <c r="R2305" s="470">
        <f>Q2305*0.93</f>
        <v>0</v>
      </c>
      <c r="S2305" s="1264" t="e">
        <f t="shared" si="64"/>
        <v>#DIV/0!</v>
      </c>
      <c r="T2305" s="1265"/>
      <c r="U2305" s="1292" t="s">
        <v>472</v>
      </c>
      <c r="V2305" s="1293"/>
    </row>
    <row r="2306" spans="1:23" ht="18">
      <c r="A2306" s="1652"/>
      <c r="B2306" s="817" t="s">
        <v>465</v>
      </c>
      <c r="C2306" s="1099" t="s">
        <v>82</v>
      </c>
      <c r="D2306" s="1098">
        <v>29</v>
      </c>
      <c r="E2306" s="1104">
        <v>29</v>
      </c>
      <c r="F2306" s="1103" t="s">
        <v>82</v>
      </c>
      <c r="G2306" s="838" t="s">
        <v>96</v>
      </c>
      <c r="H2306" s="468" t="s">
        <v>82</v>
      </c>
      <c r="I2306" s="514" t="s">
        <v>82</v>
      </c>
      <c r="J2306" s="764" t="s">
        <v>699</v>
      </c>
      <c r="K2306" s="514">
        <v>0</v>
      </c>
      <c r="L2306" s="514" t="s">
        <v>82</v>
      </c>
      <c r="M2306" s="863" t="s">
        <v>82</v>
      </c>
      <c r="N2306" s="923"/>
      <c r="O2306" s="922"/>
      <c r="P2306" s="871"/>
      <c r="Q2306" s="537">
        <f t="shared" si="65"/>
        <v>0</v>
      </c>
      <c r="R2306" s="470">
        <f>Q2306*0.93</f>
        <v>0</v>
      </c>
      <c r="S2306" s="1264" t="e">
        <f t="shared" si="64"/>
        <v>#DIV/0!</v>
      </c>
      <c r="T2306" s="1265"/>
      <c r="U2306" s="1292" t="s">
        <v>473</v>
      </c>
      <c r="V2306" s="1293"/>
    </row>
    <row r="2307" spans="1:23" ht="18">
      <c r="A2307" s="1653"/>
      <c r="B2307" s="817" t="s">
        <v>467</v>
      </c>
      <c r="C2307" s="1099">
        <v>32</v>
      </c>
      <c r="D2307" s="1098" t="s">
        <v>572</v>
      </c>
      <c r="E2307" s="1109">
        <v>20</v>
      </c>
      <c r="F2307" s="1105" t="s">
        <v>907</v>
      </c>
      <c r="G2307" s="514">
        <v>491</v>
      </c>
      <c r="H2307" s="468" t="s">
        <v>82</v>
      </c>
      <c r="I2307" s="514" t="s">
        <v>82</v>
      </c>
      <c r="J2307" s="764">
        <v>0</v>
      </c>
      <c r="K2307" s="764">
        <v>0</v>
      </c>
      <c r="L2307" s="868" t="s">
        <v>484</v>
      </c>
      <c r="M2307" s="1091" t="s">
        <v>1799</v>
      </c>
      <c r="N2307" s="514">
        <v>106495</v>
      </c>
      <c r="O2307" s="787">
        <v>26</v>
      </c>
      <c r="P2307" s="801">
        <v>74</v>
      </c>
      <c r="Q2307" s="537">
        <f t="shared" si="65"/>
        <v>6.76</v>
      </c>
      <c r="R2307" s="470">
        <f>Q2307*0.7835</f>
        <v>5.2964599999999997</v>
      </c>
      <c r="S2307" s="1264">
        <f t="shared" si="64"/>
        <v>15753.698224852071</v>
      </c>
      <c r="T2307" s="1265"/>
      <c r="U2307" s="1292" t="s">
        <v>1692</v>
      </c>
      <c r="V2307" s="1293"/>
    </row>
    <row r="2308" spans="1:23" ht="18">
      <c r="A2308" s="1651">
        <v>45626</v>
      </c>
      <c r="B2308" s="817" t="s">
        <v>256</v>
      </c>
      <c r="C2308" s="1095">
        <v>100</v>
      </c>
      <c r="D2308" s="1096">
        <v>41</v>
      </c>
      <c r="E2308" s="1101">
        <v>100</v>
      </c>
      <c r="F2308" s="1098">
        <v>36</v>
      </c>
      <c r="G2308" s="514">
        <v>489</v>
      </c>
      <c r="H2308" s="970">
        <v>172.6</v>
      </c>
      <c r="I2308" s="514" t="s">
        <v>82</v>
      </c>
      <c r="J2308" s="838" t="s">
        <v>96</v>
      </c>
      <c r="K2308" s="839">
        <v>0</v>
      </c>
      <c r="L2308" s="868" t="s">
        <v>484</v>
      </c>
      <c r="M2308" s="468" t="s">
        <v>1801</v>
      </c>
      <c r="N2308" s="514">
        <v>24111</v>
      </c>
      <c r="O2308" s="756">
        <v>215</v>
      </c>
      <c r="P2308" s="768">
        <v>99</v>
      </c>
      <c r="Q2308" s="537">
        <f t="shared" si="65"/>
        <v>2.15</v>
      </c>
      <c r="R2308" s="470">
        <f>Q2308*0.75</f>
        <v>1.6124999999999998</v>
      </c>
      <c r="S2308" s="1264">
        <f t="shared" ref="S2308:S2371" si="66">N2308/Q2308</f>
        <v>11214.418604651164</v>
      </c>
      <c r="T2308" s="1265"/>
      <c r="U2308" s="1292" t="s">
        <v>1690</v>
      </c>
      <c r="V2308" s="1293"/>
    </row>
    <row r="2309" spans="1:23" ht="18">
      <c r="A2309" s="1652"/>
      <c r="B2309" s="817">
        <v>6</v>
      </c>
      <c r="C2309" s="1099">
        <v>100</v>
      </c>
      <c r="D2309" s="1100" t="s">
        <v>1000</v>
      </c>
      <c r="E2309" s="1101" t="s">
        <v>1286</v>
      </c>
      <c r="F2309" s="1102">
        <v>33</v>
      </c>
      <c r="G2309" s="514">
        <v>525</v>
      </c>
      <c r="H2309" s="514" t="s">
        <v>82</v>
      </c>
      <c r="I2309" s="514" t="s">
        <v>82</v>
      </c>
      <c r="J2309" s="838" t="s">
        <v>461</v>
      </c>
      <c r="K2309" s="764" t="s">
        <v>1210</v>
      </c>
      <c r="L2309" s="868" t="s">
        <v>484</v>
      </c>
      <c r="M2309" s="468" t="s">
        <v>1802</v>
      </c>
      <c r="N2309" s="514">
        <v>160975</v>
      </c>
      <c r="O2309" s="756">
        <v>25.9</v>
      </c>
      <c r="P2309" s="801">
        <v>36</v>
      </c>
      <c r="Q2309" s="537">
        <f t="shared" si="65"/>
        <v>16.576000000000001</v>
      </c>
      <c r="R2309" s="470">
        <f>Q2309*0.75</f>
        <v>12.432</v>
      </c>
      <c r="S2309" s="1264">
        <f t="shared" si="66"/>
        <v>9711.329633204632</v>
      </c>
      <c r="T2309" s="1265"/>
      <c r="U2309" s="1292" t="s">
        <v>1692</v>
      </c>
      <c r="V2309" s="1293"/>
    </row>
    <row r="2310" spans="1:23" ht="18">
      <c r="A2310" s="1652"/>
      <c r="B2310" s="817">
        <v>7</v>
      </c>
      <c r="C2310" s="1099">
        <v>100</v>
      </c>
      <c r="D2310" s="1102">
        <v>69</v>
      </c>
      <c r="E2310" s="1102">
        <v>18</v>
      </c>
      <c r="F2310" s="1102">
        <v>33</v>
      </c>
      <c r="G2310" s="514">
        <v>488</v>
      </c>
      <c r="H2310" s="514" t="s">
        <v>82</v>
      </c>
      <c r="I2310" s="514" t="s">
        <v>82</v>
      </c>
      <c r="J2310" s="764" t="s">
        <v>443</v>
      </c>
      <c r="K2310" s="764" t="s">
        <v>443</v>
      </c>
      <c r="L2310" s="868" t="s">
        <v>484</v>
      </c>
      <c r="M2310" s="468" t="s">
        <v>1732</v>
      </c>
      <c r="N2310" s="514">
        <v>210240</v>
      </c>
      <c r="O2310" s="756">
        <v>34.5</v>
      </c>
      <c r="P2310" s="1080">
        <v>20</v>
      </c>
      <c r="Q2310" s="537">
        <f t="shared" si="65"/>
        <v>27.6</v>
      </c>
      <c r="R2310" s="470">
        <f>Q2310*0.75</f>
        <v>20.700000000000003</v>
      </c>
      <c r="S2310" s="1264">
        <f t="shared" si="66"/>
        <v>7617.391304347826</v>
      </c>
      <c r="T2310" s="1265"/>
      <c r="U2310" s="1292" t="s">
        <v>1692</v>
      </c>
      <c r="V2310" s="1293"/>
    </row>
    <row r="2311" spans="1:23" ht="18">
      <c r="A2311" s="1652"/>
      <c r="B2311" s="817">
        <v>8</v>
      </c>
      <c r="C2311" s="1099" t="s">
        <v>82</v>
      </c>
      <c r="D2311" s="1102">
        <v>230</v>
      </c>
      <c r="E2311" s="1102">
        <v>0</v>
      </c>
      <c r="F2311" s="1103" t="s">
        <v>82</v>
      </c>
      <c r="G2311" s="514">
        <v>0</v>
      </c>
      <c r="H2311" s="514" t="s">
        <v>82</v>
      </c>
      <c r="I2311" s="514" t="s">
        <v>82</v>
      </c>
      <c r="J2311" s="764" t="s">
        <v>1210</v>
      </c>
      <c r="K2311" s="764">
        <v>0</v>
      </c>
      <c r="L2311" s="868" t="s">
        <v>96</v>
      </c>
      <c r="M2311" s="468" t="s">
        <v>82</v>
      </c>
      <c r="N2311" s="940"/>
      <c r="O2311" s="922"/>
      <c r="P2311" s="871"/>
      <c r="Q2311" s="537">
        <f t="shared" si="65"/>
        <v>0</v>
      </c>
      <c r="R2311" s="470">
        <f>Q2311*0.93</f>
        <v>0</v>
      </c>
      <c r="S2311" s="1264" t="e">
        <f t="shared" si="66"/>
        <v>#DIV/0!</v>
      </c>
      <c r="T2311" s="1265"/>
      <c r="U2311" s="1292" t="s">
        <v>472</v>
      </c>
      <c r="V2311" s="1293"/>
    </row>
    <row r="2312" spans="1:23" ht="18">
      <c r="A2312" s="1652"/>
      <c r="B2312" s="817" t="s">
        <v>465</v>
      </c>
      <c r="C2312" s="1099" t="s">
        <v>82</v>
      </c>
      <c r="D2312" s="1098" t="s">
        <v>1800</v>
      </c>
      <c r="E2312" s="1104" t="s">
        <v>1800</v>
      </c>
      <c r="F2312" s="1103" t="s">
        <v>82</v>
      </c>
      <c r="G2312" s="838" t="s">
        <v>96</v>
      </c>
      <c r="H2312" s="468" t="s">
        <v>82</v>
      </c>
      <c r="I2312" s="514" t="s">
        <v>82</v>
      </c>
      <c r="J2312" s="764" t="s">
        <v>699</v>
      </c>
      <c r="K2312" s="514">
        <v>0</v>
      </c>
      <c r="L2312" s="514" t="s">
        <v>82</v>
      </c>
      <c r="M2312" s="863" t="s">
        <v>82</v>
      </c>
      <c r="N2312" s="923"/>
      <c r="O2312" s="922"/>
      <c r="P2312" s="871"/>
      <c r="Q2312" s="537">
        <f t="shared" si="65"/>
        <v>0</v>
      </c>
      <c r="R2312" s="470">
        <f>Q2312*0.93</f>
        <v>0</v>
      </c>
      <c r="S2312" s="1264" t="e">
        <f t="shared" si="66"/>
        <v>#DIV/0!</v>
      </c>
      <c r="T2312" s="1265"/>
      <c r="U2312" s="1292" t="s">
        <v>473</v>
      </c>
      <c r="V2312" s="1293"/>
    </row>
    <row r="2313" spans="1:23" ht="18">
      <c r="A2313" s="1653"/>
      <c r="B2313" s="817" t="s">
        <v>467</v>
      </c>
      <c r="C2313" s="1099">
        <v>32</v>
      </c>
      <c r="D2313" s="1098">
        <v>49</v>
      </c>
      <c r="E2313" s="1109">
        <v>20</v>
      </c>
      <c r="F2313" s="1105">
        <v>32</v>
      </c>
      <c r="G2313" s="514">
        <v>489</v>
      </c>
      <c r="H2313" s="468" t="s">
        <v>82</v>
      </c>
      <c r="I2313" s="514" t="s">
        <v>82</v>
      </c>
      <c r="J2313" s="764">
        <v>0</v>
      </c>
      <c r="K2313" s="764">
        <v>0</v>
      </c>
      <c r="L2313" s="868" t="s">
        <v>484</v>
      </c>
      <c r="M2313" s="1091" t="s">
        <v>1799</v>
      </c>
      <c r="N2313" s="514">
        <v>106495</v>
      </c>
      <c r="O2313" s="787">
        <v>26</v>
      </c>
      <c r="P2313" s="801">
        <v>74</v>
      </c>
      <c r="Q2313" s="537">
        <f t="shared" si="65"/>
        <v>6.76</v>
      </c>
      <c r="R2313" s="470">
        <f>Q2313*0.7835</f>
        <v>5.2964599999999997</v>
      </c>
      <c r="S2313" s="1264">
        <f t="shared" si="66"/>
        <v>15753.698224852071</v>
      </c>
      <c r="T2313" s="1265"/>
      <c r="U2313" s="1292" t="s">
        <v>1692</v>
      </c>
      <c r="V2313" s="1293"/>
    </row>
    <row r="2314" spans="1:23" ht="18">
      <c r="A2314" s="1651">
        <v>45627</v>
      </c>
      <c r="B2314" s="817" t="s">
        <v>256</v>
      </c>
      <c r="C2314" s="1095">
        <v>100</v>
      </c>
      <c r="D2314" s="1096">
        <v>41</v>
      </c>
      <c r="E2314" s="1101" t="s">
        <v>1804</v>
      </c>
      <c r="F2314" s="1098">
        <v>36</v>
      </c>
      <c r="G2314" s="514">
        <v>488</v>
      </c>
      <c r="H2314" s="970">
        <v>172.57</v>
      </c>
      <c r="I2314" s="514" t="s">
        <v>82</v>
      </c>
      <c r="J2314" s="838" t="s">
        <v>96</v>
      </c>
      <c r="K2314" s="839">
        <v>0</v>
      </c>
      <c r="L2314" s="868" t="s">
        <v>484</v>
      </c>
      <c r="M2314" s="468" t="s">
        <v>996</v>
      </c>
      <c r="N2314" s="514">
        <v>24560</v>
      </c>
      <c r="O2314" s="756">
        <v>212</v>
      </c>
      <c r="P2314" s="768">
        <v>99</v>
      </c>
      <c r="Q2314" s="537">
        <f t="shared" si="65"/>
        <v>2.12</v>
      </c>
      <c r="R2314" s="470">
        <f>Q2314*0.75</f>
        <v>1.59</v>
      </c>
      <c r="S2314" s="1264">
        <f t="shared" si="66"/>
        <v>11584.905660377359</v>
      </c>
      <c r="T2314" s="1265"/>
      <c r="U2314" s="1292" t="s">
        <v>1569</v>
      </c>
      <c r="V2314" s="1293"/>
    </row>
    <row r="2315" spans="1:23" ht="18">
      <c r="A2315" s="1652"/>
      <c r="B2315" s="817">
        <v>6</v>
      </c>
      <c r="C2315" s="1099">
        <v>100</v>
      </c>
      <c r="D2315" s="1100">
        <v>55</v>
      </c>
      <c r="E2315" s="1101" t="s">
        <v>1286</v>
      </c>
      <c r="F2315" s="1102">
        <v>33</v>
      </c>
      <c r="G2315" s="514">
        <v>526</v>
      </c>
      <c r="H2315" s="514" t="s">
        <v>82</v>
      </c>
      <c r="I2315" s="514" t="s">
        <v>82</v>
      </c>
      <c r="J2315" s="838" t="s">
        <v>461</v>
      </c>
      <c r="K2315" s="764" t="s">
        <v>1210</v>
      </c>
      <c r="L2315" s="868" t="s">
        <v>484</v>
      </c>
      <c r="M2315" s="468" t="s">
        <v>1805</v>
      </c>
      <c r="N2315" s="514">
        <v>158685</v>
      </c>
      <c r="O2315" s="756">
        <v>23.82</v>
      </c>
      <c r="P2315" s="801">
        <v>36</v>
      </c>
      <c r="Q2315" s="537">
        <f t="shared" si="65"/>
        <v>15.2448</v>
      </c>
      <c r="R2315" s="470">
        <f>Q2315*0.75</f>
        <v>11.4336</v>
      </c>
      <c r="S2315" s="1264">
        <f t="shared" si="66"/>
        <v>10409.123110831235</v>
      </c>
      <c r="T2315" s="1265"/>
      <c r="U2315" s="1292" t="s">
        <v>1692</v>
      </c>
      <c r="V2315" s="1293"/>
    </row>
    <row r="2316" spans="1:23" ht="18">
      <c r="A2316" s="1652"/>
      <c r="B2316" s="817">
        <v>7</v>
      </c>
      <c r="C2316" s="1099">
        <v>100</v>
      </c>
      <c r="D2316" s="1102">
        <v>69</v>
      </c>
      <c r="E2316" s="1102">
        <v>18</v>
      </c>
      <c r="F2316" s="1102">
        <v>33</v>
      </c>
      <c r="G2316" s="514">
        <v>488</v>
      </c>
      <c r="H2316" s="514" t="s">
        <v>82</v>
      </c>
      <c r="I2316" s="514" t="s">
        <v>82</v>
      </c>
      <c r="J2316" s="764" t="s">
        <v>443</v>
      </c>
      <c r="K2316" s="764" t="s">
        <v>443</v>
      </c>
      <c r="L2316" s="868" t="s">
        <v>484</v>
      </c>
      <c r="M2316" s="468" t="s">
        <v>1238</v>
      </c>
      <c r="N2316" s="514">
        <v>210240</v>
      </c>
      <c r="O2316" s="756">
        <v>34.5</v>
      </c>
      <c r="P2316" s="1080">
        <v>20</v>
      </c>
      <c r="Q2316" s="537">
        <f t="shared" si="65"/>
        <v>27.6</v>
      </c>
      <c r="R2316" s="470">
        <f>Q2316*0.75</f>
        <v>20.700000000000003</v>
      </c>
      <c r="S2316" s="1264">
        <f t="shared" si="66"/>
        <v>7617.391304347826</v>
      </c>
      <c r="T2316" s="1265"/>
      <c r="U2316" s="1292" t="s">
        <v>1692</v>
      </c>
      <c r="V2316" s="1293"/>
    </row>
    <row r="2317" spans="1:23" ht="18">
      <c r="A2317" s="1652"/>
      <c r="B2317" s="817">
        <v>8</v>
      </c>
      <c r="C2317" s="1099" t="s">
        <v>82</v>
      </c>
      <c r="D2317" s="1102">
        <v>230</v>
      </c>
      <c r="E2317" s="1102">
        <v>0</v>
      </c>
      <c r="F2317" s="1103" t="s">
        <v>82</v>
      </c>
      <c r="G2317" s="514">
        <v>0</v>
      </c>
      <c r="H2317" s="514" t="s">
        <v>82</v>
      </c>
      <c r="I2317" s="514" t="s">
        <v>82</v>
      </c>
      <c r="J2317" s="764" t="s">
        <v>1210</v>
      </c>
      <c r="K2317" s="764">
        <v>0</v>
      </c>
      <c r="L2317" s="868" t="s">
        <v>96</v>
      </c>
      <c r="M2317" s="468" t="s">
        <v>82</v>
      </c>
      <c r="N2317" s="940"/>
      <c r="O2317" s="922"/>
      <c r="P2317" s="871"/>
      <c r="Q2317" s="537">
        <f t="shared" si="65"/>
        <v>0</v>
      </c>
      <c r="R2317" s="470">
        <f>Q2317*0.93</f>
        <v>0</v>
      </c>
      <c r="S2317" s="1264" t="e">
        <f t="shared" si="66"/>
        <v>#DIV/0!</v>
      </c>
      <c r="T2317" s="1265"/>
      <c r="U2317" s="1292" t="s">
        <v>472</v>
      </c>
      <c r="V2317" s="1293"/>
    </row>
    <row r="2318" spans="1:23" ht="18">
      <c r="A2318" s="1652"/>
      <c r="B2318" s="817" t="s">
        <v>465</v>
      </c>
      <c r="C2318" s="1099" t="s">
        <v>82</v>
      </c>
      <c r="D2318" s="1098" t="s">
        <v>1803</v>
      </c>
      <c r="E2318" s="1104" t="s">
        <v>1803</v>
      </c>
      <c r="F2318" s="1103" t="s">
        <v>82</v>
      </c>
      <c r="G2318" s="838" t="s">
        <v>96</v>
      </c>
      <c r="H2318" s="468" t="s">
        <v>82</v>
      </c>
      <c r="I2318" s="514" t="s">
        <v>82</v>
      </c>
      <c r="J2318" s="764" t="s">
        <v>699</v>
      </c>
      <c r="K2318" s="514">
        <v>0</v>
      </c>
      <c r="L2318" s="514" t="s">
        <v>82</v>
      </c>
      <c r="M2318" s="863" t="s">
        <v>82</v>
      </c>
      <c r="N2318" s="923"/>
      <c r="O2318" s="922"/>
      <c r="P2318" s="871"/>
      <c r="Q2318" s="537">
        <f t="shared" si="65"/>
        <v>0</v>
      </c>
      <c r="R2318" s="470">
        <f>Q2318*0.93</f>
        <v>0</v>
      </c>
      <c r="S2318" s="1264" t="e">
        <f t="shared" si="66"/>
        <v>#DIV/0!</v>
      </c>
      <c r="T2318" s="1265"/>
      <c r="U2318" s="1292" t="s">
        <v>473</v>
      </c>
      <c r="V2318" s="1293"/>
    </row>
    <row r="2319" spans="1:23" ht="18">
      <c r="A2319" s="1653"/>
      <c r="B2319" s="817" t="s">
        <v>467</v>
      </c>
      <c r="C2319" s="1099">
        <v>32</v>
      </c>
      <c r="D2319" s="1098">
        <v>49</v>
      </c>
      <c r="E2319" s="1109">
        <v>20</v>
      </c>
      <c r="F2319" s="1105">
        <v>32</v>
      </c>
      <c r="G2319" s="514">
        <v>489</v>
      </c>
      <c r="H2319" s="468" t="s">
        <v>82</v>
      </c>
      <c r="I2319" s="514" t="s">
        <v>82</v>
      </c>
      <c r="J2319" s="764">
        <v>0</v>
      </c>
      <c r="K2319" s="764">
        <v>0</v>
      </c>
      <c r="L2319" s="868" t="s">
        <v>484</v>
      </c>
      <c r="M2319" s="1091" t="s">
        <v>1806</v>
      </c>
      <c r="N2319" s="514">
        <v>106495</v>
      </c>
      <c r="O2319" s="787">
        <v>26</v>
      </c>
      <c r="P2319" s="801">
        <v>74</v>
      </c>
      <c r="Q2319" s="537">
        <f t="shared" si="65"/>
        <v>6.76</v>
      </c>
      <c r="R2319" s="470">
        <f>Q2319*0.7835</f>
        <v>5.2964599999999997</v>
      </c>
      <c r="S2319" s="1264">
        <f t="shared" si="66"/>
        <v>15753.698224852071</v>
      </c>
      <c r="T2319" s="1265"/>
      <c r="U2319" s="1292" t="s">
        <v>1692</v>
      </c>
      <c r="V2319" s="1293"/>
    </row>
    <row r="2320" spans="1:23" ht="18.75" customHeight="1">
      <c r="A2320" s="1651">
        <v>45628</v>
      </c>
      <c r="B2320" s="817" t="s">
        <v>256</v>
      </c>
      <c r="C2320" s="1095">
        <v>100</v>
      </c>
      <c r="D2320" s="1096">
        <v>41</v>
      </c>
      <c r="E2320" s="1101" t="s">
        <v>1807</v>
      </c>
      <c r="F2320" s="1098">
        <v>36</v>
      </c>
      <c r="G2320" s="514">
        <v>488</v>
      </c>
      <c r="H2320" s="970">
        <v>172.52</v>
      </c>
      <c r="I2320" s="514" t="s">
        <v>82</v>
      </c>
      <c r="J2320" s="838" t="s">
        <v>96</v>
      </c>
      <c r="K2320" s="839">
        <v>0</v>
      </c>
      <c r="L2320" s="868" t="s">
        <v>484</v>
      </c>
      <c r="M2320" s="468" t="s">
        <v>1808</v>
      </c>
      <c r="N2320" s="514">
        <v>27370</v>
      </c>
      <c r="O2320" s="756">
        <v>213</v>
      </c>
      <c r="P2320" s="768">
        <v>99</v>
      </c>
      <c r="Q2320" s="537">
        <f t="shared" si="65"/>
        <v>2.13</v>
      </c>
      <c r="R2320" s="470">
        <f>Q2320*0.75</f>
        <v>1.5974999999999999</v>
      </c>
      <c r="S2320" s="1264">
        <f t="shared" si="66"/>
        <v>12849.765258215963</v>
      </c>
      <c r="T2320" s="1265"/>
      <c r="U2320" s="1292" t="s">
        <v>1569</v>
      </c>
      <c r="V2320" s="1293"/>
      <c r="W2320" s="959">
        <v>34</v>
      </c>
    </row>
    <row r="2321" spans="1:23" ht="18.75" customHeight="1">
      <c r="A2321" s="1652"/>
      <c r="B2321" s="817">
        <v>6</v>
      </c>
      <c r="C2321" s="1099">
        <v>100</v>
      </c>
      <c r="D2321" s="1100" t="s">
        <v>1000</v>
      </c>
      <c r="E2321" s="1101">
        <v>84</v>
      </c>
      <c r="F2321" s="1102">
        <v>33</v>
      </c>
      <c r="G2321" s="514">
        <v>529</v>
      </c>
      <c r="H2321" s="514" t="s">
        <v>82</v>
      </c>
      <c r="I2321" s="514" t="s">
        <v>82</v>
      </c>
      <c r="J2321" s="838" t="s">
        <v>461</v>
      </c>
      <c r="K2321" s="1128" t="s">
        <v>700</v>
      </c>
      <c r="L2321" s="868" t="s">
        <v>484</v>
      </c>
      <c r="M2321" s="468" t="s">
        <v>1805</v>
      </c>
      <c r="N2321" s="514">
        <v>154771</v>
      </c>
      <c r="O2321" s="756">
        <v>24.28</v>
      </c>
      <c r="P2321" s="801">
        <v>36</v>
      </c>
      <c r="Q2321" s="537">
        <f t="shared" si="65"/>
        <v>15.539200000000001</v>
      </c>
      <c r="R2321" s="470">
        <f>Q2321*0.75</f>
        <v>11.654400000000001</v>
      </c>
      <c r="S2321" s="1264">
        <f t="shared" si="66"/>
        <v>9960.0365527182857</v>
      </c>
      <c r="T2321" s="1265"/>
      <c r="U2321" s="1292" t="s">
        <v>1692</v>
      </c>
      <c r="V2321" s="1293"/>
    </row>
    <row r="2322" spans="1:23" ht="18.75" customHeight="1">
      <c r="A2322" s="1652"/>
      <c r="B2322" s="817">
        <v>7</v>
      </c>
      <c r="C2322" s="1099">
        <v>100</v>
      </c>
      <c r="D2322" s="1102">
        <v>69</v>
      </c>
      <c r="E2322" s="1102">
        <v>18</v>
      </c>
      <c r="F2322" s="1102">
        <v>33</v>
      </c>
      <c r="G2322" s="514">
        <v>488</v>
      </c>
      <c r="H2322" s="514" t="s">
        <v>82</v>
      </c>
      <c r="I2322" s="514" t="s">
        <v>82</v>
      </c>
      <c r="J2322" s="764" t="s">
        <v>443</v>
      </c>
      <c r="K2322" s="764" t="s">
        <v>443</v>
      </c>
      <c r="L2322" s="868" t="s">
        <v>484</v>
      </c>
      <c r="M2322" s="468" t="s">
        <v>1238</v>
      </c>
      <c r="N2322" s="514">
        <v>210240</v>
      </c>
      <c r="O2322" s="756">
        <v>34.5</v>
      </c>
      <c r="P2322" s="1080">
        <v>20</v>
      </c>
      <c r="Q2322" s="537">
        <f t="shared" si="65"/>
        <v>27.6</v>
      </c>
      <c r="R2322" s="470">
        <f>Q2322*0.75</f>
        <v>20.700000000000003</v>
      </c>
      <c r="S2322" s="1264">
        <f t="shared" si="66"/>
        <v>7617.391304347826</v>
      </c>
      <c r="T2322" s="1265"/>
      <c r="U2322" s="1292" t="s">
        <v>1692</v>
      </c>
      <c r="V2322" s="1293"/>
    </row>
    <row r="2323" spans="1:23" ht="18.75" customHeight="1">
      <c r="A2323" s="1652"/>
      <c r="B2323" s="817">
        <v>8</v>
      </c>
      <c r="C2323" s="1099" t="s">
        <v>82</v>
      </c>
      <c r="D2323" s="1102">
        <v>230</v>
      </c>
      <c r="E2323" s="1102">
        <v>0</v>
      </c>
      <c r="F2323" s="1103" t="s">
        <v>82</v>
      </c>
      <c r="G2323" s="514">
        <v>0</v>
      </c>
      <c r="H2323" s="514" t="s">
        <v>82</v>
      </c>
      <c r="I2323" s="514" t="s">
        <v>82</v>
      </c>
      <c r="J2323" s="764" t="s">
        <v>1210</v>
      </c>
      <c r="K2323" s="764">
        <v>0</v>
      </c>
      <c r="L2323" s="868" t="s">
        <v>96</v>
      </c>
      <c r="M2323" s="468" t="s">
        <v>82</v>
      </c>
      <c r="N2323" s="940"/>
      <c r="O2323" s="922"/>
      <c r="P2323" s="871"/>
      <c r="Q2323" s="537">
        <f t="shared" si="65"/>
        <v>0</v>
      </c>
      <c r="R2323" s="470">
        <f>Q2323*0.93</f>
        <v>0</v>
      </c>
      <c r="S2323" s="1264" t="e">
        <f t="shared" si="66"/>
        <v>#DIV/0!</v>
      </c>
      <c r="T2323" s="1265"/>
      <c r="U2323" s="1292" t="s">
        <v>472</v>
      </c>
      <c r="V2323" s="1293"/>
    </row>
    <row r="2324" spans="1:23" ht="18.75" customHeight="1">
      <c r="A2324" s="1652"/>
      <c r="B2324" s="817" t="s">
        <v>465</v>
      </c>
      <c r="C2324" s="1099" t="s">
        <v>82</v>
      </c>
      <c r="D2324" s="1098">
        <v>30</v>
      </c>
      <c r="E2324" s="1104">
        <v>30</v>
      </c>
      <c r="F2324" s="1103" t="s">
        <v>82</v>
      </c>
      <c r="G2324" s="838" t="s">
        <v>96</v>
      </c>
      <c r="H2324" s="468" t="s">
        <v>82</v>
      </c>
      <c r="I2324" s="514" t="s">
        <v>82</v>
      </c>
      <c r="J2324" s="764" t="s">
        <v>699</v>
      </c>
      <c r="K2324" s="514">
        <v>0</v>
      </c>
      <c r="L2324" s="514" t="s">
        <v>82</v>
      </c>
      <c r="M2324" s="863" t="s">
        <v>82</v>
      </c>
      <c r="N2324" s="923"/>
      <c r="O2324" s="922"/>
      <c r="P2324" s="871"/>
      <c r="Q2324" s="537">
        <f t="shared" si="65"/>
        <v>0</v>
      </c>
      <c r="R2324" s="470">
        <f>Q2324*0.93</f>
        <v>0</v>
      </c>
      <c r="S2324" s="1264" t="e">
        <f t="shared" si="66"/>
        <v>#DIV/0!</v>
      </c>
      <c r="T2324" s="1265"/>
      <c r="U2324" s="1292" t="s">
        <v>473</v>
      </c>
      <c r="V2324" s="1293"/>
    </row>
    <row r="2325" spans="1:23" ht="18.75" customHeight="1">
      <c r="A2325" s="1653"/>
      <c r="B2325" s="817" t="s">
        <v>467</v>
      </c>
      <c r="C2325" s="1099">
        <v>32</v>
      </c>
      <c r="D2325" s="1098">
        <v>49</v>
      </c>
      <c r="E2325" s="1109">
        <v>20</v>
      </c>
      <c r="F2325" s="1105">
        <v>32</v>
      </c>
      <c r="G2325" s="514">
        <v>489</v>
      </c>
      <c r="H2325" s="468" t="s">
        <v>82</v>
      </c>
      <c r="I2325" s="514" t="s">
        <v>82</v>
      </c>
      <c r="J2325" s="764">
        <v>0</v>
      </c>
      <c r="K2325" s="764">
        <v>0</v>
      </c>
      <c r="L2325" s="868" t="s">
        <v>484</v>
      </c>
      <c r="M2325" s="1091" t="s">
        <v>1806</v>
      </c>
      <c r="N2325" s="514">
        <v>106495</v>
      </c>
      <c r="O2325" s="787">
        <v>26</v>
      </c>
      <c r="P2325" s="801">
        <v>74</v>
      </c>
      <c r="Q2325" s="537">
        <f t="shared" si="65"/>
        <v>6.76</v>
      </c>
      <c r="R2325" s="470">
        <f>Q2325*0.7835</f>
        <v>5.2964599999999997</v>
      </c>
      <c r="S2325" s="1264">
        <f t="shared" si="66"/>
        <v>15753.698224852071</v>
      </c>
      <c r="T2325" s="1265"/>
      <c r="U2325" s="1292" t="s">
        <v>1692</v>
      </c>
      <c r="V2325" s="1293"/>
    </row>
    <row r="2326" spans="1:23" ht="18">
      <c r="A2326" s="1651">
        <v>45629</v>
      </c>
      <c r="B2326" s="817" t="s">
        <v>256</v>
      </c>
      <c r="C2326" s="1095">
        <v>100</v>
      </c>
      <c r="D2326" s="1096">
        <v>41</v>
      </c>
      <c r="E2326" s="1101" t="s">
        <v>1464</v>
      </c>
      <c r="F2326" s="1098">
        <v>36</v>
      </c>
      <c r="G2326" s="514">
        <v>486</v>
      </c>
      <c r="H2326" s="970">
        <v>172.47</v>
      </c>
      <c r="I2326" s="514" t="s">
        <v>82</v>
      </c>
      <c r="J2326" s="838" t="s">
        <v>96</v>
      </c>
      <c r="K2326" s="839">
        <v>0</v>
      </c>
      <c r="L2326" s="868" t="s">
        <v>484</v>
      </c>
      <c r="M2326" s="468" t="s">
        <v>842</v>
      </c>
      <c r="N2326" s="514">
        <v>24152</v>
      </c>
      <c r="O2326" s="756">
        <v>214</v>
      </c>
      <c r="P2326" s="768">
        <v>99</v>
      </c>
      <c r="Q2326" s="537">
        <f t="shared" si="65"/>
        <v>2.14</v>
      </c>
      <c r="R2326" s="470">
        <f>Q2326*0.75</f>
        <v>1.605</v>
      </c>
      <c r="S2326" s="1264">
        <f t="shared" si="66"/>
        <v>11285.981308411214</v>
      </c>
      <c r="T2326" s="1265"/>
      <c r="U2326" s="1292" t="s">
        <v>1616</v>
      </c>
      <c r="V2326" s="1293"/>
    </row>
    <row r="2327" spans="1:23" ht="18">
      <c r="A2327" s="1652"/>
      <c r="B2327" s="817">
        <v>6</v>
      </c>
      <c r="C2327" s="1099">
        <v>100</v>
      </c>
      <c r="D2327" s="1100">
        <v>55</v>
      </c>
      <c r="E2327" s="1101">
        <v>84</v>
      </c>
      <c r="F2327" s="1102">
        <v>33</v>
      </c>
      <c r="G2327" s="514">
        <v>527</v>
      </c>
      <c r="H2327" s="514" t="s">
        <v>82</v>
      </c>
      <c r="I2327" s="514" t="s">
        <v>82</v>
      </c>
      <c r="J2327" s="838" t="s">
        <v>461</v>
      </c>
      <c r="K2327" s="1128" t="s">
        <v>700</v>
      </c>
      <c r="L2327" s="868" t="s">
        <v>484</v>
      </c>
      <c r="M2327" s="468" t="s">
        <v>1805</v>
      </c>
      <c r="N2327" s="514">
        <v>144856</v>
      </c>
      <c r="O2327" s="756">
        <v>24.14</v>
      </c>
      <c r="P2327" s="801">
        <v>36</v>
      </c>
      <c r="Q2327" s="537">
        <f t="shared" si="65"/>
        <v>15.4496</v>
      </c>
      <c r="R2327" s="470">
        <f>Q2327*0.75</f>
        <v>11.587199999999999</v>
      </c>
      <c r="S2327" s="1264">
        <f t="shared" si="66"/>
        <v>9376.0356255178122</v>
      </c>
      <c r="T2327" s="1265"/>
      <c r="U2327" s="1292" t="s">
        <v>1692</v>
      </c>
      <c r="V2327" s="1293"/>
      <c r="W2327" s="959">
        <v>14</v>
      </c>
    </row>
    <row r="2328" spans="1:23" ht="18">
      <c r="A2328" s="1652"/>
      <c r="B2328" s="817">
        <v>7</v>
      </c>
      <c r="C2328" s="1099">
        <v>100</v>
      </c>
      <c r="D2328" s="1102">
        <v>69</v>
      </c>
      <c r="E2328" s="1102">
        <v>18</v>
      </c>
      <c r="F2328" s="1102">
        <v>33</v>
      </c>
      <c r="G2328" s="514">
        <v>484</v>
      </c>
      <c r="H2328" s="514" t="s">
        <v>82</v>
      </c>
      <c r="I2328" s="514" t="s">
        <v>82</v>
      </c>
      <c r="J2328" s="764" t="s">
        <v>443</v>
      </c>
      <c r="K2328" s="764" t="s">
        <v>443</v>
      </c>
      <c r="L2328" s="868" t="s">
        <v>484</v>
      </c>
      <c r="M2328" s="468" t="s">
        <v>1238</v>
      </c>
      <c r="N2328" s="514">
        <v>210240</v>
      </c>
      <c r="O2328" s="756">
        <v>34.5</v>
      </c>
      <c r="P2328" s="1080">
        <v>20</v>
      </c>
      <c r="Q2328" s="537">
        <f t="shared" si="65"/>
        <v>27.6</v>
      </c>
      <c r="R2328" s="470">
        <f>Q2328*0.75</f>
        <v>20.700000000000003</v>
      </c>
      <c r="S2328" s="1264">
        <f t="shared" si="66"/>
        <v>7617.391304347826</v>
      </c>
      <c r="T2328" s="1265"/>
      <c r="U2328" s="1292" t="s">
        <v>1692</v>
      </c>
      <c r="V2328" s="1293"/>
      <c r="W2328" s="959">
        <v>9</v>
      </c>
    </row>
    <row r="2329" spans="1:23" ht="18">
      <c r="A2329" s="1652"/>
      <c r="B2329" s="817">
        <v>8</v>
      </c>
      <c r="C2329" s="1099" t="s">
        <v>82</v>
      </c>
      <c r="D2329" s="1102">
        <v>230</v>
      </c>
      <c r="E2329" s="1102">
        <v>0</v>
      </c>
      <c r="F2329" s="1103" t="s">
        <v>82</v>
      </c>
      <c r="G2329" s="514">
        <v>0</v>
      </c>
      <c r="H2329" s="514" t="s">
        <v>82</v>
      </c>
      <c r="I2329" s="514" t="s">
        <v>82</v>
      </c>
      <c r="J2329" s="764" t="s">
        <v>1210</v>
      </c>
      <c r="K2329" s="764">
        <v>0</v>
      </c>
      <c r="L2329" s="868" t="s">
        <v>96</v>
      </c>
      <c r="M2329" s="468" t="s">
        <v>82</v>
      </c>
      <c r="N2329" s="940"/>
      <c r="O2329" s="922"/>
      <c r="P2329" s="871"/>
      <c r="Q2329" s="537">
        <f t="shared" si="65"/>
        <v>0</v>
      </c>
      <c r="R2329" s="470">
        <f>Q2329*0.93</f>
        <v>0</v>
      </c>
      <c r="S2329" s="1264" t="e">
        <f t="shared" si="66"/>
        <v>#DIV/0!</v>
      </c>
      <c r="T2329" s="1265"/>
      <c r="U2329" s="1292" t="s">
        <v>472</v>
      </c>
      <c r="V2329" s="1293"/>
    </row>
    <row r="2330" spans="1:23" ht="18">
      <c r="A2330" s="1652"/>
      <c r="B2330" s="817" t="s">
        <v>465</v>
      </c>
      <c r="C2330" s="1099" t="s">
        <v>82</v>
      </c>
      <c r="D2330" s="1098">
        <v>30</v>
      </c>
      <c r="E2330" s="1104">
        <v>30</v>
      </c>
      <c r="F2330" s="1103" t="s">
        <v>82</v>
      </c>
      <c r="G2330" s="838" t="s">
        <v>96</v>
      </c>
      <c r="H2330" s="468" t="s">
        <v>82</v>
      </c>
      <c r="I2330" s="514" t="s">
        <v>82</v>
      </c>
      <c r="J2330" s="764" t="s">
        <v>699</v>
      </c>
      <c r="K2330" s="514">
        <v>0</v>
      </c>
      <c r="L2330" s="514" t="s">
        <v>82</v>
      </c>
      <c r="M2330" s="863" t="s">
        <v>82</v>
      </c>
      <c r="N2330" s="923"/>
      <c r="O2330" s="922"/>
      <c r="P2330" s="871"/>
      <c r="Q2330" s="537">
        <f t="shared" si="65"/>
        <v>0</v>
      </c>
      <c r="R2330" s="470">
        <f>Q2330*0.93</f>
        <v>0</v>
      </c>
      <c r="S2330" s="1264" t="e">
        <f t="shared" si="66"/>
        <v>#DIV/0!</v>
      </c>
      <c r="T2330" s="1265"/>
      <c r="U2330" s="1292" t="s">
        <v>473</v>
      </c>
      <c r="V2330" s="1293"/>
    </row>
    <row r="2331" spans="1:23" ht="18">
      <c r="A2331" s="1653"/>
      <c r="B2331" s="817" t="s">
        <v>467</v>
      </c>
      <c r="C2331" s="1099">
        <v>32</v>
      </c>
      <c r="D2331" s="1098" t="s">
        <v>572</v>
      </c>
      <c r="E2331" s="1109">
        <v>20</v>
      </c>
      <c r="F2331" s="1105">
        <v>32</v>
      </c>
      <c r="G2331" s="514">
        <v>485</v>
      </c>
      <c r="H2331" s="468" t="s">
        <v>82</v>
      </c>
      <c r="I2331" s="514" t="s">
        <v>82</v>
      </c>
      <c r="J2331" s="764">
        <v>0</v>
      </c>
      <c r="K2331" s="764">
        <v>0</v>
      </c>
      <c r="L2331" s="868" t="s">
        <v>484</v>
      </c>
      <c r="M2331" s="1091" t="s">
        <v>1806</v>
      </c>
      <c r="N2331" s="514">
        <v>118602</v>
      </c>
      <c r="O2331" s="787">
        <v>26</v>
      </c>
      <c r="P2331" s="801">
        <v>74</v>
      </c>
      <c r="Q2331" s="537">
        <f t="shared" si="65"/>
        <v>6.76</v>
      </c>
      <c r="R2331" s="470">
        <f>Q2331*0.7835</f>
        <v>5.2964599999999997</v>
      </c>
      <c r="S2331" s="1264">
        <f t="shared" si="66"/>
        <v>17544.67455621302</v>
      </c>
      <c r="T2331" s="1265"/>
      <c r="U2331" s="1292" t="s">
        <v>1692</v>
      </c>
      <c r="V2331" s="1293"/>
    </row>
    <row r="2332" spans="1:23" ht="19">
      <c r="A2332" s="1651">
        <v>45630</v>
      </c>
      <c r="B2332" s="817" t="s">
        <v>256</v>
      </c>
      <c r="C2332" s="1095" t="s">
        <v>1171</v>
      </c>
      <c r="D2332" s="1096" t="s">
        <v>1809</v>
      </c>
      <c r="E2332" s="1101">
        <v>70</v>
      </c>
      <c r="F2332" s="1098">
        <v>36</v>
      </c>
      <c r="G2332" s="514">
        <v>485</v>
      </c>
      <c r="H2332" s="970">
        <v>172.5</v>
      </c>
      <c r="I2332" s="514" t="s">
        <v>82</v>
      </c>
      <c r="J2332" s="838" t="s">
        <v>96</v>
      </c>
      <c r="K2332" s="839">
        <v>0</v>
      </c>
      <c r="L2332" s="868" t="s">
        <v>484</v>
      </c>
      <c r="M2332" s="468" t="s">
        <v>996</v>
      </c>
      <c r="N2332" s="514">
        <v>26613</v>
      </c>
      <c r="O2332" s="756">
        <v>201.5</v>
      </c>
      <c r="P2332" s="768">
        <v>99</v>
      </c>
      <c r="Q2332" s="537">
        <f t="shared" si="65"/>
        <v>2.0150000000000001</v>
      </c>
      <c r="R2332" s="470">
        <f>Q2332*0.75</f>
        <v>1.51125</v>
      </c>
      <c r="S2332" s="1264">
        <f t="shared" si="66"/>
        <v>13207.44416873449</v>
      </c>
      <c r="T2332" s="1265"/>
      <c r="U2332" s="1292" t="s">
        <v>1569</v>
      </c>
      <c r="V2332" s="1293"/>
    </row>
    <row r="2333" spans="1:23" ht="18">
      <c r="A2333" s="1652"/>
      <c r="B2333" s="817">
        <v>6</v>
      </c>
      <c r="C2333" s="1099">
        <v>100</v>
      </c>
      <c r="D2333" s="1100">
        <v>55</v>
      </c>
      <c r="E2333" s="1101">
        <v>84</v>
      </c>
      <c r="F2333" s="1102">
        <v>33</v>
      </c>
      <c r="G2333" s="514">
        <v>527</v>
      </c>
      <c r="H2333" s="514" t="s">
        <v>82</v>
      </c>
      <c r="I2333" s="514" t="s">
        <v>82</v>
      </c>
      <c r="J2333" s="838" t="s">
        <v>461</v>
      </c>
      <c r="K2333" s="1128" t="s">
        <v>700</v>
      </c>
      <c r="L2333" s="868" t="s">
        <v>484</v>
      </c>
      <c r="M2333" s="468" t="s">
        <v>1805</v>
      </c>
      <c r="N2333" s="514">
        <v>151887</v>
      </c>
      <c r="O2333" s="756">
        <v>19.489999999999998</v>
      </c>
      <c r="P2333" s="801">
        <v>35</v>
      </c>
      <c r="Q2333" s="537">
        <f t="shared" si="65"/>
        <v>12.6685</v>
      </c>
      <c r="R2333" s="470">
        <f>Q2333*0.75</f>
        <v>9.5013749999999995</v>
      </c>
      <c r="S2333" s="1264">
        <f t="shared" si="66"/>
        <v>11989.343647629948</v>
      </c>
      <c r="T2333" s="1265"/>
      <c r="U2333" s="1292" t="s">
        <v>1690</v>
      </c>
      <c r="V2333" s="1293"/>
    </row>
    <row r="2334" spans="1:23" ht="18">
      <c r="A2334" s="1652"/>
      <c r="B2334" s="817">
        <v>7</v>
      </c>
      <c r="C2334" s="1099">
        <v>100</v>
      </c>
      <c r="D2334" s="1102">
        <v>69</v>
      </c>
      <c r="E2334" s="1102">
        <v>18</v>
      </c>
      <c r="F2334" s="1102">
        <v>33</v>
      </c>
      <c r="G2334" s="514">
        <v>484</v>
      </c>
      <c r="H2334" s="514" t="s">
        <v>82</v>
      </c>
      <c r="I2334" s="514" t="s">
        <v>82</v>
      </c>
      <c r="J2334" s="764" t="s">
        <v>443</v>
      </c>
      <c r="K2334" s="764" t="s">
        <v>443</v>
      </c>
      <c r="L2334" s="868" t="s">
        <v>484</v>
      </c>
      <c r="M2334" s="468" t="s">
        <v>1238</v>
      </c>
      <c r="N2334" s="514">
        <v>205076</v>
      </c>
      <c r="O2334" s="756">
        <v>33.1</v>
      </c>
      <c r="P2334" s="1130">
        <v>10</v>
      </c>
      <c r="Q2334" s="537">
        <f t="shared" si="65"/>
        <v>29.79</v>
      </c>
      <c r="R2334" s="470">
        <f>Q2334*0.75</f>
        <v>22.342500000000001</v>
      </c>
      <c r="S2334" s="1264">
        <f t="shared" si="66"/>
        <v>6884.0550520308834</v>
      </c>
      <c r="T2334" s="1265"/>
      <c r="U2334" s="1292" t="s">
        <v>1690</v>
      </c>
      <c r="V2334" s="1293"/>
    </row>
    <row r="2335" spans="1:23" ht="18">
      <c r="A2335" s="1652"/>
      <c r="B2335" s="817">
        <v>8</v>
      </c>
      <c r="C2335" s="1099" t="s">
        <v>82</v>
      </c>
      <c r="D2335" s="1102">
        <v>230</v>
      </c>
      <c r="E2335" s="1102">
        <v>0</v>
      </c>
      <c r="F2335" s="1103" t="s">
        <v>82</v>
      </c>
      <c r="G2335" s="514">
        <v>0</v>
      </c>
      <c r="H2335" s="514" t="s">
        <v>82</v>
      </c>
      <c r="I2335" s="514" t="s">
        <v>82</v>
      </c>
      <c r="J2335" s="764" t="s">
        <v>1210</v>
      </c>
      <c r="K2335" s="764">
        <v>0</v>
      </c>
      <c r="L2335" s="868" t="s">
        <v>96</v>
      </c>
      <c r="M2335" s="468" t="s">
        <v>82</v>
      </c>
      <c r="N2335" s="940"/>
      <c r="O2335" s="922"/>
      <c r="P2335" s="871"/>
      <c r="Q2335" s="537">
        <f t="shared" si="65"/>
        <v>0</v>
      </c>
      <c r="R2335" s="470">
        <f>Q2335*0.93</f>
        <v>0</v>
      </c>
      <c r="S2335" s="1264" t="e">
        <f t="shared" si="66"/>
        <v>#DIV/0!</v>
      </c>
      <c r="T2335" s="1265"/>
      <c r="U2335" s="1292" t="s">
        <v>472</v>
      </c>
      <c r="V2335" s="1293"/>
    </row>
    <row r="2336" spans="1:23" ht="18">
      <c r="A2336" s="1652"/>
      <c r="B2336" s="817" t="s">
        <v>465</v>
      </c>
      <c r="C2336" s="1099" t="s">
        <v>82</v>
      </c>
      <c r="D2336" s="1098">
        <v>30</v>
      </c>
      <c r="E2336" s="1104">
        <v>30</v>
      </c>
      <c r="F2336" s="1103" t="s">
        <v>82</v>
      </c>
      <c r="G2336" s="838" t="s">
        <v>96</v>
      </c>
      <c r="H2336" s="468" t="s">
        <v>82</v>
      </c>
      <c r="I2336" s="514" t="s">
        <v>82</v>
      </c>
      <c r="J2336" s="764" t="s">
        <v>699</v>
      </c>
      <c r="K2336" s="514">
        <v>0</v>
      </c>
      <c r="L2336" s="514" t="s">
        <v>82</v>
      </c>
      <c r="M2336" s="863" t="s">
        <v>82</v>
      </c>
      <c r="N2336" s="923"/>
      <c r="O2336" s="922"/>
      <c r="P2336" s="871"/>
      <c r="Q2336" s="537">
        <f t="shared" si="65"/>
        <v>0</v>
      </c>
      <c r="R2336" s="470">
        <f>Q2336*0.93</f>
        <v>0</v>
      </c>
      <c r="S2336" s="1264" t="e">
        <f t="shared" si="66"/>
        <v>#DIV/0!</v>
      </c>
      <c r="T2336" s="1265"/>
      <c r="U2336" s="1292" t="s">
        <v>473</v>
      </c>
      <c r="V2336" s="1293"/>
    </row>
    <row r="2337" spans="1:22" ht="18">
      <c r="A2337" s="1653"/>
      <c r="B2337" s="817" t="s">
        <v>467</v>
      </c>
      <c r="C2337" s="1099">
        <v>32</v>
      </c>
      <c r="D2337" s="1098">
        <v>49</v>
      </c>
      <c r="E2337" s="1109">
        <v>20</v>
      </c>
      <c r="F2337" s="1105" t="s">
        <v>907</v>
      </c>
      <c r="G2337" s="514">
        <v>485</v>
      </c>
      <c r="H2337" s="468" t="s">
        <v>82</v>
      </c>
      <c r="I2337" s="514" t="s">
        <v>82</v>
      </c>
      <c r="J2337" s="764">
        <v>0</v>
      </c>
      <c r="K2337" s="764">
        <v>0</v>
      </c>
      <c r="L2337" s="868" t="s">
        <v>484</v>
      </c>
      <c r="M2337" s="1091" t="s">
        <v>1806</v>
      </c>
      <c r="N2337" s="514">
        <v>110108</v>
      </c>
      <c r="O2337" s="787">
        <v>26</v>
      </c>
      <c r="P2337" s="801">
        <v>74</v>
      </c>
      <c r="Q2337" s="537">
        <f t="shared" si="65"/>
        <v>6.76</v>
      </c>
      <c r="R2337" s="470">
        <f>Q2337*0.7835</f>
        <v>5.2964599999999997</v>
      </c>
      <c r="S2337" s="1264">
        <f t="shared" si="66"/>
        <v>16288.165680473374</v>
      </c>
      <c r="T2337" s="1265"/>
      <c r="U2337" s="1292" t="s">
        <v>1690</v>
      </c>
      <c r="V2337" s="1293"/>
    </row>
    <row r="2338" spans="1:22" ht="19">
      <c r="A2338" s="1651">
        <v>45631</v>
      </c>
      <c r="B2338" s="817" t="s">
        <v>256</v>
      </c>
      <c r="C2338" s="1095" t="s">
        <v>1810</v>
      </c>
      <c r="D2338" s="1096" t="s">
        <v>1811</v>
      </c>
      <c r="E2338" s="1101" t="s">
        <v>837</v>
      </c>
      <c r="F2338" s="1098">
        <v>36</v>
      </c>
      <c r="G2338" s="514">
        <v>489</v>
      </c>
      <c r="H2338" s="970">
        <v>172.19</v>
      </c>
      <c r="I2338" s="514" t="s">
        <v>82</v>
      </c>
      <c r="J2338" s="838" t="s">
        <v>96</v>
      </c>
      <c r="K2338" s="839">
        <v>0</v>
      </c>
      <c r="L2338" s="868" t="s">
        <v>484</v>
      </c>
      <c r="M2338" s="468" t="s">
        <v>1808</v>
      </c>
      <c r="N2338" s="514">
        <v>23954</v>
      </c>
      <c r="O2338" s="756">
        <v>191</v>
      </c>
      <c r="P2338" s="768">
        <v>99</v>
      </c>
      <c r="Q2338" s="537">
        <f t="shared" si="65"/>
        <v>1.91</v>
      </c>
      <c r="R2338" s="470">
        <f>Q2338*0.75</f>
        <v>1.4324999999999999</v>
      </c>
      <c r="S2338" s="1264">
        <f t="shared" si="66"/>
        <v>12541.361256544504</v>
      </c>
      <c r="T2338" s="1265"/>
      <c r="U2338" s="1292" t="s">
        <v>1569</v>
      </c>
      <c r="V2338" s="1293"/>
    </row>
    <row r="2339" spans="1:22" ht="18">
      <c r="A2339" s="1652"/>
      <c r="B2339" s="817">
        <v>6</v>
      </c>
      <c r="C2339" s="1099">
        <v>100</v>
      </c>
      <c r="D2339" s="1100">
        <v>55</v>
      </c>
      <c r="E2339" s="1101">
        <v>84</v>
      </c>
      <c r="F2339" s="1102">
        <v>33</v>
      </c>
      <c r="G2339" s="514">
        <v>531</v>
      </c>
      <c r="H2339" s="514" t="s">
        <v>82</v>
      </c>
      <c r="I2339" s="514" t="s">
        <v>82</v>
      </c>
      <c r="J2339" s="838" t="s">
        <v>461</v>
      </c>
      <c r="K2339" s="1128" t="s">
        <v>700</v>
      </c>
      <c r="L2339" s="868" t="s">
        <v>484</v>
      </c>
      <c r="M2339" s="468" t="s">
        <v>1805</v>
      </c>
      <c r="N2339" s="514">
        <v>146164</v>
      </c>
      <c r="O2339" s="756">
        <v>19.84</v>
      </c>
      <c r="P2339" s="801">
        <v>35</v>
      </c>
      <c r="Q2339" s="537">
        <f t="shared" si="65"/>
        <v>12.895999999999999</v>
      </c>
      <c r="R2339" s="470">
        <f>Q2339*0.75</f>
        <v>9.6719999999999988</v>
      </c>
      <c r="S2339" s="1264">
        <f t="shared" si="66"/>
        <v>11334.057071960298</v>
      </c>
      <c r="T2339" s="1265"/>
      <c r="U2339" s="1292" t="s">
        <v>1690</v>
      </c>
      <c r="V2339" s="1293"/>
    </row>
    <row r="2340" spans="1:22" ht="18">
      <c r="A2340" s="1652"/>
      <c r="B2340" s="817">
        <v>7</v>
      </c>
      <c r="C2340" s="1099">
        <v>100</v>
      </c>
      <c r="D2340" s="1102">
        <v>69</v>
      </c>
      <c r="E2340" s="1102">
        <v>18</v>
      </c>
      <c r="F2340" s="1102">
        <v>33</v>
      </c>
      <c r="G2340" s="514">
        <v>486</v>
      </c>
      <c r="H2340" s="514" t="s">
        <v>82</v>
      </c>
      <c r="I2340" s="514" t="s">
        <v>82</v>
      </c>
      <c r="J2340" s="764" t="s">
        <v>443</v>
      </c>
      <c r="K2340" s="764" t="s">
        <v>443</v>
      </c>
      <c r="L2340" s="868" t="s">
        <v>484</v>
      </c>
      <c r="M2340" s="468" t="s">
        <v>1238</v>
      </c>
      <c r="N2340" s="514">
        <v>205076</v>
      </c>
      <c r="O2340" s="756">
        <v>33.1</v>
      </c>
      <c r="P2340" s="1130">
        <v>10</v>
      </c>
      <c r="Q2340" s="537">
        <f t="shared" ref="Q2340:Q2403" si="67">O2340*(100-P2340)/100</f>
        <v>29.79</v>
      </c>
      <c r="R2340" s="470">
        <f>Q2340*0.75</f>
        <v>22.342500000000001</v>
      </c>
      <c r="S2340" s="1264">
        <f t="shared" si="66"/>
        <v>6884.0550520308834</v>
      </c>
      <c r="T2340" s="1265"/>
      <c r="U2340" s="1292" t="s">
        <v>1690</v>
      </c>
      <c r="V2340" s="1293"/>
    </row>
    <row r="2341" spans="1:22" ht="18">
      <c r="A2341" s="1652"/>
      <c r="B2341" s="817">
        <v>8</v>
      </c>
      <c r="C2341" s="1099" t="s">
        <v>82</v>
      </c>
      <c r="D2341" s="1102">
        <v>230</v>
      </c>
      <c r="E2341" s="1102">
        <v>0</v>
      </c>
      <c r="F2341" s="1103" t="s">
        <v>82</v>
      </c>
      <c r="G2341" s="514">
        <v>0</v>
      </c>
      <c r="H2341" s="514" t="s">
        <v>82</v>
      </c>
      <c r="I2341" s="514" t="s">
        <v>82</v>
      </c>
      <c r="J2341" s="764" t="s">
        <v>1210</v>
      </c>
      <c r="K2341" s="764">
        <v>0</v>
      </c>
      <c r="L2341" s="868" t="s">
        <v>96</v>
      </c>
      <c r="M2341" s="468" t="s">
        <v>82</v>
      </c>
      <c r="N2341" s="940"/>
      <c r="O2341" s="922"/>
      <c r="P2341" s="871"/>
      <c r="Q2341" s="537">
        <f t="shared" si="67"/>
        <v>0</v>
      </c>
      <c r="R2341" s="470">
        <f>Q2341*0.93</f>
        <v>0</v>
      </c>
      <c r="S2341" s="1264" t="e">
        <f t="shared" si="66"/>
        <v>#DIV/0!</v>
      </c>
      <c r="T2341" s="1265"/>
      <c r="U2341" s="1292" t="s">
        <v>472</v>
      </c>
      <c r="V2341" s="1293"/>
    </row>
    <row r="2342" spans="1:22" ht="18">
      <c r="A2342" s="1652"/>
      <c r="B2342" s="817" t="s">
        <v>465</v>
      </c>
      <c r="C2342" s="1099" t="s">
        <v>82</v>
      </c>
      <c r="D2342" s="1098">
        <v>30</v>
      </c>
      <c r="E2342" s="1104">
        <v>30</v>
      </c>
      <c r="F2342" s="1103" t="s">
        <v>82</v>
      </c>
      <c r="G2342" s="838" t="s">
        <v>96</v>
      </c>
      <c r="H2342" s="468" t="s">
        <v>82</v>
      </c>
      <c r="I2342" s="514" t="s">
        <v>82</v>
      </c>
      <c r="J2342" s="764" t="s">
        <v>699</v>
      </c>
      <c r="K2342" s="514">
        <v>0</v>
      </c>
      <c r="L2342" s="514" t="s">
        <v>82</v>
      </c>
      <c r="M2342" s="863" t="s">
        <v>82</v>
      </c>
      <c r="N2342" s="923"/>
      <c r="O2342" s="922"/>
      <c r="P2342" s="871"/>
      <c r="Q2342" s="537">
        <f t="shared" si="67"/>
        <v>0</v>
      </c>
      <c r="R2342" s="470">
        <f>Q2342*0.93</f>
        <v>0</v>
      </c>
      <c r="S2342" s="1264" t="e">
        <f t="shared" si="66"/>
        <v>#DIV/0!</v>
      </c>
      <c r="T2342" s="1265"/>
      <c r="U2342" s="1292" t="s">
        <v>473</v>
      </c>
      <c r="V2342" s="1293"/>
    </row>
    <row r="2343" spans="1:22" ht="18">
      <c r="A2343" s="1653"/>
      <c r="B2343" s="817" t="s">
        <v>467</v>
      </c>
      <c r="C2343" s="1099">
        <v>32</v>
      </c>
      <c r="D2343" s="1098">
        <v>49</v>
      </c>
      <c r="E2343" s="1109">
        <v>20</v>
      </c>
      <c r="F2343" s="1105">
        <v>32</v>
      </c>
      <c r="G2343" s="514">
        <v>487</v>
      </c>
      <c r="H2343" s="468" t="s">
        <v>82</v>
      </c>
      <c r="I2343" s="514" t="s">
        <v>82</v>
      </c>
      <c r="J2343" s="764">
        <v>0</v>
      </c>
      <c r="K2343" s="764">
        <v>0</v>
      </c>
      <c r="L2343" s="868" t="s">
        <v>484</v>
      </c>
      <c r="M2343" s="1091" t="s">
        <v>1806</v>
      </c>
      <c r="N2343" s="514">
        <v>110108</v>
      </c>
      <c r="O2343" s="787">
        <v>26</v>
      </c>
      <c r="P2343" s="801">
        <v>74</v>
      </c>
      <c r="Q2343" s="537">
        <f t="shared" si="67"/>
        <v>6.76</v>
      </c>
      <c r="R2343" s="470">
        <f>Q2343*0.7835</f>
        <v>5.2964599999999997</v>
      </c>
      <c r="S2343" s="1264">
        <f t="shared" si="66"/>
        <v>16288.165680473374</v>
      </c>
      <c r="T2343" s="1265"/>
      <c r="U2343" s="1292" t="s">
        <v>1690</v>
      </c>
      <c r="V2343" s="1293"/>
    </row>
    <row r="2344" spans="1:22" ht="19">
      <c r="A2344" s="1651">
        <v>45632</v>
      </c>
      <c r="B2344" s="817" t="s">
        <v>256</v>
      </c>
      <c r="C2344" s="1095" t="s">
        <v>1812</v>
      </c>
      <c r="D2344" s="1096" t="s">
        <v>1017</v>
      </c>
      <c r="E2344" s="1101">
        <v>60</v>
      </c>
      <c r="F2344" s="1098">
        <v>36</v>
      </c>
      <c r="G2344" s="514">
        <v>485</v>
      </c>
      <c r="H2344" s="970">
        <v>172.14</v>
      </c>
      <c r="I2344" s="514" t="s">
        <v>82</v>
      </c>
      <c r="J2344" s="838" t="s">
        <v>96</v>
      </c>
      <c r="K2344" s="839">
        <v>0</v>
      </c>
      <c r="L2344" s="868" t="s">
        <v>484</v>
      </c>
      <c r="M2344" s="468" t="s">
        <v>1063</v>
      </c>
      <c r="N2344" s="514">
        <v>24288</v>
      </c>
      <c r="O2344" s="756">
        <v>191</v>
      </c>
      <c r="P2344" s="768">
        <v>99</v>
      </c>
      <c r="Q2344" s="537">
        <f t="shared" si="67"/>
        <v>1.91</v>
      </c>
      <c r="R2344" s="470">
        <f>Q2344*0.75</f>
        <v>1.4324999999999999</v>
      </c>
      <c r="S2344" s="1264">
        <f t="shared" si="66"/>
        <v>12716.230366492147</v>
      </c>
      <c r="T2344" s="1265"/>
      <c r="U2344" s="1292" t="s">
        <v>1569</v>
      </c>
      <c r="V2344" s="1293"/>
    </row>
    <row r="2345" spans="1:22" ht="18">
      <c r="A2345" s="1652"/>
      <c r="B2345" s="817">
        <v>6</v>
      </c>
      <c r="C2345" s="1099">
        <v>100</v>
      </c>
      <c r="D2345" s="1100" t="s">
        <v>1000</v>
      </c>
      <c r="E2345" s="1101">
        <v>84</v>
      </c>
      <c r="F2345" s="1102">
        <v>33</v>
      </c>
      <c r="G2345" s="514">
        <v>532</v>
      </c>
      <c r="H2345" s="514" t="s">
        <v>82</v>
      </c>
      <c r="I2345" s="514" t="s">
        <v>82</v>
      </c>
      <c r="J2345" s="838" t="s">
        <v>701</v>
      </c>
      <c r="K2345" s="1128" t="s">
        <v>843</v>
      </c>
      <c r="L2345" s="868" t="s">
        <v>484</v>
      </c>
      <c r="M2345" s="468" t="s">
        <v>1805</v>
      </c>
      <c r="N2345" s="514">
        <v>145224</v>
      </c>
      <c r="O2345" s="756">
        <v>19.670000000000002</v>
      </c>
      <c r="P2345" s="801">
        <v>35</v>
      </c>
      <c r="Q2345" s="537">
        <f t="shared" si="67"/>
        <v>12.785500000000003</v>
      </c>
      <c r="R2345" s="470">
        <f>Q2345*0.75</f>
        <v>9.5891250000000028</v>
      </c>
      <c r="S2345" s="1264">
        <f t="shared" si="66"/>
        <v>11358.492041766061</v>
      </c>
      <c r="T2345" s="1265"/>
      <c r="U2345" s="1292" t="s">
        <v>1690</v>
      </c>
      <c r="V2345" s="1293"/>
    </row>
    <row r="2346" spans="1:22" ht="18">
      <c r="A2346" s="1652"/>
      <c r="B2346" s="817">
        <v>7</v>
      </c>
      <c r="C2346" s="1099">
        <v>100</v>
      </c>
      <c r="D2346" s="1102">
        <v>69</v>
      </c>
      <c r="E2346" s="1102">
        <v>18</v>
      </c>
      <c r="F2346" s="1102">
        <v>33</v>
      </c>
      <c r="G2346" s="514">
        <v>485</v>
      </c>
      <c r="H2346" s="514" t="s">
        <v>82</v>
      </c>
      <c r="I2346" s="514" t="s">
        <v>82</v>
      </c>
      <c r="J2346" s="764" t="s">
        <v>443</v>
      </c>
      <c r="K2346" s="764" t="s">
        <v>443</v>
      </c>
      <c r="L2346" s="868" t="s">
        <v>484</v>
      </c>
      <c r="M2346" s="468" t="s">
        <v>1238</v>
      </c>
      <c r="N2346" s="514">
        <v>205076</v>
      </c>
      <c r="O2346" s="756">
        <v>33.1</v>
      </c>
      <c r="P2346" s="1130">
        <v>10</v>
      </c>
      <c r="Q2346" s="537">
        <f t="shared" si="67"/>
        <v>29.79</v>
      </c>
      <c r="R2346" s="470">
        <f>Q2346*0.75</f>
        <v>22.342500000000001</v>
      </c>
      <c r="S2346" s="1264">
        <f t="shared" si="66"/>
        <v>6884.0550520308834</v>
      </c>
      <c r="T2346" s="1265"/>
      <c r="U2346" s="1292" t="s">
        <v>1690</v>
      </c>
      <c r="V2346" s="1293"/>
    </row>
    <row r="2347" spans="1:22" ht="18">
      <c r="A2347" s="1652"/>
      <c r="B2347" s="817">
        <v>8</v>
      </c>
      <c r="C2347" s="1099" t="s">
        <v>82</v>
      </c>
      <c r="D2347" s="1102">
        <v>230</v>
      </c>
      <c r="E2347" s="1102">
        <v>0</v>
      </c>
      <c r="F2347" s="1103" t="s">
        <v>82</v>
      </c>
      <c r="G2347" s="514">
        <v>0</v>
      </c>
      <c r="H2347" s="514" t="s">
        <v>82</v>
      </c>
      <c r="I2347" s="514" t="s">
        <v>82</v>
      </c>
      <c r="J2347" s="764" t="s">
        <v>1210</v>
      </c>
      <c r="K2347" s="764">
        <v>0</v>
      </c>
      <c r="L2347" s="868" t="s">
        <v>96</v>
      </c>
      <c r="M2347" s="468" t="s">
        <v>82</v>
      </c>
      <c r="N2347" s="940"/>
      <c r="O2347" s="922"/>
      <c r="P2347" s="871"/>
      <c r="Q2347" s="537">
        <f t="shared" si="67"/>
        <v>0</v>
      </c>
      <c r="R2347" s="470">
        <f>Q2347*0.93</f>
        <v>0</v>
      </c>
      <c r="S2347" s="1264" t="e">
        <f t="shared" si="66"/>
        <v>#DIV/0!</v>
      </c>
      <c r="T2347" s="1265"/>
      <c r="U2347" s="1292" t="s">
        <v>472</v>
      </c>
      <c r="V2347" s="1293"/>
    </row>
    <row r="2348" spans="1:22" ht="18">
      <c r="A2348" s="1652"/>
      <c r="B2348" s="817" t="s">
        <v>465</v>
      </c>
      <c r="C2348" s="1099" t="s">
        <v>82</v>
      </c>
      <c r="D2348" s="1098">
        <v>30</v>
      </c>
      <c r="E2348" s="1104">
        <v>30</v>
      </c>
      <c r="F2348" s="1103" t="s">
        <v>82</v>
      </c>
      <c r="G2348" s="838" t="s">
        <v>96</v>
      </c>
      <c r="H2348" s="468" t="s">
        <v>82</v>
      </c>
      <c r="I2348" s="514" t="s">
        <v>82</v>
      </c>
      <c r="J2348" s="764" t="s">
        <v>699</v>
      </c>
      <c r="K2348" s="514">
        <v>0</v>
      </c>
      <c r="L2348" s="514" t="s">
        <v>82</v>
      </c>
      <c r="M2348" s="863" t="s">
        <v>82</v>
      </c>
      <c r="N2348" s="923"/>
      <c r="O2348" s="922"/>
      <c r="P2348" s="871"/>
      <c r="Q2348" s="537">
        <f t="shared" si="67"/>
        <v>0</v>
      </c>
      <c r="R2348" s="470">
        <f>Q2348*0.93</f>
        <v>0</v>
      </c>
      <c r="S2348" s="1264" t="e">
        <f t="shared" si="66"/>
        <v>#DIV/0!</v>
      </c>
      <c r="T2348" s="1265"/>
      <c r="U2348" s="1292" t="s">
        <v>473</v>
      </c>
      <c r="V2348" s="1293"/>
    </row>
    <row r="2349" spans="1:22" ht="18">
      <c r="A2349" s="1653"/>
      <c r="B2349" s="817" t="s">
        <v>467</v>
      </c>
      <c r="C2349" s="1099">
        <v>32</v>
      </c>
      <c r="D2349" s="1098">
        <v>49</v>
      </c>
      <c r="E2349" s="1109">
        <v>20</v>
      </c>
      <c r="F2349" s="1105">
        <v>32</v>
      </c>
      <c r="G2349" s="514">
        <v>486</v>
      </c>
      <c r="H2349" s="468" t="s">
        <v>82</v>
      </c>
      <c r="I2349" s="514" t="s">
        <v>82</v>
      </c>
      <c r="J2349" s="764">
        <v>0</v>
      </c>
      <c r="K2349" s="764">
        <v>0</v>
      </c>
      <c r="L2349" s="868" t="s">
        <v>484</v>
      </c>
      <c r="M2349" s="1091" t="s">
        <v>1806</v>
      </c>
      <c r="N2349" s="514">
        <v>110108</v>
      </c>
      <c r="O2349" s="787">
        <v>26</v>
      </c>
      <c r="P2349" s="801">
        <v>74</v>
      </c>
      <c r="Q2349" s="537">
        <f t="shared" si="67"/>
        <v>6.76</v>
      </c>
      <c r="R2349" s="470">
        <f>Q2349*0.7835</f>
        <v>5.2964599999999997</v>
      </c>
      <c r="S2349" s="1264">
        <f t="shared" si="66"/>
        <v>16288.165680473374</v>
      </c>
      <c r="T2349" s="1265"/>
      <c r="U2349" s="1292" t="s">
        <v>1690</v>
      </c>
      <c r="V2349" s="1293"/>
    </row>
    <row r="2350" spans="1:22" ht="18">
      <c r="A2350" s="1651">
        <v>45633</v>
      </c>
      <c r="B2350" s="817" t="s">
        <v>256</v>
      </c>
      <c r="C2350" s="1095">
        <v>70</v>
      </c>
      <c r="D2350" s="1096">
        <v>44</v>
      </c>
      <c r="E2350" s="1101">
        <v>58</v>
      </c>
      <c r="F2350" s="1098">
        <v>36</v>
      </c>
      <c r="G2350" s="514">
        <v>481</v>
      </c>
      <c r="H2350" s="970">
        <v>172.07</v>
      </c>
      <c r="I2350" s="514" t="s">
        <v>82</v>
      </c>
      <c r="J2350" s="838" t="s">
        <v>96</v>
      </c>
      <c r="K2350" s="839">
        <v>0</v>
      </c>
      <c r="L2350" s="868" t="s">
        <v>484</v>
      </c>
      <c r="M2350" s="468" t="s">
        <v>996</v>
      </c>
      <c r="N2350" s="514">
        <v>24055</v>
      </c>
      <c r="O2350" s="756">
        <v>191</v>
      </c>
      <c r="P2350" s="768">
        <v>99</v>
      </c>
      <c r="Q2350" s="537">
        <f t="shared" si="67"/>
        <v>1.91</v>
      </c>
      <c r="R2350" s="470">
        <f>Q2350*0.75</f>
        <v>1.4324999999999999</v>
      </c>
      <c r="S2350" s="1264">
        <f t="shared" si="66"/>
        <v>12594.240837696336</v>
      </c>
      <c r="T2350" s="1265"/>
      <c r="U2350" s="1292" t="s">
        <v>1569</v>
      </c>
      <c r="V2350" s="1293"/>
    </row>
    <row r="2351" spans="1:22" ht="18">
      <c r="A2351" s="1652"/>
      <c r="B2351" s="817">
        <v>6</v>
      </c>
      <c r="C2351" s="1099">
        <v>100</v>
      </c>
      <c r="D2351" s="1100" t="s">
        <v>1000</v>
      </c>
      <c r="E2351" s="1101">
        <v>84</v>
      </c>
      <c r="F2351" s="1102">
        <v>33</v>
      </c>
      <c r="G2351" s="514">
        <v>529</v>
      </c>
      <c r="H2351" s="514" t="s">
        <v>82</v>
      </c>
      <c r="I2351" s="514" t="s">
        <v>82</v>
      </c>
      <c r="J2351" s="838" t="s">
        <v>1813</v>
      </c>
      <c r="K2351" s="1128" t="s">
        <v>1141</v>
      </c>
      <c r="L2351" s="868" t="s">
        <v>484</v>
      </c>
      <c r="M2351" s="468" t="s">
        <v>1802</v>
      </c>
      <c r="N2351" s="514">
        <v>149424</v>
      </c>
      <c r="O2351" s="756">
        <v>20.440000000000001</v>
      </c>
      <c r="P2351" s="801">
        <v>35</v>
      </c>
      <c r="Q2351" s="537">
        <f t="shared" si="67"/>
        <v>13.286000000000001</v>
      </c>
      <c r="R2351" s="470">
        <f>Q2351*0.75</f>
        <v>9.964500000000001</v>
      </c>
      <c r="S2351" s="1264">
        <f t="shared" si="66"/>
        <v>11246.725876862862</v>
      </c>
      <c r="T2351" s="1265"/>
      <c r="U2351" s="1292" t="s">
        <v>1690</v>
      </c>
      <c r="V2351" s="1293"/>
    </row>
    <row r="2352" spans="1:22" ht="18">
      <c r="A2352" s="1652"/>
      <c r="B2352" s="817">
        <v>7</v>
      </c>
      <c r="C2352" s="1099">
        <v>100</v>
      </c>
      <c r="D2352" s="1102">
        <v>69</v>
      </c>
      <c r="E2352" s="1102">
        <v>18</v>
      </c>
      <c r="F2352" s="1102">
        <v>33</v>
      </c>
      <c r="G2352" s="514">
        <v>481</v>
      </c>
      <c r="H2352" s="514" t="s">
        <v>82</v>
      </c>
      <c r="I2352" s="514" t="s">
        <v>82</v>
      </c>
      <c r="J2352" s="764" t="s">
        <v>443</v>
      </c>
      <c r="K2352" s="764" t="s">
        <v>443</v>
      </c>
      <c r="L2352" s="868" t="s">
        <v>484</v>
      </c>
      <c r="M2352" s="468" t="s">
        <v>1732</v>
      </c>
      <c r="N2352" s="514">
        <v>205076</v>
      </c>
      <c r="O2352" s="756">
        <v>33.1</v>
      </c>
      <c r="P2352" s="1130">
        <v>10</v>
      </c>
      <c r="Q2352" s="537">
        <f t="shared" si="67"/>
        <v>29.79</v>
      </c>
      <c r="R2352" s="470">
        <f>Q2352*0.75</f>
        <v>22.342500000000001</v>
      </c>
      <c r="S2352" s="1264">
        <f t="shared" si="66"/>
        <v>6884.0550520308834</v>
      </c>
      <c r="T2352" s="1265"/>
      <c r="U2352" s="1292" t="s">
        <v>1690</v>
      </c>
      <c r="V2352" s="1293"/>
    </row>
    <row r="2353" spans="1:23" ht="18">
      <c r="A2353" s="1652"/>
      <c r="B2353" s="817">
        <v>8</v>
      </c>
      <c r="C2353" s="1099" t="s">
        <v>82</v>
      </c>
      <c r="D2353" s="1102">
        <v>230</v>
      </c>
      <c r="E2353" s="1102">
        <v>0</v>
      </c>
      <c r="F2353" s="1103" t="s">
        <v>82</v>
      </c>
      <c r="G2353" s="514">
        <v>0</v>
      </c>
      <c r="H2353" s="514" t="s">
        <v>82</v>
      </c>
      <c r="I2353" s="514" t="s">
        <v>82</v>
      </c>
      <c r="J2353" s="764" t="s">
        <v>1210</v>
      </c>
      <c r="K2353" s="764">
        <v>0</v>
      </c>
      <c r="L2353" s="868" t="s">
        <v>96</v>
      </c>
      <c r="M2353" s="468" t="s">
        <v>82</v>
      </c>
      <c r="N2353" s="940"/>
      <c r="O2353" s="922"/>
      <c r="P2353" s="871"/>
      <c r="Q2353" s="537">
        <f t="shared" si="67"/>
        <v>0</v>
      </c>
      <c r="R2353" s="470">
        <f>Q2353*0.93</f>
        <v>0</v>
      </c>
      <c r="S2353" s="1264" t="e">
        <f t="shared" si="66"/>
        <v>#DIV/0!</v>
      </c>
      <c r="T2353" s="1265"/>
      <c r="U2353" s="1292" t="s">
        <v>472</v>
      </c>
      <c r="V2353" s="1293"/>
    </row>
    <row r="2354" spans="1:23" ht="18">
      <c r="A2354" s="1652"/>
      <c r="B2354" s="817" t="s">
        <v>465</v>
      </c>
      <c r="C2354" s="1099" t="s">
        <v>82</v>
      </c>
      <c r="D2354" s="1098">
        <v>30</v>
      </c>
      <c r="E2354" s="1104">
        <v>30</v>
      </c>
      <c r="F2354" s="1103" t="s">
        <v>82</v>
      </c>
      <c r="G2354" s="838" t="s">
        <v>96</v>
      </c>
      <c r="H2354" s="468" t="s">
        <v>82</v>
      </c>
      <c r="I2354" s="514" t="s">
        <v>82</v>
      </c>
      <c r="J2354" s="764" t="s">
        <v>699</v>
      </c>
      <c r="K2354" s="514">
        <v>0</v>
      </c>
      <c r="L2354" s="514" t="s">
        <v>82</v>
      </c>
      <c r="M2354" s="863" t="s">
        <v>82</v>
      </c>
      <c r="N2354" s="923"/>
      <c r="O2354" s="922"/>
      <c r="P2354" s="871"/>
      <c r="Q2354" s="537">
        <f t="shared" si="67"/>
        <v>0</v>
      </c>
      <c r="R2354" s="470">
        <f>Q2354*0.93</f>
        <v>0</v>
      </c>
      <c r="S2354" s="1264" t="e">
        <f t="shared" si="66"/>
        <v>#DIV/0!</v>
      </c>
      <c r="T2354" s="1265"/>
      <c r="U2354" s="1292" t="s">
        <v>473</v>
      </c>
      <c r="V2354" s="1293"/>
    </row>
    <row r="2355" spans="1:23" ht="18">
      <c r="A2355" s="1653"/>
      <c r="B2355" s="817" t="s">
        <v>467</v>
      </c>
      <c r="C2355" s="1099">
        <v>32</v>
      </c>
      <c r="D2355" s="1098">
        <v>49</v>
      </c>
      <c r="E2355" s="1109">
        <v>20</v>
      </c>
      <c r="F2355" s="1105">
        <v>32</v>
      </c>
      <c r="G2355" s="514">
        <v>481</v>
      </c>
      <c r="H2355" s="468" t="s">
        <v>82</v>
      </c>
      <c r="I2355" s="514" t="s">
        <v>82</v>
      </c>
      <c r="J2355" s="764">
        <v>0</v>
      </c>
      <c r="K2355" s="764">
        <v>0</v>
      </c>
      <c r="L2355" s="868" t="s">
        <v>484</v>
      </c>
      <c r="M2355" s="1091" t="s">
        <v>1799</v>
      </c>
      <c r="N2355" s="514">
        <v>110108</v>
      </c>
      <c r="O2355" s="787">
        <v>26</v>
      </c>
      <c r="P2355" s="801">
        <v>74</v>
      </c>
      <c r="Q2355" s="537">
        <f t="shared" si="67"/>
        <v>6.76</v>
      </c>
      <c r="R2355" s="470">
        <f>Q2355*0.7835</f>
        <v>5.2964599999999997</v>
      </c>
      <c r="S2355" s="1264">
        <f t="shared" si="66"/>
        <v>16288.165680473374</v>
      </c>
      <c r="T2355" s="1265"/>
      <c r="U2355" s="1292" t="s">
        <v>1690</v>
      </c>
      <c r="V2355" s="1293"/>
    </row>
    <row r="2356" spans="1:23" ht="18">
      <c r="A2356" s="1651">
        <v>45634</v>
      </c>
      <c r="B2356" s="817" t="s">
        <v>256</v>
      </c>
      <c r="C2356" s="1095">
        <v>70</v>
      </c>
      <c r="D2356" s="1096">
        <v>44</v>
      </c>
      <c r="E2356" s="1101">
        <v>58</v>
      </c>
      <c r="F2356" s="1098">
        <v>36</v>
      </c>
      <c r="G2356" s="514">
        <v>481</v>
      </c>
      <c r="H2356" s="970">
        <v>172.07</v>
      </c>
      <c r="I2356" s="514" t="s">
        <v>82</v>
      </c>
      <c r="J2356" s="838" t="s">
        <v>96</v>
      </c>
      <c r="K2356" s="839">
        <v>0</v>
      </c>
      <c r="L2356" s="868" t="s">
        <v>484</v>
      </c>
      <c r="M2356" s="468" t="s">
        <v>996</v>
      </c>
      <c r="N2356" s="514">
        <v>24055</v>
      </c>
      <c r="O2356" s="756">
        <v>191</v>
      </c>
      <c r="P2356" s="768">
        <v>99</v>
      </c>
      <c r="Q2356" s="537">
        <f t="shared" si="67"/>
        <v>1.91</v>
      </c>
      <c r="R2356" s="470">
        <f>Q2356*0.75</f>
        <v>1.4324999999999999</v>
      </c>
      <c r="S2356" s="1264">
        <f t="shared" si="66"/>
        <v>12594.240837696336</v>
      </c>
      <c r="T2356" s="1265"/>
      <c r="U2356" s="1292" t="s">
        <v>1569</v>
      </c>
      <c r="V2356" s="1293"/>
    </row>
    <row r="2357" spans="1:23" ht="18">
      <c r="A2357" s="1652"/>
      <c r="B2357" s="817">
        <v>6</v>
      </c>
      <c r="C2357" s="1099">
        <v>100</v>
      </c>
      <c r="D2357" s="1100" t="s">
        <v>1000</v>
      </c>
      <c r="E2357" s="1101">
        <v>84</v>
      </c>
      <c r="F2357" s="1102">
        <v>33</v>
      </c>
      <c r="G2357" s="514">
        <v>529</v>
      </c>
      <c r="H2357" s="514" t="s">
        <v>82</v>
      </c>
      <c r="I2357" s="514" t="s">
        <v>82</v>
      </c>
      <c r="J2357" s="838" t="s">
        <v>1813</v>
      </c>
      <c r="K2357" s="1128" t="s">
        <v>1141</v>
      </c>
      <c r="L2357" s="868" t="s">
        <v>484</v>
      </c>
      <c r="M2357" s="468" t="s">
        <v>1802</v>
      </c>
      <c r="N2357" s="514">
        <v>149424</v>
      </c>
      <c r="O2357" s="756">
        <v>20.440000000000001</v>
      </c>
      <c r="P2357" s="801">
        <v>35</v>
      </c>
      <c r="Q2357" s="537">
        <f t="shared" si="67"/>
        <v>13.286000000000001</v>
      </c>
      <c r="R2357" s="470">
        <f>Q2357*0.75</f>
        <v>9.964500000000001</v>
      </c>
      <c r="S2357" s="1264">
        <f t="shared" si="66"/>
        <v>11246.725876862862</v>
      </c>
      <c r="T2357" s="1265"/>
      <c r="U2357" s="1292" t="s">
        <v>1690</v>
      </c>
      <c r="V2357" s="1293"/>
    </row>
    <row r="2358" spans="1:23" ht="18">
      <c r="A2358" s="1652"/>
      <c r="B2358" s="817">
        <v>7</v>
      </c>
      <c r="C2358" s="1099">
        <v>100</v>
      </c>
      <c r="D2358" s="1102">
        <v>69</v>
      </c>
      <c r="E2358" s="1102">
        <v>18</v>
      </c>
      <c r="F2358" s="1102">
        <v>33</v>
      </c>
      <c r="G2358" s="514">
        <v>481</v>
      </c>
      <c r="H2358" s="514" t="s">
        <v>82</v>
      </c>
      <c r="I2358" s="514" t="s">
        <v>82</v>
      </c>
      <c r="J2358" s="764" t="s">
        <v>443</v>
      </c>
      <c r="K2358" s="764" t="s">
        <v>443</v>
      </c>
      <c r="L2358" s="868" t="s">
        <v>484</v>
      </c>
      <c r="M2358" s="468" t="s">
        <v>1732</v>
      </c>
      <c r="N2358" s="514">
        <v>205076</v>
      </c>
      <c r="O2358" s="756">
        <v>33.1</v>
      </c>
      <c r="P2358" s="1130">
        <v>10</v>
      </c>
      <c r="Q2358" s="537">
        <f t="shared" si="67"/>
        <v>29.79</v>
      </c>
      <c r="R2358" s="470">
        <f>Q2358*0.75</f>
        <v>22.342500000000001</v>
      </c>
      <c r="S2358" s="1264">
        <f t="shared" si="66"/>
        <v>6884.0550520308834</v>
      </c>
      <c r="T2358" s="1265"/>
      <c r="U2358" s="1292" t="s">
        <v>1690</v>
      </c>
      <c r="V2358" s="1293"/>
    </row>
    <row r="2359" spans="1:23" ht="18">
      <c r="A2359" s="1652"/>
      <c r="B2359" s="817">
        <v>8</v>
      </c>
      <c r="C2359" s="1099" t="s">
        <v>82</v>
      </c>
      <c r="D2359" s="1102">
        <v>230</v>
      </c>
      <c r="E2359" s="1102">
        <v>0</v>
      </c>
      <c r="F2359" s="1103" t="s">
        <v>82</v>
      </c>
      <c r="G2359" s="514">
        <v>0</v>
      </c>
      <c r="H2359" s="514" t="s">
        <v>82</v>
      </c>
      <c r="I2359" s="514" t="s">
        <v>82</v>
      </c>
      <c r="J2359" s="764" t="s">
        <v>1210</v>
      </c>
      <c r="K2359" s="764">
        <v>0</v>
      </c>
      <c r="L2359" s="868" t="s">
        <v>96</v>
      </c>
      <c r="M2359" s="468" t="s">
        <v>82</v>
      </c>
      <c r="N2359" s="940"/>
      <c r="O2359" s="922"/>
      <c r="P2359" s="871"/>
      <c r="Q2359" s="537">
        <f t="shared" si="67"/>
        <v>0</v>
      </c>
      <c r="R2359" s="470">
        <f>Q2359*0.93</f>
        <v>0</v>
      </c>
      <c r="S2359" s="1264" t="e">
        <f t="shared" si="66"/>
        <v>#DIV/0!</v>
      </c>
      <c r="T2359" s="1265"/>
      <c r="U2359" s="1292" t="s">
        <v>472</v>
      </c>
      <c r="V2359" s="1293"/>
    </row>
    <row r="2360" spans="1:23" ht="18">
      <c r="A2360" s="1652"/>
      <c r="B2360" s="817" t="s">
        <v>465</v>
      </c>
      <c r="C2360" s="1099" t="s">
        <v>82</v>
      </c>
      <c r="D2360" s="1098">
        <v>30</v>
      </c>
      <c r="E2360" s="1104">
        <v>30</v>
      </c>
      <c r="F2360" s="1103" t="s">
        <v>82</v>
      </c>
      <c r="G2360" s="838" t="s">
        <v>96</v>
      </c>
      <c r="H2360" s="468" t="s">
        <v>82</v>
      </c>
      <c r="I2360" s="514" t="s">
        <v>82</v>
      </c>
      <c r="J2360" s="764" t="s">
        <v>699</v>
      </c>
      <c r="K2360" s="514">
        <v>0</v>
      </c>
      <c r="L2360" s="514" t="s">
        <v>82</v>
      </c>
      <c r="M2360" s="863" t="s">
        <v>82</v>
      </c>
      <c r="N2360" s="923"/>
      <c r="O2360" s="922"/>
      <c r="P2360" s="871"/>
      <c r="Q2360" s="537">
        <f t="shared" si="67"/>
        <v>0</v>
      </c>
      <c r="R2360" s="470">
        <f>Q2360*0.93</f>
        <v>0</v>
      </c>
      <c r="S2360" s="1264" t="e">
        <f t="shared" si="66"/>
        <v>#DIV/0!</v>
      </c>
      <c r="T2360" s="1265"/>
      <c r="U2360" s="1292" t="s">
        <v>473</v>
      </c>
      <c r="V2360" s="1293"/>
    </row>
    <row r="2361" spans="1:23" ht="18">
      <c r="A2361" s="1653"/>
      <c r="B2361" s="817" t="s">
        <v>467</v>
      </c>
      <c r="C2361" s="1099">
        <v>32</v>
      </c>
      <c r="D2361" s="1098">
        <v>49</v>
      </c>
      <c r="E2361" s="1109">
        <v>20</v>
      </c>
      <c r="F2361" s="1105">
        <v>32</v>
      </c>
      <c r="G2361" s="514">
        <v>481</v>
      </c>
      <c r="H2361" s="468" t="s">
        <v>82</v>
      </c>
      <c r="I2361" s="514" t="s">
        <v>82</v>
      </c>
      <c r="J2361" s="764">
        <v>0</v>
      </c>
      <c r="K2361" s="764">
        <v>0</v>
      </c>
      <c r="L2361" s="868" t="s">
        <v>484</v>
      </c>
      <c r="M2361" s="1091" t="s">
        <v>1799</v>
      </c>
      <c r="N2361" s="514">
        <v>110108</v>
      </c>
      <c r="O2361" s="787">
        <v>26</v>
      </c>
      <c r="P2361" s="801">
        <v>74</v>
      </c>
      <c r="Q2361" s="537">
        <f t="shared" si="67"/>
        <v>6.76</v>
      </c>
      <c r="R2361" s="470">
        <f>Q2361*0.7835</f>
        <v>5.2964599999999997</v>
      </c>
      <c r="S2361" s="1264">
        <f t="shared" si="66"/>
        <v>16288.165680473374</v>
      </c>
      <c r="T2361" s="1265"/>
      <c r="U2361" s="1292" t="s">
        <v>1690</v>
      </c>
      <c r="V2361" s="1293"/>
    </row>
    <row r="2362" spans="1:23" ht="18">
      <c r="A2362" s="1651">
        <v>45635</v>
      </c>
      <c r="B2362" s="817" t="s">
        <v>256</v>
      </c>
      <c r="C2362" s="1095">
        <v>70</v>
      </c>
      <c r="D2362" s="1096">
        <v>44</v>
      </c>
      <c r="E2362" s="1101">
        <v>55</v>
      </c>
      <c r="F2362" s="1098" t="s">
        <v>874</v>
      </c>
      <c r="G2362" s="514">
        <v>481</v>
      </c>
      <c r="H2362" s="970">
        <v>172.12</v>
      </c>
      <c r="I2362" s="514" t="s">
        <v>82</v>
      </c>
      <c r="J2362" s="838" t="s">
        <v>96</v>
      </c>
      <c r="K2362" s="839">
        <v>0</v>
      </c>
      <c r="L2362" s="868" t="s">
        <v>484</v>
      </c>
      <c r="M2362" s="468" t="s">
        <v>842</v>
      </c>
      <c r="N2362" s="514">
        <v>23125</v>
      </c>
      <c r="O2362" s="756">
        <v>191</v>
      </c>
      <c r="P2362" s="768">
        <v>99</v>
      </c>
      <c r="Q2362" s="537">
        <f t="shared" si="67"/>
        <v>1.91</v>
      </c>
      <c r="R2362" s="470">
        <f>Q2362*0.75</f>
        <v>1.4324999999999999</v>
      </c>
      <c r="S2362" s="1264">
        <f t="shared" si="66"/>
        <v>12107.329842931938</v>
      </c>
      <c r="T2362" s="1265"/>
      <c r="U2362" s="1292" t="s">
        <v>1569</v>
      </c>
      <c r="V2362" s="1293"/>
    </row>
    <row r="2363" spans="1:23" ht="18">
      <c r="A2363" s="1652"/>
      <c r="B2363" s="817">
        <v>6</v>
      </c>
      <c r="C2363" s="1099">
        <v>100</v>
      </c>
      <c r="D2363" s="1100" t="s">
        <v>1559</v>
      </c>
      <c r="E2363" s="1101">
        <v>84</v>
      </c>
      <c r="F2363" s="1102">
        <v>33</v>
      </c>
      <c r="G2363" s="514">
        <v>531</v>
      </c>
      <c r="H2363" s="514" t="s">
        <v>82</v>
      </c>
      <c r="I2363" s="514" t="s">
        <v>82</v>
      </c>
      <c r="J2363" s="838" t="s">
        <v>1814</v>
      </c>
      <c r="K2363" s="1128" t="s">
        <v>1141</v>
      </c>
      <c r="L2363" s="868" t="s">
        <v>484</v>
      </c>
      <c r="M2363" s="468" t="s">
        <v>1816</v>
      </c>
      <c r="N2363" s="514">
        <v>152424</v>
      </c>
      <c r="O2363" s="756">
        <v>20.07</v>
      </c>
      <c r="P2363" s="801">
        <v>40</v>
      </c>
      <c r="Q2363" s="537">
        <f t="shared" si="67"/>
        <v>12.042</v>
      </c>
      <c r="R2363" s="470">
        <f>Q2363*0.75</f>
        <v>9.0314999999999994</v>
      </c>
      <c r="S2363" s="1264">
        <f t="shared" si="66"/>
        <v>12657.698056801197</v>
      </c>
      <c r="T2363" s="1265"/>
      <c r="U2363" s="1292" t="s">
        <v>1690</v>
      </c>
      <c r="V2363" s="1293"/>
      <c r="W2363" s="959">
        <v>14</v>
      </c>
    </row>
    <row r="2364" spans="1:23" ht="18">
      <c r="A2364" s="1652"/>
      <c r="B2364" s="817">
        <v>7</v>
      </c>
      <c r="C2364" s="1099">
        <v>100</v>
      </c>
      <c r="D2364" s="1102">
        <v>69</v>
      </c>
      <c r="E2364" s="1102">
        <v>18</v>
      </c>
      <c r="F2364" s="1102">
        <v>33</v>
      </c>
      <c r="G2364" s="514">
        <v>481</v>
      </c>
      <c r="H2364" s="514" t="s">
        <v>82</v>
      </c>
      <c r="I2364" s="514" t="s">
        <v>82</v>
      </c>
      <c r="J2364" s="764" t="s">
        <v>443</v>
      </c>
      <c r="K2364" s="764" t="s">
        <v>443</v>
      </c>
      <c r="L2364" s="868" t="s">
        <v>484</v>
      </c>
      <c r="M2364" s="468" t="s">
        <v>1238</v>
      </c>
      <c r="N2364" s="514">
        <v>205076</v>
      </c>
      <c r="O2364" s="756">
        <v>33.1</v>
      </c>
      <c r="P2364" s="1130">
        <v>10</v>
      </c>
      <c r="Q2364" s="537">
        <f t="shared" si="67"/>
        <v>29.79</v>
      </c>
      <c r="R2364" s="470">
        <f>Q2364*0.75</f>
        <v>22.342500000000001</v>
      </c>
      <c r="S2364" s="1264">
        <f t="shared" si="66"/>
        <v>6884.0550520308834</v>
      </c>
      <c r="T2364" s="1265"/>
      <c r="U2364" s="1292" t="s">
        <v>1690</v>
      </c>
      <c r="V2364" s="1293"/>
    </row>
    <row r="2365" spans="1:23" ht="18">
      <c r="A2365" s="1652"/>
      <c r="B2365" s="817">
        <v>8</v>
      </c>
      <c r="C2365" s="1099" t="s">
        <v>82</v>
      </c>
      <c r="D2365" s="1102">
        <v>230</v>
      </c>
      <c r="E2365" s="1102">
        <v>0</v>
      </c>
      <c r="F2365" s="1103" t="s">
        <v>82</v>
      </c>
      <c r="G2365" s="514">
        <v>0</v>
      </c>
      <c r="H2365" s="514" t="s">
        <v>82</v>
      </c>
      <c r="I2365" s="514" t="s">
        <v>82</v>
      </c>
      <c r="J2365" s="764" t="s">
        <v>1210</v>
      </c>
      <c r="K2365" s="764">
        <v>0</v>
      </c>
      <c r="L2365" s="868" t="s">
        <v>96</v>
      </c>
      <c r="M2365" s="468" t="s">
        <v>82</v>
      </c>
      <c r="N2365" s="940"/>
      <c r="O2365" s="922"/>
      <c r="P2365" s="871"/>
      <c r="Q2365" s="537">
        <f t="shared" si="67"/>
        <v>0</v>
      </c>
      <c r="R2365" s="470">
        <f>Q2365*0.93</f>
        <v>0</v>
      </c>
      <c r="S2365" s="1264" t="e">
        <f t="shared" si="66"/>
        <v>#DIV/0!</v>
      </c>
      <c r="T2365" s="1265"/>
      <c r="U2365" s="1292" t="s">
        <v>472</v>
      </c>
      <c r="V2365" s="1293"/>
    </row>
    <row r="2366" spans="1:23" ht="18">
      <c r="A2366" s="1652"/>
      <c r="B2366" s="817" t="s">
        <v>465</v>
      </c>
      <c r="C2366" s="1099" t="s">
        <v>82</v>
      </c>
      <c r="D2366" s="1098">
        <v>30</v>
      </c>
      <c r="E2366" s="1104">
        <v>30</v>
      </c>
      <c r="F2366" s="1103" t="s">
        <v>82</v>
      </c>
      <c r="G2366" s="838" t="s">
        <v>96</v>
      </c>
      <c r="H2366" s="468" t="s">
        <v>82</v>
      </c>
      <c r="I2366" s="514" t="s">
        <v>82</v>
      </c>
      <c r="J2366" s="764" t="s">
        <v>699</v>
      </c>
      <c r="K2366" s="514">
        <v>0</v>
      </c>
      <c r="L2366" s="514" t="s">
        <v>82</v>
      </c>
      <c r="M2366" s="863" t="s">
        <v>82</v>
      </c>
      <c r="N2366" s="923"/>
      <c r="O2366" s="922"/>
      <c r="P2366" s="871"/>
      <c r="Q2366" s="537">
        <f t="shared" si="67"/>
        <v>0</v>
      </c>
      <c r="R2366" s="470">
        <f>Q2366*0.93</f>
        <v>0</v>
      </c>
      <c r="S2366" s="1264" t="e">
        <f t="shared" si="66"/>
        <v>#DIV/0!</v>
      </c>
      <c r="T2366" s="1265"/>
      <c r="U2366" s="1292" t="s">
        <v>473</v>
      </c>
      <c r="V2366" s="1293"/>
    </row>
    <row r="2367" spans="1:23" ht="18">
      <c r="A2367" s="1653"/>
      <c r="B2367" s="817" t="s">
        <v>467</v>
      </c>
      <c r="C2367" s="1099">
        <v>32</v>
      </c>
      <c r="D2367" s="1098" t="s">
        <v>1815</v>
      </c>
      <c r="E2367" s="1109">
        <v>20</v>
      </c>
      <c r="F2367" s="1105" t="s">
        <v>874</v>
      </c>
      <c r="G2367" s="514">
        <v>482</v>
      </c>
      <c r="H2367" s="468" t="s">
        <v>82</v>
      </c>
      <c r="I2367" s="514" t="s">
        <v>82</v>
      </c>
      <c r="J2367" s="764">
        <v>0</v>
      </c>
      <c r="K2367" s="764">
        <v>0</v>
      </c>
      <c r="L2367" s="868" t="s">
        <v>484</v>
      </c>
      <c r="M2367" s="1091" t="s">
        <v>1792</v>
      </c>
      <c r="N2367" s="514">
        <v>110992</v>
      </c>
      <c r="O2367" s="787">
        <v>26</v>
      </c>
      <c r="P2367" s="801">
        <v>69</v>
      </c>
      <c r="Q2367" s="537">
        <f t="shared" si="67"/>
        <v>8.06</v>
      </c>
      <c r="R2367" s="470">
        <f>Q2367*0.7835</f>
        <v>6.31501</v>
      </c>
      <c r="S2367" s="1264">
        <f t="shared" si="66"/>
        <v>13770.719602977666</v>
      </c>
      <c r="T2367" s="1265"/>
      <c r="U2367" s="1292" t="s">
        <v>1690</v>
      </c>
      <c r="V2367" s="1293"/>
      <c r="W2367" s="959">
        <v>5.5</v>
      </c>
    </row>
    <row r="2368" spans="1:23" ht="18">
      <c r="A2368" s="1651">
        <v>45636</v>
      </c>
      <c r="B2368" s="817" t="s">
        <v>256</v>
      </c>
      <c r="C2368" s="1095">
        <v>70</v>
      </c>
      <c r="D2368" s="1096">
        <v>44</v>
      </c>
      <c r="E2368" s="1101" t="s">
        <v>1818</v>
      </c>
      <c r="F2368" s="1098" t="s">
        <v>907</v>
      </c>
      <c r="G2368" s="514">
        <v>479</v>
      </c>
      <c r="H2368" s="970">
        <v>172</v>
      </c>
      <c r="I2368" s="514" t="s">
        <v>82</v>
      </c>
      <c r="J2368" s="838" t="s">
        <v>96</v>
      </c>
      <c r="K2368" s="839">
        <v>0</v>
      </c>
      <c r="L2368" s="868" t="s">
        <v>484</v>
      </c>
      <c r="M2368" s="468" t="s">
        <v>842</v>
      </c>
      <c r="N2368" s="514">
        <v>23000</v>
      </c>
      <c r="O2368" s="756">
        <v>191</v>
      </c>
      <c r="P2368" s="768">
        <v>99</v>
      </c>
      <c r="Q2368" s="537">
        <f t="shared" si="67"/>
        <v>1.91</v>
      </c>
      <c r="R2368" s="470">
        <f>Q2368*0.75</f>
        <v>1.4324999999999999</v>
      </c>
      <c r="S2368" s="1264">
        <f t="shared" si="66"/>
        <v>12041.884816753927</v>
      </c>
      <c r="T2368" s="1265"/>
      <c r="U2368" s="1292" t="s">
        <v>1569</v>
      </c>
      <c r="V2368" s="1293"/>
    </row>
    <row r="2369" spans="1:23" ht="18">
      <c r="A2369" s="1652"/>
      <c r="B2369" s="817">
        <v>6</v>
      </c>
      <c r="C2369" s="1099">
        <v>100</v>
      </c>
      <c r="D2369" s="1100" t="s">
        <v>1559</v>
      </c>
      <c r="E2369" s="1101">
        <v>84</v>
      </c>
      <c r="F2369" s="1102">
        <v>33</v>
      </c>
      <c r="G2369" s="514">
        <v>527</v>
      </c>
      <c r="H2369" s="514" t="s">
        <v>82</v>
      </c>
      <c r="I2369" s="514" t="s">
        <v>82</v>
      </c>
      <c r="J2369" s="838" t="s">
        <v>701</v>
      </c>
      <c r="K2369" s="764" t="s">
        <v>699</v>
      </c>
      <c r="L2369" s="868" t="s">
        <v>484</v>
      </c>
      <c r="M2369" s="468" t="s">
        <v>1802</v>
      </c>
      <c r="N2369" s="514">
        <v>154062</v>
      </c>
      <c r="O2369" s="756">
        <v>20.81</v>
      </c>
      <c r="P2369" s="801">
        <v>40</v>
      </c>
      <c r="Q2369" s="537">
        <f t="shared" si="67"/>
        <v>12.485999999999999</v>
      </c>
      <c r="R2369" s="470">
        <f>Q2369*0.75</f>
        <v>9.3644999999999996</v>
      </c>
      <c r="S2369" s="1264">
        <f t="shared" si="66"/>
        <v>12338.779432964922</v>
      </c>
      <c r="T2369" s="1265"/>
      <c r="U2369" s="1292" t="s">
        <v>1690</v>
      </c>
      <c r="V2369" s="1293"/>
    </row>
    <row r="2370" spans="1:23" ht="18">
      <c r="A2370" s="1652"/>
      <c r="B2370" s="817">
        <v>7</v>
      </c>
      <c r="C2370" s="1099">
        <v>100</v>
      </c>
      <c r="D2370" s="1102" t="s">
        <v>1515</v>
      </c>
      <c r="E2370" s="1102">
        <v>18</v>
      </c>
      <c r="F2370" s="1102" t="s">
        <v>1135</v>
      </c>
      <c r="G2370" s="514">
        <v>479</v>
      </c>
      <c r="H2370" s="514" t="s">
        <v>82</v>
      </c>
      <c r="I2370" s="514" t="s">
        <v>82</v>
      </c>
      <c r="J2370" s="764" t="s">
        <v>443</v>
      </c>
      <c r="K2370" s="764" t="s">
        <v>443</v>
      </c>
      <c r="L2370" s="868" t="s">
        <v>484</v>
      </c>
      <c r="M2370" s="468" t="s">
        <v>1819</v>
      </c>
      <c r="N2370" s="514">
        <v>203786</v>
      </c>
      <c r="O2370" s="756">
        <v>33.1</v>
      </c>
      <c r="P2370" s="1130">
        <v>17</v>
      </c>
      <c r="Q2370" s="537">
        <f t="shared" si="67"/>
        <v>27.473000000000003</v>
      </c>
      <c r="R2370" s="470">
        <f>Q2370*0.75</f>
        <v>20.604750000000003</v>
      </c>
      <c r="S2370" s="1264">
        <f t="shared" si="66"/>
        <v>7417.6828158555663</v>
      </c>
      <c r="T2370" s="1265"/>
      <c r="U2370" s="1292" t="s">
        <v>1690</v>
      </c>
      <c r="V2370" s="1293"/>
      <c r="W2370" s="959">
        <v>9</v>
      </c>
    </row>
    <row r="2371" spans="1:23" ht="18">
      <c r="A2371" s="1652"/>
      <c r="B2371" s="817">
        <v>8</v>
      </c>
      <c r="C2371" s="1099" t="s">
        <v>82</v>
      </c>
      <c r="D2371" s="1102">
        <v>230</v>
      </c>
      <c r="E2371" s="1102">
        <v>0</v>
      </c>
      <c r="F2371" s="1103" t="s">
        <v>82</v>
      </c>
      <c r="G2371" s="514">
        <v>0</v>
      </c>
      <c r="H2371" s="514" t="s">
        <v>82</v>
      </c>
      <c r="I2371" s="514" t="s">
        <v>82</v>
      </c>
      <c r="J2371" s="764" t="s">
        <v>1210</v>
      </c>
      <c r="K2371" s="764">
        <v>0</v>
      </c>
      <c r="L2371" s="868" t="s">
        <v>96</v>
      </c>
      <c r="M2371" s="468" t="s">
        <v>82</v>
      </c>
      <c r="N2371" s="940"/>
      <c r="O2371" s="922"/>
      <c r="P2371" s="871"/>
      <c r="Q2371" s="537">
        <f t="shared" si="67"/>
        <v>0</v>
      </c>
      <c r="R2371" s="470">
        <f>Q2371*0.93</f>
        <v>0</v>
      </c>
      <c r="S2371" s="1264" t="e">
        <f t="shared" si="66"/>
        <v>#DIV/0!</v>
      </c>
      <c r="T2371" s="1265"/>
      <c r="U2371" s="1292" t="s">
        <v>472</v>
      </c>
      <c r="V2371" s="1293"/>
    </row>
    <row r="2372" spans="1:23" ht="18">
      <c r="A2372" s="1652"/>
      <c r="B2372" s="817" t="s">
        <v>465</v>
      </c>
      <c r="C2372" s="1099" t="s">
        <v>82</v>
      </c>
      <c r="D2372" s="1098">
        <v>30</v>
      </c>
      <c r="E2372" s="1104">
        <v>30</v>
      </c>
      <c r="F2372" s="1103" t="s">
        <v>82</v>
      </c>
      <c r="G2372" s="838" t="s">
        <v>96</v>
      </c>
      <c r="H2372" s="468" t="s">
        <v>82</v>
      </c>
      <c r="I2372" s="514" t="s">
        <v>82</v>
      </c>
      <c r="J2372" s="764" t="s">
        <v>699</v>
      </c>
      <c r="K2372" s="514">
        <v>0</v>
      </c>
      <c r="L2372" s="514" t="s">
        <v>82</v>
      </c>
      <c r="M2372" s="863" t="s">
        <v>82</v>
      </c>
      <c r="N2372" s="923"/>
      <c r="O2372" s="922"/>
      <c r="P2372" s="871"/>
      <c r="Q2372" s="537">
        <f t="shared" si="67"/>
        <v>0</v>
      </c>
      <c r="R2372" s="470">
        <f>Q2372*0.93</f>
        <v>0</v>
      </c>
      <c r="S2372" s="1264" t="e">
        <f t="shared" ref="S2372:S2435" si="68">N2372/Q2372</f>
        <v>#DIV/0!</v>
      </c>
      <c r="T2372" s="1265"/>
      <c r="U2372" s="1292" t="s">
        <v>473</v>
      </c>
      <c r="V2372" s="1293"/>
    </row>
    <row r="2373" spans="1:23" ht="18">
      <c r="A2373" s="1653"/>
      <c r="B2373" s="817" t="s">
        <v>467</v>
      </c>
      <c r="C2373" s="1099" t="s">
        <v>1817</v>
      </c>
      <c r="D2373" s="1098" t="s">
        <v>1213</v>
      </c>
      <c r="E2373" s="1109">
        <v>20</v>
      </c>
      <c r="F2373" s="1105" t="s">
        <v>874</v>
      </c>
      <c r="G2373" s="514">
        <v>480</v>
      </c>
      <c r="H2373" s="468" t="s">
        <v>82</v>
      </c>
      <c r="I2373" s="514" t="s">
        <v>82</v>
      </c>
      <c r="J2373" s="764">
        <v>0</v>
      </c>
      <c r="K2373" s="764">
        <v>0</v>
      </c>
      <c r="L2373" s="868" t="s">
        <v>484</v>
      </c>
      <c r="M2373" s="1091" t="s">
        <v>1820</v>
      </c>
      <c r="N2373" s="514">
        <v>114656</v>
      </c>
      <c r="O2373" s="787">
        <v>26</v>
      </c>
      <c r="P2373" s="801">
        <v>66</v>
      </c>
      <c r="Q2373" s="537">
        <f t="shared" si="67"/>
        <v>8.84</v>
      </c>
      <c r="R2373" s="470">
        <f>Q2373*0.7835</f>
        <v>6.9261399999999993</v>
      </c>
      <c r="S2373" s="1264">
        <f t="shared" si="68"/>
        <v>12970.135746606335</v>
      </c>
      <c r="T2373" s="1265"/>
      <c r="U2373" s="1292" t="s">
        <v>1690</v>
      </c>
      <c r="V2373" s="1293"/>
    </row>
    <row r="2374" spans="1:23" ht="18">
      <c r="A2374" s="1651">
        <v>45637</v>
      </c>
      <c r="B2374" s="817" t="s">
        <v>256</v>
      </c>
      <c r="C2374" s="1095">
        <v>70</v>
      </c>
      <c r="D2374" s="1096">
        <v>44</v>
      </c>
      <c r="E2374" s="1101">
        <v>51</v>
      </c>
      <c r="F2374" s="1098">
        <v>36</v>
      </c>
      <c r="G2374" s="514">
        <v>480</v>
      </c>
      <c r="H2374" s="970">
        <v>171.9</v>
      </c>
      <c r="I2374" s="514" t="s">
        <v>82</v>
      </c>
      <c r="J2374" s="838" t="s">
        <v>96</v>
      </c>
      <c r="K2374" s="839">
        <v>0</v>
      </c>
      <c r="L2374" s="868" t="s">
        <v>484</v>
      </c>
      <c r="M2374" s="468" t="s">
        <v>1808</v>
      </c>
      <c r="N2374" s="514">
        <v>23181</v>
      </c>
      <c r="O2374" s="756">
        <v>191</v>
      </c>
      <c r="P2374" s="768">
        <v>99</v>
      </c>
      <c r="Q2374" s="537">
        <f t="shared" si="67"/>
        <v>1.91</v>
      </c>
      <c r="R2374" s="470">
        <f>Q2374*0.75</f>
        <v>1.4324999999999999</v>
      </c>
      <c r="S2374" s="1264">
        <f t="shared" si="68"/>
        <v>12136.649214659687</v>
      </c>
      <c r="T2374" s="1265"/>
      <c r="U2374" s="1292" t="s">
        <v>1569</v>
      </c>
      <c r="V2374" s="1293"/>
    </row>
    <row r="2375" spans="1:23" ht="18">
      <c r="A2375" s="1652"/>
      <c r="B2375" s="817">
        <v>6</v>
      </c>
      <c r="C2375" s="1099">
        <v>100</v>
      </c>
      <c r="D2375" s="1100" t="s">
        <v>1000</v>
      </c>
      <c r="E2375" s="1101">
        <v>84</v>
      </c>
      <c r="F2375" s="1102">
        <v>33</v>
      </c>
      <c r="G2375" s="514">
        <v>534</v>
      </c>
      <c r="H2375" s="514" t="s">
        <v>82</v>
      </c>
      <c r="I2375" s="514" t="s">
        <v>82</v>
      </c>
      <c r="J2375" s="838" t="s">
        <v>701</v>
      </c>
      <c r="K2375" s="764" t="s">
        <v>693</v>
      </c>
      <c r="L2375" s="868" t="s">
        <v>484</v>
      </c>
      <c r="M2375" s="468" t="s">
        <v>1805</v>
      </c>
      <c r="N2375" s="514">
        <v>154062</v>
      </c>
      <c r="O2375" s="756">
        <v>21.35</v>
      </c>
      <c r="P2375" s="801">
        <v>40</v>
      </c>
      <c r="Q2375" s="537">
        <f t="shared" si="67"/>
        <v>12.81</v>
      </c>
      <c r="R2375" s="470">
        <f>Q2375*0.75</f>
        <v>9.6074999999999999</v>
      </c>
      <c r="S2375" s="1264">
        <f t="shared" si="68"/>
        <v>12026.697892271663</v>
      </c>
      <c r="T2375" s="1265"/>
      <c r="U2375" s="1292" t="s">
        <v>1690</v>
      </c>
      <c r="V2375" s="1293"/>
    </row>
    <row r="2376" spans="1:23" ht="18">
      <c r="A2376" s="1652"/>
      <c r="B2376" s="817">
        <v>7</v>
      </c>
      <c r="C2376" s="1099">
        <v>100</v>
      </c>
      <c r="D2376" s="1102" t="s">
        <v>915</v>
      </c>
      <c r="E2376" s="1102">
        <v>18</v>
      </c>
      <c r="F2376" s="1102">
        <v>33</v>
      </c>
      <c r="G2376" s="514">
        <v>480</v>
      </c>
      <c r="H2376" s="514" t="s">
        <v>82</v>
      </c>
      <c r="I2376" s="514" t="s">
        <v>82</v>
      </c>
      <c r="J2376" s="764" t="s">
        <v>443</v>
      </c>
      <c r="K2376" s="764" t="s">
        <v>443</v>
      </c>
      <c r="L2376" s="868" t="s">
        <v>484</v>
      </c>
      <c r="M2376" s="468" t="s">
        <v>1238</v>
      </c>
      <c r="N2376" s="514">
        <v>203786</v>
      </c>
      <c r="O2376" s="756">
        <v>33.1</v>
      </c>
      <c r="P2376" s="1130">
        <v>17</v>
      </c>
      <c r="Q2376" s="537">
        <f t="shared" si="67"/>
        <v>27.473000000000003</v>
      </c>
      <c r="R2376" s="470">
        <f>Q2376*0.75</f>
        <v>20.604750000000003</v>
      </c>
      <c r="S2376" s="1264">
        <f t="shared" si="68"/>
        <v>7417.6828158555663</v>
      </c>
      <c r="T2376" s="1265"/>
      <c r="U2376" s="1292" t="s">
        <v>1690</v>
      </c>
      <c r="V2376" s="1293"/>
    </row>
    <row r="2377" spans="1:23" ht="18">
      <c r="A2377" s="1652"/>
      <c r="B2377" s="817">
        <v>8</v>
      </c>
      <c r="C2377" s="1099" t="s">
        <v>82</v>
      </c>
      <c r="D2377" s="1102">
        <v>230</v>
      </c>
      <c r="E2377" s="1102">
        <v>0</v>
      </c>
      <c r="F2377" s="1103" t="s">
        <v>82</v>
      </c>
      <c r="G2377" s="514">
        <v>0</v>
      </c>
      <c r="H2377" s="514" t="s">
        <v>82</v>
      </c>
      <c r="I2377" s="514" t="s">
        <v>82</v>
      </c>
      <c r="J2377" s="764" t="s">
        <v>1210</v>
      </c>
      <c r="K2377" s="764">
        <v>0</v>
      </c>
      <c r="L2377" s="868" t="s">
        <v>96</v>
      </c>
      <c r="M2377" s="468" t="s">
        <v>82</v>
      </c>
      <c r="N2377" s="940"/>
      <c r="O2377" s="922"/>
      <c r="P2377" s="871"/>
      <c r="Q2377" s="537">
        <f t="shared" si="67"/>
        <v>0</v>
      </c>
      <c r="R2377" s="470">
        <f>Q2377*0.93</f>
        <v>0</v>
      </c>
      <c r="S2377" s="1264" t="e">
        <f t="shared" si="68"/>
        <v>#DIV/0!</v>
      </c>
      <c r="T2377" s="1265"/>
      <c r="U2377" s="1292" t="s">
        <v>472</v>
      </c>
      <c r="V2377" s="1293"/>
    </row>
    <row r="2378" spans="1:23" ht="18">
      <c r="A2378" s="1652"/>
      <c r="B2378" s="817" t="s">
        <v>465</v>
      </c>
      <c r="C2378" s="1099" t="s">
        <v>82</v>
      </c>
      <c r="D2378" s="1098">
        <v>30</v>
      </c>
      <c r="E2378" s="1104">
        <v>30</v>
      </c>
      <c r="F2378" s="1103" t="s">
        <v>82</v>
      </c>
      <c r="G2378" s="838" t="s">
        <v>96</v>
      </c>
      <c r="H2378" s="468" t="s">
        <v>82</v>
      </c>
      <c r="I2378" s="514" t="s">
        <v>82</v>
      </c>
      <c r="J2378" s="764" t="s">
        <v>699</v>
      </c>
      <c r="K2378" s="514">
        <v>0</v>
      </c>
      <c r="L2378" s="514" t="s">
        <v>82</v>
      </c>
      <c r="M2378" s="863" t="s">
        <v>82</v>
      </c>
      <c r="N2378" s="923"/>
      <c r="O2378" s="922"/>
      <c r="P2378" s="871"/>
      <c r="Q2378" s="537">
        <f t="shared" si="67"/>
        <v>0</v>
      </c>
      <c r="R2378" s="470">
        <f>Q2378*0.93</f>
        <v>0</v>
      </c>
      <c r="S2378" s="1264" t="e">
        <f t="shared" si="68"/>
        <v>#DIV/0!</v>
      </c>
      <c r="T2378" s="1265"/>
      <c r="U2378" s="1292" t="s">
        <v>473</v>
      </c>
      <c r="V2378" s="1293"/>
    </row>
    <row r="2379" spans="1:23" ht="18">
      <c r="A2379" s="1653"/>
      <c r="B2379" s="817" t="s">
        <v>467</v>
      </c>
      <c r="C2379" s="1099">
        <v>27</v>
      </c>
      <c r="D2379" s="1098">
        <v>45</v>
      </c>
      <c r="E2379" s="1109">
        <v>20</v>
      </c>
      <c r="F2379" s="1105">
        <v>33</v>
      </c>
      <c r="G2379" s="514">
        <v>480</v>
      </c>
      <c r="H2379" s="468" t="s">
        <v>82</v>
      </c>
      <c r="I2379" s="514" t="s">
        <v>82</v>
      </c>
      <c r="J2379" s="764">
        <v>0</v>
      </c>
      <c r="K2379" s="764">
        <v>0</v>
      </c>
      <c r="L2379" s="868" t="s">
        <v>484</v>
      </c>
      <c r="M2379" s="1091" t="s">
        <v>1821</v>
      </c>
      <c r="N2379" s="514">
        <v>114656</v>
      </c>
      <c r="O2379" s="787">
        <v>26</v>
      </c>
      <c r="P2379" s="801">
        <v>66</v>
      </c>
      <c r="Q2379" s="537">
        <f t="shared" si="67"/>
        <v>8.84</v>
      </c>
      <c r="R2379" s="470">
        <f>Q2379*0.7835</f>
        <v>6.9261399999999993</v>
      </c>
      <c r="S2379" s="1264">
        <f t="shared" si="68"/>
        <v>12970.135746606335</v>
      </c>
      <c r="T2379" s="1265"/>
      <c r="U2379" s="1292" t="s">
        <v>1690</v>
      </c>
      <c r="V2379" s="1293"/>
    </row>
    <row r="2380" spans="1:23" ht="19">
      <c r="A2380" s="1651">
        <v>45638</v>
      </c>
      <c r="B2380" s="817" t="s">
        <v>256</v>
      </c>
      <c r="C2380" s="1095" t="s">
        <v>1822</v>
      </c>
      <c r="D2380" s="1096" t="s">
        <v>1823</v>
      </c>
      <c r="E2380" s="1101" t="s">
        <v>1824</v>
      </c>
      <c r="F2380" s="1098">
        <v>36</v>
      </c>
      <c r="G2380" s="514">
        <v>480</v>
      </c>
      <c r="H2380" s="970">
        <v>171.88</v>
      </c>
      <c r="I2380" s="514" t="s">
        <v>82</v>
      </c>
      <c r="J2380" s="838" t="s">
        <v>96</v>
      </c>
      <c r="K2380" s="839">
        <v>0</v>
      </c>
      <c r="L2380" s="868" t="s">
        <v>484</v>
      </c>
      <c r="M2380" s="468" t="s">
        <v>1026</v>
      </c>
      <c r="N2380" s="514">
        <v>23181</v>
      </c>
      <c r="O2380" s="756">
        <v>215</v>
      </c>
      <c r="P2380" s="768">
        <v>99</v>
      </c>
      <c r="Q2380" s="537">
        <f t="shared" si="67"/>
        <v>2.15</v>
      </c>
      <c r="R2380" s="470">
        <f>Q2380*0.75</f>
        <v>1.6124999999999998</v>
      </c>
      <c r="S2380" s="1264">
        <f t="shared" si="68"/>
        <v>10781.860465116279</v>
      </c>
      <c r="T2380" s="1265"/>
      <c r="U2380" s="1292" t="s">
        <v>1569</v>
      </c>
      <c r="V2380" s="1293"/>
    </row>
    <row r="2381" spans="1:23" ht="18">
      <c r="A2381" s="1652"/>
      <c r="B2381" s="817">
        <v>6</v>
      </c>
      <c r="C2381" s="1099">
        <v>100</v>
      </c>
      <c r="D2381" s="1100">
        <v>55</v>
      </c>
      <c r="E2381" s="1101">
        <v>84</v>
      </c>
      <c r="F2381" s="1102">
        <v>33</v>
      </c>
      <c r="G2381" s="514">
        <v>533</v>
      </c>
      <c r="H2381" s="514" t="s">
        <v>82</v>
      </c>
      <c r="I2381" s="514" t="s">
        <v>82</v>
      </c>
      <c r="J2381" s="838" t="s">
        <v>701</v>
      </c>
      <c r="K2381" s="1128" t="s">
        <v>1141</v>
      </c>
      <c r="L2381" s="868" t="s">
        <v>484</v>
      </c>
      <c r="M2381" s="468" t="s">
        <v>1805</v>
      </c>
      <c r="N2381" s="514">
        <v>150434</v>
      </c>
      <c r="O2381" s="756">
        <v>21.52</v>
      </c>
      <c r="P2381" s="801">
        <v>40</v>
      </c>
      <c r="Q2381" s="537">
        <f t="shared" si="67"/>
        <v>12.912000000000001</v>
      </c>
      <c r="R2381" s="470">
        <f>Q2381*0.75</f>
        <v>9.6840000000000011</v>
      </c>
      <c r="S2381" s="1264">
        <f t="shared" si="68"/>
        <v>11650.712515489466</v>
      </c>
      <c r="T2381" s="1265"/>
      <c r="U2381" s="1292" t="s">
        <v>1690</v>
      </c>
      <c r="V2381" s="1293"/>
    </row>
    <row r="2382" spans="1:23" ht="18">
      <c r="A2382" s="1652"/>
      <c r="B2382" s="817">
        <v>7</v>
      </c>
      <c r="C2382" s="1099">
        <v>100</v>
      </c>
      <c r="D2382" s="1102">
        <v>69</v>
      </c>
      <c r="E2382" s="1102">
        <v>18</v>
      </c>
      <c r="F2382" s="1102">
        <v>33</v>
      </c>
      <c r="G2382" s="514">
        <v>480</v>
      </c>
      <c r="H2382" s="514" t="s">
        <v>82</v>
      </c>
      <c r="I2382" s="514" t="s">
        <v>82</v>
      </c>
      <c r="J2382" s="764" t="s">
        <v>443</v>
      </c>
      <c r="K2382" s="764" t="s">
        <v>443</v>
      </c>
      <c r="L2382" s="868" t="s">
        <v>484</v>
      </c>
      <c r="M2382" s="468" t="s">
        <v>1238</v>
      </c>
      <c r="N2382" s="514">
        <v>203786</v>
      </c>
      <c r="O2382" s="756">
        <v>33.1</v>
      </c>
      <c r="P2382" s="1130">
        <v>17</v>
      </c>
      <c r="Q2382" s="537">
        <f t="shared" si="67"/>
        <v>27.473000000000003</v>
      </c>
      <c r="R2382" s="470">
        <f>Q2382*0.75</f>
        <v>20.604750000000003</v>
      </c>
      <c r="S2382" s="1264">
        <f t="shared" si="68"/>
        <v>7417.6828158555663</v>
      </c>
      <c r="T2382" s="1265"/>
      <c r="U2382" s="1292" t="s">
        <v>1690</v>
      </c>
      <c r="V2382" s="1293"/>
    </row>
    <row r="2383" spans="1:23" ht="18">
      <c r="A2383" s="1652"/>
      <c r="B2383" s="817">
        <v>8</v>
      </c>
      <c r="C2383" s="1099" t="s">
        <v>82</v>
      </c>
      <c r="D2383" s="1102">
        <v>230</v>
      </c>
      <c r="E2383" s="1102">
        <v>0</v>
      </c>
      <c r="F2383" s="1103" t="s">
        <v>82</v>
      </c>
      <c r="G2383" s="514">
        <v>0</v>
      </c>
      <c r="H2383" s="514" t="s">
        <v>82</v>
      </c>
      <c r="I2383" s="514" t="s">
        <v>82</v>
      </c>
      <c r="J2383" s="764" t="s">
        <v>1210</v>
      </c>
      <c r="K2383" s="764">
        <v>0</v>
      </c>
      <c r="L2383" s="868" t="s">
        <v>96</v>
      </c>
      <c r="M2383" s="468" t="s">
        <v>82</v>
      </c>
      <c r="N2383" s="940"/>
      <c r="O2383" s="922"/>
      <c r="P2383" s="871"/>
      <c r="Q2383" s="537">
        <f t="shared" si="67"/>
        <v>0</v>
      </c>
      <c r="R2383" s="470">
        <f>Q2383*0.93</f>
        <v>0</v>
      </c>
      <c r="S2383" s="1264" t="e">
        <f t="shared" si="68"/>
        <v>#DIV/0!</v>
      </c>
      <c r="T2383" s="1265"/>
      <c r="U2383" s="1292" t="s">
        <v>472</v>
      </c>
      <c r="V2383" s="1293"/>
    </row>
    <row r="2384" spans="1:23" ht="18">
      <c r="A2384" s="1652"/>
      <c r="B2384" s="817" t="s">
        <v>465</v>
      </c>
      <c r="C2384" s="1099" t="s">
        <v>82</v>
      </c>
      <c r="D2384" s="1098">
        <v>30</v>
      </c>
      <c r="E2384" s="1104">
        <v>30</v>
      </c>
      <c r="F2384" s="1103" t="s">
        <v>82</v>
      </c>
      <c r="G2384" s="838" t="s">
        <v>96</v>
      </c>
      <c r="H2384" s="468" t="s">
        <v>82</v>
      </c>
      <c r="I2384" s="514" t="s">
        <v>82</v>
      </c>
      <c r="J2384" s="764" t="s">
        <v>699</v>
      </c>
      <c r="K2384" s="514">
        <v>0</v>
      </c>
      <c r="L2384" s="514" t="s">
        <v>82</v>
      </c>
      <c r="M2384" s="863" t="s">
        <v>82</v>
      </c>
      <c r="N2384" s="923"/>
      <c r="O2384" s="922"/>
      <c r="P2384" s="871"/>
      <c r="Q2384" s="537">
        <f t="shared" si="67"/>
        <v>0</v>
      </c>
      <c r="R2384" s="470">
        <f>Q2384*0.93</f>
        <v>0</v>
      </c>
      <c r="S2384" s="1264" t="e">
        <f t="shared" si="68"/>
        <v>#DIV/0!</v>
      </c>
      <c r="T2384" s="1265"/>
      <c r="U2384" s="1292" t="s">
        <v>473</v>
      </c>
      <c r="V2384" s="1293"/>
    </row>
    <row r="2385" spans="1:23" ht="18">
      <c r="A2385" s="1653"/>
      <c r="B2385" s="817" t="s">
        <v>467</v>
      </c>
      <c r="C2385" s="1131">
        <v>27</v>
      </c>
      <c r="D2385" s="1098">
        <v>45</v>
      </c>
      <c r="E2385" s="1109">
        <v>20</v>
      </c>
      <c r="F2385" s="1105" t="s">
        <v>1825</v>
      </c>
      <c r="G2385" s="514">
        <v>481</v>
      </c>
      <c r="H2385" s="468" t="s">
        <v>82</v>
      </c>
      <c r="I2385" s="514" t="s">
        <v>82</v>
      </c>
      <c r="J2385" s="764">
        <v>0</v>
      </c>
      <c r="K2385" s="764">
        <v>0</v>
      </c>
      <c r="L2385" s="868" t="s">
        <v>484</v>
      </c>
      <c r="M2385" s="1091" t="s">
        <v>1821</v>
      </c>
      <c r="N2385" s="514">
        <v>114656</v>
      </c>
      <c r="O2385" s="787">
        <v>26</v>
      </c>
      <c r="P2385" s="801">
        <v>66</v>
      </c>
      <c r="Q2385" s="537">
        <f t="shared" si="67"/>
        <v>8.84</v>
      </c>
      <c r="R2385" s="470">
        <f>Q2385*0.7835</f>
        <v>6.9261399999999993</v>
      </c>
      <c r="S2385" s="1264">
        <f t="shared" si="68"/>
        <v>12970.135746606335</v>
      </c>
      <c r="T2385" s="1265"/>
      <c r="U2385" s="1292" t="s">
        <v>1690</v>
      </c>
      <c r="V2385" s="1293"/>
    </row>
    <row r="2386" spans="1:23" ht="19">
      <c r="A2386" s="1651">
        <v>45639</v>
      </c>
      <c r="B2386" s="817" t="s">
        <v>256</v>
      </c>
      <c r="C2386" s="1095" t="s">
        <v>1826</v>
      </c>
      <c r="D2386" s="1096" t="s">
        <v>774</v>
      </c>
      <c r="E2386" s="1101">
        <v>50</v>
      </c>
      <c r="F2386" s="1098">
        <v>36</v>
      </c>
      <c r="G2386" s="514">
        <v>476</v>
      </c>
      <c r="H2386" s="970">
        <v>171.73</v>
      </c>
      <c r="I2386" s="514" t="s">
        <v>82</v>
      </c>
      <c r="J2386" s="838" t="s">
        <v>96</v>
      </c>
      <c r="K2386" s="839">
        <v>0</v>
      </c>
      <c r="L2386" s="868" t="s">
        <v>484</v>
      </c>
      <c r="M2386" s="468" t="s">
        <v>1808</v>
      </c>
      <c r="N2386" s="514">
        <v>23181</v>
      </c>
      <c r="O2386" s="756">
        <v>195</v>
      </c>
      <c r="P2386" s="768">
        <v>99</v>
      </c>
      <c r="Q2386" s="537">
        <f t="shared" si="67"/>
        <v>1.95</v>
      </c>
      <c r="R2386" s="470">
        <f>Q2386*0.75</f>
        <v>1.4624999999999999</v>
      </c>
      <c r="S2386" s="1264">
        <f t="shared" si="68"/>
        <v>11887.692307692309</v>
      </c>
      <c r="T2386" s="1265"/>
      <c r="U2386" s="1292" t="s">
        <v>1569</v>
      </c>
      <c r="V2386" s="1293"/>
      <c r="W2386" s="959">
        <v>34</v>
      </c>
    </row>
    <row r="2387" spans="1:23" ht="18">
      <c r="A2387" s="1652"/>
      <c r="B2387" s="817">
        <v>6</v>
      </c>
      <c r="C2387" s="1099">
        <v>100</v>
      </c>
      <c r="D2387" s="1100" t="s">
        <v>1000</v>
      </c>
      <c r="E2387" s="1101">
        <v>84</v>
      </c>
      <c r="F2387" s="1102">
        <v>33</v>
      </c>
      <c r="G2387" s="514">
        <v>529</v>
      </c>
      <c r="H2387" s="514" t="s">
        <v>82</v>
      </c>
      <c r="I2387" s="514" t="s">
        <v>82</v>
      </c>
      <c r="J2387" s="838" t="s">
        <v>701</v>
      </c>
      <c r="K2387" s="1128" t="s">
        <v>1141</v>
      </c>
      <c r="L2387" s="868" t="s">
        <v>484</v>
      </c>
      <c r="M2387" s="468" t="s">
        <v>1816</v>
      </c>
      <c r="N2387" s="514">
        <v>148829</v>
      </c>
      <c r="O2387" s="756">
        <v>20.83</v>
      </c>
      <c r="P2387" s="801">
        <v>40</v>
      </c>
      <c r="Q2387" s="537">
        <f t="shared" si="67"/>
        <v>12.497999999999999</v>
      </c>
      <c r="R2387" s="470">
        <f>Q2387*0.75</f>
        <v>9.3734999999999999</v>
      </c>
      <c r="S2387" s="1264">
        <f t="shared" si="68"/>
        <v>11908.225316050568</v>
      </c>
      <c r="T2387" s="1265"/>
      <c r="U2387" s="1292" t="s">
        <v>1690</v>
      </c>
      <c r="V2387" s="1293"/>
    </row>
    <row r="2388" spans="1:23" ht="18">
      <c r="A2388" s="1652"/>
      <c r="B2388" s="817">
        <v>7</v>
      </c>
      <c r="C2388" s="1099">
        <v>100</v>
      </c>
      <c r="D2388" s="1102">
        <v>69</v>
      </c>
      <c r="E2388" s="1102">
        <v>18</v>
      </c>
      <c r="F2388" s="1102">
        <v>33</v>
      </c>
      <c r="G2388" s="514">
        <v>476</v>
      </c>
      <c r="H2388" s="514" t="s">
        <v>82</v>
      </c>
      <c r="I2388" s="514" t="s">
        <v>82</v>
      </c>
      <c r="J2388" s="764" t="s">
        <v>443</v>
      </c>
      <c r="K2388" s="764" t="s">
        <v>443</v>
      </c>
      <c r="L2388" s="868" t="s">
        <v>484</v>
      </c>
      <c r="M2388" s="468" t="s">
        <v>1238</v>
      </c>
      <c r="N2388" s="514">
        <v>203786</v>
      </c>
      <c r="O2388" s="756">
        <v>33.1</v>
      </c>
      <c r="P2388" s="1130">
        <v>17</v>
      </c>
      <c r="Q2388" s="537">
        <f t="shared" si="67"/>
        <v>27.473000000000003</v>
      </c>
      <c r="R2388" s="470">
        <f>Q2388*0.75</f>
        <v>20.604750000000003</v>
      </c>
      <c r="S2388" s="1264">
        <f t="shared" si="68"/>
        <v>7417.6828158555663</v>
      </c>
      <c r="T2388" s="1265"/>
      <c r="U2388" s="1292" t="s">
        <v>1690</v>
      </c>
      <c r="V2388" s="1293"/>
    </row>
    <row r="2389" spans="1:23" ht="18">
      <c r="A2389" s="1652"/>
      <c r="B2389" s="817">
        <v>8</v>
      </c>
      <c r="C2389" s="1099" t="s">
        <v>82</v>
      </c>
      <c r="D2389" s="1102">
        <v>230</v>
      </c>
      <c r="E2389" s="1102">
        <v>0</v>
      </c>
      <c r="F2389" s="1103" t="s">
        <v>82</v>
      </c>
      <c r="G2389" s="514">
        <v>0</v>
      </c>
      <c r="H2389" s="514" t="s">
        <v>82</v>
      </c>
      <c r="I2389" s="514" t="s">
        <v>82</v>
      </c>
      <c r="J2389" s="764" t="s">
        <v>1210</v>
      </c>
      <c r="K2389" s="764">
        <v>0</v>
      </c>
      <c r="L2389" s="868" t="s">
        <v>96</v>
      </c>
      <c r="M2389" s="468" t="s">
        <v>82</v>
      </c>
      <c r="N2389" s="940"/>
      <c r="O2389" s="922"/>
      <c r="P2389" s="871"/>
      <c r="Q2389" s="537">
        <f t="shared" si="67"/>
        <v>0</v>
      </c>
      <c r="R2389" s="470">
        <f>Q2389*0.93</f>
        <v>0</v>
      </c>
      <c r="S2389" s="1264" t="e">
        <f t="shared" si="68"/>
        <v>#DIV/0!</v>
      </c>
      <c r="T2389" s="1265"/>
      <c r="U2389" s="1292" t="s">
        <v>472</v>
      </c>
      <c r="V2389" s="1293"/>
    </row>
    <row r="2390" spans="1:23" ht="18">
      <c r="A2390" s="1652"/>
      <c r="B2390" s="817" t="s">
        <v>465</v>
      </c>
      <c r="C2390" s="1099" t="s">
        <v>82</v>
      </c>
      <c r="D2390" s="1098">
        <v>30</v>
      </c>
      <c r="E2390" s="1104">
        <v>30</v>
      </c>
      <c r="F2390" s="1103" t="s">
        <v>82</v>
      </c>
      <c r="G2390" s="838" t="s">
        <v>96</v>
      </c>
      <c r="H2390" s="468" t="s">
        <v>82</v>
      </c>
      <c r="I2390" s="514" t="s">
        <v>82</v>
      </c>
      <c r="J2390" s="764" t="s">
        <v>699</v>
      </c>
      <c r="K2390" s="514">
        <v>0</v>
      </c>
      <c r="L2390" s="514" t="s">
        <v>82</v>
      </c>
      <c r="M2390" s="863" t="s">
        <v>82</v>
      </c>
      <c r="N2390" s="923"/>
      <c r="O2390" s="922"/>
      <c r="P2390" s="871"/>
      <c r="Q2390" s="537">
        <f t="shared" si="67"/>
        <v>0</v>
      </c>
      <c r="R2390" s="470">
        <f>Q2390*0.93</f>
        <v>0</v>
      </c>
      <c r="S2390" s="1264" t="e">
        <f t="shared" si="68"/>
        <v>#DIV/0!</v>
      </c>
      <c r="T2390" s="1265"/>
      <c r="U2390" s="1292" t="s">
        <v>473</v>
      </c>
      <c r="V2390" s="1293"/>
    </row>
    <row r="2391" spans="1:23" ht="18">
      <c r="A2391" s="1653"/>
      <c r="B2391" s="817" t="s">
        <v>467</v>
      </c>
      <c r="C2391" s="1131">
        <v>27</v>
      </c>
      <c r="D2391" s="1098">
        <v>45</v>
      </c>
      <c r="E2391" s="1109">
        <v>20</v>
      </c>
      <c r="F2391" s="1105" t="s">
        <v>907</v>
      </c>
      <c r="G2391" s="514">
        <v>477</v>
      </c>
      <c r="H2391" s="468" t="s">
        <v>82</v>
      </c>
      <c r="I2391" s="514" t="s">
        <v>82</v>
      </c>
      <c r="J2391" s="764">
        <v>0</v>
      </c>
      <c r="K2391" s="764">
        <v>0</v>
      </c>
      <c r="L2391" s="868" t="s">
        <v>484</v>
      </c>
      <c r="M2391" s="1091" t="s">
        <v>1821</v>
      </c>
      <c r="N2391" s="514">
        <v>114656</v>
      </c>
      <c r="O2391" s="787">
        <v>26</v>
      </c>
      <c r="P2391" s="801">
        <v>66</v>
      </c>
      <c r="Q2391" s="537">
        <f t="shared" si="67"/>
        <v>8.84</v>
      </c>
      <c r="R2391" s="470">
        <f>Q2391*0.7835</f>
        <v>6.9261399999999993</v>
      </c>
      <c r="S2391" s="1264">
        <f t="shared" si="68"/>
        <v>12970.135746606335</v>
      </c>
      <c r="T2391" s="1265"/>
      <c r="U2391" s="1292" t="s">
        <v>1690</v>
      </c>
      <c r="V2391" s="1293"/>
    </row>
    <row r="2392" spans="1:23" ht="18.75" customHeight="1">
      <c r="A2392" s="1651">
        <v>45640</v>
      </c>
      <c r="B2392" s="817" t="s">
        <v>256</v>
      </c>
      <c r="C2392" s="1095" t="s">
        <v>1064</v>
      </c>
      <c r="D2392" s="1096" t="s">
        <v>1366</v>
      </c>
      <c r="E2392" s="1101" t="s">
        <v>1227</v>
      </c>
      <c r="F2392" s="1098">
        <v>36</v>
      </c>
      <c r="G2392" s="514">
        <v>473</v>
      </c>
      <c r="H2392" s="970">
        <v>171.69</v>
      </c>
      <c r="I2392" s="514" t="s">
        <v>82</v>
      </c>
      <c r="J2392" s="838" t="s">
        <v>1016</v>
      </c>
      <c r="K2392" s="839">
        <v>0</v>
      </c>
      <c r="L2392" s="868" t="s">
        <v>484</v>
      </c>
      <c r="M2392" s="468" t="s">
        <v>996</v>
      </c>
      <c r="N2392" s="514">
        <v>23214</v>
      </c>
      <c r="O2392" s="756">
        <v>205</v>
      </c>
      <c r="P2392" s="768">
        <v>99</v>
      </c>
      <c r="Q2392" s="537">
        <f t="shared" si="67"/>
        <v>2.0499999999999998</v>
      </c>
      <c r="R2392" s="470">
        <f>Q2392*0.75</f>
        <v>1.5374999999999999</v>
      </c>
      <c r="S2392" s="1264">
        <f t="shared" si="68"/>
        <v>11323.90243902439</v>
      </c>
      <c r="T2392" s="1265"/>
      <c r="U2392" s="1292" t="s">
        <v>1569</v>
      </c>
      <c r="V2392" s="1293"/>
    </row>
    <row r="2393" spans="1:23" ht="18.75" customHeight="1">
      <c r="A2393" s="1652"/>
      <c r="B2393" s="817">
        <v>6</v>
      </c>
      <c r="C2393" s="1099">
        <v>100</v>
      </c>
      <c r="D2393" s="1100" t="s">
        <v>1000</v>
      </c>
      <c r="E2393" s="1101">
        <v>84</v>
      </c>
      <c r="F2393" s="1102">
        <v>33</v>
      </c>
      <c r="G2393" s="514">
        <v>528</v>
      </c>
      <c r="H2393" s="514" t="s">
        <v>82</v>
      </c>
      <c r="I2393" s="514" t="s">
        <v>82</v>
      </c>
      <c r="J2393" s="838" t="s">
        <v>701</v>
      </c>
      <c r="K2393" s="1128" t="s">
        <v>1141</v>
      </c>
      <c r="L2393" s="868" t="s">
        <v>484</v>
      </c>
      <c r="M2393" s="468" t="s">
        <v>1805</v>
      </c>
      <c r="N2393" s="514">
        <v>148829</v>
      </c>
      <c r="O2393" s="756">
        <v>22.71</v>
      </c>
      <c r="P2393" s="801">
        <v>40</v>
      </c>
      <c r="Q2393" s="537">
        <f t="shared" si="67"/>
        <v>13.626000000000001</v>
      </c>
      <c r="R2393" s="470">
        <f>Q2393*0.75</f>
        <v>10.2195</v>
      </c>
      <c r="S2393" s="1264">
        <f t="shared" si="68"/>
        <v>10922.427711727578</v>
      </c>
      <c r="T2393" s="1265"/>
      <c r="U2393" s="1292" t="s">
        <v>1690</v>
      </c>
      <c r="V2393" s="1293"/>
    </row>
    <row r="2394" spans="1:23" ht="18.75" customHeight="1">
      <c r="A2394" s="1652"/>
      <c r="B2394" s="817">
        <v>7</v>
      </c>
      <c r="C2394" s="1099">
        <v>100</v>
      </c>
      <c r="D2394" s="1102">
        <v>69</v>
      </c>
      <c r="E2394" s="1102">
        <v>18</v>
      </c>
      <c r="F2394" s="1102">
        <v>33</v>
      </c>
      <c r="G2394" s="514">
        <v>473</v>
      </c>
      <c r="H2394" s="514" t="s">
        <v>82</v>
      </c>
      <c r="I2394" s="514" t="s">
        <v>82</v>
      </c>
      <c r="J2394" s="764" t="s">
        <v>443</v>
      </c>
      <c r="K2394" s="764" t="s">
        <v>443</v>
      </c>
      <c r="L2394" s="868" t="s">
        <v>484</v>
      </c>
      <c r="M2394" s="468" t="s">
        <v>1238</v>
      </c>
      <c r="N2394" s="514">
        <v>201441</v>
      </c>
      <c r="O2394" s="756">
        <v>33.1</v>
      </c>
      <c r="P2394" s="1130">
        <v>17</v>
      </c>
      <c r="Q2394" s="537">
        <f t="shared" si="67"/>
        <v>27.473000000000003</v>
      </c>
      <c r="R2394" s="470">
        <f>Q2394*0.75</f>
        <v>20.604750000000003</v>
      </c>
      <c r="S2394" s="1264">
        <f t="shared" si="68"/>
        <v>7332.3262839879144</v>
      </c>
      <c r="T2394" s="1265"/>
      <c r="U2394" s="1292" t="s">
        <v>1690</v>
      </c>
      <c r="V2394" s="1293"/>
    </row>
    <row r="2395" spans="1:23" ht="18.75" customHeight="1">
      <c r="A2395" s="1652"/>
      <c r="B2395" s="817">
        <v>8</v>
      </c>
      <c r="C2395" s="1099" t="s">
        <v>82</v>
      </c>
      <c r="D2395" s="1102">
        <v>230</v>
      </c>
      <c r="E2395" s="1102">
        <v>0</v>
      </c>
      <c r="F2395" s="1103" t="s">
        <v>82</v>
      </c>
      <c r="G2395" s="514">
        <v>0</v>
      </c>
      <c r="H2395" s="514" t="s">
        <v>82</v>
      </c>
      <c r="I2395" s="514" t="s">
        <v>82</v>
      </c>
      <c r="J2395" s="764" t="s">
        <v>1210</v>
      </c>
      <c r="K2395" s="764">
        <v>0</v>
      </c>
      <c r="L2395" s="868" t="s">
        <v>96</v>
      </c>
      <c r="M2395" s="468" t="s">
        <v>82</v>
      </c>
      <c r="N2395" s="940"/>
      <c r="O2395" s="922"/>
      <c r="P2395" s="871"/>
      <c r="Q2395" s="537">
        <f t="shared" si="67"/>
        <v>0</v>
      </c>
      <c r="R2395" s="470">
        <f>Q2395*0.93</f>
        <v>0</v>
      </c>
      <c r="S2395" s="1264" t="e">
        <f t="shared" si="68"/>
        <v>#DIV/0!</v>
      </c>
      <c r="T2395" s="1265"/>
      <c r="U2395" s="1292" t="s">
        <v>472</v>
      </c>
      <c r="V2395" s="1293"/>
    </row>
    <row r="2396" spans="1:23" ht="18.75" customHeight="1">
      <c r="A2396" s="1652"/>
      <c r="B2396" s="817" t="s">
        <v>465</v>
      </c>
      <c r="C2396" s="1099" t="s">
        <v>82</v>
      </c>
      <c r="D2396" s="1098">
        <v>30</v>
      </c>
      <c r="E2396" s="1104">
        <v>30</v>
      </c>
      <c r="F2396" s="1103" t="s">
        <v>82</v>
      </c>
      <c r="G2396" s="838" t="s">
        <v>96</v>
      </c>
      <c r="H2396" s="468" t="s">
        <v>82</v>
      </c>
      <c r="I2396" s="514" t="s">
        <v>82</v>
      </c>
      <c r="J2396" s="764" t="s">
        <v>699</v>
      </c>
      <c r="K2396" s="514">
        <v>0</v>
      </c>
      <c r="L2396" s="514" t="s">
        <v>82</v>
      </c>
      <c r="M2396" s="863" t="s">
        <v>82</v>
      </c>
      <c r="N2396" s="923"/>
      <c r="O2396" s="922"/>
      <c r="P2396" s="871"/>
      <c r="Q2396" s="537">
        <f t="shared" si="67"/>
        <v>0</v>
      </c>
      <c r="R2396" s="470">
        <f>Q2396*0.93</f>
        <v>0</v>
      </c>
      <c r="S2396" s="1264" t="e">
        <f t="shared" si="68"/>
        <v>#DIV/0!</v>
      </c>
      <c r="T2396" s="1265"/>
      <c r="U2396" s="1292" t="s">
        <v>473</v>
      </c>
      <c r="V2396" s="1293"/>
    </row>
    <row r="2397" spans="1:23" ht="18.75" customHeight="1">
      <c r="A2397" s="1653"/>
      <c r="B2397" s="817" t="s">
        <v>467</v>
      </c>
      <c r="C2397" s="1131">
        <v>27</v>
      </c>
      <c r="D2397" s="1098">
        <v>45</v>
      </c>
      <c r="E2397" s="1109">
        <v>20</v>
      </c>
      <c r="F2397" s="1105">
        <v>33</v>
      </c>
      <c r="G2397" s="514">
        <v>472</v>
      </c>
      <c r="H2397" s="468" t="s">
        <v>82</v>
      </c>
      <c r="I2397" s="514" t="s">
        <v>82</v>
      </c>
      <c r="J2397" s="764">
        <v>0</v>
      </c>
      <c r="K2397" s="764">
        <v>0</v>
      </c>
      <c r="L2397" s="868" t="s">
        <v>484</v>
      </c>
      <c r="M2397" s="1091" t="s">
        <v>1820</v>
      </c>
      <c r="N2397" s="514">
        <v>114656</v>
      </c>
      <c r="O2397" s="787">
        <v>26</v>
      </c>
      <c r="P2397" s="801">
        <v>66</v>
      </c>
      <c r="Q2397" s="537">
        <f t="shared" si="67"/>
        <v>8.84</v>
      </c>
      <c r="R2397" s="470">
        <f>Q2397*0.7835</f>
        <v>6.9261399999999993</v>
      </c>
      <c r="S2397" s="1264">
        <f t="shared" si="68"/>
        <v>12970.135746606335</v>
      </c>
      <c r="T2397" s="1265"/>
      <c r="U2397" s="1292" t="s">
        <v>1690</v>
      </c>
      <c r="V2397" s="1293"/>
    </row>
    <row r="2398" spans="1:23" ht="19">
      <c r="A2398" s="1651">
        <v>45641</v>
      </c>
      <c r="B2398" s="817" t="s">
        <v>256</v>
      </c>
      <c r="C2398" s="1095" t="s">
        <v>1064</v>
      </c>
      <c r="D2398" s="1096" t="s">
        <v>1355</v>
      </c>
      <c r="E2398" s="1101">
        <v>48</v>
      </c>
      <c r="F2398" s="1098">
        <v>36</v>
      </c>
      <c r="G2398" s="514">
        <v>471</v>
      </c>
      <c r="H2398" s="970">
        <v>171.6</v>
      </c>
      <c r="I2398" s="514" t="s">
        <v>82</v>
      </c>
      <c r="J2398" s="838" t="s">
        <v>96</v>
      </c>
      <c r="K2398" s="839">
        <v>0</v>
      </c>
      <c r="L2398" s="868" t="s">
        <v>484</v>
      </c>
      <c r="M2398" s="468" t="s">
        <v>996</v>
      </c>
      <c r="N2398" s="514">
        <v>24783</v>
      </c>
      <c r="O2398" s="756">
        <v>205</v>
      </c>
      <c r="P2398" s="768">
        <v>99</v>
      </c>
      <c r="Q2398" s="537">
        <f t="shared" si="67"/>
        <v>2.0499999999999998</v>
      </c>
      <c r="R2398" s="470">
        <f>Q2398*0.75</f>
        <v>1.5374999999999999</v>
      </c>
      <c r="S2398" s="1264">
        <f t="shared" si="68"/>
        <v>12089.268292682927</v>
      </c>
      <c r="T2398" s="1265"/>
      <c r="U2398" s="1292" t="s">
        <v>1569</v>
      </c>
      <c r="V2398" s="1293"/>
    </row>
    <row r="2399" spans="1:23" ht="18">
      <c r="A2399" s="1652"/>
      <c r="B2399" s="817">
        <v>6</v>
      </c>
      <c r="C2399" s="1099">
        <v>100</v>
      </c>
      <c r="D2399" s="1100" t="s">
        <v>1000</v>
      </c>
      <c r="E2399" s="1101">
        <v>84</v>
      </c>
      <c r="F2399" s="1102">
        <v>33</v>
      </c>
      <c r="G2399" s="514">
        <v>528</v>
      </c>
      <c r="H2399" s="514" t="s">
        <v>82</v>
      </c>
      <c r="I2399" s="514" t="s">
        <v>82</v>
      </c>
      <c r="J2399" s="838" t="s">
        <v>701</v>
      </c>
      <c r="K2399" s="1128" t="s">
        <v>1141</v>
      </c>
      <c r="L2399" s="868" t="s">
        <v>484</v>
      </c>
      <c r="M2399" s="468" t="s">
        <v>1816</v>
      </c>
      <c r="N2399" s="514">
        <v>144587</v>
      </c>
      <c r="O2399" s="756">
        <v>21.83</v>
      </c>
      <c r="P2399" s="801">
        <v>40</v>
      </c>
      <c r="Q2399" s="537">
        <f t="shared" si="67"/>
        <v>13.097999999999999</v>
      </c>
      <c r="R2399" s="470">
        <f>Q2399*0.75</f>
        <v>9.8234999999999992</v>
      </c>
      <c r="S2399" s="1264">
        <f t="shared" si="68"/>
        <v>11038.860894793099</v>
      </c>
      <c r="T2399" s="1265"/>
      <c r="U2399" s="1292" t="s">
        <v>1690</v>
      </c>
      <c r="V2399" s="1293"/>
    </row>
    <row r="2400" spans="1:23" ht="18">
      <c r="A2400" s="1652"/>
      <c r="B2400" s="817">
        <v>7</v>
      </c>
      <c r="C2400" s="1099">
        <v>100</v>
      </c>
      <c r="D2400" s="1102" t="s">
        <v>915</v>
      </c>
      <c r="E2400" s="1102">
        <v>18</v>
      </c>
      <c r="F2400" s="1102">
        <v>33</v>
      </c>
      <c r="G2400" s="514">
        <v>471</v>
      </c>
      <c r="H2400" s="514" t="s">
        <v>82</v>
      </c>
      <c r="I2400" s="514" t="s">
        <v>82</v>
      </c>
      <c r="J2400" s="764" t="s">
        <v>443</v>
      </c>
      <c r="K2400" s="764" t="s">
        <v>443</v>
      </c>
      <c r="L2400" s="868" t="s">
        <v>484</v>
      </c>
      <c r="M2400" s="468" t="s">
        <v>1238</v>
      </c>
      <c r="N2400" s="514">
        <v>201441</v>
      </c>
      <c r="O2400" s="756">
        <v>33.1</v>
      </c>
      <c r="P2400" s="1130">
        <v>17</v>
      </c>
      <c r="Q2400" s="537">
        <f t="shared" si="67"/>
        <v>27.473000000000003</v>
      </c>
      <c r="R2400" s="470">
        <f>Q2400*0.75</f>
        <v>20.604750000000003</v>
      </c>
      <c r="S2400" s="1264">
        <f t="shared" si="68"/>
        <v>7332.3262839879144</v>
      </c>
      <c r="T2400" s="1265"/>
      <c r="U2400" s="1292" t="s">
        <v>1690</v>
      </c>
      <c r="V2400" s="1293"/>
    </row>
    <row r="2401" spans="1:23" ht="18">
      <c r="A2401" s="1652"/>
      <c r="B2401" s="817">
        <v>8</v>
      </c>
      <c r="C2401" s="1099" t="s">
        <v>82</v>
      </c>
      <c r="D2401" s="1102">
        <v>230</v>
      </c>
      <c r="E2401" s="1102">
        <v>0</v>
      </c>
      <c r="F2401" s="1103" t="s">
        <v>82</v>
      </c>
      <c r="G2401" s="514">
        <v>0</v>
      </c>
      <c r="H2401" s="514" t="s">
        <v>82</v>
      </c>
      <c r="I2401" s="514" t="s">
        <v>82</v>
      </c>
      <c r="J2401" s="764" t="s">
        <v>1210</v>
      </c>
      <c r="K2401" s="764">
        <v>0</v>
      </c>
      <c r="L2401" s="868" t="s">
        <v>96</v>
      </c>
      <c r="M2401" s="468" t="s">
        <v>82</v>
      </c>
      <c r="N2401" s="940"/>
      <c r="O2401" s="922"/>
      <c r="P2401" s="871"/>
      <c r="Q2401" s="537">
        <f t="shared" si="67"/>
        <v>0</v>
      </c>
      <c r="R2401" s="470">
        <f>Q2401*0.93</f>
        <v>0</v>
      </c>
      <c r="S2401" s="1264" t="e">
        <f t="shared" si="68"/>
        <v>#DIV/0!</v>
      </c>
      <c r="T2401" s="1265"/>
      <c r="U2401" s="1292" t="s">
        <v>472</v>
      </c>
      <c r="V2401" s="1293"/>
    </row>
    <row r="2402" spans="1:23" ht="18">
      <c r="A2402" s="1652"/>
      <c r="B2402" s="817" t="s">
        <v>465</v>
      </c>
      <c r="C2402" s="1099" t="s">
        <v>82</v>
      </c>
      <c r="D2402" s="1098">
        <v>30</v>
      </c>
      <c r="E2402" s="1104">
        <v>30</v>
      </c>
      <c r="F2402" s="1103" t="s">
        <v>82</v>
      </c>
      <c r="G2402" s="838" t="s">
        <v>96</v>
      </c>
      <c r="H2402" s="468" t="s">
        <v>82</v>
      </c>
      <c r="I2402" s="514" t="s">
        <v>82</v>
      </c>
      <c r="J2402" s="764" t="s">
        <v>699</v>
      </c>
      <c r="K2402" s="514">
        <v>0</v>
      </c>
      <c r="L2402" s="514" t="s">
        <v>82</v>
      </c>
      <c r="M2402" s="863" t="s">
        <v>82</v>
      </c>
      <c r="N2402" s="923"/>
      <c r="O2402" s="922"/>
      <c r="P2402" s="871"/>
      <c r="Q2402" s="537">
        <f t="shared" si="67"/>
        <v>0</v>
      </c>
      <c r="R2402" s="470">
        <f>Q2402*0.93</f>
        <v>0</v>
      </c>
      <c r="S2402" s="1264" t="e">
        <f t="shared" si="68"/>
        <v>#DIV/0!</v>
      </c>
      <c r="T2402" s="1265"/>
      <c r="U2402" s="1292" t="s">
        <v>473</v>
      </c>
      <c r="V2402" s="1293"/>
    </row>
    <row r="2403" spans="1:23" ht="18">
      <c r="A2403" s="1653"/>
      <c r="B2403" s="817" t="s">
        <v>467</v>
      </c>
      <c r="C2403" s="1131">
        <v>27</v>
      </c>
      <c r="D2403" s="1098">
        <v>45</v>
      </c>
      <c r="E2403" s="1109">
        <v>20</v>
      </c>
      <c r="F2403" s="1105">
        <v>33</v>
      </c>
      <c r="G2403" s="514">
        <v>473</v>
      </c>
      <c r="H2403" s="468" t="s">
        <v>82</v>
      </c>
      <c r="I2403" s="514" t="s">
        <v>82</v>
      </c>
      <c r="J2403" s="764">
        <v>0</v>
      </c>
      <c r="K2403" s="764">
        <v>0</v>
      </c>
      <c r="L2403" s="868" t="s">
        <v>484</v>
      </c>
      <c r="M2403" s="1091" t="s">
        <v>1821</v>
      </c>
      <c r="N2403" s="514">
        <v>114656</v>
      </c>
      <c r="O2403" s="787">
        <v>26</v>
      </c>
      <c r="P2403" s="801">
        <v>66</v>
      </c>
      <c r="Q2403" s="537">
        <f t="shared" si="67"/>
        <v>8.84</v>
      </c>
      <c r="R2403" s="470">
        <f>Q2403*0.7835</f>
        <v>6.9261399999999993</v>
      </c>
      <c r="S2403" s="1264">
        <f t="shared" si="68"/>
        <v>12970.135746606335</v>
      </c>
      <c r="T2403" s="1265"/>
      <c r="U2403" s="1292" t="s">
        <v>1690</v>
      </c>
      <c r="V2403" s="1293"/>
    </row>
    <row r="2404" spans="1:23" ht="19">
      <c r="A2404" s="1651">
        <v>45642</v>
      </c>
      <c r="B2404" s="817" t="s">
        <v>256</v>
      </c>
      <c r="C2404" s="1095" t="s">
        <v>1670</v>
      </c>
      <c r="D2404" s="1096" t="s">
        <v>1318</v>
      </c>
      <c r="E2404" s="1101">
        <v>48</v>
      </c>
      <c r="F2404" s="1098">
        <v>36</v>
      </c>
      <c r="G2404" s="514">
        <v>470</v>
      </c>
      <c r="H2404" s="970">
        <v>171.75</v>
      </c>
      <c r="I2404" s="514" t="s">
        <v>82</v>
      </c>
      <c r="J2404" s="838" t="s">
        <v>96</v>
      </c>
      <c r="K2404" s="839">
        <v>0</v>
      </c>
      <c r="L2404" s="868" t="s">
        <v>484</v>
      </c>
      <c r="M2404" s="468" t="s">
        <v>1827</v>
      </c>
      <c r="N2404" s="514">
        <v>26488</v>
      </c>
      <c r="O2404" s="756">
        <v>178</v>
      </c>
      <c r="P2404" s="768">
        <v>99</v>
      </c>
      <c r="Q2404" s="537">
        <f t="shared" ref="Q2404:Q2467" si="69">O2404*(100-P2404)/100</f>
        <v>1.78</v>
      </c>
      <c r="R2404" s="470">
        <f>Q2404*0.75</f>
        <v>1.335</v>
      </c>
      <c r="S2404" s="1264">
        <f t="shared" si="68"/>
        <v>14880.898876404493</v>
      </c>
      <c r="T2404" s="1265"/>
      <c r="U2404" s="1292" t="s">
        <v>1569</v>
      </c>
      <c r="V2404" s="1293"/>
    </row>
    <row r="2405" spans="1:23" ht="18">
      <c r="A2405" s="1652"/>
      <c r="B2405" s="817">
        <v>6</v>
      </c>
      <c r="C2405" s="1099">
        <v>100</v>
      </c>
      <c r="D2405" s="1100" t="s">
        <v>1000</v>
      </c>
      <c r="E2405" s="1101">
        <v>84</v>
      </c>
      <c r="F2405" s="1102">
        <v>33</v>
      </c>
      <c r="G2405" s="514">
        <v>527</v>
      </c>
      <c r="H2405" s="514" t="s">
        <v>82</v>
      </c>
      <c r="I2405" s="514" t="s">
        <v>82</v>
      </c>
      <c r="J2405" s="838" t="s">
        <v>701</v>
      </c>
      <c r="K2405" s="1128" t="s">
        <v>1141</v>
      </c>
      <c r="L2405" s="868" t="s">
        <v>484</v>
      </c>
      <c r="M2405" s="468" t="s">
        <v>1805</v>
      </c>
      <c r="N2405" s="514">
        <v>144587</v>
      </c>
      <c r="O2405" s="756">
        <v>22.35</v>
      </c>
      <c r="P2405" s="801">
        <v>40</v>
      </c>
      <c r="Q2405" s="537">
        <f t="shared" si="69"/>
        <v>13.41</v>
      </c>
      <c r="R2405" s="470">
        <f>Q2405*0.75</f>
        <v>10.057500000000001</v>
      </c>
      <c r="S2405" s="1264">
        <f t="shared" si="68"/>
        <v>10782.028337061894</v>
      </c>
      <c r="T2405" s="1265"/>
      <c r="U2405" s="1292" t="s">
        <v>1690</v>
      </c>
      <c r="V2405" s="1293"/>
    </row>
    <row r="2406" spans="1:23" ht="18">
      <c r="A2406" s="1652"/>
      <c r="B2406" s="817">
        <v>7</v>
      </c>
      <c r="C2406" s="1099">
        <v>100</v>
      </c>
      <c r="D2406" s="1102" t="s">
        <v>915</v>
      </c>
      <c r="E2406" s="1102" t="s">
        <v>679</v>
      </c>
      <c r="F2406" s="1102">
        <v>33</v>
      </c>
      <c r="G2406" s="514">
        <v>469</v>
      </c>
      <c r="H2406" s="514" t="s">
        <v>82</v>
      </c>
      <c r="I2406" s="514" t="s">
        <v>82</v>
      </c>
      <c r="J2406" s="764" t="s">
        <v>443</v>
      </c>
      <c r="K2406" s="764" t="s">
        <v>443</v>
      </c>
      <c r="L2406" s="868" t="s">
        <v>484</v>
      </c>
      <c r="M2406" s="468" t="s">
        <v>1238</v>
      </c>
      <c r="N2406" s="514">
        <v>201441</v>
      </c>
      <c r="O2406" s="756">
        <v>33.1</v>
      </c>
      <c r="P2406" s="1130">
        <v>17</v>
      </c>
      <c r="Q2406" s="537">
        <f t="shared" si="69"/>
        <v>27.473000000000003</v>
      </c>
      <c r="R2406" s="470">
        <f>Q2406*0.75</f>
        <v>20.604750000000003</v>
      </c>
      <c r="S2406" s="1264">
        <f t="shared" si="68"/>
        <v>7332.3262839879144</v>
      </c>
      <c r="T2406" s="1265"/>
      <c r="U2406" s="1292" t="s">
        <v>1690</v>
      </c>
      <c r="V2406" s="1293"/>
    </row>
    <row r="2407" spans="1:23" ht="18">
      <c r="A2407" s="1652"/>
      <c r="B2407" s="817">
        <v>8</v>
      </c>
      <c r="C2407" s="1099" t="s">
        <v>82</v>
      </c>
      <c r="D2407" s="1102">
        <v>230</v>
      </c>
      <c r="E2407" s="1102">
        <v>0</v>
      </c>
      <c r="F2407" s="1103" t="s">
        <v>82</v>
      </c>
      <c r="G2407" s="514">
        <v>0</v>
      </c>
      <c r="H2407" s="514" t="s">
        <v>82</v>
      </c>
      <c r="I2407" s="514" t="s">
        <v>82</v>
      </c>
      <c r="J2407" s="764" t="s">
        <v>1210</v>
      </c>
      <c r="K2407" s="764">
        <v>0</v>
      </c>
      <c r="L2407" s="868" t="s">
        <v>96</v>
      </c>
      <c r="M2407" s="468" t="s">
        <v>82</v>
      </c>
      <c r="N2407" s="940"/>
      <c r="O2407" s="922"/>
      <c r="P2407" s="871"/>
      <c r="Q2407" s="537">
        <f t="shared" si="69"/>
        <v>0</v>
      </c>
      <c r="R2407" s="470">
        <f>Q2407*0.93</f>
        <v>0</v>
      </c>
      <c r="S2407" s="1264" t="e">
        <f t="shared" si="68"/>
        <v>#DIV/0!</v>
      </c>
      <c r="T2407" s="1265"/>
      <c r="U2407" s="1292" t="s">
        <v>472</v>
      </c>
      <c r="V2407" s="1293"/>
    </row>
    <row r="2408" spans="1:23" ht="18">
      <c r="A2408" s="1652"/>
      <c r="B2408" s="817" t="s">
        <v>465</v>
      </c>
      <c r="C2408" s="1099" t="s">
        <v>82</v>
      </c>
      <c r="D2408" s="1098">
        <v>30</v>
      </c>
      <c r="E2408" s="1104">
        <v>30</v>
      </c>
      <c r="F2408" s="1103" t="s">
        <v>82</v>
      </c>
      <c r="G2408" s="838" t="s">
        <v>96</v>
      </c>
      <c r="H2408" s="468" t="s">
        <v>82</v>
      </c>
      <c r="I2408" s="514" t="s">
        <v>82</v>
      </c>
      <c r="J2408" s="764" t="s">
        <v>699</v>
      </c>
      <c r="K2408" s="514">
        <v>0</v>
      </c>
      <c r="L2408" s="514" t="s">
        <v>82</v>
      </c>
      <c r="M2408" s="863" t="s">
        <v>82</v>
      </c>
      <c r="N2408" s="923"/>
      <c r="O2408" s="922"/>
      <c r="P2408" s="871"/>
      <c r="Q2408" s="537">
        <f t="shared" si="69"/>
        <v>0</v>
      </c>
      <c r="R2408" s="470">
        <f>Q2408*0.93</f>
        <v>0</v>
      </c>
      <c r="S2408" s="1264" t="e">
        <f t="shared" si="68"/>
        <v>#DIV/0!</v>
      </c>
      <c r="T2408" s="1265"/>
      <c r="U2408" s="1292" t="s">
        <v>473</v>
      </c>
      <c r="V2408" s="1293"/>
    </row>
    <row r="2409" spans="1:23" ht="18">
      <c r="A2409" s="1653"/>
      <c r="B2409" s="817" t="s">
        <v>467</v>
      </c>
      <c r="C2409" s="1131">
        <v>27</v>
      </c>
      <c r="D2409" s="1098">
        <v>45</v>
      </c>
      <c r="E2409" s="1109">
        <v>20</v>
      </c>
      <c r="F2409" s="1105">
        <v>33</v>
      </c>
      <c r="G2409" s="514">
        <v>470</v>
      </c>
      <c r="H2409" s="468" t="s">
        <v>82</v>
      </c>
      <c r="I2409" s="514" t="s">
        <v>82</v>
      </c>
      <c r="J2409" s="764">
        <v>0</v>
      </c>
      <c r="K2409" s="764">
        <v>0</v>
      </c>
      <c r="L2409" s="868" t="s">
        <v>484</v>
      </c>
      <c r="M2409" s="1091" t="s">
        <v>1821</v>
      </c>
      <c r="N2409" s="514">
        <v>114656</v>
      </c>
      <c r="O2409" s="787">
        <v>26</v>
      </c>
      <c r="P2409" s="801">
        <v>66</v>
      </c>
      <c r="Q2409" s="537">
        <f t="shared" si="69"/>
        <v>8.84</v>
      </c>
      <c r="R2409" s="470">
        <f>Q2409*0.7835</f>
        <v>6.9261399999999993</v>
      </c>
      <c r="S2409" s="1264">
        <f t="shared" si="68"/>
        <v>12970.135746606335</v>
      </c>
      <c r="T2409" s="1265"/>
      <c r="U2409" s="1292" t="s">
        <v>1690</v>
      </c>
      <c r="V2409" s="1293"/>
    </row>
    <row r="2410" spans="1:23" ht="18">
      <c r="A2410" s="1651">
        <v>45643</v>
      </c>
      <c r="B2410" s="817" t="s">
        <v>256</v>
      </c>
      <c r="C2410" s="1095">
        <v>65</v>
      </c>
      <c r="D2410" s="1096">
        <v>46</v>
      </c>
      <c r="E2410" s="1101">
        <v>48</v>
      </c>
      <c r="F2410" s="1098">
        <v>36</v>
      </c>
      <c r="G2410" s="514">
        <v>471</v>
      </c>
      <c r="H2410" s="970">
        <v>171.64</v>
      </c>
      <c r="I2410" s="514" t="s">
        <v>82</v>
      </c>
      <c r="J2410" s="838" t="s">
        <v>96</v>
      </c>
      <c r="K2410" s="839" t="s">
        <v>96</v>
      </c>
      <c r="L2410" s="868" t="s">
        <v>484</v>
      </c>
      <c r="M2410" s="468" t="s">
        <v>842</v>
      </c>
      <c r="N2410" s="514">
        <v>33161</v>
      </c>
      <c r="O2410" s="756">
        <v>180</v>
      </c>
      <c r="P2410" s="768">
        <v>99</v>
      </c>
      <c r="Q2410" s="537">
        <f t="shared" si="69"/>
        <v>1.8</v>
      </c>
      <c r="R2410" s="470">
        <f>Q2410*0.75</f>
        <v>1.35</v>
      </c>
      <c r="S2410" s="1264">
        <f t="shared" si="68"/>
        <v>18422.777777777777</v>
      </c>
      <c r="T2410" s="1265"/>
      <c r="U2410" s="1292" t="s">
        <v>1569</v>
      </c>
      <c r="V2410" s="1293"/>
      <c r="W2410" s="959">
        <v>34</v>
      </c>
    </row>
    <row r="2411" spans="1:23" ht="18">
      <c r="A2411" s="1652"/>
      <c r="B2411" s="817">
        <v>6</v>
      </c>
      <c r="C2411" s="1099">
        <v>100</v>
      </c>
      <c r="D2411" s="1100" t="s">
        <v>1000</v>
      </c>
      <c r="E2411" s="1101">
        <v>84</v>
      </c>
      <c r="F2411" s="1102">
        <v>33</v>
      </c>
      <c r="G2411" s="514">
        <v>527</v>
      </c>
      <c r="H2411" s="514" t="s">
        <v>82</v>
      </c>
      <c r="I2411" s="514" t="s">
        <v>82</v>
      </c>
      <c r="J2411" s="838" t="s">
        <v>701</v>
      </c>
      <c r="K2411" s="1128" t="s">
        <v>1828</v>
      </c>
      <c r="L2411" s="868" t="s">
        <v>484</v>
      </c>
      <c r="M2411" s="468" t="s">
        <v>1802</v>
      </c>
      <c r="N2411" s="514">
        <v>144587</v>
      </c>
      <c r="O2411" s="756">
        <v>21.93</v>
      </c>
      <c r="P2411" s="801">
        <v>40</v>
      </c>
      <c r="Q2411" s="537">
        <f t="shared" si="69"/>
        <v>13.157999999999999</v>
      </c>
      <c r="R2411" s="470">
        <f>Q2411*0.75</f>
        <v>9.8684999999999992</v>
      </c>
      <c r="S2411" s="1264">
        <f t="shared" si="68"/>
        <v>10988.524091807267</v>
      </c>
      <c r="T2411" s="1265"/>
      <c r="U2411" s="1292" t="s">
        <v>1690</v>
      </c>
      <c r="V2411" s="1293"/>
    </row>
    <row r="2412" spans="1:23" ht="18">
      <c r="A2412" s="1652"/>
      <c r="B2412" s="817">
        <v>7</v>
      </c>
      <c r="C2412" s="1099">
        <v>100</v>
      </c>
      <c r="D2412" s="1102" t="s">
        <v>915</v>
      </c>
      <c r="E2412" s="1102">
        <v>18</v>
      </c>
      <c r="F2412" s="1102">
        <v>33</v>
      </c>
      <c r="G2412" s="514">
        <v>470</v>
      </c>
      <c r="H2412" s="514" t="s">
        <v>82</v>
      </c>
      <c r="I2412" s="514" t="s">
        <v>82</v>
      </c>
      <c r="J2412" s="764" t="s">
        <v>443</v>
      </c>
      <c r="K2412" s="764" t="s">
        <v>443</v>
      </c>
      <c r="L2412" s="868" t="s">
        <v>484</v>
      </c>
      <c r="M2412" s="468" t="s">
        <v>1238</v>
      </c>
      <c r="N2412" s="514">
        <v>201441</v>
      </c>
      <c r="O2412" s="756">
        <v>33.1</v>
      </c>
      <c r="P2412" s="1130">
        <v>17</v>
      </c>
      <c r="Q2412" s="537">
        <f t="shared" si="69"/>
        <v>27.473000000000003</v>
      </c>
      <c r="R2412" s="470">
        <f>Q2412*0.75</f>
        <v>20.604750000000003</v>
      </c>
      <c r="S2412" s="1264">
        <f t="shared" si="68"/>
        <v>7332.3262839879144</v>
      </c>
      <c r="T2412" s="1265"/>
      <c r="U2412" s="1292" t="s">
        <v>1690</v>
      </c>
      <c r="V2412" s="1293"/>
    </row>
    <row r="2413" spans="1:23" ht="18">
      <c r="A2413" s="1652"/>
      <c r="B2413" s="817">
        <v>8</v>
      </c>
      <c r="C2413" s="1099" t="s">
        <v>82</v>
      </c>
      <c r="D2413" s="1102">
        <v>230</v>
      </c>
      <c r="E2413" s="1102">
        <v>0</v>
      </c>
      <c r="F2413" s="1103" t="s">
        <v>82</v>
      </c>
      <c r="G2413" s="514">
        <v>0</v>
      </c>
      <c r="H2413" s="514" t="s">
        <v>82</v>
      </c>
      <c r="I2413" s="514" t="s">
        <v>82</v>
      </c>
      <c r="J2413" s="764" t="s">
        <v>1210</v>
      </c>
      <c r="K2413" s="764">
        <v>0</v>
      </c>
      <c r="L2413" s="868" t="s">
        <v>96</v>
      </c>
      <c r="M2413" s="468" t="s">
        <v>82</v>
      </c>
      <c r="N2413" s="940"/>
      <c r="O2413" s="922"/>
      <c r="P2413" s="871"/>
      <c r="Q2413" s="537">
        <f t="shared" si="69"/>
        <v>0</v>
      </c>
      <c r="R2413" s="470">
        <f>Q2413*0.93</f>
        <v>0</v>
      </c>
      <c r="S2413" s="1264" t="e">
        <f t="shared" si="68"/>
        <v>#DIV/0!</v>
      </c>
      <c r="T2413" s="1265"/>
      <c r="U2413" s="1292" t="s">
        <v>472</v>
      </c>
      <c r="V2413" s="1293"/>
    </row>
    <row r="2414" spans="1:23" ht="18">
      <c r="A2414" s="1652"/>
      <c r="B2414" s="817" t="s">
        <v>465</v>
      </c>
      <c r="C2414" s="1099" t="s">
        <v>82</v>
      </c>
      <c r="D2414" s="1098">
        <v>30</v>
      </c>
      <c r="E2414" s="1104">
        <v>30</v>
      </c>
      <c r="F2414" s="1103" t="s">
        <v>82</v>
      </c>
      <c r="G2414" s="838" t="s">
        <v>96</v>
      </c>
      <c r="H2414" s="468" t="s">
        <v>82</v>
      </c>
      <c r="I2414" s="514" t="s">
        <v>82</v>
      </c>
      <c r="J2414" s="764" t="s">
        <v>699</v>
      </c>
      <c r="K2414" s="514">
        <v>0</v>
      </c>
      <c r="L2414" s="514" t="s">
        <v>82</v>
      </c>
      <c r="M2414" s="863" t="s">
        <v>82</v>
      </c>
      <c r="N2414" s="923"/>
      <c r="O2414" s="922"/>
      <c r="P2414" s="871"/>
      <c r="Q2414" s="537">
        <f t="shared" si="69"/>
        <v>0</v>
      </c>
      <c r="R2414" s="470">
        <f>Q2414*0.93</f>
        <v>0</v>
      </c>
      <c r="S2414" s="1264" t="e">
        <f t="shared" si="68"/>
        <v>#DIV/0!</v>
      </c>
      <c r="T2414" s="1265"/>
      <c r="U2414" s="1292" t="s">
        <v>473</v>
      </c>
      <c r="V2414" s="1293"/>
    </row>
    <row r="2415" spans="1:23" ht="18">
      <c r="A2415" s="1653"/>
      <c r="B2415" s="817" t="s">
        <v>467</v>
      </c>
      <c r="C2415" s="1131">
        <v>27</v>
      </c>
      <c r="D2415" s="1098">
        <v>44</v>
      </c>
      <c r="E2415" s="1109">
        <v>20</v>
      </c>
      <c r="F2415" s="1105">
        <v>33</v>
      </c>
      <c r="G2415" s="514">
        <v>471</v>
      </c>
      <c r="H2415" s="468" t="s">
        <v>82</v>
      </c>
      <c r="I2415" s="514" t="s">
        <v>82</v>
      </c>
      <c r="J2415" s="764">
        <v>0</v>
      </c>
      <c r="K2415" s="764">
        <v>0</v>
      </c>
      <c r="L2415" s="868" t="s">
        <v>484</v>
      </c>
      <c r="M2415" s="1091" t="s">
        <v>1820</v>
      </c>
      <c r="N2415" s="514">
        <v>114656</v>
      </c>
      <c r="O2415" s="787">
        <v>26</v>
      </c>
      <c r="P2415" s="801">
        <v>66</v>
      </c>
      <c r="Q2415" s="537">
        <f t="shared" si="69"/>
        <v>8.84</v>
      </c>
      <c r="R2415" s="470">
        <f>Q2415*0.7835</f>
        <v>6.9261399999999993</v>
      </c>
      <c r="S2415" s="1264">
        <f t="shared" si="68"/>
        <v>12970.135746606335</v>
      </c>
      <c r="T2415" s="1265"/>
      <c r="U2415" s="1292" t="s">
        <v>1690</v>
      </c>
      <c r="V2415" s="1293"/>
    </row>
    <row r="2416" spans="1:23" ht="19">
      <c r="A2416" s="1651">
        <v>45644</v>
      </c>
      <c r="B2416" s="817" t="s">
        <v>256</v>
      </c>
      <c r="C2416" s="1095">
        <v>70</v>
      </c>
      <c r="D2416" s="1096" t="s">
        <v>1122</v>
      </c>
      <c r="E2416" s="1101">
        <v>48</v>
      </c>
      <c r="F2416" s="1098">
        <v>36</v>
      </c>
      <c r="G2416" s="514">
        <v>472</v>
      </c>
      <c r="H2416" s="970">
        <v>171.58</v>
      </c>
      <c r="I2416" s="514" t="s">
        <v>82</v>
      </c>
      <c r="J2416" s="838" t="s">
        <v>96</v>
      </c>
      <c r="K2416" s="839" t="s">
        <v>96</v>
      </c>
      <c r="L2416" s="868" t="s">
        <v>484</v>
      </c>
      <c r="M2416" s="468" t="s">
        <v>842</v>
      </c>
      <c r="N2416" s="514">
        <v>34901</v>
      </c>
      <c r="O2416" s="756">
        <v>180</v>
      </c>
      <c r="P2416" s="768">
        <v>99</v>
      </c>
      <c r="Q2416" s="537">
        <f t="shared" si="69"/>
        <v>1.8</v>
      </c>
      <c r="R2416" s="470">
        <f>Q2416*0.75</f>
        <v>1.35</v>
      </c>
      <c r="S2416" s="1264">
        <f t="shared" si="68"/>
        <v>19389.444444444445</v>
      </c>
      <c r="T2416" s="1265"/>
      <c r="U2416" s="1292" t="s">
        <v>1569</v>
      </c>
      <c r="V2416" s="1293"/>
    </row>
    <row r="2417" spans="1:22" ht="18">
      <c r="A2417" s="1652"/>
      <c r="B2417" s="817">
        <v>6</v>
      </c>
      <c r="C2417" s="1099">
        <v>100</v>
      </c>
      <c r="D2417" s="1100">
        <v>55</v>
      </c>
      <c r="E2417" s="1101">
        <v>84</v>
      </c>
      <c r="F2417" s="1102">
        <v>33</v>
      </c>
      <c r="G2417" s="514">
        <v>531</v>
      </c>
      <c r="H2417" s="514" t="s">
        <v>82</v>
      </c>
      <c r="I2417" s="514" t="s">
        <v>82</v>
      </c>
      <c r="J2417" s="838" t="s">
        <v>701</v>
      </c>
      <c r="K2417" s="1128" t="s">
        <v>1829</v>
      </c>
      <c r="L2417" s="868" t="s">
        <v>484</v>
      </c>
      <c r="M2417" s="468" t="s">
        <v>1805</v>
      </c>
      <c r="N2417" s="514">
        <v>144587</v>
      </c>
      <c r="O2417" s="756">
        <v>22.22</v>
      </c>
      <c r="P2417" s="801">
        <v>40</v>
      </c>
      <c r="Q2417" s="537">
        <f t="shared" si="69"/>
        <v>13.331999999999999</v>
      </c>
      <c r="R2417" s="470">
        <f>Q2417*0.75</f>
        <v>9.9989999999999988</v>
      </c>
      <c r="S2417" s="1264">
        <f t="shared" si="68"/>
        <v>10845.109510951095</v>
      </c>
      <c r="T2417" s="1265"/>
      <c r="U2417" s="1292" t="s">
        <v>1690</v>
      </c>
      <c r="V2417" s="1293"/>
    </row>
    <row r="2418" spans="1:22" ht="18">
      <c r="A2418" s="1652"/>
      <c r="B2418" s="817">
        <v>7</v>
      </c>
      <c r="C2418" s="1099">
        <v>100</v>
      </c>
      <c r="D2418" s="1102" t="s">
        <v>915</v>
      </c>
      <c r="E2418" s="1102">
        <v>18</v>
      </c>
      <c r="F2418" s="1102">
        <v>33</v>
      </c>
      <c r="G2418" s="514">
        <v>471</v>
      </c>
      <c r="H2418" s="514" t="s">
        <v>82</v>
      </c>
      <c r="I2418" s="514" t="s">
        <v>82</v>
      </c>
      <c r="J2418" s="764" t="s">
        <v>443</v>
      </c>
      <c r="K2418" s="764" t="s">
        <v>443</v>
      </c>
      <c r="L2418" s="868" t="s">
        <v>484</v>
      </c>
      <c r="M2418" s="468" t="s">
        <v>1238</v>
      </c>
      <c r="N2418" s="514">
        <v>201441</v>
      </c>
      <c r="O2418" s="756">
        <v>33.1</v>
      </c>
      <c r="P2418" s="1130">
        <v>17</v>
      </c>
      <c r="Q2418" s="537">
        <f t="shared" si="69"/>
        <v>27.473000000000003</v>
      </c>
      <c r="R2418" s="470">
        <f>Q2418*0.75</f>
        <v>20.604750000000003</v>
      </c>
      <c r="S2418" s="1264">
        <f t="shared" si="68"/>
        <v>7332.3262839879144</v>
      </c>
      <c r="T2418" s="1265"/>
      <c r="U2418" s="1292" t="s">
        <v>1690</v>
      </c>
      <c r="V2418" s="1293"/>
    </row>
    <row r="2419" spans="1:22" ht="18">
      <c r="A2419" s="1652"/>
      <c r="B2419" s="817">
        <v>8</v>
      </c>
      <c r="C2419" s="1099" t="s">
        <v>82</v>
      </c>
      <c r="D2419" s="1102">
        <v>230</v>
      </c>
      <c r="E2419" s="1102">
        <v>0</v>
      </c>
      <c r="F2419" s="1103" t="s">
        <v>82</v>
      </c>
      <c r="G2419" s="514">
        <v>0</v>
      </c>
      <c r="H2419" s="514" t="s">
        <v>82</v>
      </c>
      <c r="I2419" s="514" t="s">
        <v>82</v>
      </c>
      <c r="J2419" s="764" t="s">
        <v>1210</v>
      </c>
      <c r="K2419" s="764">
        <v>0</v>
      </c>
      <c r="L2419" s="868" t="s">
        <v>96</v>
      </c>
      <c r="M2419" s="468" t="s">
        <v>82</v>
      </c>
      <c r="N2419" s="940"/>
      <c r="O2419" s="922"/>
      <c r="P2419" s="871"/>
      <c r="Q2419" s="537">
        <f t="shared" si="69"/>
        <v>0</v>
      </c>
      <c r="R2419" s="470">
        <f>Q2419*0.93</f>
        <v>0</v>
      </c>
      <c r="S2419" s="1264" t="e">
        <f t="shared" si="68"/>
        <v>#DIV/0!</v>
      </c>
      <c r="T2419" s="1265"/>
      <c r="U2419" s="1292" t="s">
        <v>472</v>
      </c>
      <c r="V2419" s="1293"/>
    </row>
    <row r="2420" spans="1:22" ht="18">
      <c r="A2420" s="1652"/>
      <c r="B2420" s="817" t="s">
        <v>465</v>
      </c>
      <c r="C2420" s="1099" t="s">
        <v>82</v>
      </c>
      <c r="D2420" s="1098">
        <v>30</v>
      </c>
      <c r="E2420" s="1104">
        <v>30</v>
      </c>
      <c r="F2420" s="1103" t="s">
        <v>82</v>
      </c>
      <c r="G2420" s="838" t="s">
        <v>96</v>
      </c>
      <c r="H2420" s="468" t="s">
        <v>82</v>
      </c>
      <c r="I2420" s="514" t="s">
        <v>82</v>
      </c>
      <c r="J2420" s="764" t="s">
        <v>699</v>
      </c>
      <c r="K2420" s="514">
        <v>0</v>
      </c>
      <c r="L2420" s="514" t="s">
        <v>82</v>
      </c>
      <c r="M2420" s="863" t="s">
        <v>82</v>
      </c>
      <c r="N2420" s="923"/>
      <c r="O2420" s="922"/>
      <c r="P2420" s="871"/>
      <c r="Q2420" s="537">
        <f t="shared" si="69"/>
        <v>0</v>
      </c>
      <c r="R2420" s="470">
        <f>Q2420*0.93</f>
        <v>0</v>
      </c>
      <c r="S2420" s="1264" t="e">
        <f t="shared" si="68"/>
        <v>#DIV/0!</v>
      </c>
      <c r="T2420" s="1265"/>
      <c r="U2420" s="1292" t="s">
        <v>473</v>
      </c>
      <c r="V2420" s="1293"/>
    </row>
    <row r="2421" spans="1:22" ht="18">
      <c r="A2421" s="1653"/>
      <c r="B2421" s="817" t="s">
        <v>467</v>
      </c>
      <c r="C2421" s="1131">
        <v>27</v>
      </c>
      <c r="D2421" s="1098">
        <v>44</v>
      </c>
      <c r="E2421" s="1109">
        <v>20</v>
      </c>
      <c r="F2421" s="1105">
        <v>33</v>
      </c>
      <c r="G2421" s="514">
        <v>472</v>
      </c>
      <c r="H2421" s="468" t="s">
        <v>82</v>
      </c>
      <c r="I2421" s="514" t="s">
        <v>82</v>
      </c>
      <c r="J2421" s="764">
        <v>0</v>
      </c>
      <c r="K2421" s="764">
        <v>0</v>
      </c>
      <c r="L2421" s="868" t="s">
        <v>484</v>
      </c>
      <c r="M2421" s="1091" t="s">
        <v>1820</v>
      </c>
      <c r="N2421" s="514">
        <v>114656</v>
      </c>
      <c r="O2421" s="787">
        <v>26</v>
      </c>
      <c r="P2421" s="801">
        <v>66</v>
      </c>
      <c r="Q2421" s="537">
        <f t="shared" si="69"/>
        <v>8.84</v>
      </c>
      <c r="R2421" s="470">
        <f>Q2421*0.7835</f>
        <v>6.9261399999999993</v>
      </c>
      <c r="S2421" s="1264">
        <f t="shared" si="68"/>
        <v>12970.135746606335</v>
      </c>
      <c r="T2421" s="1265"/>
      <c r="U2421" s="1292" t="s">
        <v>1690</v>
      </c>
      <c r="V2421" s="1293"/>
    </row>
    <row r="2422" spans="1:22" ht="19">
      <c r="A2422" s="1651">
        <v>45645</v>
      </c>
      <c r="B2422" s="817" t="s">
        <v>256</v>
      </c>
      <c r="C2422" s="1095">
        <v>70</v>
      </c>
      <c r="D2422" s="1096" t="s">
        <v>1122</v>
      </c>
      <c r="E2422" s="1101">
        <v>48</v>
      </c>
      <c r="F2422" s="1098">
        <v>36</v>
      </c>
      <c r="G2422" s="514">
        <v>472</v>
      </c>
      <c r="H2422" s="970">
        <v>171.51</v>
      </c>
      <c r="I2422" s="514" t="s">
        <v>82</v>
      </c>
      <c r="J2422" s="838" t="s">
        <v>96</v>
      </c>
      <c r="K2422" s="839" t="s">
        <v>96</v>
      </c>
      <c r="L2422" s="868" t="s">
        <v>484</v>
      </c>
      <c r="M2422" s="468" t="s">
        <v>842</v>
      </c>
      <c r="N2422" s="514">
        <v>34901</v>
      </c>
      <c r="O2422" s="756">
        <v>185</v>
      </c>
      <c r="P2422" s="768">
        <v>99</v>
      </c>
      <c r="Q2422" s="537">
        <f t="shared" si="69"/>
        <v>1.85</v>
      </c>
      <c r="R2422" s="470">
        <f>Q2422*0.75</f>
        <v>1.3875000000000002</v>
      </c>
      <c r="S2422" s="1264">
        <f t="shared" si="68"/>
        <v>18865.405405405403</v>
      </c>
      <c r="T2422" s="1265"/>
      <c r="U2422" s="1292" t="s">
        <v>1569</v>
      </c>
      <c r="V2422" s="1293"/>
    </row>
    <row r="2423" spans="1:22" ht="18">
      <c r="A2423" s="1652"/>
      <c r="B2423" s="817">
        <v>6</v>
      </c>
      <c r="C2423" s="1099">
        <v>100</v>
      </c>
      <c r="D2423" s="1100">
        <v>55</v>
      </c>
      <c r="E2423" s="1101">
        <v>84</v>
      </c>
      <c r="F2423" s="1102">
        <v>33</v>
      </c>
      <c r="G2423" s="514">
        <v>531</v>
      </c>
      <c r="H2423" s="514" t="s">
        <v>82</v>
      </c>
      <c r="I2423" s="514" t="s">
        <v>82</v>
      </c>
      <c r="J2423" s="838" t="s">
        <v>701</v>
      </c>
      <c r="K2423" s="1128" t="s">
        <v>1829</v>
      </c>
      <c r="L2423" s="868" t="s">
        <v>484</v>
      </c>
      <c r="M2423" s="468" t="s">
        <v>1805</v>
      </c>
      <c r="N2423" s="514">
        <v>144587</v>
      </c>
      <c r="O2423" s="756">
        <v>22.22</v>
      </c>
      <c r="P2423" s="801">
        <v>40</v>
      </c>
      <c r="Q2423" s="537">
        <f t="shared" si="69"/>
        <v>13.331999999999999</v>
      </c>
      <c r="R2423" s="470">
        <f>Q2423*0.75</f>
        <v>9.9989999999999988</v>
      </c>
      <c r="S2423" s="1264">
        <f t="shared" si="68"/>
        <v>10845.109510951095</v>
      </c>
      <c r="T2423" s="1265"/>
      <c r="U2423" s="1292" t="s">
        <v>1690</v>
      </c>
      <c r="V2423" s="1293"/>
    </row>
    <row r="2424" spans="1:22" ht="18">
      <c r="A2424" s="1652"/>
      <c r="B2424" s="817">
        <v>7</v>
      </c>
      <c r="C2424" s="1099">
        <v>100</v>
      </c>
      <c r="D2424" s="1102" t="s">
        <v>915</v>
      </c>
      <c r="E2424" s="1102">
        <v>18</v>
      </c>
      <c r="F2424" s="1102">
        <v>33</v>
      </c>
      <c r="G2424" s="514">
        <v>471</v>
      </c>
      <c r="H2424" s="514" t="s">
        <v>82</v>
      </c>
      <c r="I2424" s="514" t="s">
        <v>82</v>
      </c>
      <c r="J2424" s="764" t="s">
        <v>443</v>
      </c>
      <c r="K2424" s="764" t="s">
        <v>443</v>
      </c>
      <c r="L2424" s="868" t="s">
        <v>484</v>
      </c>
      <c r="M2424" s="468" t="s">
        <v>1238</v>
      </c>
      <c r="N2424" s="514">
        <v>198722</v>
      </c>
      <c r="O2424" s="756">
        <v>32.82</v>
      </c>
      <c r="P2424" s="1130">
        <v>17</v>
      </c>
      <c r="Q2424" s="537">
        <f t="shared" si="69"/>
        <v>27.240600000000001</v>
      </c>
      <c r="R2424" s="470">
        <f>Q2424*0.75</f>
        <v>20.43045</v>
      </c>
      <c r="S2424" s="1264">
        <f t="shared" si="68"/>
        <v>7295.0669221676462</v>
      </c>
      <c r="T2424" s="1265"/>
      <c r="U2424" s="1292" t="s">
        <v>1690</v>
      </c>
      <c r="V2424" s="1293"/>
    </row>
    <row r="2425" spans="1:22" ht="18">
      <c r="A2425" s="1652"/>
      <c r="B2425" s="817">
        <v>8</v>
      </c>
      <c r="C2425" s="1099" t="s">
        <v>82</v>
      </c>
      <c r="D2425" s="1102">
        <v>230</v>
      </c>
      <c r="E2425" s="1102">
        <v>0</v>
      </c>
      <c r="F2425" s="1103" t="s">
        <v>82</v>
      </c>
      <c r="G2425" s="514">
        <v>0</v>
      </c>
      <c r="H2425" s="514" t="s">
        <v>82</v>
      </c>
      <c r="I2425" s="514" t="s">
        <v>82</v>
      </c>
      <c r="J2425" s="764" t="s">
        <v>1210</v>
      </c>
      <c r="K2425" s="764">
        <v>0</v>
      </c>
      <c r="L2425" s="868" t="s">
        <v>96</v>
      </c>
      <c r="M2425" s="468" t="s">
        <v>82</v>
      </c>
      <c r="N2425" s="940"/>
      <c r="O2425" s="922"/>
      <c r="P2425" s="871"/>
      <c r="Q2425" s="537">
        <f t="shared" si="69"/>
        <v>0</v>
      </c>
      <c r="R2425" s="470">
        <f>Q2425*0.93</f>
        <v>0</v>
      </c>
      <c r="S2425" s="1264" t="e">
        <f t="shared" si="68"/>
        <v>#DIV/0!</v>
      </c>
      <c r="T2425" s="1265"/>
      <c r="U2425" s="1292" t="s">
        <v>472</v>
      </c>
      <c r="V2425" s="1293"/>
    </row>
    <row r="2426" spans="1:22" ht="18">
      <c r="A2426" s="1652"/>
      <c r="B2426" s="817" t="s">
        <v>465</v>
      </c>
      <c r="C2426" s="1099" t="s">
        <v>82</v>
      </c>
      <c r="D2426" s="1098">
        <v>30</v>
      </c>
      <c r="E2426" s="1104">
        <v>30</v>
      </c>
      <c r="F2426" s="1103" t="s">
        <v>82</v>
      </c>
      <c r="G2426" s="838" t="s">
        <v>96</v>
      </c>
      <c r="H2426" s="468" t="s">
        <v>82</v>
      </c>
      <c r="I2426" s="514" t="s">
        <v>82</v>
      </c>
      <c r="J2426" s="764" t="s">
        <v>699</v>
      </c>
      <c r="K2426" s="514">
        <v>0</v>
      </c>
      <c r="L2426" s="514" t="s">
        <v>82</v>
      </c>
      <c r="M2426" s="863" t="s">
        <v>82</v>
      </c>
      <c r="N2426" s="923"/>
      <c r="O2426" s="922"/>
      <c r="P2426" s="871"/>
      <c r="Q2426" s="537">
        <f t="shared" si="69"/>
        <v>0</v>
      </c>
      <c r="R2426" s="470">
        <f>Q2426*0.93</f>
        <v>0</v>
      </c>
      <c r="S2426" s="1264" t="e">
        <f t="shared" si="68"/>
        <v>#DIV/0!</v>
      </c>
      <c r="T2426" s="1265"/>
      <c r="U2426" s="1292" t="s">
        <v>473</v>
      </c>
      <c r="V2426" s="1293"/>
    </row>
    <row r="2427" spans="1:22" ht="18">
      <c r="A2427" s="1653"/>
      <c r="B2427" s="817" t="s">
        <v>467</v>
      </c>
      <c r="C2427" s="1131">
        <v>27</v>
      </c>
      <c r="D2427" s="1098">
        <v>44</v>
      </c>
      <c r="E2427" s="1109">
        <v>20</v>
      </c>
      <c r="F2427" s="1105">
        <v>33</v>
      </c>
      <c r="G2427" s="514">
        <v>472</v>
      </c>
      <c r="H2427" s="468" t="s">
        <v>82</v>
      </c>
      <c r="I2427" s="514" t="s">
        <v>82</v>
      </c>
      <c r="J2427" s="764">
        <v>0</v>
      </c>
      <c r="K2427" s="764">
        <v>0</v>
      </c>
      <c r="L2427" s="868" t="s">
        <v>484</v>
      </c>
      <c r="M2427" s="1091" t="s">
        <v>1820</v>
      </c>
      <c r="N2427" s="514">
        <v>114656</v>
      </c>
      <c r="O2427" s="787">
        <v>26</v>
      </c>
      <c r="P2427" s="801">
        <v>66</v>
      </c>
      <c r="Q2427" s="537">
        <f t="shared" si="69"/>
        <v>8.84</v>
      </c>
      <c r="R2427" s="470">
        <f>Q2427*0.7835</f>
        <v>6.9261399999999993</v>
      </c>
      <c r="S2427" s="1264">
        <f t="shared" si="68"/>
        <v>12970.135746606335</v>
      </c>
      <c r="T2427" s="1265"/>
      <c r="U2427" s="1292" t="s">
        <v>1690</v>
      </c>
      <c r="V2427" s="1293"/>
    </row>
    <row r="2428" spans="1:22" ht="19">
      <c r="A2428" s="1651">
        <v>45646</v>
      </c>
      <c r="B2428" s="817" t="s">
        <v>256</v>
      </c>
      <c r="C2428" s="1095">
        <v>70</v>
      </c>
      <c r="D2428" s="1096" t="s">
        <v>1122</v>
      </c>
      <c r="E2428" s="1101">
        <v>48</v>
      </c>
      <c r="F2428" s="1098">
        <v>36</v>
      </c>
      <c r="G2428" s="514">
        <v>469</v>
      </c>
      <c r="H2428" s="970">
        <v>171.45</v>
      </c>
      <c r="I2428" s="514" t="s">
        <v>82</v>
      </c>
      <c r="J2428" s="838" t="s">
        <v>96</v>
      </c>
      <c r="K2428" s="839" t="s">
        <v>96</v>
      </c>
      <c r="L2428" s="868" t="s">
        <v>484</v>
      </c>
      <c r="M2428" s="468" t="s">
        <v>842</v>
      </c>
      <c r="N2428" s="514">
        <v>35586</v>
      </c>
      <c r="O2428" s="756">
        <v>185</v>
      </c>
      <c r="P2428" s="768">
        <v>99</v>
      </c>
      <c r="Q2428" s="537">
        <f t="shared" si="69"/>
        <v>1.85</v>
      </c>
      <c r="R2428" s="470">
        <f>Q2428*0.75</f>
        <v>1.3875000000000002</v>
      </c>
      <c r="S2428" s="1264">
        <f t="shared" si="68"/>
        <v>19235.675675675673</v>
      </c>
      <c r="T2428" s="1265"/>
      <c r="U2428" s="1292" t="s">
        <v>1569</v>
      </c>
      <c r="V2428" s="1293"/>
    </row>
    <row r="2429" spans="1:22" ht="18">
      <c r="A2429" s="1652"/>
      <c r="B2429" s="817">
        <v>6</v>
      </c>
      <c r="C2429" s="1099">
        <v>100</v>
      </c>
      <c r="D2429" s="1100">
        <v>55</v>
      </c>
      <c r="E2429" s="1101">
        <v>84</v>
      </c>
      <c r="F2429" s="1102">
        <v>33</v>
      </c>
      <c r="G2429" s="514">
        <v>531</v>
      </c>
      <c r="H2429" s="514" t="s">
        <v>82</v>
      </c>
      <c r="I2429" s="514" t="s">
        <v>82</v>
      </c>
      <c r="J2429" s="1133" t="s">
        <v>96</v>
      </c>
      <c r="K2429" s="1128" t="s">
        <v>693</v>
      </c>
      <c r="L2429" s="868" t="s">
        <v>484</v>
      </c>
      <c r="M2429" s="468" t="s">
        <v>1805</v>
      </c>
      <c r="N2429" s="514">
        <v>144587</v>
      </c>
      <c r="O2429" s="756">
        <v>22</v>
      </c>
      <c r="P2429" s="801">
        <v>40</v>
      </c>
      <c r="Q2429" s="537">
        <f t="shared" si="69"/>
        <v>13.2</v>
      </c>
      <c r="R2429" s="470">
        <f>Q2429*0.75</f>
        <v>9.8999999999999986</v>
      </c>
      <c r="S2429" s="1264">
        <f t="shared" si="68"/>
        <v>10953.560606060606</v>
      </c>
      <c r="T2429" s="1265"/>
      <c r="U2429" s="1292" t="s">
        <v>1690</v>
      </c>
      <c r="V2429" s="1293"/>
    </row>
    <row r="2430" spans="1:22" ht="18">
      <c r="A2430" s="1652"/>
      <c r="B2430" s="817">
        <v>7</v>
      </c>
      <c r="C2430" s="1099">
        <v>100</v>
      </c>
      <c r="D2430" s="1102" t="s">
        <v>915</v>
      </c>
      <c r="E2430" s="1102">
        <v>18</v>
      </c>
      <c r="F2430" s="1102">
        <v>33</v>
      </c>
      <c r="G2430" s="514">
        <v>471</v>
      </c>
      <c r="H2430" s="514" t="s">
        <v>82</v>
      </c>
      <c r="I2430" s="514" t="s">
        <v>82</v>
      </c>
      <c r="J2430" s="764" t="s">
        <v>443</v>
      </c>
      <c r="K2430" s="764" t="s">
        <v>443</v>
      </c>
      <c r="L2430" s="868" t="s">
        <v>484</v>
      </c>
      <c r="M2430" s="468" t="s">
        <v>1238</v>
      </c>
      <c r="N2430" s="514">
        <v>200101</v>
      </c>
      <c r="O2430" s="756">
        <v>32.340000000000003</v>
      </c>
      <c r="P2430" s="1130">
        <v>17</v>
      </c>
      <c r="Q2430" s="537">
        <f t="shared" si="69"/>
        <v>26.842200000000002</v>
      </c>
      <c r="R2430" s="470">
        <f>Q2430*0.75</f>
        <v>20.13165</v>
      </c>
      <c r="S2430" s="1264">
        <f t="shared" si="68"/>
        <v>7454.7168264896318</v>
      </c>
      <c r="T2430" s="1265"/>
      <c r="U2430" s="1292" t="s">
        <v>1690</v>
      </c>
      <c r="V2430" s="1293"/>
    </row>
    <row r="2431" spans="1:22" ht="18">
      <c r="A2431" s="1652"/>
      <c r="B2431" s="817">
        <v>8</v>
      </c>
      <c r="C2431" s="1099" t="s">
        <v>82</v>
      </c>
      <c r="D2431" s="1102">
        <v>230</v>
      </c>
      <c r="E2431" s="1102">
        <v>0</v>
      </c>
      <c r="F2431" s="1103" t="s">
        <v>82</v>
      </c>
      <c r="G2431" s="514">
        <v>0</v>
      </c>
      <c r="H2431" s="514" t="s">
        <v>82</v>
      </c>
      <c r="I2431" s="514" t="s">
        <v>82</v>
      </c>
      <c r="J2431" s="764" t="s">
        <v>1210</v>
      </c>
      <c r="K2431" s="764">
        <v>0</v>
      </c>
      <c r="L2431" s="868" t="s">
        <v>96</v>
      </c>
      <c r="M2431" s="468" t="s">
        <v>82</v>
      </c>
      <c r="N2431" s="940"/>
      <c r="O2431" s="922"/>
      <c r="P2431" s="871"/>
      <c r="Q2431" s="537">
        <f t="shared" si="69"/>
        <v>0</v>
      </c>
      <c r="R2431" s="470">
        <f>Q2431*0.93</f>
        <v>0</v>
      </c>
      <c r="S2431" s="1264" t="e">
        <f t="shared" si="68"/>
        <v>#DIV/0!</v>
      </c>
      <c r="T2431" s="1265"/>
      <c r="U2431" s="1292" t="s">
        <v>472</v>
      </c>
      <c r="V2431" s="1293"/>
    </row>
    <row r="2432" spans="1:22" ht="18">
      <c r="A2432" s="1652"/>
      <c r="B2432" s="817" t="s">
        <v>465</v>
      </c>
      <c r="C2432" s="1099" t="s">
        <v>82</v>
      </c>
      <c r="D2432" s="1098">
        <v>30</v>
      </c>
      <c r="E2432" s="1104">
        <v>30</v>
      </c>
      <c r="F2432" s="1103" t="s">
        <v>82</v>
      </c>
      <c r="G2432" s="838" t="s">
        <v>96</v>
      </c>
      <c r="H2432" s="468" t="s">
        <v>82</v>
      </c>
      <c r="I2432" s="514" t="s">
        <v>82</v>
      </c>
      <c r="J2432" s="764" t="s">
        <v>699</v>
      </c>
      <c r="K2432" s="514">
        <v>0</v>
      </c>
      <c r="L2432" s="514" t="s">
        <v>82</v>
      </c>
      <c r="M2432" s="863" t="s">
        <v>82</v>
      </c>
      <c r="N2432" s="923"/>
      <c r="O2432" s="922"/>
      <c r="P2432" s="871"/>
      <c r="Q2432" s="537">
        <f t="shared" si="69"/>
        <v>0</v>
      </c>
      <c r="R2432" s="470">
        <f>Q2432*0.93</f>
        <v>0</v>
      </c>
      <c r="S2432" s="1264" t="e">
        <f t="shared" si="68"/>
        <v>#DIV/0!</v>
      </c>
      <c r="T2432" s="1265"/>
      <c r="U2432" s="1292" t="s">
        <v>473</v>
      </c>
      <c r="V2432" s="1293"/>
    </row>
    <row r="2433" spans="1:23" ht="18">
      <c r="A2433" s="1653"/>
      <c r="B2433" s="817" t="s">
        <v>467</v>
      </c>
      <c r="C2433" s="1131">
        <v>27</v>
      </c>
      <c r="D2433" s="1098">
        <v>44</v>
      </c>
      <c r="E2433" s="1109">
        <v>20</v>
      </c>
      <c r="F2433" s="1105">
        <v>33</v>
      </c>
      <c r="G2433" s="514">
        <v>472</v>
      </c>
      <c r="H2433" s="468" t="s">
        <v>82</v>
      </c>
      <c r="I2433" s="514" t="s">
        <v>82</v>
      </c>
      <c r="J2433" s="764">
        <v>0</v>
      </c>
      <c r="K2433" s="764">
        <v>0</v>
      </c>
      <c r="L2433" s="868" t="s">
        <v>484</v>
      </c>
      <c r="M2433" s="1091" t="s">
        <v>1820</v>
      </c>
      <c r="N2433" s="514">
        <v>114656</v>
      </c>
      <c r="O2433" s="787">
        <v>26</v>
      </c>
      <c r="P2433" s="801">
        <v>66</v>
      </c>
      <c r="Q2433" s="537">
        <f t="shared" si="69"/>
        <v>8.84</v>
      </c>
      <c r="R2433" s="470">
        <f>Q2433*0.7835</f>
        <v>6.9261399999999993</v>
      </c>
      <c r="S2433" s="1264">
        <f t="shared" si="68"/>
        <v>12970.135746606335</v>
      </c>
      <c r="T2433" s="1265"/>
      <c r="U2433" s="1292" t="s">
        <v>1690</v>
      </c>
      <c r="V2433" s="1293"/>
    </row>
    <row r="2434" spans="1:23" ht="19">
      <c r="A2434" s="1651">
        <v>45647</v>
      </c>
      <c r="B2434" s="817" t="s">
        <v>256</v>
      </c>
      <c r="C2434" s="1095">
        <v>70</v>
      </c>
      <c r="D2434" s="1096" t="s">
        <v>621</v>
      </c>
      <c r="E2434" s="1101">
        <v>48</v>
      </c>
      <c r="F2434" s="1098">
        <v>36</v>
      </c>
      <c r="G2434" s="514">
        <v>469</v>
      </c>
      <c r="H2434" s="970">
        <v>171.48</v>
      </c>
      <c r="I2434" s="514" t="s">
        <v>82</v>
      </c>
      <c r="J2434" s="838" t="s">
        <v>96</v>
      </c>
      <c r="K2434" s="839" t="s">
        <v>96</v>
      </c>
      <c r="L2434" s="868" t="s">
        <v>484</v>
      </c>
      <c r="M2434" s="468" t="s">
        <v>1831</v>
      </c>
      <c r="N2434" s="514">
        <v>29751</v>
      </c>
      <c r="O2434" s="756">
        <v>185</v>
      </c>
      <c r="P2434" s="768">
        <v>99</v>
      </c>
      <c r="Q2434" s="537">
        <f t="shared" si="69"/>
        <v>1.85</v>
      </c>
      <c r="R2434" s="470">
        <f>Q2434*0.75</f>
        <v>1.3875000000000002</v>
      </c>
      <c r="S2434" s="1264">
        <f t="shared" si="68"/>
        <v>16081.621621621622</v>
      </c>
      <c r="T2434" s="1265"/>
      <c r="U2434" s="1292" t="s">
        <v>1569</v>
      </c>
      <c r="V2434" s="1293"/>
    </row>
    <row r="2435" spans="1:23" ht="18">
      <c r="A2435" s="1652"/>
      <c r="B2435" s="817">
        <v>6</v>
      </c>
      <c r="C2435" s="1099">
        <v>100</v>
      </c>
      <c r="D2435" s="1100">
        <v>55</v>
      </c>
      <c r="E2435" s="1101">
        <v>84</v>
      </c>
      <c r="F2435" s="1102">
        <v>33</v>
      </c>
      <c r="G2435" s="514">
        <v>531</v>
      </c>
      <c r="H2435" s="514" t="s">
        <v>82</v>
      </c>
      <c r="I2435" s="514" t="s">
        <v>82</v>
      </c>
      <c r="J2435" s="1133" t="s">
        <v>443</v>
      </c>
      <c r="K2435" s="1128" t="s">
        <v>1128</v>
      </c>
      <c r="L2435" s="868" t="s">
        <v>484</v>
      </c>
      <c r="M2435" s="468" t="s">
        <v>1805</v>
      </c>
      <c r="N2435" s="514">
        <v>144587</v>
      </c>
      <c r="O2435" s="756">
        <v>22</v>
      </c>
      <c r="P2435" s="801">
        <v>40</v>
      </c>
      <c r="Q2435" s="537">
        <f t="shared" si="69"/>
        <v>13.2</v>
      </c>
      <c r="R2435" s="470">
        <f>Q2435*0.75</f>
        <v>9.8999999999999986</v>
      </c>
      <c r="S2435" s="1264">
        <f t="shared" si="68"/>
        <v>10953.560606060606</v>
      </c>
      <c r="T2435" s="1265"/>
      <c r="U2435" s="1292" t="s">
        <v>1690</v>
      </c>
      <c r="V2435" s="1293"/>
    </row>
    <row r="2436" spans="1:23" ht="18">
      <c r="A2436" s="1652"/>
      <c r="B2436" s="817">
        <v>7</v>
      </c>
      <c r="C2436" s="1099">
        <v>100</v>
      </c>
      <c r="D2436" s="1102" t="s">
        <v>915</v>
      </c>
      <c r="E2436" s="1102">
        <v>18</v>
      </c>
      <c r="F2436" s="1102">
        <v>33</v>
      </c>
      <c r="G2436" s="514">
        <v>471</v>
      </c>
      <c r="H2436" s="514" t="s">
        <v>82</v>
      </c>
      <c r="I2436" s="514" t="s">
        <v>82</v>
      </c>
      <c r="J2436" s="764" t="s">
        <v>443</v>
      </c>
      <c r="K2436" s="764" t="s">
        <v>443</v>
      </c>
      <c r="L2436" s="868" t="s">
        <v>484</v>
      </c>
      <c r="M2436" s="468" t="s">
        <v>1238</v>
      </c>
      <c r="N2436" s="514">
        <v>200580</v>
      </c>
      <c r="O2436" s="756">
        <v>32</v>
      </c>
      <c r="P2436" s="1130">
        <v>17</v>
      </c>
      <c r="Q2436" s="537">
        <f t="shared" si="69"/>
        <v>26.56</v>
      </c>
      <c r="R2436" s="470">
        <f>Q2436*0.75</f>
        <v>19.919999999999998</v>
      </c>
      <c r="S2436" s="1264">
        <f t="shared" ref="S2436:S2499" si="70">N2436/Q2436</f>
        <v>7551.9578313253014</v>
      </c>
      <c r="T2436" s="1265"/>
      <c r="U2436" s="1292" t="s">
        <v>1690</v>
      </c>
      <c r="V2436" s="1293"/>
    </row>
    <row r="2437" spans="1:23" ht="18">
      <c r="A2437" s="1652"/>
      <c r="B2437" s="817">
        <v>8</v>
      </c>
      <c r="C2437" s="1099" t="s">
        <v>82</v>
      </c>
      <c r="D2437" s="1102">
        <v>230</v>
      </c>
      <c r="E2437" s="1102">
        <v>0</v>
      </c>
      <c r="F2437" s="1103" t="s">
        <v>82</v>
      </c>
      <c r="G2437" s="514">
        <v>0</v>
      </c>
      <c r="H2437" s="514" t="s">
        <v>82</v>
      </c>
      <c r="I2437" s="514" t="s">
        <v>82</v>
      </c>
      <c r="J2437" s="764" t="s">
        <v>1210</v>
      </c>
      <c r="K2437" s="764">
        <v>0</v>
      </c>
      <c r="L2437" s="868" t="s">
        <v>96</v>
      </c>
      <c r="M2437" s="468" t="s">
        <v>82</v>
      </c>
      <c r="N2437" s="940"/>
      <c r="O2437" s="922"/>
      <c r="P2437" s="871"/>
      <c r="Q2437" s="537">
        <f t="shared" si="69"/>
        <v>0</v>
      </c>
      <c r="R2437" s="470">
        <f>Q2437*0.93</f>
        <v>0</v>
      </c>
      <c r="S2437" s="1264" t="e">
        <f t="shared" si="70"/>
        <v>#DIV/0!</v>
      </c>
      <c r="T2437" s="1265"/>
      <c r="U2437" s="1292" t="s">
        <v>472</v>
      </c>
      <c r="V2437" s="1293"/>
    </row>
    <row r="2438" spans="1:23" ht="18">
      <c r="A2438" s="1652"/>
      <c r="B2438" s="817" t="s">
        <v>465</v>
      </c>
      <c r="C2438" s="1099" t="s">
        <v>82</v>
      </c>
      <c r="D2438" s="1098">
        <v>30</v>
      </c>
      <c r="E2438" s="1104">
        <v>30</v>
      </c>
      <c r="F2438" s="1103" t="s">
        <v>82</v>
      </c>
      <c r="G2438" s="838" t="s">
        <v>96</v>
      </c>
      <c r="H2438" s="468" t="s">
        <v>82</v>
      </c>
      <c r="I2438" s="514" t="s">
        <v>82</v>
      </c>
      <c r="J2438" s="764" t="s">
        <v>699</v>
      </c>
      <c r="K2438" s="514">
        <v>0</v>
      </c>
      <c r="L2438" s="514" t="s">
        <v>82</v>
      </c>
      <c r="M2438" s="863" t="s">
        <v>82</v>
      </c>
      <c r="N2438" s="923"/>
      <c r="O2438" s="922"/>
      <c r="P2438" s="871"/>
      <c r="Q2438" s="537">
        <f t="shared" si="69"/>
        <v>0</v>
      </c>
      <c r="R2438" s="470">
        <f>Q2438*0.93</f>
        <v>0</v>
      </c>
      <c r="S2438" s="1264" t="e">
        <f t="shared" si="70"/>
        <v>#DIV/0!</v>
      </c>
      <c r="T2438" s="1265"/>
      <c r="U2438" s="1292" t="s">
        <v>473</v>
      </c>
      <c r="V2438" s="1293"/>
    </row>
    <row r="2439" spans="1:23" ht="18">
      <c r="A2439" s="1653"/>
      <c r="B2439" s="817" t="s">
        <v>467</v>
      </c>
      <c r="C2439" s="1131">
        <v>27</v>
      </c>
      <c r="D2439" s="1098">
        <v>43</v>
      </c>
      <c r="E2439" s="1109">
        <v>20</v>
      </c>
      <c r="F2439" s="1105">
        <v>33</v>
      </c>
      <c r="G2439" s="514">
        <v>472</v>
      </c>
      <c r="H2439" s="468" t="s">
        <v>82</v>
      </c>
      <c r="I2439" s="514" t="s">
        <v>82</v>
      </c>
      <c r="J2439" s="764">
        <v>0</v>
      </c>
      <c r="K2439" s="764">
        <v>0</v>
      </c>
      <c r="L2439" s="868" t="s">
        <v>484</v>
      </c>
      <c r="M2439" s="1091" t="s">
        <v>1820</v>
      </c>
      <c r="N2439" s="514">
        <v>114656</v>
      </c>
      <c r="O2439" s="787">
        <v>24.92</v>
      </c>
      <c r="P2439" s="801">
        <v>70</v>
      </c>
      <c r="Q2439" s="537">
        <f t="shared" si="69"/>
        <v>7.476</v>
      </c>
      <c r="R2439" s="470">
        <f>Q2439*0.7835</f>
        <v>5.8574459999999995</v>
      </c>
      <c r="S2439" s="1264">
        <f t="shared" si="70"/>
        <v>15336.543606206527</v>
      </c>
      <c r="T2439" s="1265"/>
      <c r="U2439" s="1292" t="s">
        <v>1690</v>
      </c>
      <c r="V2439" s="1293"/>
      <c r="W2439" s="959">
        <v>5.5</v>
      </c>
    </row>
    <row r="2440" spans="1:23" ht="19">
      <c r="A2440" s="1651">
        <v>45648</v>
      </c>
      <c r="B2440" s="817" t="s">
        <v>256</v>
      </c>
      <c r="C2440" s="1095">
        <v>70</v>
      </c>
      <c r="D2440" s="1096" t="s">
        <v>621</v>
      </c>
      <c r="E2440" s="1101">
        <v>48</v>
      </c>
      <c r="F2440" s="1098">
        <v>33</v>
      </c>
      <c r="G2440" s="514">
        <v>464</v>
      </c>
      <c r="H2440" s="970">
        <v>171.34</v>
      </c>
      <c r="I2440" s="514" t="s">
        <v>82</v>
      </c>
      <c r="J2440" s="838" t="s">
        <v>96</v>
      </c>
      <c r="K2440" s="839" t="s">
        <v>96</v>
      </c>
      <c r="L2440" s="868" t="s">
        <v>484</v>
      </c>
      <c r="M2440" s="468" t="s">
        <v>1831</v>
      </c>
      <c r="N2440" s="514">
        <v>27738</v>
      </c>
      <c r="O2440" s="756">
        <v>185</v>
      </c>
      <c r="P2440" s="768">
        <v>99</v>
      </c>
      <c r="Q2440" s="537">
        <f t="shared" si="69"/>
        <v>1.85</v>
      </c>
      <c r="R2440" s="470">
        <f>Q2440*0.75</f>
        <v>1.3875000000000002</v>
      </c>
      <c r="S2440" s="1264">
        <f t="shared" si="70"/>
        <v>14993.513513513513</v>
      </c>
      <c r="T2440" s="1265"/>
      <c r="U2440" s="1292" t="s">
        <v>1690</v>
      </c>
      <c r="V2440" s="1293"/>
    </row>
    <row r="2441" spans="1:23" ht="18">
      <c r="A2441" s="1652"/>
      <c r="B2441" s="817">
        <v>6</v>
      </c>
      <c r="C2441" s="1099">
        <v>100</v>
      </c>
      <c r="D2441" s="1100">
        <v>55</v>
      </c>
      <c r="E2441" s="1101">
        <v>84</v>
      </c>
      <c r="F2441" s="1102">
        <v>33</v>
      </c>
      <c r="G2441" s="514">
        <v>526</v>
      </c>
      <c r="H2441" s="514" t="s">
        <v>82</v>
      </c>
      <c r="I2441" s="514" t="s">
        <v>82</v>
      </c>
      <c r="J2441" s="1133" t="s">
        <v>1527</v>
      </c>
      <c r="K2441" s="1128" t="s">
        <v>1128</v>
      </c>
      <c r="L2441" s="868" t="s">
        <v>484</v>
      </c>
      <c r="M2441" s="468" t="s">
        <v>1805</v>
      </c>
      <c r="N2441" s="514">
        <v>149502</v>
      </c>
      <c r="O2441" s="756">
        <v>22.3</v>
      </c>
      <c r="P2441" s="801">
        <v>40</v>
      </c>
      <c r="Q2441" s="537">
        <f t="shared" si="69"/>
        <v>13.38</v>
      </c>
      <c r="R2441" s="470">
        <f>Q2441*0.75</f>
        <v>10.035</v>
      </c>
      <c r="S2441" s="1264">
        <f t="shared" si="70"/>
        <v>11173.542600896861</v>
      </c>
      <c r="T2441" s="1265"/>
      <c r="U2441" s="1292" t="s">
        <v>1791</v>
      </c>
      <c r="V2441" s="1293"/>
      <c r="W2441" s="959">
        <v>14</v>
      </c>
    </row>
    <row r="2442" spans="1:23" ht="18">
      <c r="A2442" s="1652"/>
      <c r="B2442" s="817">
        <v>7</v>
      </c>
      <c r="C2442" s="1099">
        <v>100</v>
      </c>
      <c r="D2442" s="1102" t="s">
        <v>915</v>
      </c>
      <c r="E2442" s="1102">
        <v>17</v>
      </c>
      <c r="F2442" s="1102">
        <v>35</v>
      </c>
      <c r="G2442" s="514">
        <v>465</v>
      </c>
      <c r="H2442" s="514" t="s">
        <v>82</v>
      </c>
      <c r="I2442" s="514" t="s">
        <v>82</v>
      </c>
      <c r="J2442" s="764" t="s">
        <v>443</v>
      </c>
      <c r="K2442" s="764" t="s">
        <v>443</v>
      </c>
      <c r="L2442" s="868" t="s">
        <v>484</v>
      </c>
      <c r="M2442" s="468" t="s">
        <v>1238</v>
      </c>
      <c r="N2442" s="514">
        <v>200580</v>
      </c>
      <c r="O2442" s="756">
        <v>32.15</v>
      </c>
      <c r="P2442" s="1130">
        <v>17</v>
      </c>
      <c r="Q2442" s="537">
        <f t="shared" si="69"/>
        <v>26.6845</v>
      </c>
      <c r="R2442" s="470">
        <f>Q2442*0.75</f>
        <v>20.013375</v>
      </c>
      <c r="S2442" s="1264">
        <f t="shared" si="70"/>
        <v>7516.7231913657743</v>
      </c>
      <c r="T2442" s="1265"/>
      <c r="U2442" s="1292" t="s">
        <v>1791</v>
      </c>
      <c r="V2442" s="1293"/>
      <c r="W2442" s="959">
        <v>9.5</v>
      </c>
    </row>
    <row r="2443" spans="1:23" ht="18">
      <c r="A2443" s="1652"/>
      <c r="B2443" s="817">
        <v>8</v>
      </c>
      <c r="C2443" s="1099" t="s">
        <v>82</v>
      </c>
      <c r="D2443" s="1102">
        <v>230</v>
      </c>
      <c r="E2443" s="1102">
        <v>0</v>
      </c>
      <c r="F2443" s="1103" t="s">
        <v>82</v>
      </c>
      <c r="G2443" s="514">
        <v>0</v>
      </c>
      <c r="H2443" s="514" t="s">
        <v>82</v>
      </c>
      <c r="I2443" s="514" t="s">
        <v>82</v>
      </c>
      <c r="J2443" s="764" t="s">
        <v>1210</v>
      </c>
      <c r="K2443" s="764">
        <v>0</v>
      </c>
      <c r="L2443" s="868" t="s">
        <v>96</v>
      </c>
      <c r="M2443" s="468" t="s">
        <v>82</v>
      </c>
      <c r="N2443" s="940"/>
      <c r="O2443" s="922"/>
      <c r="P2443" s="871"/>
      <c r="Q2443" s="537">
        <f t="shared" si="69"/>
        <v>0</v>
      </c>
      <c r="R2443" s="470">
        <f>Q2443*0.93</f>
        <v>0</v>
      </c>
      <c r="S2443" s="1264" t="e">
        <f t="shared" si="70"/>
        <v>#DIV/0!</v>
      </c>
      <c r="T2443" s="1265"/>
      <c r="U2443" s="1292" t="s">
        <v>472</v>
      </c>
      <c r="V2443" s="1293"/>
    </row>
    <row r="2444" spans="1:23" ht="18">
      <c r="A2444" s="1652"/>
      <c r="B2444" s="817" t="s">
        <v>465</v>
      </c>
      <c r="C2444" s="1099" t="s">
        <v>82</v>
      </c>
      <c r="D2444" s="1098">
        <v>30</v>
      </c>
      <c r="E2444" s="1104">
        <v>30</v>
      </c>
      <c r="F2444" s="1103" t="s">
        <v>82</v>
      </c>
      <c r="G2444" s="838" t="s">
        <v>96</v>
      </c>
      <c r="H2444" s="468" t="s">
        <v>82</v>
      </c>
      <c r="I2444" s="514" t="s">
        <v>82</v>
      </c>
      <c r="J2444" s="764" t="s">
        <v>699</v>
      </c>
      <c r="K2444" s="514">
        <v>0</v>
      </c>
      <c r="L2444" s="514" t="s">
        <v>82</v>
      </c>
      <c r="M2444" s="863" t="s">
        <v>82</v>
      </c>
      <c r="N2444" s="923"/>
      <c r="O2444" s="922"/>
      <c r="P2444" s="871"/>
      <c r="Q2444" s="537">
        <f t="shared" si="69"/>
        <v>0</v>
      </c>
      <c r="R2444" s="470">
        <f>Q2444*0.93</f>
        <v>0</v>
      </c>
      <c r="S2444" s="1264" t="e">
        <f t="shared" si="70"/>
        <v>#DIV/0!</v>
      </c>
      <c r="T2444" s="1265"/>
      <c r="U2444" s="1292" t="s">
        <v>473</v>
      </c>
      <c r="V2444" s="1293"/>
    </row>
    <row r="2445" spans="1:23" ht="18">
      <c r="A2445" s="1653"/>
      <c r="B2445" s="817" t="s">
        <v>467</v>
      </c>
      <c r="C2445" s="1131">
        <v>27</v>
      </c>
      <c r="D2445" s="1098">
        <v>43</v>
      </c>
      <c r="E2445" s="1109">
        <v>20</v>
      </c>
      <c r="F2445" s="1105">
        <v>33</v>
      </c>
      <c r="G2445" s="514">
        <v>465</v>
      </c>
      <c r="H2445" s="468" t="s">
        <v>82</v>
      </c>
      <c r="I2445" s="514" t="s">
        <v>82</v>
      </c>
      <c r="J2445" s="764">
        <v>0</v>
      </c>
      <c r="K2445" s="764">
        <v>0</v>
      </c>
      <c r="L2445" s="868" t="s">
        <v>484</v>
      </c>
      <c r="M2445" s="1091" t="s">
        <v>1821</v>
      </c>
      <c r="N2445" s="514">
        <v>114656</v>
      </c>
      <c r="O2445" s="787">
        <v>24.92</v>
      </c>
      <c r="P2445" s="801">
        <v>70</v>
      </c>
      <c r="Q2445" s="537">
        <f t="shared" si="69"/>
        <v>7.476</v>
      </c>
      <c r="R2445" s="470">
        <f>Q2445*0.7835</f>
        <v>5.8574459999999995</v>
      </c>
      <c r="S2445" s="1264">
        <f t="shared" si="70"/>
        <v>15336.543606206527</v>
      </c>
      <c r="T2445" s="1265"/>
      <c r="U2445" s="1292" t="s">
        <v>1690</v>
      </c>
      <c r="V2445" s="1293"/>
    </row>
    <row r="2446" spans="1:23" ht="19">
      <c r="A2446" s="1651">
        <v>45649</v>
      </c>
      <c r="B2446" s="817" t="s">
        <v>256</v>
      </c>
      <c r="C2446" s="1095">
        <v>80</v>
      </c>
      <c r="D2446" s="1096" t="s">
        <v>1834</v>
      </c>
      <c r="E2446" s="1101">
        <v>48</v>
      </c>
      <c r="F2446" s="1098">
        <v>36</v>
      </c>
      <c r="G2446" s="514">
        <v>464</v>
      </c>
      <c r="H2446" s="970">
        <v>171.32</v>
      </c>
      <c r="I2446" s="514" t="s">
        <v>82</v>
      </c>
      <c r="J2446" s="838" t="s">
        <v>96</v>
      </c>
      <c r="K2446" s="839" t="s">
        <v>96</v>
      </c>
      <c r="L2446" s="868" t="s">
        <v>484</v>
      </c>
      <c r="M2446" s="468" t="s">
        <v>1114</v>
      </c>
      <c r="N2446" s="514">
        <v>46973.75</v>
      </c>
      <c r="O2446" s="756">
        <v>185</v>
      </c>
      <c r="P2446" s="768">
        <v>99</v>
      </c>
      <c r="Q2446" s="537">
        <f t="shared" si="69"/>
        <v>1.85</v>
      </c>
      <c r="R2446" s="470">
        <f>Q2446*0.75</f>
        <v>1.3875000000000002</v>
      </c>
      <c r="S2446" s="1264">
        <f t="shared" si="70"/>
        <v>25391.216216216217</v>
      </c>
      <c r="T2446" s="1265"/>
      <c r="U2446" s="1292" t="s">
        <v>1569</v>
      </c>
      <c r="V2446" s="1293"/>
    </row>
    <row r="2447" spans="1:23" ht="18">
      <c r="A2447" s="1652"/>
      <c r="B2447" s="817">
        <v>6</v>
      </c>
      <c r="C2447" s="1099">
        <v>0</v>
      </c>
      <c r="D2447" s="1100" t="s">
        <v>1835</v>
      </c>
      <c r="E2447" s="1101">
        <v>84</v>
      </c>
      <c r="F2447" s="1102">
        <v>33</v>
      </c>
      <c r="G2447" s="514">
        <v>526</v>
      </c>
      <c r="H2447" s="514" t="s">
        <v>82</v>
      </c>
      <c r="I2447" s="514" t="s">
        <v>82</v>
      </c>
      <c r="J2447" s="1133" t="s">
        <v>1527</v>
      </c>
      <c r="K2447" s="1128" t="s">
        <v>1128</v>
      </c>
      <c r="L2447" s="944" t="s">
        <v>1832</v>
      </c>
      <c r="M2447" s="468" t="s">
        <v>703</v>
      </c>
      <c r="N2447" s="514">
        <v>150520</v>
      </c>
      <c r="O2447" s="756">
        <v>22.3</v>
      </c>
      <c r="P2447" s="801">
        <v>40</v>
      </c>
      <c r="Q2447" s="537">
        <f t="shared" si="69"/>
        <v>13.38</v>
      </c>
      <c r="R2447" s="470">
        <f>Q2447*0.75</f>
        <v>10.035</v>
      </c>
      <c r="S2447" s="1264">
        <f t="shared" si="70"/>
        <v>11249.626307922272</v>
      </c>
      <c r="T2447" s="1265"/>
      <c r="U2447" s="1292" t="s">
        <v>1690</v>
      </c>
      <c r="V2447" s="1293"/>
    </row>
    <row r="2448" spans="1:23" ht="18">
      <c r="A2448" s="1652"/>
      <c r="B2448" s="817">
        <v>7</v>
      </c>
      <c r="C2448" s="1099">
        <v>100</v>
      </c>
      <c r="D2448" s="1102" t="s">
        <v>915</v>
      </c>
      <c r="E2448" s="1102">
        <v>17</v>
      </c>
      <c r="F2448" s="1102">
        <v>33</v>
      </c>
      <c r="G2448" s="514">
        <v>465</v>
      </c>
      <c r="H2448" s="514" t="s">
        <v>82</v>
      </c>
      <c r="I2448" s="514" t="s">
        <v>82</v>
      </c>
      <c r="J2448" s="764" t="s">
        <v>443</v>
      </c>
      <c r="K2448" s="764" t="s">
        <v>443</v>
      </c>
      <c r="L2448" s="868" t="s">
        <v>484</v>
      </c>
      <c r="M2448" s="468" t="s">
        <v>1238</v>
      </c>
      <c r="N2448" s="514">
        <v>200580</v>
      </c>
      <c r="O2448" s="756">
        <v>32.15</v>
      </c>
      <c r="P2448" s="1130">
        <v>17</v>
      </c>
      <c r="Q2448" s="537">
        <f t="shared" si="69"/>
        <v>26.6845</v>
      </c>
      <c r="R2448" s="470">
        <f>Q2448*0.75</f>
        <v>20.013375</v>
      </c>
      <c r="S2448" s="1264">
        <f t="shared" si="70"/>
        <v>7516.7231913657743</v>
      </c>
      <c r="T2448" s="1265"/>
      <c r="U2448" s="1292" t="s">
        <v>1690</v>
      </c>
      <c r="V2448" s="1293"/>
    </row>
    <row r="2449" spans="1:23" ht="18">
      <c r="A2449" s="1652"/>
      <c r="B2449" s="817">
        <v>8</v>
      </c>
      <c r="C2449" s="1099" t="s">
        <v>82</v>
      </c>
      <c r="D2449" s="1102">
        <v>230</v>
      </c>
      <c r="E2449" s="1102">
        <v>0</v>
      </c>
      <c r="F2449" s="1103" t="s">
        <v>82</v>
      </c>
      <c r="G2449" s="514">
        <v>0</v>
      </c>
      <c r="H2449" s="514" t="s">
        <v>82</v>
      </c>
      <c r="I2449" s="514" t="s">
        <v>82</v>
      </c>
      <c r="J2449" s="764" t="s">
        <v>1210</v>
      </c>
      <c r="K2449" s="764">
        <v>0</v>
      </c>
      <c r="L2449" s="868" t="s">
        <v>96</v>
      </c>
      <c r="M2449" s="468" t="s">
        <v>82</v>
      </c>
      <c r="N2449" s="940"/>
      <c r="O2449" s="922"/>
      <c r="P2449" s="871"/>
      <c r="Q2449" s="537">
        <f t="shared" si="69"/>
        <v>0</v>
      </c>
      <c r="R2449" s="470">
        <f>Q2449*0.93</f>
        <v>0</v>
      </c>
      <c r="S2449" s="1264" t="e">
        <f t="shared" si="70"/>
        <v>#DIV/0!</v>
      </c>
      <c r="T2449" s="1265"/>
      <c r="U2449" s="1292" t="s">
        <v>472</v>
      </c>
      <c r="V2449" s="1293"/>
    </row>
    <row r="2450" spans="1:23" ht="18">
      <c r="A2450" s="1652"/>
      <c r="B2450" s="817" t="s">
        <v>465</v>
      </c>
      <c r="C2450" s="1099" t="s">
        <v>82</v>
      </c>
      <c r="D2450" s="1098">
        <v>30</v>
      </c>
      <c r="E2450" s="1104">
        <v>30</v>
      </c>
      <c r="F2450" s="1103" t="s">
        <v>82</v>
      </c>
      <c r="G2450" s="838" t="s">
        <v>96</v>
      </c>
      <c r="H2450" s="468" t="s">
        <v>82</v>
      </c>
      <c r="I2450" s="514" t="s">
        <v>82</v>
      </c>
      <c r="J2450" s="764" t="s">
        <v>699</v>
      </c>
      <c r="K2450" s="514">
        <v>0</v>
      </c>
      <c r="L2450" s="514" t="s">
        <v>82</v>
      </c>
      <c r="M2450" s="863" t="s">
        <v>82</v>
      </c>
      <c r="N2450" s="923"/>
      <c r="O2450" s="922"/>
      <c r="P2450" s="871"/>
      <c r="Q2450" s="537">
        <f t="shared" si="69"/>
        <v>0</v>
      </c>
      <c r="R2450" s="470">
        <f>Q2450*0.93</f>
        <v>0</v>
      </c>
      <c r="S2450" s="1264" t="e">
        <f t="shared" si="70"/>
        <v>#DIV/0!</v>
      </c>
      <c r="T2450" s="1265"/>
      <c r="U2450" s="1292" t="s">
        <v>473</v>
      </c>
      <c r="V2450" s="1293"/>
    </row>
    <row r="2451" spans="1:23" ht="18">
      <c r="A2451" s="1653"/>
      <c r="B2451" s="817" t="s">
        <v>467</v>
      </c>
      <c r="C2451" s="1131">
        <v>27</v>
      </c>
      <c r="D2451" s="1098">
        <v>42</v>
      </c>
      <c r="E2451" s="1109">
        <v>20</v>
      </c>
      <c r="F2451" s="1105">
        <v>33</v>
      </c>
      <c r="G2451" s="514">
        <v>468</v>
      </c>
      <c r="H2451" s="468" t="s">
        <v>82</v>
      </c>
      <c r="I2451" s="514" t="s">
        <v>82</v>
      </c>
      <c r="J2451" s="764">
        <v>0</v>
      </c>
      <c r="K2451" s="764">
        <v>0</v>
      </c>
      <c r="L2451" s="868" t="s">
        <v>484</v>
      </c>
      <c r="M2451" s="1091" t="s">
        <v>1833</v>
      </c>
      <c r="N2451" s="514">
        <v>114656</v>
      </c>
      <c r="O2451" s="787">
        <v>24.92</v>
      </c>
      <c r="P2451" s="801">
        <v>70</v>
      </c>
      <c r="Q2451" s="537">
        <f t="shared" si="69"/>
        <v>7.476</v>
      </c>
      <c r="R2451" s="470">
        <f>Q2451*0.7835</f>
        <v>5.8574459999999995</v>
      </c>
      <c r="S2451" s="1264">
        <f t="shared" si="70"/>
        <v>15336.543606206527</v>
      </c>
      <c r="T2451" s="1265"/>
      <c r="U2451" s="1292" t="s">
        <v>1690</v>
      </c>
      <c r="V2451" s="1293"/>
    </row>
    <row r="2452" spans="1:23" ht="18.75" customHeight="1">
      <c r="A2452" s="1651">
        <v>45650</v>
      </c>
      <c r="B2452" s="817" t="s">
        <v>256</v>
      </c>
      <c r="C2452" s="1095">
        <v>80</v>
      </c>
      <c r="D2452" s="1096" t="s">
        <v>1836</v>
      </c>
      <c r="E2452" s="1101">
        <v>48</v>
      </c>
      <c r="F2452" s="1098">
        <v>36</v>
      </c>
      <c r="G2452" s="514">
        <v>464</v>
      </c>
      <c r="H2452" s="970">
        <v>171.05</v>
      </c>
      <c r="I2452" s="514" t="s">
        <v>82</v>
      </c>
      <c r="J2452" s="838" t="s">
        <v>96</v>
      </c>
      <c r="K2452" s="839" t="s">
        <v>96</v>
      </c>
      <c r="L2452" s="868" t="s">
        <v>484</v>
      </c>
      <c r="M2452" s="468" t="s">
        <v>1837</v>
      </c>
      <c r="N2452" s="514">
        <v>34000</v>
      </c>
      <c r="O2452" s="756">
        <v>185</v>
      </c>
      <c r="P2452" s="768">
        <v>99</v>
      </c>
      <c r="Q2452" s="537">
        <f t="shared" si="69"/>
        <v>1.85</v>
      </c>
      <c r="R2452" s="470">
        <f>Q2452*0.75</f>
        <v>1.3875000000000002</v>
      </c>
      <c r="S2452" s="1264">
        <f t="shared" si="70"/>
        <v>18378.378378378377</v>
      </c>
      <c r="T2452" s="1265"/>
      <c r="U2452" s="1292" t="s">
        <v>1569</v>
      </c>
      <c r="V2452" s="1293"/>
      <c r="W2452" s="959">
        <v>33</v>
      </c>
    </row>
    <row r="2453" spans="1:23" ht="18.75" customHeight="1">
      <c r="A2453" s="1652"/>
      <c r="B2453" s="817">
        <v>6</v>
      </c>
      <c r="C2453" s="1099">
        <v>100</v>
      </c>
      <c r="D2453" s="1100" t="s">
        <v>1838</v>
      </c>
      <c r="E2453" s="1101">
        <v>84</v>
      </c>
      <c r="F2453" s="1102">
        <v>33</v>
      </c>
      <c r="G2453" s="514">
        <v>477</v>
      </c>
      <c r="H2453" s="514" t="s">
        <v>82</v>
      </c>
      <c r="I2453" s="514" t="s">
        <v>82</v>
      </c>
      <c r="J2453" s="838" t="s">
        <v>606</v>
      </c>
      <c r="K2453" s="1128" t="s">
        <v>406</v>
      </c>
      <c r="L2453" s="928" t="s">
        <v>1839</v>
      </c>
      <c r="M2453" s="468" t="s">
        <v>1744</v>
      </c>
      <c r="N2453" s="514">
        <v>148671.68576104747</v>
      </c>
      <c r="O2453" s="756">
        <v>18</v>
      </c>
      <c r="P2453" s="801">
        <v>40</v>
      </c>
      <c r="Q2453" s="537">
        <f t="shared" si="69"/>
        <v>10.8</v>
      </c>
      <c r="R2453" s="470">
        <f>Q2453*0.75</f>
        <v>8.1000000000000014</v>
      </c>
      <c r="S2453" s="1264">
        <f t="shared" si="70"/>
        <v>13765.896829726616</v>
      </c>
      <c r="T2453" s="1265"/>
      <c r="U2453" s="1292" t="s">
        <v>1690</v>
      </c>
      <c r="V2453" s="1293"/>
    </row>
    <row r="2454" spans="1:23" ht="18.75" customHeight="1">
      <c r="A2454" s="1652"/>
      <c r="B2454" s="817">
        <v>7</v>
      </c>
      <c r="C2454" s="1099">
        <v>100</v>
      </c>
      <c r="D2454" s="1102">
        <v>68</v>
      </c>
      <c r="E2454" s="1102">
        <v>17</v>
      </c>
      <c r="F2454" s="1102">
        <v>33</v>
      </c>
      <c r="G2454" s="514">
        <v>465</v>
      </c>
      <c r="H2454" s="514" t="s">
        <v>82</v>
      </c>
      <c r="I2454" s="514" t="s">
        <v>82</v>
      </c>
      <c r="J2454" s="764" t="s">
        <v>443</v>
      </c>
      <c r="K2454" s="764" t="s">
        <v>443</v>
      </c>
      <c r="L2454" s="868" t="s">
        <v>484</v>
      </c>
      <c r="M2454" s="468" t="s">
        <v>1238</v>
      </c>
      <c r="N2454" s="514">
        <v>200580</v>
      </c>
      <c r="O2454" s="756">
        <v>32.15</v>
      </c>
      <c r="P2454" s="1130">
        <v>17</v>
      </c>
      <c r="Q2454" s="537">
        <f t="shared" si="69"/>
        <v>26.6845</v>
      </c>
      <c r="R2454" s="470">
        <f>Q2454*0.75</f>
        <v>20.013375</v>
      </c>
      <c r="S2454" s="1264">
        <f t="shared" si="70"/>
        <v>7516.7231913657743</v>
      </c>
      <c r="T2454" s="1265"/>
      <c r="U2454" s="1292" t="s">
        <v>1690</v>
      </c>
      <c r="V2454" s="1293"/>
    </row>
    <row r="2455" spans="1:23" ht="18.75" customHeight="1">
      <c r="A2455" s="1652"/>
      <c r="B2455" s="817">
        <v>8</v>
      </c>
      <c r="C2455" s="1099" t="s">
        <v>82</v>
      </c>
      <c r="D2455" s="1102">
        <v>230</v>
      </c>
      <c r="E2455" s="1102">
        <v>0</v>
      </c>
      <c r="F2455" s="1103" t="s">
        <v>82</v>
      </c>
      <c r="G2455" s="514">
        <v>0</v>
      </c>
      <c r="H2455" s="514" t="s">
        <v>82</v>
      </c>
      <c r="I2455" s="514" t="s">
        <v>82</v>
      </c>
      <c r="J2455" s="764" t="s">
        <v>1210</v>
      </c>
      <c r="K2455" s="764">
        <v>0</v>
      </c>
      <c r="L2455" s="868" t="s">
        <v>96</v>
      </c>
      <c r="M2455" s="468" t="s">
        <v>82</v>
      </c>
      <c r="N2455" s="940"/>
      <c r="O2455" s="922"/>
      <c r="P2455" s="871"/>
      <c r="Q2455" s="537">
        <f t="shared" si="69"/>
        <v>0</v>
      </c>
      <c r="R2455" s="470">
        <f>Q2455*0.93</f>
        <v>0</v>
      </c>
      <c r="S2455" s="1264" t="e">
        <f t="shared" si="70"/>
        <v>#DIV/0!</v>
      </c>
      <c r="T2455" s="1265"/>
      <c r="U2455" s="1292" t="s">
        <v>472</v>
      </c>
      <c r="V2455" s="1293"/>
    </row>
    <row r="2456" spans="1:23" ht="18.75" customHeight="1">
      <c r="A2456" s="1652"/>
      <c r="B2456" s="817" t="s">
        <v>465</v>
      </c>
      <c r="C2456" s="1099" t="s">
        <v>82</v>
      </c>
      <c r="D2456" s="1098">
        <v>30</v>
      </c>
      <c r="E2456" s="1104">
        <v>30</v>
      </c>
      <c r="F2456" s="1103" t="s">
        <v>82</v>
      </c>
      <c r="G2456" s="838" t="s">
        <v>96</v>
      </c>
      <c r="H2456" s="468" t="s">
        <v>82</v>
      </c>
      <c r="I2456" s="514" t="s">
        <v>82</v>
      </c>
      <c r="J2456" s="764" t="s">
        <v>699</v>
      </c>
      <c r="K2456" s="514">
        <v>0</v>
      </c>
      <c r="L2456" s="514" t="s">
        <v>82</v>
      </c>
      <c r="M2456" s="863" t="s">
        <v>82</v>
      </c>
      <c r="N2456" s="923"/>
      <c r="O2456" s="922"/>
      <c r="P2456" s="871"/>
      <c r="Q2456" s="537">
        <f t="shared" si="69"/>
        <v>0</v>
      </c>
      <c r="R2456" s="470">
        <f>Q2456*0.93</f>
        <v>0</v>
      </c>
      <c r="S2456" s="1264" t="e">
        <f t="shared" si="70"/>
        <v>#DIV/0!</v>
      </c>
      <c r="T2456" s="1265"/>
      <c r="U2456" s="1292" t="s">
        <v>473</v>
      </c>
      <c r="V2456" s="1293"/>
    </row>
    <row r="2457" spans="1:23" ht="18.75" customHeight="1">
      <c r="A2457" s="1653"/>
      <c r="B2457" s="817" t="s">
        <v>467</v>
      </c>
      <c r="C2457" s="1131">
        <v>27</v>
      </c>
      <c r="D2457" s="1098">
        <v>42</v>
      </c>
      <c r="E2457" s="1109">
        <v>20</v>
      </c>
      <c r="F2457" s="1105">
        <v>33</v>
      </c>
      <c r="G2457" s="514">
        <v>468</v>
      </c>
      <c r="H2457" s="468" t="s">
        <v>82</v>
      </c>
      <c r="I2457" s="514" t="s">
        <v>82</v>
      </c>
      <c r="J2457" s="764">
        <v>0</v>
      </c>
      <c r="K2457" s="764">
        <v>0</v>
      </c>
      <c r="L2457" s="868" t="s">
        <v>484</v>
      </c>
      <c r="M2457" s="1091" t="s">
        <v>1833</v>
      </c>
      <c r="N2457" s="514">
        <v>114656</v>
      </c>
      <c r="O2457" s="787">
        <v>24.92</v>
      </c>
      <c r="P2457" s="801">
        <v>70</v>
      </c>
      <c r="Q2457" s="537">
        <f t="shared" si="69"/>
        <v>7.476</v>
      </c>
      <c r="R2457" s="470">
        <f>Q2457*0.7835</f>
        <v>5.8574459999999995</v>
      </c>
      <c r="S2457" s="1264">
        <f t="shared" si="70"/>
        <v>15336.543606206527</v>
      </c>
      <c r="T2457" s="1265"/>
      <c r="U2457" s="1292" t="s">
        <v>1690</v>
      </c>
      <c r="V2457" s="1293"/>
    </row>
    <row r="2458" spans="1:23" ht="18.75" customHeight="1">
      <c r="A2458" s="1651">
        <v>45651</v>
      </c>
      <c r="B2458" s="817" t="s">
        <v>256</v>
      </c>
      <c r="C2458" s="1095">
        <v>40</v>
      </c>
      <c r="D2458" s="1096" t="s">
        <v>1840</v>
      </c>
      <c r="E2458" s="1101">
        <v>48</v>
      </c>
      <c r="F2458" s="1098">
        <v>36</v>
      </c>
      <c r="G2458" s="514">
        <v>464</v>
      </c>
      <c r="H2458" s="970">
        <v>170.73</v>
      </c>
      <c r="I2458" s="514" t="s">
        <v>82</v>
      </c>
      <c r="J2458" s="838" t="s">
        <v>96</v>
      </c>
      <c r="K2458" s="839" t="s">
        <v>96</v>
      </c>
      <c r="L2458" s="868" t="s">
        <v>484</v>
      </c>
      <c r="M2458" s="468" t="s">
        <v>1842</v>
      </c>
      <c r="N2458" s="514">
        <v>40000</v>
      </c>
      <c r="O2458" s="756">
        <v>185</v>
      </c>
      <c r="P2458" s="768">
        <v>99</v>
      </c>
      <c r="Q2458" s="537">
        <f t="shared" si="69"/>
        <v>1.85</v>
      </c>
      <c r="R2458" s="470">
        <f>Q2458*0.75</f>
        <v>1.3875000000000002</v>
      </c>
      <c r="S2458" s="1264">
        <f t="shared" si="70"/>
        <v>21621.62162162162</v>
      </c>
      <c r="T2458" s="1265"/>
      <c r="U2458" s="1292" t="s">
        <v>1569</v>
      </c>
      <c r="V2458" s="1293"/>
      <c r="W2458" s="959">
        <v>33</v>
      </c>
    </row>
    <row r="2459" spans="1:23" ht="18.75" customHeight="1">
      <c r="A2459" s="1652"/>
      <c r="B2459" s="817">
        <v>6</v>
      </c>
      <c r="C2459" s="1099">
        <v>100</v>
      </c>
      <c r="D2459" s="1100">
        <v>55</v>
      </c>
      <c r="E2459" s="1101">
        <v>84</v>
      </c>
      <c r="F2459" s="1102">
        <v>33</v>
      </c>
      <c r="G2459" s="514">
        <v>477</v>
      </c>
      <c r="H2459" s="514" t="s">
        <v>82</v>
      </c>
      <c r="I2459" s="514" t="s">
        <v>82</v>
      </c>
      <c r="J2459" s="838" t="s">
        <v>699</v>
      </c>
      <c r="K2459" s="1128" t="s">
        <v>1128</v>
      </c>
      <c r="L2459" s="928" t="s">
        <v>484</v>
      </c>
      <c r="M2459" s="468" t="s">
        <v>1744</v>
      </c>
      <c r="N2459" s="1142">
        <v>145599</v>
      </c>
      <c r="O2459" s="756">
        <v>24.05</v>
      </c>
      <c r="P2459" s="801">
        <v>40</v>
      </c>
      <c r="Q2459" s="537">
        <f t="shared" si="69"/>
        <v>14.43</v>
      </c>
      <c r="R2459" s="470">
        <f>Q2459*0.75</f>
        <v>10.8225</v>
      </c>
      <c r="S2459" s="1264">
        <f t="shared" si="70"/>
        <v>10090.02079002079</v>
      </c>
      <c r="T2459" s="1265"/>
      <c r="U2459" s="1292" t="s">
        <v>1690</v>
      </c>
      <c r="V2459" s="1293"/>
    </row>
    <row r="2460" spans="1:23" ht="18.75" customHeight="1">
      <c r="A2460" s="1652"/>
      <c r="B2460" s="817">
        <v>7</v>
      </c>
      <c r="C2460" s="1099">
        <v>100</v>
      </c>
      <c r="D2460" s="1102">
        <v>68</v>
      </c>
      <c r="E2460" s="1102">
        <v>17</v>
      </c>
      <c r="F2460" s="1102">
        <v>33</v>
      </c>
      <c r="G2460" s="514">
        <v>465</v>
      </c>
      <c r="H2460" s="514" t="s">
        <v>82</v>
      </c>
      <c r="I2460" s="514" t="s">
        <v>82</v>
      </c>
      <c r="J2460" s="764" t="s">
        <v>443</v>
      </c>
      <c r="K2460" s="764" t="s">
        <v>443</v>
      </c>
      <c r="L2460" s="868" t="s">
        <v>484</v>
      </c>
      <c r="M2460" s="468" t="s">
        <v>1238</v>
      </c>
      <c r="N2460" s="514">
        <v>200580</v>
      </c>
      <c r="O2460" s="756">
        <v>32.799999999999997</v>
      </c>
      <c r="P2460" s="1130">
        <v>17</v>
      </c>
      <c r="Q2460" s="537">
        <f t="shared" si="69"/>
        <v>27.223999999999997</v>
      </c>
      <c r="R2460" s="470">
        <f>Q2460*0.75</f>
        <v>20.417999999999999</v>
      </c>
      <c r="S2460" s="1264">
        <f t="shared" si="70"/>
        <v>7367.7637378783438</v>
      </c>
      <c r="T2460" s="1265"/>
      <c r="U2460" s="1292" t="s">
        <v>1690</v>
      </c>
      <c r="V2460" s="1293"/>
    </row>
    <row r="2461" spans="1:23" ht="18.75" customHeight="1">
      <c r="A2461" s="1652"/>
      <c r="B2461" s="817">
        <v>8</v>
      </c>
      <c r="C2461" s="1099" t="s">
        <v>82</v>
      </c>
      <c r="D2461" s="1102">
        <v>230</v>
      </c>
      <c r="E2461" s="1102">
        <v>0</v>
      </c>
      <c r="F2461" s="1103" t="s">
        <v>82</v>
      </c>
      <c r="G2461" s="514">
        <v>0</v>
      </c>
      <c r="H2461" s="514" t="s">
        <v>82</v>
      </c>
      <c r="I2461" s="514" t="s">
        <v>82</v>
      </c>
      <c r="J2461" s="764" t="s">
        <v>1210</v>
      </c>
      <c r="K2461" s="764">
        <v>0</v>
      </c>
      <c r="L2461" s="868" t="s">
        <v>96</v>
      </c>
      <c r="M2461" s="468" t="s">
        <v>82</v>
      </c>
      <c r="N2461" s="940"/>
      <c r="O2461" s="922"/>
      <c r="P2461" s="871"/>
      <c r="Q2461" s="537">
        <f t="shared" si="69"/>
        <v>0</v>
      </c>
      <c r="R2461" s="470">
        <f>Q2461*0.93</f>
        <v>0</v>
      </c>
      <c r="S2461" s="1264" t="e">
        <f t="shared" si="70"/>
        <v>#DIV/0!</v>
      </c>
      <c r="T2461" s="1265"/>
      <c r="U2461" s="1292" t="s">
        <v>472</v>
      </c>
      <c r="V2461" s="1293"/>
    </row>
    <row r="2462" spans="1:23" ht="18.75" customHeight="1">
      <c r="A2462" s="1652"/>
      <c r="B2462" s="817" t="s">
        <v>465</v>
      </c>
      <c r="C2462" s="1099" t="s">
        <v>82</v>
      </c>
      <c r="D2462" s="1098">
        <v>30</v>
      </c>
      <c r="E2462" s="1104">
        <v>30</v>
      </c>
      <c r="F2462" s="1103" t="s">
        <v>82</v>
      </c>
      <c r="G2462" s="838" t="s">
        <v>96</v>
      </c>
      <c r="H2462" s="468" t="s">
        <v>82</v>
      </c>
      <c r="I2462" s="514" t="s">
        <v>82</v>
      </c>
      <c r="J2462" s="764" t="s">
        <v>699</v>
      </c>
      <c r="K2462" s="514">
        <v>0</v>
      </c>
      <c r="L2462" s="514" t="s">
        <v>82</v>
      </c>
      <c r="M2462" s="863" t="s">
        <v>82</v>
      </c>
      <c r="N2462" s="923"/>
      <c r="O2462" s="922"/>
      <c r="P2462" s="871"/>
      <c r="Q2462" s="537">
        <f t="shared" si="69"/>
        <v>0</v>
      </c>
      <c r="R2462" s="470">
        <f>Q2462*0.93</f>
        <v>0</v>
      </c>
      <c r="S2462" s="1264" t="e">
        <f t="shared" si="70"/>
        <v>#DIV/0!</v>
      </c>
      <c r="T2462" s="1265"/>
      <c r="U2462" s="1292" t="s">
        <v>473</v>
      </c>
      <c r="V2462" s="1293"/>
    </row>
    <row r="2463" spans="1:23" ht="18.75" customHeight="1">
      <c r="A2463" s="1653"/>
      <c r="B2463" s="817" t="s">
        <v>467</v>
      </c>
      <c r="C2463" s="1131">
        <v>27</v>
      </c>
      <c r="D2463" s="1098">
        <v>42</v>
      </c>
      <c r="E2463" s="1109">
        <v>20</v>
      </c>
      <c r="F2463" s="1105">
        <v>33</v>
      </c>
      <c r="G2463" s="514">
        <v>468</v>
      </c>
      <c r="H2463" s="468" t="s">
        <v>82</v>
      </c>
      <c r="I2463" s="514" t="s">
        <v>82</v>
      </c>
      <c r="J2463" s="764">
        <v>0</v>
      </c>
      <c r="K2463" s="764">
        <v>0</v>
      </c>
      <c r="L2463" s="868" t="s">
        <v>484</v>
      </c>
      <c r="M2463" s="1091" t="s">
        <v>1841</v>
      </c>
      <c r="N2463" s="514">
        <v>114656</v>
      </c>
      <c r="O2463" s="787">
        <v>24.92</v>
      </c>
      <c r="P2463" s="801">
        <v>70</v>
      </c>
      <c r="Q2463" s="537">
        <f t="shared" si="69"/>
        <v>7.476</v>
      </c>
      <c r="R2463" s="470">
        <f>Q2463*0.7835</f>
        <v>5.8574459999999995</v>
      </c>
      <c r="S2463" s="1264">
        <f t="shared" si="70"/>
        <v>15336.543606206527</v>
      </c>
      <c r="T2463" s="1265"/>
      <c r="U2463" s="1292" t="s">
        <v>1690</v>
      </c>
      <c r="V2463" s="1293"/>
    </row>
    <row r="2464" spans="1:23" ht="18.75" customHeight="1">
      <c r="A2464" s="1651">
        <v>45652</v>
      </c>
      <c r="B2464" s="817" t="s">
        <v>256</v>
      </c>
      <c r="C2464" s="1095">
        <v>20</v>
      </c>
      <c r="D2464" s="1096" t="s">
        <v>1843</v>
      </c>
      <c r="E2464" s="1101">
        <v>48</v>
      </c>
      <c r="F2464" s="1098">
        <v>36</v>
      </c>
      <c r="G2464" s="514">
        <v>464</v>
      </c>
      <c r="H2464" s="970">
        <v>170.4</v>
      </c>
      <c r="I2464" s="514" t="s">
        <v>82</v>
      </c>
      <c r="J2464" s="838" t="s">
        <v>96</v>
      </c>
      <c r="K2464" s="839" t="s">
        <v>96</v>
      </c>
      <c r="L2464" s="868" t="s">
        <v>484</v>
      </c>
      <c r="M2464" s="468" t="s">
        <v>1795</v>
      </c>
      <c r="N2464" s="514">
        <v>37000</v>
      </c>
      <c r="O2464" s="756">
        <v>180</v>
      </c>
      <c r="P2464" s="768">
        <v>99</v>
      </c>
      <c r="Q2464" s="537">
        <f t="shared" si="69"/>
        <v>1.8</v>
      </c>
      <c r="R2464" s="470">
        <f>Q2464*0.75</f>
        <v>1.35</v>
      </c>
      <c r="S2464" s="1264">
        <f t="shared" si="70"/>
        <v>20555.555555555555</v>
      </c>
      <c r="T2464" s="1265"/>
      <c r="U2464" s="1292" t="s">
        <v>1569</v>
      </c>
      <c r="V2464" s="1293"/>
    </row>
    <row r="2465" spans="1:22" ht="18.75" customHeight="1">
      <c r="A2465" s="1652"/>
      <c r="B2465" s="817">
        <v>6</v>
      </c>
      <c r="C2465" s="1099">
        <v>100</v>
      </c>
      <c r="D2465" s="1100">
        <v>55</v>
      </c>
      <c r="E2465" s="1101">
        <v>84</v>
      </c>
      <c r="F2465" s="1102">
        <v>33</v>
      </c>
      <c r="G2465" s="514">
        <v>477</v>
      </c>
      <c r="H2465" s="514" t="s">
        <v>82</v>
      </c>
      <c r="I2465" s="514" t="s">
        <v>82</v>
      </c>
      <c r="J2465" s="838" t="s">
        <v>406</v>
      </c>
      <c r="K2465" s="1128" t="s">
        <v>1128</v>
      </c>
      <c r="L2465" s="928" t="s">
        <v>484</v>
      </c>
      <c r="M2465" s="468" t="s">
        <v>1744</v>
      </c>
      <c r="N2465" s="1142">
        <v>146289</v>
      </c>
      <c r="O2465" s="756">
        <v>22.3</v>
      </c>
      <c r="P2465" s="801">
        <v>40</v>
      </c>
      <c r="Q2465" s="537">
        <f t="shared" si="69"/>
        <v>13.38</v>
      </c>
      <c r="R2465" s="470">
        <f>Q2465*0.75</f>
        <v>10.035</v>
      </c>
      <c r="S2465" s="1264">
        <f t="shared" si="70"/>
        <v>10933.408071748878</v>
      </c>
      <c r="T2465" s="1265"/>
      <c r="U2465" s="1292" t="s">
        <v>1690</v>
      </c>
      <c r="V2465" s="1293"/>
    </row>
    <row r="2466" spans="1:22" ht="18.75" customHeight="1">
      <c r="A2466" s="1652"/>
      <c r="B2466" s="817">
        <v>7</v>
      </c>
      <c r="C2466" s="1099">
        <v>100</v>
      </c>
      <c r="D2466" s="1102">
        <v>68</v>
      </c>
      <c r="E2466" s="1102">
        <v>17</v>
      </c>
      <c r="F2466" s="1102">
        <v>33</v>
      </c>
      <c r="G2466" s="514">
        <v>465</v>
      </c>
      <c r="H2466" s="514" t="s">
        <v>82</v>
      </c>
      <c r="I2466" s="514" t="s">
        <v>82</v>
      </c>
      <c r="J2466" s="764" t="s">
        <v>443</v>
      </c>
      <c r="K2466" s="764" t="s">
        <v>443</v>
      </c>
      <c r="L2466" s="868" t="s">
        <v>484</v>
      </c>
      <c r="M2466" s="468" t="s">
        <v>1238</v>
      </c>
      <c r="N2466" s="514">
        <v>200580</v>
      </c>
      <c r="O2466" s="756">
        <v>32</v>
      </c>
      <c r="P2466" s="1130">
        <v>17.5</v>
      </c>
      <c r="Q2466" s="537">
        <f t="shared" si="69"/>
        <v>26.4</v>
      </c>
      <c r="R2466" s="470">
        <f>Q2466*0.75</f>
        <v>19.799999999999997</v>
      </c>
      <c r="S2466" s="1264">
        <f t="shared" si="70"/>
        <v>7597.727272727273</v>
      </c>
      <c r="T2466" s="1265"/>
      <c r="U2466" s="1292" t="s">
        <v>1690</v>
      </c>
      <c r="V2466" s="1293"/>
    </row>
    <row r="2467" spans="1:22" ht="18.75" customHeight="1">
      <c r="A2467" s="1652"/>
      <c r="B2467" s="817">
        <v>8</v>
      </c>
      <c r="C2467" s="1099" t="s">
        <v>82</v>
      </c>
      <c r="D2467" s="1102">
        <v>230</v>
      </c>
      <c r="E2467" s="1102">
        <v>0</v>
      </c>
      <c r="F2467" s="1103" t="s">
        <v>82</v>
      </c>
      <c r="G2467" s="514">
        <v>0</v>
      </c>
      <c r="H2467" s="514" t="s">
        <v>82</v>
      </c>
      <c r="I2467" s="514" t="s">
        <v>82</v>
      </c>
      <c r="J2467" s="764" t="s">
        <v>1210</v>
      </c>
      <c r="K2467" s="764">
        <v>0</v>
      </c>
      <c r="L2467" s="868" t="s">
        <v>96</v>
      </c>
      <c r="M2467" s="468" t="s">
        <v>82</v>
      </c>
      <c r="N2467" s="940"/>
      <c r="O2467" s="922"/>
      <c r="P2467" s="871"/>
      <c r="Q2467" s="537">
        <f t="shared" si="69"/>
        <v>0</v>
      </c>
      <c r="R2467" s="470">
        <f>Q2467*0.93</f>
        <v>0</v>
      </c>
      <c r="S2467" s="1264" t="e">
        <f t="shared" si="70"/>
        <v>#DIV/0!</v>
      </c>
      <c r="T2467" s="1265"/>
      <c r="U2467" s="1292" t="s">
        <v>472</v>
      </c>
      <c r="V2467" s="1293"/>
    </row>
    <row r="2468" spans="1:22" ht="18.75" customHeight="1">
      <c r="A2468" s="1652"/>
      <c r="B2468" s="817" t="s">
        <v>465</v>
      </c>
      <c r="C2468" s="1099" t="s">
        <v>82</v>
      </c>
      <c r="D2468" s="1098">
        <v>30</v>
      </c>
      <c r="E2468" s="1104">
        <v>30</v>
      </c>
      <c r="F2468" s="1103" t="s">
        <v>82</v>
      </c>
      <c r="G2468" s="838" t="s">
        <v>96</v>
      </c>
      <c r="H2468" s="468" t="s">
        <v>82</v>
      </c>
      <c r="I2468" s="514" t="s">
        <v>82</v>
      </c>
      <c r="J2468" s="764" t="s">
        <v>699</v>
      </c>
      <c r="K2468" s="514">
        <v>0</v>
      </c>
      <c r="L2468" s="514" t="s">
        <v>82</v>
      </c>
      <c r="M2468" s="863" t="s">
        <v>82</v>
      </c>
      <c r="N2468" s="923"/>
      <c r="O2468" s="922"/>
      <c r="P2468" s="871"/>
      <c r="Q2468" s="537">
        <f t="shared" ref="Q2468:Q2531" si="71">O2468*(100-P2468)/100</f>
        <v>0</v>
      </c>
      <c r="R2468" s="470">
        <f>Q2468*0.93</f>
        <v>0</v>
      </c>
      <c r="S2468" s="1264" t="e">
        <f t="shared" si="70"/>
        <v>#DIV/0!</v>
      </c>
      <c r="T2468" s="1265"/>
      <c r="U2468" s="1292" t="s">
        <v>473</v>
      </c>
      <c r="V2468" s="1293"/>
    </row>
    <row r="2469" spans="1:22" ht="18.75" customHeight="1">
      <c r="A2469" s="1653"/>
      <c r="B2469" s="817" t="s">
        <v>467</v>
      </c>
      <c r="C2469" s="1131">
        <v>27</v>
      </c>
      <c r="D2469" s="1098">
        <v>42</v>
      </c>
      <c r="E2469" s="1109">
        <v>20</v>
      </c>
      <c r="F2469" s="1105">
        <v>33</v>
      </c>
      <c r="G2469" s="514">
        <v>468</v>
      </c>
      <c r="H2469" s="468" t="s">
        <v>82</v>
      </c>
      <c r="I2469" s="514" t="s">
        <v>82</v>
      </c>
      <c r="J2469" s="764">
        <v>0</v>
      </c>
      <c r="K2469" s="764">
        <v>0</v>
      </c>
      <c r="L2469" s="868" t="s">
        <v>484</v>
      </c>
      <c r="M2469" s="1091" t="s">
        <v>1841</v>
      </c>
      <c r="N2469" s="514">
        <v>113656</v>
      </c>
      <c r="O2469" s="787">
        <v>24.92</v>
      </c>
      <c r="P2469" s="801">
        <v>70</v>
      </c>
      <c r="Q2469" s="537">
        <f t="shared" si="71"/>
        <v>7.476</v>
      </c>
      <c r="R2469" s="470">
        <f>Q2469*0.7835</f>
        <v>5.8574459999999995</v>
      </c>
      <c r="S2469" s="1264">
        <f t="shared" si="70"/>
        <v>15202.782236490102</v>
      </c>
      <c r="T2469" s="1265"/>
      <c r="U2469" s="1292" t="s">
        <v>1690</v>
      </c>
      <c r="V2469" s="1293"/>
    </row>
    <row r="2470" spans="1:22" ht="18">
      <c r="A2470" s="1651">
        <v>45653</v>
      </c>
      <c r="B2470" s="817" t="s">
        <v>256</v>
      </c>
      <c r="C2470" s="1095">
        <v>20</v>
      </c>
      <c r="D2470" s="1096">
        <v>61</v>
      </c>
      <c r="E2470" s="1101">
        <v>48</v>
      </c>
      <c r="F2470" s="1098">
        <v>36</v>
      </c>
      <c r="G2470" s="514">
        <v>490</v>
      </c>
      <c r="H2470" s="970">
        <v>170.28</v>
      </c>
      <c r="I2470" s="514" t="s">
        <v>82</v>
      </c>
      <c r="J2470" s="838" t="s">
        <v>96</v>
      </c>
      <c r="K2470" s="839" t="s">
        <v>96</v>
      </c>
      <c r="L2470" s="868" t="s">
        <v>484</v>
      </c>
      <c r="M2470" s="468" t="s">
        <v>1844</v>
      </c>
      <c r="N2470" s="514">
        <v>32383</v>
      </c>
      <c r="O2470" s="756">
        <v>145</v>
      </c>
      <c r="P2470" s="768">
        <v>98</v>
      </c>
      <c r="Q2470" s="537">
        <f t="shared" si="71"/>
        <v>2.9</v>
      </c>
      <c r="R2470" s="470">
        <f>Q2470*0.75</f>
        <v>2.1749999999999998</v>
      </c>
      <c r="S2470" s="1264">
        <f t="shared" si="70"/>
        <v>11166.551724137931</v>
      </c>
      <c r="T2470" s="1265"/>
      <c r="U2470" s="1292" t="s">
        <v>1569</v>
      </c>
      <c r="V2470" s="1293"/>
    </row>
    <row r="2471" spans="1:22" ht="18">
      <c r="A2471" s="1652"/>
      <c r="B2471" s="817">
        <v>6</v>
      </c>
      <c r="C2471" s="1099">
        <v>100</v>
      </c>
      <c r="D2471" s="1100">
        <v>55</v>
      </c>
      <c r="E2471" s="1101">
        <v>84</v>
      </c>
      <c r="F2471" s="1102">
        <v>33</v>
      </c>
      <c r="G2471" s="514">
        <v>518</v>
      </c>
      <c r="H2471" s="514" t="s">
        <v>82</v>
      </c>
      <c r="I2471" s="514" t="s">
        <v>82</v>
      </c>
      <c r="J2471" s="838" t="s">
        <v>693</v>
      </c>
      <c r="K2471" s="1128" t="s">
        <v>1128</v>
      </c>
      <c r="L2471" s="928" t="s">
        <v>484</v>
      </c>
      <c r="M2471" s="468" t="s">
        <v>1744</v>
      </c>
      <c r="N2471" s="1142">
        <v>145752</v>
      </c>
      <c r="O2471" s="756">
        <v>25.44</v>
      </c>
      <c r="P2471" s="801">
        <v>40</v>
      </c>
      <c r="Q2471" s="537">
        <f t="shared" si="71"/>
        <v>15.264000000000001</v>
      </c>
      <c r="R2471" s="470">
        <f>Q2471*0.75</f>
        <v>11.448</v>
      </c>
      <c r="S2471" s="1264">
        <f t="shared" si="70"/>
        <v>9548.7421383647797</v>
      </c>
      <c r="T2471" s="1265"/>
      <c r="U2471" s="1292" t="s">
        <v>1690</v>
      </c>
      <c r="V2471" s="1293"/>
    </row>
    <row r="2472" spans="1:22" ht="18">
      <c r="A2472" s="1652"/>
      <c r="B2472" s="817">
        <v>7</v>
      </c>
      <c r="C2472" s="1099">
        <v>100</v>
      </c>
      <c r="D2472" s="1102">
        <v>68</v>
      </c>
      <c r="E2472" s="1102">
        <v>17</v>
      </c>
      <c r="F2472" s="1102">
        <v>33</v>
      </c>
      <c r="G2472" s="514">
        <v>465</v>
      </c>
      <c r="H2472" s="514" t="s">
        <v>82</v>
      </c>
      <c r="I2472" s="514" t="s">
        <v>82</v>
      </c>
      <c r="J2472" s="764" t="s">
        <v>443</v>
      </c>
      <c r="K2472" s="764" t="s">
        <v>443</v>
      </c>
      <c r="L2472" s="868" t="s">
        <v>484</v>
      </c>
      <c r="M2472" s="468" t="s">
        <v>1238</v>
      </c>
      <c r="N2472" s="514">
        <v>200580</v>
      </c>
      <c r="O2472" s="756">
        <v>32</v>
      </c>
      <c r="P2472" s="1130">
        <v>16</v>
      </c>
      <c r="Q2472" s="537">
        <f t="shared" si="71"/>
        <v>26.88</v>
      </c>
      <c r="R2472" s="470">
        <f>Q2472*0.75</f>
        <v>20.16</v>
      </c>
      <c r="S2472" s="1264">
        <f t="shared" si="70"/>
        <v>7462.0535714285716</v>
      </c>
      <c r="T2472" s="1265"/>
      <c r="U2472" s="1292" t="s">
        <v>1690</v>
      </c>
      <c r="V2472" s="1293"/>
    </row>
    <row r="2473" spans="1:22" ht="18">
      <c r="A2473" s="1652"/>
      <c r="B2473" s="817">
        <v>8</v>
      </c>
      <c r="C2473" s="1099" t="s">
        <v>82</v>
      </c>
      <c r="D2473" s="1102">
        <v>230</v>
      </c>
      <c r="E2473" s="1102">
        <v>0</v>
      </c>
      <c r="F2473" s="1103" t="s">
        <v>82</v>
      </c>
      <c r="G2473" s="514">
        <v>0</v>
      </c>
      <c r="H2473" s="514" t="s">
        <v>82</v>
      </c>
      <c r="I2473" s="514" t="s">
        <v>82</v>
      </c>
      <c r="J2473" s="764" t="s">
        <v>1210</v>
      </c>
      <c r="K2473" s="764">
        <v>0</v>
      </c>
      <c r="L2473" s="868" t="s">
        <v>96</v>
      </c>
      <c r="M2473" s="468" t="s">
        <v>82</v>
      </c>
      <c r="N2473" s="940"/>
      <c r="O2473" s="922"/>
      <c r="P2473" s="871"/>
      <c r="Q2473" s="537">
        <f t="shared" si="71"/>
        <v>0</v>
      </c>
      <c r="R2473" s="470">
        <f>Q2473*0.93</f>
        <v>0</v>
      </c>
      <c r="S2473" s="1264" t="e">
        <f t="shared" si="70"/>
        <v>#DIV/0!</v>
      </c>
      <c r="T2473" s="1265"/>
      <c r="U2473" s="1292" t="s">
        <v>472</v>
      </c>
      <c r="V2473" s="1293"/>
    </row>
    <row r="2474" spans="1:22" ht="18">
      <c r="A2474" s="1652"/>
      <c r="B2474" s="817" t="s">
        <v>465</v>
      </c>
      <c r="C2474" s="1099" t="s">
        <v>82</v>
      </c>
      <c r="D2474" s="1098">
        <v>30</v>
      </c>
      <c r="E2474" s="1104">
        <v>30</v>
      </c>
      <c r="F2474" s="1103" t="s">
        <v>82</v>
      </c>
      <c r="G2474" s="838" t="s">
        <v>96</v>
      </c>
      <c r="H2474" s="468" t="s">
        <v>82</v>
      </c>
      <c r="I2474" s="514" t="s">
        <v>82</v>
      </c>
      <c r="J2474" s="764" t="s">
        <v>699</v>
      </c>
      <c r="K2474" s="514">
        <v>0</v>
      </c>
      <c r="L2474" s="514" t="s">
        <v>82</v>
      </c>
      <c r="M2474" s="863" t="s">
        <v>82</v>
      </c>
      <c r="N2474" s="923"/>
      <c r="O2474" s="922"/>
      <c r="P2474" s="871"/>
      <c r="Q2474" s="537">
        <f t="shared" si="71"/>
        <v>0</v>
      </c>
      <c r="R2474" s="470">
        <f>Q2474*0.93</f>
        <v>0</v>
      </c>
      <c r="S2474" s="1264" t="e">
        <f t="shared" si="70"/>
        <v>#DIV/0!</v>
      </c>
      <c r="T2474" s="1265"/>
      <c r="U2474" s="1292" t="s">
        <v>473</v>
      </c>
      <c r="V2474" s="1293"/>
    </row>
    <row r="2475" spans="1:22" ht="18">
      <c r="A2475" s="1653"/>
      <c r="B2475" s="817" t="s">
        <v>467</v>
      </c>
      <c r="C2475" s="1131">
        <v>27</v>
      </c>
      <c r="D2475" s="1098">
        <v>42</v>
      </c>
      <c r="E2475" s="1109">
        <v>20</v>
      </c>
      <c r="F2475" s="1105">
        <v>33</v>
      </c>
      <c r="G2475" s="514">
        <v>468</v>
      </c>
      <c r="H2475" s="468" t="s">
        <v>82</v>
      </c>
      <c r="I2475" s="514" t="s">
        <v>82</v>
      </c>
      <c r="J2475" s="764">
        <v>0</v>
      </c>
      <c r="K2475" s="764">
        <v>0</v>
      </c>
      <c r="L2475" s="868" t="s">
        <v>484</v>
      </c>
      <c r="M2475" s="1091" t="s">
        <v>1841</v>
      </c>
      <c r="N2475" s="514">
        <v>113656</v>
      </c>
      <c r="O2475" s="787">
        <v>26</v>
      </c>
      <c r="P2475" s="801">
        <v>66</v>
      </c>
      <c r="Q2475" s="537">
        <f t="shared" si="71"/>
        <v>8.84</v>
      </c>
      <c r="R2475" s="470">
        <f>Q2475*0.7835</f>
        <v>6.9261399999999993</v>
      </c>
      <c r="S2475" s="1264">
        <f t="shared" si="70"/>
        <v>12857.013574660634</v>
      </c>
      <c r="T2475" s="1265"/>
      <c r="U2475" s="1292" t="s">
        <v>1690</v>
      </c>
      <c r="V2475" s="1293"/>
    </row>
    <row r="2476" spans="1:22" ht="18">
      <c r="A2476" s="1651">
        <v>45654</v>
      </c>
      <c r="B2476" s="817" t="s">
        <v>256</v>
      </c>
      <c r="C2476" s="1095">
        <v>25</v>
      </c>
      <c r="D2476" s="1096">
        <v>60</v>
      </c>
      <c r="E2476" s="1101">
        <v>48</v>
      </c>
      <c r="F2476" s="1098">
        <v>36</v>
      </c>
      <c r="G2476" s="514">
        <v>490</v>
      </c>
      <c r="H2476" s="970">
        <v>170.36</v>
      </c>
      <c r="I2476" s="514" t="s">
        <v>82</v>
      </c>
      <c r="J2476" s="838" t="s">
        <v>96</v>
      </c>
      <c r="K2476" s="839" t="s">
        <v>96</v>
      </c>
      <c r="L2476" s="868" t="s">
        <v>484</v>
      </c>
      <c r="M2476" s="468" t="s">
        <v>1845</v>
      </c>
      <c r="N2476" s="514">
        <v>34567</v>
      </c>
      <c r="O2476" s="756">
        <v>151</v>
      </c>
      <c r="P2476" s="768">
        <v>99</v>
      </c>
      <c r="Q2476" s="537">
        <f t="shared" si="71"/>
        <v>1.51</v>
      </c>
      <c r="R2476" s="470">
        <f>Q2476*0.75</f>
        <v>1.1325000000000001</v>
      </c>
      <c r="S2476" s="1264">
        <f t="shared" si="70"/>
        <v>22892.052980132452</v>
      </c>
      <c r="T2476" s="1265"/>
      <c r="U2476" s="1292" t="s">
        <v>1569</v>
      </c>
      <c r="V2476" s="1293"/>
    </row>
    <row r="2477" spans="1:22" ht="18">
      <c r="A2477" s="1652"/>
      <c r="B2477" s="817">
        <v>6</v>
      </c>
      <c r="C2477" s="1099">
        <v>100</v>
      </c>
      <c r="D2477" s="1100">
        <v>55</v>
      </c>
      <c r="E2477" s="1101">
        <v>84</v>
      </c>
      <c r="F2477" s="1102">
        <v>33</v>
      </c>
      <c r="G2477" s="514">
        <v>518</v>
      </c>
      <c r="H2477" s="514" t="s">
        <v>82</v>
      </c>
      <c r="I2477" s="514" t="s">
        <v>82</v>
      </c>
      <c r="J2477" s="838" t="s">
        <v>693</v>
      </c>
      <c r="K2477" s="1128" t="s">
        <v>1128</v>
      </c>
      <c r="L2477" s="928" t="s">
        <v>484</v>
      </c>
      <c r="M2477" s="468" t="s">
        <v>1744</v>
      </c>
      <c r="N2477" s="1142">
        <v>147063</v>
      </c>
      <c r="O2477" s="756">
        <v>25.12</v>
      </c>
      <c r="P2477" s="801">
        <v>40</v>
      </c>
      <c r="Q2477" s="537">
        <f t="shared" si="71"/>
        <v>15.072000000000001</v>
      </c>
      <c r="R2477" s="470">
        <f>Q2477*0.75</f>
        <v>11.304</v>
      </c>
      <c r="S2477" s="1264">
        <f t="shared" si="70"/>
        <v>9757.3646496815272</v>
      </c>
      <c r="T2477" s="1265"/>
      <c r="U2477" s="1292" t="s">
        <v>1690</v>
      </c>
      <c r="V2477" s="1293"/>
    </row>
    <row r="2478" spans="1:22" ht="18">
      <c r="A2478" s="1652"/>
      <c r="B2478" s="817">
        <v>7</v>
      </c>
      <c r="C2478" s="1099">
        <v>100</v>
      </c>
      <c r="D2478" s="1102">
        <v>68</v>
      </c>
      <c r="E2478" s="1102">
        <v>17</v>
      </c>
      <c r="F2478" s="1102">
        <v>33</v>
      </c>
      <c r="G2478" s="514">
        <v>465</v>
      </c>
      <c r="H2478" s="514" t="s">
        <v>82</v>
      </c>
      <c r="I2478" s="514" t="s">
        <v>82</v>
      </c>
      <c r="J2478" s="764" t="s">
        <v>443</v>
      </c>
      <c r="K2478" s="764" t="s">
        <v>443</v>
      </c>
      <c r="L2478" s="868" t="s">
        <v>484</v>
      </c>
      <c r="M2478" s="468" t="s">
        <v>1238</v>
      </c>
      <c r="N2478" s="514">
        <v>200580</v>
      </c>
      <c r="O2478" s="756">
        <v>32</v>
      </c>
      <c r="P2478" s="1130">
        <v>17</v>
      </c>
      <c r="Q2478" s="537">
        <f t="shared" si="71"/>
        <v>26.56</v>
      </c>
      <c r="R2478" s="470">
        <f>Q2478*0.75</f>
        <v>19.919999999999998</v>
      </c>
      <c r="S2478" s="1264">
        <f t="shared" si="70"/>
        <v>7551.9578313253014</v>
      </c>
      <c r="T2478" s="1265"/>
      <c r="U2478" s="1292" t="s">
        <v>1690</v>
      </c>
      <c r="V2478" s="1293"/>
    </row>
    <row r="2479" spans="1:22" ht="18">
      <c r="A2479" s="1652"/>
      <c r="B2479" s="817">
        <v>8</v>
      </c>
      <c r="C2479" s="1099" t="s">
        <v>82</v>
      </c>
      <c r="D2479" s="1102">
        <v>230</v>
      </c>
      <c r="E2479" s="1102">
        <v>0</v>
      </c>
      <c r="F2479" s="1103" t="s">
        <v>82</v>
      </c>
      <c r="G2479" s="514">
        <v>0</v>
      </c>
      <c r="H2479" s="514" t="s">
        <v>82</v>
      </c>
      <c r="I2479" s="514" t="s">
        <v>82</v>
      </c>
      <c r="J2479" s="764" t="s">
        <v>1210</v>
      </c>
      <c r="K2479" s="764">
        <v>0</v>
      </c>
      <c r="L2479" s="868" t="s">
        <v>96</v>
      </c>
      <c r="M2479" s="468" t="s">
        <v>82</v>
      </c>
      <c r="N2479" s="940"/>
      <c r="O2479" s="922"/>
      <c r="P2479" s="871"/>
      <c r="Q2479" s="537">
        <f t="shared" si="71"/>
        <v>0</v>
      </c>
      <c r="R2479" s="470">
        <f>Q2479*0.93</f>
        <v>0</v>
      </c>
      <c r="S2479" s="1264" t="e">
        <f t="shared" si="70"/>
        <v>#DIV/0!</v>
      </c>
      <c r="T2479" s="1265"/>
      <c r="U2479" s="1292" t="s">
        <v>472</v>
      </c>
      <c r="V2479" s="1293"/>
    </row>
    <row r="2480" spans="1:22" ht="18">
      <c r="A2480" s="1652"/>
      <c r="B2480" s="817" t="s">
        <v>465</v>
      </c>
      <c r="C2480" s="1099" t="s">
        <v>82</v>
      </c>
      <c r="D2480" s="1098">
        <v>30</v>
      </c>
      <c r="E2480" s="1104">
        <v>30</v>
      </c>
      <c r="F2480" s="1103" t="s">
        <v>82</v>
      </c>
      <c r="G2480" s="838" t="s">
        <v>96</v>
      </c>
      <c r="H2480" s="468" t="s">
        <v>82</v>
      </c>
      <c r="I2480" s="514" t="s">
        <v>82</v>
      </c>
      <c r="J2480" s="764" t="s">
        <v>699</v>
      </c>
      <c r="K2480" s="514">
        <v>0</v>
      </c>
      <c r="L2480" s="514" t="s">
        <v>82</v>
      </c>
      <c r="M2480" s="863" t="s">
        <v>82</v>
      </c>
      <c r="N2480" s="923"/>
      <c r="O2480" s="922"/>
      <c r="P2480" s="871"/>
      <c r="Q2480" s="537">
        <f t="shared" si="71"/>
        <v>0</v>
      </c>
      <c r="R2480" s="470">
        <f>Q2480*0.93</f>
        <v>0</v>
      </c>
      <c r="S2480" s="1264" t="e">
        <f t="shared" si="70"/>
        <v>#DIV/0!</v>
      </c>
      <c r="T2480" s="1265"/>
      <c r="U2480" s="1292" t="s">
        <v>473</v>
      </c>
      <c r="V2480" s="1293"/>
    </row>
    <row r="2481" spans="1:22" ht="18">
      <c r="A2481" s="1653"/>
      <c r="B2481" s="817" t="s">
        <v>467</v>
      </c>
      <c r="C2481" s="1131">
        <v>27</v>
      </c>
      <c r="D2481" s="1098">
        <v>42</v>
      </c>
      <c r="E2481" s="1109">
        <v>20</v>
      </c>
      <c r="F2481" s="1105">
        <v>33</v>
      </c>
      <c r="G2481" s="514">
        <v>468</v>
      </c>
      <c r="H2481" s="468" t="s">
        <v>82</v>
      </c>
      <c r="I2481" s="514" t="s">
        <v>82</v>
      </c>
      <c r="J2481" s="764">
        <v>0</v>
      </c>
      <c r="K2481" s="764">
        <v>0</v>
      </c>
      <c r="L2481" s="868" t="s">
        <v>484</v>
      </c>
      <c r="M2481" s="1091" t="s">
        <v>1841</v>
      </c>
      <c r="N2481" s="514">
        <v>113656</v>
      </c>
      <c r="O2481" s="787">
        <v>26</v>
      </c>
      <c r="P2481" s="801">
        <v>66</v>
      </c>
      <c r="Q2481" s="537">
        <f t="shared" si="71"/>
        <v>8.84</v>
      </c>
      <c r="R2481" s="470">
        <f>Q2481*0.7835</f>
        <v>6.9261399999999993</v>
      </c>
      <c r="S2481" s="1264">
        <f t="shared" si="70"/>
        <v>12857.013574660634</v>
      </c>
      <c r="T2481" s="1265"/>
      <c r="U2481" s="1292" t="s">
        <v>1690</v>
      </c>
      <c r="V2481" s="1293"/>
    </row>
    <row r="2482" spans="1:22" ht="18">
      <c r="A2482" s="1651">
        <v>45655</v>
      </c>
      <c r="B2482" s="817" t="s">
        <v>256</v>
      </c>
      <c r="C2482" s="1095">
        <v>25</v>
      </c>
      <c r="D2482" s="1096">
        <v>60</v>
      </c>
      <c r="E2482" s="1101">
        <v>48</v>
      </c>
      <c r="F2482" s="1098">
        <v>36</v>
      </c>
      <c r="G2482" s="514">
        <v>503</v>
      </c>
      <c r="H2482" s="970">
        <v>170.4</v>
      </c>
      <c r="I2482" s="514" t="s">
        <v>82</v>
      </c>
      <c r="J2482" s="838" t="s">
        <v>96</v>
      </c>
      <c r="K2482" s="839" t="s">
        <v>96</v>
      </c>
      <c r="L2482" s="868" t="s">
        <v>484</v>
      </c>
      <c r="M2482" s="468" t="s">
        <v>1845</v>
      </c>
      <c r="N2482" s="514">
        <v>37000</v>
      </c>
      <c r="O2482" s="756">
        <v>151</v>
      </c>
      <c r="P2482" s="768">
        <v>99</v>
      </c>
      <c r="Q2482" s="537">
        <f t="shared" si="71"/>
        <v>1.51</v>
      </c>
      <c r="R2482" s="470">
        <f>Q2482*0.75</f>
        <v>1.1325000000000001</v>
      </c>
      <c r="S2482" s="1264">
        <f t="shared" si="70"/>
        <v>24503.311258278147</v>
      </c>
      <c r="T2482" s="1265"/>
      <c r="U2482" s="1292" t="s">
        <v>1569</v>
      </c>
      <c r="V2482" s="1293"/>
    </row>
    <row r="2483" spans="1:22" ht="18">
      <c r="A2483" s="1652"/>
      <c r="B2483" s="817">
        <v>6</v>
      </c>
      <c r="C2483" s="1099">
        <v>0</v>
      </c>
      <c r="D2483" s="1100" t="s">
        <v>1846</v>
      </c>
      <c r="E2483" s="1101">
        <v>84</v>
      </c>
      <c r="F2483" s="1102">
        <v>33</v>
      </c>
      <c r="G2483" s="514">
        <v>504</v>
      </c>
      <c r="H2483" s="514" t="s">
        <v>82</v>
      </c>
      <c r="I2483" s="514" t="s">
        <v>82</v>
      </c>
      <c r="J2483" s="838" t="s">
        <v>693</v>
      </c>
      <c r="K2483" s="764" t="s">
        <v>693</v>
      </c>
      <c r="L2483" s="928" t="s">
        <v>1852</v>
      </c>
      <c r="M2483" s="468" t="s">
        <v>703</v>
      </c>
      <c r="N2483" s="1143">
        <v>145446.80975609767</v>
      </c>
      <c r="O2483" s="756">
        <v>20</v>
      </c>
      <c r="P2483" s="801">
        <v>40</v>
      </c>
      <c r="Q2483" s="537">
        <f t="shared" si="71"/>
        <v>12</v>
      </c>
      <c r="R2483" s="470">
        <f>Q2483*0.75</f>
        <v>9</v>
      </c>
      <c r="S2483" s="1264">
        <f t="shared" si="70"/>
        <v>12120.567479674806</v>
      </c>
      <c r="T2483" s="1265"/>
      <c r="U2483" s="1292" t="s">
        <v>1690</v>
      </c>
      <c r="V2483" s="1293"/>
    </row>
    <row r="2484" spans="1:22" ht="18">
      <c r="A2484" s="1652"/>
      <c r="B2484" s="817">
        <v>7</v>
      </c>
      <c r="C2484" s="1099">
        <v>100</v>
      </c>
      <c r="D2484" s="1102" t="s">
        <v>1848</v>
      </c>
      <c r="E2484" s="1102">
        <v>17</v>
      </c>
      <c r="F2484" s="1102">
        <v>33</v>
      </c>
      <c r="G2484" s="514">
        <v>503</v>
      </c>
      <c r="H2484" s="514" t="s">
        <v>82</v>
      </c>
      <c r="I2484" s="514" t="s">
        <v>82</v>
      </c>
      <c r="J2484" s="764" t="s">
        <v>443</v>
      </c>
      <c r="K2484" s="764" t="s">
        <v>443</v>
      </c>
      <c r="L2484" s="868" t="s">
        <v>1850</v>
      </c>
      <c r="M2484" s="468" t="s">
        <v>1704</v>
      </c>
      <c r="N2484" s="514">
        <v>205000</v>
      </c>
      <c r="O2484" s="756">
        <v>20.65</v>
      </c>
      <c r="P2484" s="1130">
        <v>17</v>
      </c>
      <c r="Q2484" s="537">
        <f t="shared" si="71"/>
        <v>17.139499999999998</v>
      </c>
      <c r="R2484" s="470">
        <f>Q2484*0.75</f>
        <v>12.854624999999999</v>
      </c>
      <c r="S2484" s="1264">
        <f t="shared" si="70"/>
        <v>11960.67563231133</v>
      </c>
      <c r="T2484" s="1265"/>
      <c r="U2484" s="1292" t="s">
        <v>1690</v>
      </c>
      <c r="V2484" s="1293"/>
    </row>
    <row r="2485" spans="1:22" ht="18">
      <c r="A2485" s="1652"/>
      <c r="B2485" s="817">
        <v>8</v>
      </c>
      <c r="C2485" s="1099" t="s">
        <v>82</v>
      </c>
      <c r="D2485" s="1102">
        <v>230</v>
      </c>
      <c r="E2485" s="1102">
        <v>0</v>
      </c>
      <c r="F2485" s="1103" t="s">
        <v>82</v>
      </c>
      <c r="G2485" s="514">
        <v>0</v>
      </c>
      <c r="H2485" s="514" t="s">
        <v>82</v>
      </c>
      <c r="I2485" s="514" t="s">
        <v>82</v>
      </c>
      <c r="J2485" s="764" t="s">
        <v>1210</v>
      </c>
      <c r="K2485" s="764">
        <v>0</v>
      </c>
      <c r="L2485" s="868" t="s">
        <v>96</v>
      </c>
      <c r="M2485" s="468" t="s">
        <v>82</v>
      </c>
      <c r="N2485" s="940"/>
      <c r="O2485" s="922"/>
      <c r="P2485" s="871"/>
      <c r="Q2485" s="537">
        <f t="shared" si="71"/>
        <v>0</v>
      </c>
      <c r="R2485" s="470">
        <f>Q2485*0.93</f>
        <v>0</v>
      </c>
      <c r="S2485" s="1264" t="e">
        <f t="shared" si="70"/>
        <v>#DIV/0!</v>
      </c>
      <c r="T2485" s="1265"/>
      <c r="U2485" s="1292" t="s">
        <v>472</v>
      </c>
      <c r="V2485" s="1293"/>
    </row>
    <row r="2486" spans="1:22" ht="18">
      <c r="A2486" s="1652"/>
      <c r="B2486" s="817" t="s">
        <v>465</v>
      </c>
      <c r="C2486" s="1099" t="s">
        <v>82</v>
      </c>
      <c r="D2486" s="1098">
        <v>30</v>
      </c>
      <c r="E2486" s="1104">
        <v>30</v>
      </c>
      <c r="F2486" s="1103" t="s">
        <v>82</v>
      </c>
      <c r="G2486" s="838" t="s">
        <v>96</v>
      </c>
      <c r="H2486" s="468" t="s">
        <v>82</v>
      </c>
      <c r="I2486" s="514" t="s">
        <v>82</v>
      </c>
      <c r="J2486" s="764" t="s">
        <v>699</v>
      </c>
      <c r="K2486" s="514">
        <v>0</v>
      </c>
      <c r="L2486" s="514" t="s">
        <v>82</v>
      </c>
      <c r="M2486" s="863" t="s">
        <v>82</v>
      </c>
      <c r="N2486" s="923"/>
      <c r="O2486" s="922"/>
      <c r="P2486" s="871"/>
      <c r="Q2486" s="537">
        <f t="shared" si="71"/>
        <v>0</v>
      </c>
      <c r="R2486" s="470">
        <f>Q2486*0.93</f>
        <v>0</v>
      </c>
      <c r="S2486" s="1264" t="e">
        <f t="shared" si="70"/>
        <v>#DIV/0!</v>
      </c>
      <c r="T2486" s="1265"/>
      <c r="U2486" s="1292" t="s">
        <v>473</v>
      </c>
      <c r="V2486" s="1293"/>
    </row>
    <row r="2487" spans="1:22" ht="18">
      <c r="A2487" s="1653"/>
      <c r="B2487" s="817" t="s">
        <v>467</v>
      </c>
      <c r="C2487" s="1131">
        <v>27</v>
      </c>
      <c r="D2487" s="1098" t="s">
        <v>1847</v>
      </c>
      <c r="E2487" s="1109">
        <v>20</v>
      </c>
      <c r="F2487" s="1105">
        <v>33</v>
      </c>
      <c r="G2487" s="514">
        <v>517</v>
      </c>
      <c r="H2487" s="468" t="s">
        <v>82</v>
      </c>
      <c r="I2487" s="514" t="s">
        <v>82</v>
      </c>
      <c r="J2487" s="764">
        <v>0</v>
      </c>
      <c r="K2487" s="764">
        <v>0</v>
      </c>
      <c r="L2487" s="868" t="s">
        <v>1849</v>
      </c>
      <c r="M2487" s="1091" t="s">
        <v>1841</v>
      </c>
      <c r="N2487" s="514">
        <v>115215</v>
      </c>
      <c r="O2487" s="787">
        <v>26</v>
      </c>
      <c r="P2487" s="801">
        <v>66</v>
      </c>
      <c r="Q2487" s="537">
        <f t="shared" si="71"/>
        <v>8.84</v>
      </c>
      <c r="R2487" s="470">
        <f>Q2487*0.7835</f>
        <v>6.9261399999999993</v>
      </c>
      <c r="S2487" s="1264">
        <f t="shared" si="70"/>
        <v>13033.371040723981</v>
      </c>
      <c r="T2487" s="1265"/>
      <c r="U2487" s="1292" t="s">
        <v>1690</v>
      </c>
      <c r="V2487" s="1293"/>
    </row>
    <row r="2488" spans="1:22" ht="18">
      <c r="A2488" s="1651">
        <v>45656</v>
      </c>
      <c r="B2488" s="817" t="s">
        <v>256</v>
      </c>
      <c r="C2488" s="1095">
        <v>25</v>
      </c>
      <c r="D2488" s="1096">
        <v>60</v>
      </c>
      <c r="E2488" s="1101">
        <v>48</v>
      </c>
      <c r="F2488" s="1098">
        <v>36</v>
      </c>
      <c r="G2488" s="514">
        <v>503</v>
      </c>
      <c r="H2488" s="970">
        <v>170.29</v>
      </c>
      <c r="I2488" s="514" t="s">
        <v>82</v>
      </c>
      <c r="J2488" s="838" t="s">
        <v>96</v>
      </c>
      <c r="K2488" s="839" t="s">
        <v>96</v>
      </c>
      <c r="L2488" s="868" t="s">
        <v>484</v>
      </c>
      <c r="M2488" s="468" t="s">
        <v>1845</v>
      </c>
      <c r="N2488" s="514">
        <v>33386</v>
      </c>
      <c r="O2488" s="756">
        <v>151</v>
      </c>
      <c r="P2488" s="768">
        <v>99</v>
      </c>
      <c r="Q2488" s="537">
        <f t="shared" si="71"/>
        <v>1.51</v>
      </c>
      <c r="R2488" s="470">
        <f>Q2488*0.75</f>
        <v>1.1325000000000001</v>
      </c>
      <c r="S2488" s="1264">
        <f t="shared" si="70"/>
        <v>22109.933774834437</v>
      </c>
      <c r="T2488" s="1265"/>
      <c r="U2488" s="1292" t="s">
        <v>1569</v>
      </c>
      <c r="V2488" s="1293"/>
    </row>
    <row r="2489" spans="1:22" ht="18">
      <c r="A2489" s="1652"/>
      <c r="B2489" s="817">
        <v>6</v>
      </c>
      <c r="C2489" s="1099">
        <v>80</v>
      </c>
      <c r="D2489" s="1100" t="s">
        <v>1853</v>
      </c>
      <c r="E2489" s="1101">
        <v>84</v>
      </c>
      <c r="F2489" s="1102">
        <v>33</v>
      </c>
      <c r="G2489" s="514">
        <v>504</v>
      </c>
      <c r="H2489" s="514" t="s">
        <v>82</v>
      </c>
      <c r="I2489" s="514" t="s">
        <v>82</v>
      </c>
      <c r="J2489" s="838" t="s">
        <v>406</v>
      </c>
      <c r="K2489" s="764" t="s">
        <v>699</v>
      </c>
      <c r="L2489" s="928" t="s">
        <v>1429</v>
      </c>
      <c r="M2489" s="468" t="s">
        <v>1150</v>
      </c>
      <c r="N2489" s="1142">
        <v>80971</v>
      </c>
      <c r="O2489" s="756">
        <v>20</v>
      </c>
      <c r="P2489" s="801">
        <v>40</v>
      </c>
      <c r="Q2489" s="537">
        <f t="shared" si="71"/>
        <v>12</v>
      </c>
      <c r="R2489" s="470">
        <f>Q2489*0.75</f>
        <v>9</v>
      </c>
      <c r="S2489" s="1264">
        <f t="shared" si="70"/>
        <v>6747.583333333333</v>
      </c>
      <c r="T2489" s="1265"/>
      <c r="U2489" s="1292" t="s">
        <v>1690</v>
      </c>
      <c r="V2489" s="1293"/>
    </row>
    <row r="2490" spans="1:22" ht="18">
      <c r="A2490" s="1652"/>
      <c r="B2490" s="817">
        <v>7</v>
      </c>
      <c r="C2490" s="1099">
        <v>100</v>
      </c>
      <c r="D2490" s="1102">
        <v>67</v>
      </c>
      <c r="E2490" s="1102">
        <v>17</v>
      </c>
      <c r="F2490" s="1102">
        <v>33</v>
      </c>
      <c r="G2490" s="514">
        <v>503</v>
      </c>
      <c r="H2490" s="514" t="s">
        <v>82</v>
      </c>
      <c r="I2490" s="514" t="s">
        <v>82</v>
      </c>
      <c r="J2490" s="764" t="s">
        <v>443</v>
      </c>
      <c r="K2490" s="764" t="s">
        <v>443</v>
      </c>
      <c r="L2490" s="868" t="s">
        <v>484</v>
      </c>
      <c r="M2490" s="468" t="s">
        <v>1704</v>
      </c>
      <c r="N2490" s="514">
        <v>205000</v>
      </c>
      <c r="O2490" s="756">
        <v>31.24</v>
      </c>
      <c r="P2490" s="1130">
        <v>17</v>
      </c>
      <c r="Q2490" s="537">
        <f t="shared" si="71"/>
        <v>25.929200000000002</v>
      </c>
      <c r="R2490" s="470">
        <f>Q2490*0.75</f>
        <v>19.446899999999999</v>
      </c>
      <c r="S2490" s="1264">
        <f t="shared" si="70"/>
        <v>7906.14442404702</v>
      </c>
      <c r="T2490" s="1265"/>
      <c r="U2490" s="1292" t="s">
        <v>1690</v>
      </c>
      <c r="V2490" s="1293"/>
    </row>
    <row r="2491" spans="1:22" ht="18">
      <c r="A2491" s="1652"/>
      <c r="B2491" s="817">
        <v>8</v>
      </c>
      <c r="C2491" s="1099" t="s">
        <v>82</v>
      </c>
      <c r="D2491" s="1102">
        <v>230</v>
      </c>
      <c r="E2491" s="1102">
        <v>0</v>
      </c>
      <c r="F2491" s="1103" t="s">
        <v>82</v>
      </c>
      <c r="G2491" s="514">
        <v>0</v>
      </c>
      <c r="H2491" s="514" t="s">
        <v>82</v>
      </c>
      <c r="I2491" s="514" t="s">
        <v>82</v>
      </c>
      <c r="J2491" s="764" t="s">
        <v>1210</v>
      </c>
      <c r="K2491" s="764">
        <v>0</v>
      </c>
      <c r="L2491" s="868" t="s">
        <v>96</v>
      </c>
      <c r="M2491" s="468" t="s">
        <v>82</v>
      </c>
      <c r="N2491" s="940"/>
      <c r="O2491" s="922"/>
      <c r="P2491" s="871"/>
      <c r="Q2491" s="537">
        <f t="shared" si="71"/>
        <v>0</v>
      </c>
      <c r="R2491" s="470">
        <f>Q2491*0.93</f>
        <v>0</v>
      </c>
      <c r="S2491" s="1264" t="e">
        <f t="shared" si="70"/>
        <v>#DIV/0!</v>
      </c>
      <c r="T2491" s="1265"/>
      <c r="U2491" s="1292" t="s">
        <v>472</v>
      </c>
      <c r="V2491" s="1293"/>
    </row>
    <row r="2492" spans="1:22" ht="18">
      <c r="A2492" s="1652"/>
      <c r="B2492" s="817" t="s">
        <v>465</v>
      </c>
      <c r="C2492" s="1099" t="s">
        <v>82</v>
      </c>
      <c r="D2492" s="1098">
        <v>30</v>
      </c>
      <c r="E2492" s="1104">
        <v>30</v>
      </c>
      <c r="F2492" s="1103" t="s">
        <v>82</v>
      </c>
      <c r="G2492" s="838" t="s">
        <v>96</v>
      </c>
      <c r="H2492" s="468" t="s">
        <v>82</v>
      </c>
      <c r="I2492" s="514" t="s">
        <v>82</v>
      </c>
      <c r="J2492" s="764" t="s">
        <v>699</v>
      </c>
      <c r="K2492" s="514">
        <v>0</v>
      </c>
      <c r="L2492" s="514" t="s">
        <v>82</v>
      </c>
      <c r="M2492" s="863" t="s">
        <v>82</v>
      </c>
      <c r="N2492" s="923"/>
      <c r="O2492" s="922"/>
      <c r="P2492" s="871"/>
      <c r="Q2492" s="537">
        <f t="shared" si="71"/>
        <v>0</v>
      </c>
      <c r="R2492" s="470">
        <f>Q2492*0.93</f>
        <v>0</v>
      </c>
      <c r="S2492" s="1264" t="e">
        <f t="shared" si="70"/>
        <v>#DIV/0!</v>
      </c>
      <c r="T2492" s="1265"/>
      <c r="U2492" s="1292" t="s">
        <v>473</v>
      </c>
      <c r="V2492" s="1293"/>
    </row>
    <row r="2493" spans="1:22" ht="18">
      <c r="A2493" s="1653"/>
      <c r="B2493" s="817" t="s">
        <v>467</v>
      </c>
      <c r="C2493" s="1131">
        <v>27</v>
      </c>
      <c r="D2493" s="1098">
        <v>42</v>
      </c>
      <c r="E2493" s="1109">
        <v>20</v>
      </c>
      <c r="F2493" s="1105">
        <v>33</v>
      </c>
      <c r="G2493" s="514">
        <v>517</v>
      </c>
      <c r="H2493" s="468" t="s">
        <v>82</v>
      </c>
      <c r="I2493" s="514" t="s">
        <v>82</v>
      </c>
      <c r="J2493" s="764">
        <v>0</v>
      </c>
      <c r="K2493" s="764">
        <v>0</v>
      </c>
      <c r="L2493" s="868" t="s">
        <v>484</v>
      </c>
      <c r="M2493" s="1091" t="s">
        <v>1841</v>
      </c>
      <c r="N2493" s="514">
        <v>115215</v>
      </c>
      <c r="O2493" s="787">
        <v>26</v>
      </c>
      <c r="P2493" s="801">
        <v>66</v>
      </c>
      <c r="Q2493" s="537">
        <f t="shared" si="71"/>
        <v>8.84</v>
      </c>
      <c r="R2493" s="470">
        <f>Q2493*0.7835</f>
        <v>6.9261399999999993</v>
      </c>
      <c r="S2493" s="1264">
        <f t="shared" si="70"/>
        <v>13033.371040723981</v>
      </c>
      <c r="T2493" s="1265"/>
      <c r="U2493" s="1292" t="s">
        <v>1690</v>
      </c>
      <c r="V2493" s="1293"/>
    </row>
    <row r="2494" spans="1:22" ht="18.75" customHeight="1">
      <c r="A2494" s="1651">
        <v>45657</v>
      </c>
      <c r="B2494" s="817" t="s">
        <v>256</v>
      </c>
      <c r="C2494" s="1095">
        <v>25</v>
      </c>
      <c r="D2494" s="1096">
        <v>60</v>
      </c>
      <c r="E2494" s="1101">
        <v>48</v>
      </c>
      <c r="F2494" s="1098">
        <v>36</v>
      </c>
      <c r="G2494" s="514">
        <v>503</v>
      </c>
      <c r="H2494" s="970">
        <v>170.24</v>
      </c>
      <c r="I2494" s="514" t="s">
        <v>82</v>
      </c>
      <c r="J2494" s="838" t="s">
        <v>96</v>
      </c>
      <c r="K2494" s="839" t="s">
        <v>96</v>
      </c>
      <c r="L2494" s="868" t="s">
        <v>455</v>
      </c>
      <c r="M2494" s="468" t="s">
        <v>1845</v>
      </c>
      <c r="N2494" s="514">
        <v>33386</v>
      </c>
      <c r="O2494" s="756">
        <v>151</v>
      </c>
      <c r="P2494" s="768">
        <v>99</v>
      </c>
      <c r="Q2494" s="537">
        <f t="shared" si="71"/>
        <v>1.51</v>
      </c>
      <c r="R2494" s="470">
        <f>Q2494*0.75</f>
        <v>1.1325000000000001</v>
      </c>
      <c r="S2494" s="1264">
        <f t="shared" si="70"/>
        <v>22109.933774834437</v>
      </c>
      <c r="T2494" s="1265"/>
      <c r="U2494" s="1292" t="s">
        <v>1569</v>
      </c>
      <c r="V2494" s="1293"/>
    </row>
    <row r="2495" spans="1:22" ht="18.75" customHeight="1">
      <c r="A2495" s="1652"/>
      <c r="B2495" s="817">
        <v>6</v>
      </c>
      <c r="C2495" s="1099">
        <v>100</v>
      </c>
      <c r="D2495" s="1100">
        <v>55</v>
      </c>
      <c r="E2495" s="1101">
        <v>84</v>
      </c>
      <c r="F2495" s="1102">
        <v>33</v>
      </c>
      <c r="G2495" s="514">
        <v>504</v>
      </c>
      <c r="H2495" s="514" t="s">
        <v>82</v>
      </c>
      <c r="I2495" s="514" t="s">
        <v>82</v>
      </c>
      <c r="J2495" s="838" t="s">
        <v>406</v>
      </c>
      <c r="K2495" s="764" t="s">
        <v>406</v>
      </c>
      <c r="L2495" s="928" t="s">
        <v>455</v>
      </c>
      <c r="M2495" s="468" t="s">
        <v>1854</v>
      </c>
      <c r="N2495" s="1142">
        <v>147803.68384479999</v>
      </c>
      <c r="O2495" s="756">
        <v>25.82</v>
      </c>
      <c r="P2495" s="801">
        <v>40</v>
      </c>
      <c r="Q2495" s="537">
        <f t="shared" si="71"/>
        <v>15.492000000000001</v>
      </c>
      <c r="R2495" s="470">
        <f>Q2495*0.75</f>
        <v>11.619</v>
      </c>
      <c r="S2495" s="1264">
        <f t="shared" si="70"/>
        <v>9540.6457426284524</v>
      </c>
      <c r="T2495" s="1265"/>
      <c r="U2495" s="1292" t="s">
        <v>1690</v>
      </c>
      <c r="V2495" s="1293"/>
    </row>
    <row r="2496" spans="1:22" ht="18.75" customHeight="1">
      <c r="A2496" s="1652"/>
      <c r="B2496" s="817">
        <v>7</v>
      </c>
      <c r="C2496" s="1099">
        <v>100</v>
      </c>
      <c r="D2496" s="1102">
        <v>67</v>
      </c>
      <c r="E2496" s="1102">
        <v>17</v>
      </c>
      <c r="F2496" s="1102">
        <v>33</v>
      </c>
      <c r="G2496" s="514">
        <v>503</v>
      </c>
      <c r="H2496" s="514" t="s">
        <v>82</v>
      </c>
      <c r="I2496" s="514" t="s">
        <v>82</v>
      </c>
      <c r="J2496" s="764" t="s">
        <v>443</v>
      </c>
      <c r="K2496" s="764" t="s">
        <v>443</v>
      </c>
      <c r="L2496" s="868" t="s">
        <v>455</v>
      </c>
      <c r="M2496" s="468" t="s">
        <v>1704</v>
      </c>
      <c r="N2496" s="514">
        <v>207000</v>
      </c>
      <c r="O2496" s="756">
        <v>32</v>
      </c>
      <c r="P2496" s="1130">
        <v>17</v>
      </c>
      <c r="Q2496" s="537">
        <f t="shared" si="71"/>
        <v>26.56</v>
      </c>
      <c r="R2496" s="470">
        <f>Q2496*0.75</f>
        <v>19.919999999999998</v>
      </c>
      <c r="S2496" s="1264">
        <f t="shared" si="70"/>
        <v>7793.674698795181</v>
      </c>
      <c r="T2496" s="1265"/>
      <c r="U2496" s="1292" t="s">
        <v>1690</v>
      </c>
      <c r="V2496" s="1293"/>
    </row>
    <row r="2497" spans="1:23" ht="18.75" customHeight="1">
      <c r="A2497" s="1652"/>
      <c r="B2497" s="817">
        <v>8</v>
      </c>
      <c r="C2497" s="1099" t="s">
        <v>82</v>
      </c>
      <c r="D2497" s="1102">
        <v>230</v>
      </c>
      <c r="E2497" s="1102">
        <v>0</v>
      </c>
      <c r="F2497" s="1103" t="s">
        <v>82</v>
      </c>
      <c r="G2497" s="514">
        <v>0</v>
      </c>
      <c r="H2497" s="514" t="s">
        <v>82</v>
      </c>
      <c r="I2497" s="514" t="s">
        <v>82</v>
      </c>
      <c r="J2497" s="764" t="s">
        <v>1210</v>
      </c>
      <c r="K2497" s="764">
        <v>0</v>
      </c>
      <c r="L2497" s="868" t="s">
        <v>96</v>
      </c>
      <c r="M2497" s="468" t="s">
        <v>82</v>
      </c>
      <c r="N2497" s="940"/>
      <c r="O2497" s="922"/>
      <c r="P2497" s="871"/>
      <c r="Q2497" s="537">
        <f t="shared" si="71"/>
        <v>0</v>
      </c>
      <c r="R2497" s="470">
        <f>Q2497*0.93</f>
        <v>0</v>
      </c>
      <c r="S2497" s="1264" t="e">
        <f t="shared" si="70"/>
        <v>#DIV/0!</v>
      </c>
      <c r="T2497" s="1265"/>
      <c r="U2497" s="1292" t="s">
        <v>472</v>
      </c>
      <c r="V2497" s="1293"/>
    </row>
    <row r="2498" spans="1:23" ht="18.75" customHeight="1">
      <c r="A2498" s="1652"/>
      <c r="B2498" s="817" t="s">
        <v>465</v>
      </c>
      <c r="C2498" s="1099" t="s">
        <v>82</v>
      </c>
      <c r="D2498" s="1098">
        <v>30</v>
      </c>
      <c r="E2498" s="1104">
        <v>30</v>
      </c>
      <c r="F2498" s="1103" t="s">
        <v>82</v>
      </c>
      <c r="G2498" s="838" t="s">
        <v>96</v>
      </c>
      <c r="H2498" s="468" t="s">
        <v>82</v>
      </c>
      <c r="I2498" s="514" t="s">
        <v>82</v>
      </c>
      <c r="J2498" s="764" t="s">
        <v>699</v>
      </c>
      <c r="K2498" s="514">
        <v>0</v>
      </c>
      <c r="L2498" s="514" t="s">
        <v>82</v>
      </c>
      <c r="M2498" s="863" t="s">
        <v>82</v>
      </c>
      <c r="N2498" s="923"/>
      <c r="O2498" s="922"/>
      <c r="P2498" s="871"/>
      <c r="Q2498" s="537">
        <f t="shared" si="71"/>
        <v>0</v>
      </c>
      <c r="R2498" s="470">
        <f>Q2498*0.93</f>
        <v>0</v>
      </c>
      <c r="S2498" s="1264" t="e">
        <f t="shared" si="70"/>
        <v>#DIV/0!</v>
      </c>
      <c r="T2498" s="1265"/>
      <c r="U2498" s="1292" t="s">
        <v>473</v>
      </c>
      <c r="V2498" s="1293"/>
    </row>
    <row r="2499" spans="1:23" ht="18.75" customHeight="1">
      <c r="A2499" s="1653"/>
      <c r="B2499" s="817" t="s">
        <v>467</v>
      </c>
      <c r="C2499" s="1131">
        <v>27</v>
      </c>
      <c r="D2499" s="1098">
        <v>42</v>
      </c>
      <c r="E2499" s="1109">
        <v>20</v>
      </c>
      <c r="F2499" s="1105">
        <v>33</v>
      </c>
      <c r="G2499" s="514">
        <v>517</v>
      </c>
      <c r="H2499" s="468" t="s">
        <v>82</v>
      </c>
      <c r="I2499" s="514" t="s">
        <v>82</v>
      </c>
      <c r="J2499" s="764">
        <v>0</v>
      </c>
      <c r="K2499" s="764">
        <v>0</v>
      </c>
      <c r="L2499" s="868" t="s">
        <v>455</v>
      </c>
      <c r="M2499" s="1091" t="s">
        <v>1841</v>
      </c>
      <c r="N2499" s="514">
        <v>115215</v>
      </c>
      <c r="O2499" s="787">
        <v>26</v>
      </c>
      <c r="P2499" s="801">
        <v>66</v>
      </c>
      <c r="Q2499" s="537">
        <f t="shared" si="71"/>
        <v>8.84</v>
      </c>
      <c r="R2499" s="470">
        <f>Q2499*0.7835</f>
        <v>6.9261399999999993</v>
      </c>
      <c r="S2499" s="1264">
        <f t="shared" si="70"/>
        <v>13033.371040723981</v>
      </c>
      <c r="T2499" s="1265"/>
      <c r="U2499" s="1292" t="s">
        <v>1690</v>
      </c>
      <c r="V2499" s="1293"/>
    </row>
    <row r="2500" spans="1:23" ht="18">
      <c r="A2500" s="1651">
        <v>45658</v>
      </c>
      <c r="B2500" s="817" t="s">
        <v>256</v>
      </c>
      <c r="C2500" s="1095">
        <v>25</v>
      </c>
      <c r="D2500" s="1096">
        <v>60</v>
      </c>
      <c r="E2500" s="1101">
        <v>48</v>
      </c>
      <c r="F2500" s="1098">
        <v>36</v>
      </c>
      <c r="G2500" s="514">
        <v>503</v>
      </c>
      <c r="H2500" s="970">
        <v>170.19</v>
      </c>
      <c r="I2500" s="514" t="s">
        <v>82</v>
      </c>
      <c r="J2500" s="838" t="s">
        <v>96</v>
      </c>
      <c r="K2500" s="839" t="s">
        <v>96</v>
      </c>
      <c r="L2500" s="868" t="s">
        <v>460</v>
      </c>
      <c r="M2500" s="468" t="s">
        <v>1845</v>
      </c>
      <c r="N2500" s="514">
        <v>35024</v>
      </c>
      <c r="O2500" s="756">
        <v>151</v>
      </c>
      <c r="P2500" s="768">
        <v>99</v>
      </c>
      <c r="Q2500" s="537">
        <f t="shared" si="71"/>
        <v>1.51</v>
      </c>
      <c r="R2500" s="470">
        <f>Q2500*0.75</f>
        <v>1.1325000000000001</v>
      </c>
      <c r="S2500" s="1264">
        <f t="shared" ref="S2500:S2563" si="72">N2500/Q2500</f>
        <v>23194.701986754968</v>
      </c>
      <c r="T2500" s="1265"/>
      <c r="U2500" s="1292" t="s">
        <v>1569</v>
      </c>
      <c r="V2500" s="1293"/>
      <c r="W2500" s="959">
        <v>33</v>
      </c>
    </row>
    <row r="2501" spans="1:23" ht="18">
      <c r="A2501" s="1652"/>
      <c r="B2501" s="817">
        <v>6</v>
      </c>
      <c r="C2501" s="1099">
        <v>100</v>
      </c>
      <c r="D2501" s="1100">
        <v>55</v>
      </c>
      <c r="E2501" s="1101">
        <v>84</v>
      </c>
      <c r="F2501" s="1102">
        <v>33</v>
      </c>
      <c r="G2501" s="514">
        <v>504</v>
      </c>
      <c r="H2501" s="514" t="s">
        <v>82</v>
      </c>
      <c r="I2501" s="514" t="s">
        <v>82</v>
      </c>
      <c r="J2501" s="838" t="s">
        <v>697</v>
      </c>
      <c r="K2501" s="764" t="s">
        <v>485</v>
      </c>
      <c r="L2501" s="928" t="s">
        <v>460</v>
      </c>
      <c r="M2501" s="468" t="s">
        <v>1854</v>
      </c>
      <c r="N2501" s="1142">
        <v>145302</v>
      </c>
      <c r="O2501" s="756">
        <v>25.82</v>
      </c>
      <c r="P2501" s="801">
        <v>40</v>
      </c>
      <c r="Q2501" s="537">
        <f t="shared" si="71"/>
        <v>15.492000000000001</v>
      </c>
      <c r="R2501" s="470">
        <f>Q2501*0.75</f>
        <v>11.619</v>
      </c>
      <c r="S2501" s="1264">
        <f t="shared" si="72"/>
        <v>9379.1634391944226</v>
      </c>
      <c r="T2501" s="1265"/>
      <c r="U2501" s="1292" t="s">
        <v>1690</v>
      </c>
      <c r="V2501" s="1293"/>
    </row>
    <row r="2502" spans="1:23" ht="18">
      <c r="A2502" s="1652"/>
      <c r="B2502" s="817">
        <v>7</v>
      </c>
      <c r="C2502" s="1099">
        <v>100</v>
      </c>
      <c r="D2502" s="1102">
        <v>67</v>
      </c>
      <c r="E2502" s="1102">
        <v>17</v>
      </c>
      <c r="F2502" s="1102">
        <v>33</v>
      </c>
      <c r="G2502" s="514">
        <v>503</v>
      </c>
      <c r="H2502" s="514" t="s">
        <v>82</v>
      </c>
      <c r="I2502" s="514" t="s">
        <v>82</v>
      </c>
      <c r="J2502" s="764" t="s">
        <v>443</v>
      </c>
      <c r="K2502" s="764" t="s">
        <v>443</v>
      </c>
      <c r="L2502" s="868" t="s">
        <v>460</v>
      </c>
      <c r="M2502" s="468" t="s">
        <v>1704</v>
      </c>
      <c r="N2502" s="514">
        <v>207000</v>
      </c>
      <c r="O2502" s="756">
        <v>33.119999999999997</v>
      </c>
      <c r="P2502" s="1130">
        <v>17</v>
      </c>
      <c r="Q2502" s="537">
        <f t="shared" si="71"/>
        <v>27.489599999999996</v>
      </c>
      <c r="R2502" s="470">
        <f>Q2502*0.75</f>
        <v>20.617199999999997</v>
      </c>
      <c r="S2502" s="1264">
        <f t="shared" si="72"/>
        <v>7530.1204819277118</v>
      </c>
      <c r="T2502" s="1265"/>
      <c r="U2502" s="1292" t="s">
        <v>1690</v>
      </c>
      <c r="V2502" s="1293"/>
    </row>
    <row r="2503" spans="1:23" ht="18">
      <c r="A2503" s="1652"/>
      <c r="B2503" s="817">
        <v>8</v>
      </c>
      <c r="C2503" s="1099" t="s">
        <v>82</v>
      </c>
      <c r="D2503" s="1102">
        <v>230</v>
      </c>
      <c r="E2503" s="1102">
        <v>0</v>
      </c>
      <c r="F2503" s="1103" t="s">
        <v>82</v>
      </c>
      <c r="G2503" s="514">
        <v>0</v>
      </c>
      <c r="H2503" s="514" t="s">
        <v>82</v>
      </c>
      <c r="I2503" s="514" t="s">
        <v>82</v>
      </c>
      <c r="J2503" s="764" t="s">
        <v>1210</v>
      </c>
      <c r="K2503" s="764">
        <v>0</v>
      </c>
      <c r="L2503" s="868" t="s">
        <v>96</v>
      </c>
      <c r="M2503" s="468" t="s">
        <v>82</v>
      </c>
      <c r="N2503" s="940"/>
      <c r="O2503" s="922"/>
      <c r="P2503" s="871"/>
      <c r="Q2503" s="537">
        <f t="shared" si="71"/>
        <v>0</v>
      </c>
      <c r="R2503" s="470">
        <f>Q2503*0.93</f>
        <v>0</v>
      </c>
      <c r="S2503" s="1264" t="e">
        <f t="shared" si="72"/>
        <v>#DIV/0!</v>
      </c>
      <c r="T2503" s="1265"/>
      <c r="U2503" s="1292" t="s">
        <v>472</v>
      </c>
      <c r="V2503" s="1293"/>
    </row>
    <row r="2504" spans="1:23" ht="18">
      <c r="A2504" s="1652"/>
      <c r="B2504" s="817" t="s">
        <v>465</v>
      </c>
      <c r="C2504" s="1099" t="s">
        <v>82</v>
      </c>
      <c r="D2504" s="1098">
        <v>30</v>
      </c>
      <c r="E2504" s="1104">
        <v>30</v>
      </c>
      <c r="F2504" s="1103" t="s">
        <v>82</v>
      </c>
      <c r="G2504" s="838" t="s">
        <v>96</v>
      </c>
      <c r="H2504" s="468" t="s">
        <v>82</v>
      </c>
      <c r="I2504" s="514" t="s">
        <v>82</v>
      </c>
      <c r="J2504" s="764" t="s">
        <v>699</v>
      </c>
      <c r="K2504" s="514">
        <v>0</v>
      </c>
      <c r="L2504" s="514" t="s">
        <v>82</v>
      </c>
      <c r="M2504" s="863" t="s">
        <v>82</v>
      </c>
      <c r="N2504" s="923"/>
      <c r="O2504" s="922"/>
      <c r="P2504" s="871"/>
      <c r="Q2504" s="537">
        <f t="shared" si="71"/>
        <v>0</v>
      </c>
      <c r="R2504" s="470">
        <f>Q2504*0.93</f>
        <v>0</v>
      </c>
      <c r="S2504" s="1264" t="e">
        <f t="shared" si="72"/>
        <v>#DIV/0!</v>
      </c>
      <c r="T2504" s="1265"/>
      <c r="U2504" s="1292" t="s">
        <v>473</v>
      </c>
      <c r="V2504" s="1293"/>
    </row>
    <row r="2505" spans="1:23" ht="18">
      <c r="A2505" s="1653"/>
      <c r="B2505" s="817" t="s">
        <v>467</v>
      </c>
      <c r="C2505" s="1131">
        <v>27</v>
      </c>
      <c r="D2505" s="1098">
        <v>42</v>
      </c>
      <c r="E2505" s="1109">
        <v>20</v>
      </c>
      <c r="F2505" s="1105">
        <v>33</v>
      </c>
      <c r="G2505" s="514">
        <v>517</v>
      </c>
      <c r="H2505" s="468" t="s">
        <v>82</v>
      </c>
      <c r="I2505" s="514" t="s">
        <v>82</v>
      </c>
      <c r="J2505" s="764">
        <v>0</v>
      </c>
      <c r="K2505" s="764">
        <v>0</v>
      </c>
      <c r="L2505" s="868" t="s">
        <v>460</v>
      </c>
      <c r="M2505" s="1091" t="s">
        <v>1841</v>
      </c>
      <c r="N2505" s="514">
        <v>115215</v>
      </c>
      <c r="O2505" s="787">
        <v>26</v>
      </c>
      <c r="P2505" s="801">
        <v>66</v>
      </c>
      <c r="Q2505" s="537">
        <f t="shared" si="71"/>
        <v>8.84</v>
      </c>
      <c r="R2505" s="470">
        <f>Q2505*0.7835</f>
        <v>6.9261399999999993</v>
      </c>
      <c r="S2505" s="1264">
        <f t="shared" si="72"/>
        <v>13033.371040723981</v>
      </c>
      <c r="T2505" s="1265"/>
      <c r="U2505" s="1292" t="s">
        <v>1690</v>
      </c>
      <c r="V2505" s="1293"/>
    </row>
    <row r="2506" spans="1:23" ht="18">
      <c r="A2506" s="1651">
        <v>45659</v>
      </c>
      <c r="B2506" s="817" t="s">
        <v>256</v>
      </c>
      <c r="C2506" s="1095">
        <v>25</v>
      </c>
      <c r="D2506" s="1096">
        <v>63</v>
      </c>
      <c r="E2506" s="1101">
        <v>48</v>
      </c>
      <c r="F2506" s="1098">
        <v>36</v>
      </c>
      <c r="G2506" s="514">
        <v>503</v>
      </c>
      <c r="H2506" s="970">
        <v>170.16</v>
      </c>
      <c r="I2506" s="514" t="s">
        <v>82</v>
      </c>
      <c r="J2506" s="838" t="s">
        <v>96</v>
      </c>
      <c r="K2506" s="839" t="s">
        <v>96</v>
      </c>
      <c r="L2506" s="868" t="s">
        <v>484</v>
      </c>
      <c r="M2506" s="468" t="s">
        <v>1845</v>
      </c>
      <c r="N2506" s="514">
        <v>35024</v>
      </c>
      <c r="O2506" s="756">
        <v>151</v>
      </c>
      <c r="P2506" s="768">
        <v>99</v>
      </c>
      <c r="Q2506" s="537">
        <f t="shared" si="71"/>
        <v>1.51</v>
      </c>
      <c r="R2506" s="470">
        <f>Q2506*0.75</f>
        <v>1.1325000000000001</v>
      </c>
      <c r="S2506" s="1264">
        <f t="shared" si="72"/>
        <v>23194.701986754968</v>
      </c>
      <c r="T2506" s="1265"/>
      <c r="U2506" s="1292" t="s">
        <v>1569</v>
      </c>
      <c r="V2506" s="1293"/>
    </row>
    <row r="2507" spans="1:23" ht="18">
      <c r="A2507" s="1652"/>
      <c r="B2507" s="817">
        <v>6</v>
      </c>
      <c r="C2507" s="1099">
        <v>100</v>
      </c>
      <c r="D2507" s="1100">
        <v>55</v>
      </c>
      <c r="E2507" s="1101">
        <v>84</v>
      </c>
      <c r="F2507" s="1102">
        <v>33</v>
      </c>
      <c r="G2507" s="514">
        <v>504</v>
      </c>
      <c r="H2507" s="514" t="s">
        <v>82</v>
      </c>
      <c r="I2507" s="514" t="s">
        <v>82</v>
      </c>
      <c r="J2507" s="838" t="s">
        <v>697</v>
      </c>
      <c r="K2507" s="764" t="s">
        <v>485</v>
      </c>
      <c r="L2507" s="868" t="s">
        <v>484</v>
      </c>
      <c r="M2507" s="468" t="s">
        <v>1854</v>
      </c>
      <c r="N2507" s="1142">
        <v>145325</v>
      </c>
      <c r="O2507" s="756">
        <v>26.2</v>
      </c>
      <c r="P2507" s="801">
        <v>40</v>
      </c>
      <c r="Q2507" s="537">
        <f t="shared" si="71"/>
        <v>15.72</v>
      </c>
      <c r="R2507" s="470">
        <f>Q2507*0.75</f>
        <v>11.790000000000001</v>
      </c>
      <c r="S2507" s="1264">
        <f t="shared" si="72"/>
        <v>9244.5928753180651</v>
      </c>
      <c r="T2507" s="1265"/>
      <c r="U2507" s="1292" t="s">
        <v>1690</v>
      </c>
      <c r="V2507" s="1293"/>
    </row>
    <row r="2508" spans="1:23" ht="18">
      <c r="A2508" s="1652"/>
      <c r="B2508" s="817">
        <v>7</v>
      </c>
      <c r="C2508" s="1099">
        <v>100</v>
      </c>
      <c r="D2508" s="1102">
        <v>67</v>
      </c>
      <c r="E2508" s="1102">
        <v>17</v>
      </c>
      <c r="F2508" s="1102">
        <v>33</v>
      </c>
      <c r="G2508" s="514">
        <v>503</v>
      </c>
      <c r="H2508" s="514" t="s">
        <v>82</v>
      </c>
      <c r="I2508" s="514" t="s">
        <v>82</v>
      </c>
      <c r="J2508" s="764" t="s">
        <v>443</v>
      </c>
      <c r="K2508" s="764" t="s">
        <v>443</v>
      </c>
      <c r="L2508" s="868" t="s">
        <v>484</v>
      </c>
      <c r="M2508" s="468" t="s">
        <v>1704</v>
      </c>
      <c r="N2508" s="514">
        <v>207000</v>
      </c>
      <c r="O2508" s="756">
        <v>34.590000000000003</v>
      </c>
      <c r="P2508" s="1130">
        <v>17</v>
      </c>
      <c r="Q2508" s="537">
        <f t="shared" si="71"/>
        <v>28.709700000000002</v>
      </c>
      <c r="R2508" s="470">
        <f>Q2508*0.75</f>
        <v>21.532275000000002</v>
      </c>
      <c r="S2508" s="1264">
        <f t="shared" si="72"/>
        <v>7210.1066886801318</v>
      </c>
      <c r="T2508" s="1265"/>
      <c r="U2508" s="1292" t="s">
        <v>1690</v>
      </c>
      <c r="V2508" s="1293"/>
    </row>
    <row r="2509" spans="1:23" ht="18">
      <c r="A2509" s="1652"/>
      <c r="B2509" s="817">
        <v>8</v>
      </c>
      <c r="C2509" s="1099" t="s">
        <v>82</v>
      </c>
      <c r="D2509" s="1102">
        <v>230</v>
      </c>
      <c r="E2509" s="1102">
        <v>0</v>
      </c>
      <c r="F2509" s="1103" t="s">
        <v>82</v>
      </c>
      <c r="G2509" s="514">
        <v>0</v>
      </c>
      <c r="H2509" s="514" t="s">
        <v>82</v>
      </c>
      <c r="I2509" s="514" t="s">
        <v>82</v>
      </c>
      <c r="J2509" s="764" t="s">
        <v>1210</v>
      </c>
      <c r="K2509" s="764">
        <v>0</v>
      </c>
      <c r="L2509" s="868" t="s">
        <v>96</v>
      </c>
      <c r="M2509" s="468" t="s">
        <v>82</v>
      </c>
      <c r="N2509" s="940"/>
      <c r="O2509" s="922"/>
      <c r="P2509" s="871"/>
      <c r="Q2509" s="537">
        <f t="shared" si="71"/>
        <v>0</v>
      </c>
      <c r="R2509" s="470">
        <f>Q2509*0.93</f>
        <v>0</v>
      </c>
      <c r="S2509" s="1264" t="e">
        <f t="shared" si="72"/>
        <v>#DIV/0!</v>
      </c>
      <c r="T2509" s="1265"/>
      <c r="U2509" s="1292" t="s">
        <v>472</v>
      </c>
      <c r="V2509" s="1293"/>
    </row>
    <row r="2510" spans="1:23" ht="18">
      <c r="A2510" s="1652"/>
      <c r="B2510" s="817" t="s">
        <v>465</v>
      </c>
      <c r="C2510" s="1099" t="s">
        <v>82</v>
      </c>
      <c r="D2510" s="1098">
        <v>30</v>
      </c>
      <c r="E2510" s="1104">
        <v>30</v>
      </c>
      <c r="F2510" s="1103" t="s">
        <v>82</v>
      </c>
      <c r="G2510" s="838" t="s">
        <v>96</v>
      </c>
      <c r="H2510" s="468" t="s">
        <v>82</v>
      </c>
      <c r="I2510" s="514" t="s">
        <v>82</v>
      </c>
      <c r="J2510" s="764" t="s">
        <v>699</v>
      </c>
      <c r="K2510" s="514">
        <v>0</v>
      </c>
      <c r="L2510" s="514" t="s">
        <v>82</v>
      </c>
      <c r="M2510" s="863" t="s">
        <v>82</v>
      </c>
      <c r="N2510" s="923"/>
      <c r="O2510" s="922"/>
      <c r="P2510" s="871"/>
      <c r="Q2510" s="537">
        <f t="shared" si="71"/>
        <v>0</v>
      </c>
      <c r="R2510" s="470">
        <f>Q2510*0.93</f>
        <v>0</v>
      </c>
      <c r="S2510" s="1264" t="e">
        <f t="shared" si="72"/>
        <v>#DIV/0!</v>
      </c>
      <c r="T2510" s="1265"/>
      <c r="U2510" s="1292" t="s">
        <v>473</v>
      </c>
      <c r="V2510" s="1293"/>
    </row>
    <row r="2511" spans="1:23" ht="18">
      <c r="A2511" s="1653"/>
      <c r="B2511" s="817" t="s">
        <v>467</v>
      </c>
      <c r="C2511" s="1131">
        <v>27</v>
      </c>
      <c r="D2511" s="1098">
        <v>42</v>
      </c>
      <c r="E2511" s="1109">
        <v>20</v>
      </c>
      <c r="F2511" s="1105">
        <v>33</v>
      </c>
      <c r="G2511" s="514">
        <v>517</v>
      </c>
      <c r="H2511" s="468" t="s">
        <v>82</v>
      </c>
      <c r="I2511" s="514" t="s">
        <v>82</v>
      </c>
      <c r="J2511" s="764">
        <v>0</v>
      </c>
      <c r="K2511" s="764">
        <v>0</v>
      </c>
      <c r="L2511" s="868" t="s">
        <v>484</v>
      </c>
      <c r="M2511" s="1091" t="s">
        <v>1841</v>
      </c>
      <c r="N2511" s="514">
        <v>115215</v>
      </c>
      <c r="O2511" s="787">
        <v>26</v>
      </c>
      <c r="P2511" s="801">
        <v>66</v>
      </c>
      <c r="Q2511" s="537">
        <f t="shared" si="71"/>
        <v>8.84</v>
      </c>
      <c r="R2511" s="470">
        <f>Q2511*0.7835</f>
        <v>6.9261399999999993</v>
      </c>
      <c r="S2511" s="1264">
        <f t="shared" si="72"/>
        <v>13033.371040723981</v>
      </c>
      <c r="T2511" s="1265"/>
      <c r="U2511" s="1292" t="s">
        <v>1690</v>
      </c>
      <c r="V2511" s="1293"/>
    </row>
    <row r="2512" spans="1:23" ht="18">
      <c r="A2512" s="1651">
        <v>45660</v>
      </c>
      <c r="B2512" s="817" t="s">
        <v>256</v>
      </c>
      <c r="C2512" s="1095">
        <v>25</v>
      </c>
      <c r="D2512" s="1096">
        <v>63</v>
      </c>
      <c r="E2512" s="1101">
        <v>48</v>
      </c>
      <c r="F2512" s="1098">
        <v>36</v>
      </c>
      <c r="G2512" s="514">
        <v>488</v>
      </c>
      <c r="H2512" s="970">
        <v>170.16</v>
      </c>
      <c r="I2512" s="514" t="s">
        <v>82</v>
      </c>
      <c r="J2512" s="838" t="s">
        <v>96</v>
      </c>
      <c r="K2512" s="839" t="s">
        <v>96</v>
      </c>
      <c r="L2512" s="868" t="s">
        <v>484</v>
      </c>
      <c r="M2512" s="468" t="s">
        <v>1845</v>
      </c>
      <c r="N2512" s="514">
        <v>35024</v>
      </c>
      <c r="O2512" s="756">
        <v>151</v>
      </c>
      <c r="P2512" s="768">
        <v>99</v>
      </c>
      <c r="Q2512" s="537">
        <f t="shared" si="71"/>
        <v>1.51</v>
      </c>
      <c r="R2512" s="470">
        <f>Q2512*0.75</f>
        <v>1.1325000000000001</v>
      </c>
      <c r="S2512" s="1264">
        <f t="shared" si="72"/>
        <v>23194.701986754968</v>
      </c>
      <c r="T2512" s="1265"/>
      <c r="U2512" s="1292" t="s">
        <v>1693</v>
      </c>
      <c r="V2512" s="1293"/>
    </row>
    <row r="2513" spans="1:23" ht="18">
      <c r="A2513" s="1652"/>
      <c r="B2513" s="817">
        <v>6</v>
      </c>
      <c r="C2513" s="1099">
        <v>100</v>
      </c>
      <c r="D2513" s="1100">
        <v>55</v>
      </c>
      <c r="E2513" s="1101">
        <v>84</v>
      </c>
      <c r="F2513" s="1102">
        <v>33</v>
      </c>
      <c r="G2513" s="514">
        <v>488</v>
      </c>
      <c r="H2513" s="514" t="s">
        <v>82</v>
      </c>
      <c r="I2513" s="514" t="s">
        <v>82</v>
      </c>
      <c r="J2513" s="838" t="s">
        <v>1210</v>
      </c>
      <c r="K2513" s="764" t="s">
        <v>485</v>
      </c>
      <c r="L2513" s="868" t="s">
        <v>484</v>
      </c>
      <c r="M2513" s="468" t="s">
        <v>1788</v>
      </c>
      <c r="N2513" s="1142">
        <v>144523</v>
      </c>
      <c r="O2513" s="756">
        <v>25.5</v>
      </c>
      <c r="P2513" s="801">
        <v>43</v>
      </c>
      <c r="Q2513" s="537">
        <f t="shared" si="71"/>
        <v>14.535</v>
      </c>
      <c r="R2513" s="470">
        <f>Q2513*0.75</f>
        <v>10.901250000000001</v>
      </c>
      <c r="S2513" s="1264">
        <f t="shared" si="72"/>
        <v>9943.1028551771578</v>
      </c>
      <c r="T2513" s="1265"/>
      <c r="U2513" s="1292" t="s">
        <v>1537</v>
      </c>
      <c r="V2513" s="1293"/>
      <c r="W2513" s="959">
        <v>14</v>
      </c>
    </row>
    <row r="2514" spans="1:23" ht="18">
      <c r="A2514" s="1652"/>
      <c r="B2514" s="817">
        <v>7</v>
      </c>
      <c r="C2514" s="1099">
        <v>100</v>
      </c>
      <c r="D2514" s="1102">
        <v>67</v>
      </c>
      <c r="E2514" s="1102">
        <v>17</v>
      </c>
      <c r="F2514" s="1102">
        <v>33</v>
      </c>
      <c r="G2514" s="514">
        <v>487</v>
      </c>
      <c r="H2514" s="514" t="s">
        <v>82</v>
      </c>
      <c r="I2514" s="514" t="s">
        <v>82</v>
      </c>
      <c r="J2514" s="764" t="s">
        <v>443</v>
      </c>
      <c r="K2514" s="764" t="s">
        <v>443</v>
      </c>
      <c r="L2514" s="868" t="s">
        <v>484</v>
      </c>
      <c r="M2514" s="468" t="s">
        <v>1704</v>
      </c>
      <c r="N2514" s="514">
        <v>207000</v>
      </c>
      <c r="O2514" s="756">
        <v>34.08</v>
      </c>
      <c r="P2514" s="1130">
        <v>17</v>
      </c>
      <c r="Q2514" s="537">
        <f t="shared" si="71"/>
        <v>28.2864</v>
      </c>
      <c r="R2514" s="470">
        <f>Q2514*0.75</f>
        <v>21.2148</v>
      </c>
      <c r="S2514" s="1264">
        <f t="shared" si="72"/>
        <v>7318.0044120142538</v>
      </c>
      <c r="T2514" s="1265"/>
      <c r="U2514" s="1292" t="s">
        <v>1537</v>
      </c>
      <c r="V2514" s="1293"/>
      <c r="W2514" s="959">
        <v>9</v>
      </c>
    </row>
    <row r="2515" spans="1:23" ht="18">
      <c r="A2515" s="1652"/>
      <c r="B2515" s="817">
        <v>8</v>
      </c>
      <c r="C2515" s="1099" t="s">
        <v>82</v>
      </c>
      <c r="D2515" s="1102">
        <v>230</v>
      </c>
      <c r="E2515" s="1102">
        <v>0</v>
      </c>
      <c r="F2515" s="1103" t="s">
        <v>82</v>
      </c>
      <c r="G2515" s="514">
        <v>0</v>
      </c>
      <c r="H2515" s="514" t="s">
        <v>82</v>
      </c>
      <c r="I2515" s="514" t="s">
        <v>82</v>
      </c>
      <c r="J2515" s="764" t="s">
        <v>1210</v>
      </c>
      <c r="K2515" s="764">
        <v>0</v>
      </c>
      <c r="L2515" s="868" t="s">
        <v>96</v>
      </c>
      <c r="M2515" s="468" t="s">
        <v>82</v>
      </c>
      <c r="N2515" s="940"/>
      <c r="O2515" s="922"/>
      <c r="P2515" s="871"/>
      <c r="Q2515" s="537">
        <f t="shared" si="71"/>
        <v>0</v>
      </c>
      <c r="R2515" s="470">
        <f>Q2515*0.93</f>
        <v>0</v>
      </c>
      <c r="S2515" s="1264" t="e">
        <f t="shared" si="72"/>
        <v>#DIV/0!</v>
      </c>
      <c r="T2515" s="1265"/>
      <c r="U2515" s="1292" t="s">
        <v>472</v>
      </c>
      <c r="V2515" s="1293"/>
    </row>
    <row r="2516" spans="1:23" ht="18">
      <c r="A2516" s="1652"/>
      <c r="B2516" s="817" t="s">
        <v>465</v>
      </c>
      <c r="C2516" s="1099" t="s">
        <v>82</v>
      </c>
      <c r="D2516" s="1098">
        <v>30</v>
      </c>
      <c r="E2516" s="1104">
        <v>30</v>
      </c>
      <c r="F2516" s="1103" t="s">
        <v>82</v>
      </c>
      <c r="G2516" s="838" t="s">
        <v>96</v>
      </c>
      <c r="H2516" s="468" t="s">
        <v>82</v>
      </c>
      <c r="I2516" s="514" t="s">
        <v>82</v>
      </c>
      <c r="J2516" s="764" t="s">
        <v>699</v>
      </c>
      <c r="K2516" s="514">
        <v>0</v>
      </c>
      <c r="L2516" s="514" t="s">
        <v>82</v>
      </c>
      <c r="M2516" s="863" t="s">
        <v>82</v>
      </c>
      <c r="N2516" s="923"/>
      <c r="O2516" s="922"/>
      <c r="P2516" s="871"/>
      <c r="Q2516" s="537">
        <f t="shared" si="71"/>
        <v>0</v>
      </c>
      <c r="R2516" s="470">
        <f>Q2516*0.93</f>
        <v>0</v>
      </c>
      <c r="S2516" s="1264" t="e">
        <f t="shared" si="72"/>
        <v>#DIV/0!</v>
      </c>
      <c r="T2516" s="1265"/>
      <c r="U2516" s="1292" t="s">
        <v>473</v>
      </c>
      <c r="V2516" s="1293"/>
    </row>
    <row r="2517" spans="1:23" ht="18">
      <c r="A2517" s="1653"/>
      <c r="B2517" s="817" t="s">
        <v>467</v>
      </c>
      <c r="C2517" s="1131">
        <v>27</v>
      </c>
      <c r="D2517" s="1098">
        <v>41</v>
      </c>
      <c r="E2517" s="1109">
        <v>20</v>
      </c>
      <c r="F2517" s="1105">
        <v>33</v>
      </c>
      <c r="G2517" s="514">
        <v>488</v>
      </c>
      <c r="H2517" s="468" t="s">
        <v>82</v>
      </c>
      <c r="I2517" s="514" t="s">
        <v>82</v>
      </c>
      <c r="J2517" s="764">
        <v>0</v>
      </c>
      <c r="K2517" s="764">
        <v>0</v>
      </c>
      <c r="L2517" s="868" t="s">
        <v>484</v>
      </c>
      <c r="M2517" s="1091" t="s">
        <v>1841</v>
      </c>
      <c r="N2517" s="514">
        <v>115215</v>
      </c>
      <c r="O2517" s="787">
        <v>26</v>
      </c>
      <c r="P2517" s="801">
        <v>66</v>
      </c>
      <c r="Q2517" s="537">
        <f t="shared" si="71"/>
        <v>8.84</v>
      </c>
      <c r="R2517" s="470">
        <f>Q2517*0.7835</f>
        <v>6.9261399999999993</v>
      </c>
      <c r="S2517" s="1264">
        <f t="shared" si="72"/>
        <v>13033.371040723981</v>
      </c>
      <c r="T2517" s="1265"/>
      <c r="U2517" s="1292" t="s">
        <v>1690</v>
      </c>
      <c r="V2517" s="1293"/>
    </row>
    <row r="2518" spans="1:23" ht="18">
      <c r="A2518" s="1651">
        <v>45661</v>
      </c>
      <c r="B2518" s="817" t="s">
        <v>256</v>
      </c>
      <c r="C2518" s="1095">
        <v>25</v>
      </c>
      <c r="D2518" s="1096">
        <v>65</v>
      </c>
      <c r="E2518" s="1101">
        <v>48</v>
      </c>
      <c r="F2518" s="1098">
        <v>36</v>
      </c>
      <c r="G2518" s="514">
        <v>488</v>
      </c>
      <c r="H2518" s="970">
        <v>170.12</v>
      </c>
      <c r="I2518" s="514" t="s">
        <v>82</v>
      </c>
      <c r="J2518" s="838" t="s">
        <v>96</v>
      </c>
      <c r="K2518" s="839" t="s">
        <v>96</v>
      </c>
      <c r="L2518" s="868" t="s">
        <v>484</v>
      </c>
      <c r="M2518" s="468" t="s">
        <v>1860</v>
      </c>
      <c r="N2518" s="514">
        <v>35024</v>
      </c>
      <c r="O2518" s="756">
        <v>151</v>
      </c>
      <c r="P2518" s="768">
        <v>98</v>
      </c>
      <c r="Q2518" s="537">
        <f t="shared" si="71"/>
        <v>3.02</v>
      </c>
      <c r="R2518" s="470">
        <f>Q2518*0.75</f>
        <v>2.2650000000000001</v>
      </c>
      <c r="S2518" s="1264">
        <f t="shared" si="72"/>
        <v>11597.350993377484</v>
      </c>
      <c r="T2518" s="1265"/>
      <c r="U2518" s="1292" t="s">
        <v>1693</v>
      </c>
      <c r="V2518" s="1293"/>
    </row>
    <row r="2519" spans="1:23" ht="18">
      <c r="A2519" s="1652"/>
      <c r="B2519" s="817">
        <v>6</v>
      </c>
      <c r="C2519" s="1099">
        <v>100</v>
      </c>
      <c r="D2519" s="1100">
        <v>55</v>
      </c>
      <c r="E2519" s="1101">
        <v>84</v>
      </c>
      <c r="F2519" s="1102">
        <v>33</v>
      </c>
      <c r="G2519" s="514">
        <v>488</v>
      </c>
      <c r="H2519" s="514" t="s">
        <v>82</v>
      </c>
      <c r="I2519" s="514" t="s">
        <v>82</v>
      </c>
      <c r="J2519" s="838" t="s">
        <v>1210</v>
      </c>
      <c r="K2519" s="764" t="s">
        <v>485</v>
      </c>
      <c r="L2519" s="868" t="s">
        <v>484</v>
      </c>
      <c r="M2519" s="468" t="s">
        <v>1788</v>
      </c>
      <c r="N2519" s="1142">
        <v>152223</v>
      </c>
      <c r="O2519" s="756">
        <v>26</v>
      </c>
      <c r="P2519" s="801">
        <v>43</v>
      </c>
      <c r="Q2519" s="537">
        <f t="shared" si="71"/>
        <v>14.82</v>
      </c>
      <c r="R2519" s="470">
        <f>Q2519*0.75</f>
        <v>11.115</v>
      </c>
      <c r="S2519" s="1264">
        <f t="shared" si="72"/>
        <v>10271.457489878543</v>
      </c>
      <c r="T2519" s="1265"/>
      <c r="U2519" s="1292" t="s">
        <v>1690</v>
      </c>
      <c r="V2519" s="1293"/>
    </row>
    <row r="2520" spans="1:23" ht="18">
      <c r="A2520" s="1652"/>
      <c r="B2520" s="817">
        <v>7</v>
      </c>
      <c r="C2520" s="1099">
        <v>100</v>
      </c>
      <c r="D2520" s="1102">
        <v>67</v>
      </c>
      <c r="E2520" s="1102">
        <v>17</v>
      </c>
      <c r="F2520" s="1102">
        <v>33</v>
      </c>
      <c r="G2520" s="514">
        <v>487</v>
      </c>
      <c r="H2520" s="514" t="s">
        <v>82</v>
      </c>
      <c r="I2520" s="514" t="s">
        <v>82</v>
      </c>
      <c r="J2520" s="764" t="s">
        <v>443</v>
      </c>
      <c r="K2520" s="764" t="s">
        <v>443</v>
      </c>
      <c r="L2520" s="868" t="s">
        <v>484</v>
      </c>
      <c r="M2520" s="468" t="s">
        <v>1704</v>
      </c>
      <c r="N2520" s="514">
        <v>198000</v>
      </c>
      <c r="O2520" s="756">
        <v>34.74</v>
      </c>
      <c r="P2520" s="1130">
        <v>17</v>
      </c>
      <c r="Q2520" s="537">
        <f t="shared" si="71"/>
        <v>28.834199999999999</v>
      </c>
      <c r="R2520" s="470">
        <f>Q2520*0.75</f>
        <v>21.62565</v>
      </c>
      <c r="S2520" s="1264">
        <f t="shared" si="72"/>
        <v>6866.8456208252701</v>
      </c>
      <c r="T2520" s="1265"/>
      <c r="U2520" s="1292" t="s">
        <v>1690</v>
      </c>
      <c r="V2520" s="1293"/>
    </row>
    <row r="2521" spans="1:23" ht="18">
      <c r="A2521" s="1652"/>
      <c r="B2521" s="817">
        <v>8</v>
      </c>
      <c r="C2521" s="1099" t="s">
        <v>82</v>
      </c>
      <c r="D2521" s="1102">
        <v>230</v>
      </c>
      <c r="E2521" s="1102">
        <v>0</v>
      </c>
      <c r="F2521" s="1103" t="s">
        <v>82</v>
      </c>
      <c r="G2521" s="514">
        <v>0</v>
      </c>
      <c r="H2521" s="514" t="s">
        <v>82</v>
      </c>
      <c r="I2521" s="514" t="s">
        <v>82</v>
      </c>
      <c r="J2521" s="764" t="s">
        <v>1210</v>
      </c>
      <c r="K2521" s="764">
        <v>0</v>
      </c>
      <c r="L2521" s="868" t="s">
        <v>96</v>
      </c>
      <c r="M2521" s="468" t="s">
        <v>82</v>
      </c>
      <c r="N2521" s="940"/>
      <c r="O2521" s="922"/>
      <c r="P2521" s="871"/>
      <c r="Q2521" s="537">
        <f t="shared" si="71"/>
        <v>0</v>
      </c>
      <c r="R2521" s="470">
        <f>Q2521*0.93</f>
        <v>0</v>
      </c>
      <c r="S2521" s="1264" t="e">
        <f t="shared" si="72"/>
        <v>#DIV/0!</v>
      </c>
      <c r="T2521" s="1265"/>
      <c r="U2521" s="1292" t="s">
        <v>472</v>
      </c>
      <c r="V2521" s="1293"/>
    </row>
    <row r="2522" spans="1:23" ht="18">
      <c r="A2522" s="1652"/>
      <c r="B2522" s="817" t="s">
        <v>465</v>
      </c>
      <c r="C2522" s="1099" t="s">
        <v>82</v>
      </c>
      <c r="D2522" s="1098">
        <v>30</v>
      </c>
      <c r="E2522" s="1104">
        <v>30</v>
      </c>
      <c r="F2522" s="1103" t="s">
        <v>82</v>
      </c>
      <c r="G2522" s="838" t="s">
        <v>96</v>
      </c>
      <c r="H2522" s="468" t="s">
        <v>82</v>
      </c>
      <c r="I2522" s="514" t="s">
        <v>82</v>
      </c>
      <c r="J2522" s="764" t="s">
        <v>699</v>
      </c>
      <c r="K2522" s="514">
        <v>0</v>
      </c>
      <c r="L2522" s="514" t="s">
        <v>82</v>
      </c>
      <c r="M2522" s="863" t="s">
        <v>82</v>
      </c>
      <c r="N2522" s="923"/>
      <c r="O2522" s="922"/>
      <c r="P2522" s="871"/>
      <c r="Q2522" s="537">
        <f t="shared" si="71"/>
        <v>0</v>
      </c>
      <c r="R2522" s="470">
        <f>Q2522*0.93</f>
        <v>0</v>
      </c>
      <c r="S2522" s="1264" t="e">
        <f t="shared" si="72"/>
        <v>#DIV/0!</v>
      </c>
      <c r="T2522" s="1265"/>
      <c r="U2522" s="1292" t="s">
        <v>473</v>
      </c>
      <c r="V2522" s="1293"/>
    </row>
    <row r="2523" spans="1:23" ht="18">
      <c r="A2523" s="1653"/>
      <c r="B2523" s="817" t="s">
        <v>467</v>
      </c>
      <c r="C2523" s="1131">
        <v>27</v>
      </c>
      <c r="D2523" s="1098">
        <v>41</v>
      </c>
      <c r="E2523" s="1109">
        <v>20</v>
      </c>
      <c r="F2523" s="1105">
        <v>33</v>
      </c>
      <c r="G2523" s="514">
        <v>488</v>
      </c>
      <c r="H2523" s="468" t="s">
        <v>82</v>
      </c>
      <c r="I2523" s="514" t="s">
        <v>82</v>
      </c>
      <c r="J2523" s="764">
        <v>0</v>
      </c>
      <c r="K2523" s="764">
        <v>0</v>
      </c>
      <c r="L2523" s="868" t="s">
        <v>484</v>
      </c>
      <c r="M2523" s="1091" t="s">
        <v>1841</v>
      </c>
      <c r="N2523" s="514">
        <v>115215</v>
      </c>
      <c r="O2523" s="787">
        <v>26</v>
      </c>
      <c r="P2523" s="801">
        <v>72</v>
      </c>
      <c r="Q2523" s="537">
        <f t="shared" si="71"/>
        <v>7.28</v>
      </c>
      <c r="R2523" s="470">
        <f>Q2523*0.7835</f>
        <v>5.7038799999999998</v>
      </c>
      <c r="S2523" s="1264">
        <f t="shared" si="72"/>
        <v>15826.236263736264</v>
      </c>
      <c r="T2523" s="1265"/>
      <c r="U2523" s="1292" t="s">
        <v>1692</v>
      </c>
      <c r="V2523" s="1293"/>
      <c r="W2523" s="959">
        <v>5.5</v>
      </c>
    </row>
    <row r="2524" spans="1:23" ht="18">
      <c r="A2524" s="1651">
        <v>45662</v>
      </c>
      <c r="B2524" s="817" t="s">
        <v>256</v>
      </c>
      <c r="C2524" s="1095">
        <v>25</v>
      </c>
      <c r="D2524" s="1096">
        <v>65</v>
      </c>
      <c r="E2524" s="1101">
        <v>48</v>
      </c>
      <c r="F2524" s="1098">
        <v>36</v>
      </c>
      <c r="G2524" s="514">
        <v>488</v>
      </c>
      <c r="H2524" s="970">
        <v>170.09</v>
      </c>
      <c r="I2524" s="514" t="s">
        <v>82</v>
      </c>
      <c r="J2524" s="838" t="s">
        <v>96</v>
      </c>
      <c r="K2524" s="839" t="s">
        <v>96</v>
      </c>
      <c r="L2524" s="868" t="s">
        <v>484</v>
      </c>
      <c r="M2524" s="468" t="s">
        <v>1860</v>
      </c>
      <c r="N2524" s="514">
        <v>35024</v>
      </c>
      <c r="O2524" s="756">
        <v>151</v>
      </c>
      <c r="P2524" s="768">
        <v>98</v>
      </c>
      <c r="Q2524" s="537">
        <f t="shared" si="71"/>
        <v>3.02</v>
      </c>
      <c r="R2524" s="470">
        <f>Q2524*0.75</f>
        <v>2.2650000000000001</v>
      </c>
      <c r="S2524" s="1264">
        <f t="shared" si="72"/>
        <v>11597.350993377484</v>
      </c>
      <c r="T2524" s="1265"/>
      <c r="U2524" s="1292" t="s">
        <v>1569</v>
      </c>
      <c r="V2524" s="1293"/>
    </row>
    <row r="2525" spans="1:23" ht="18">
      <c r="A2525" s="1652"/>
      <c r="B2525" s="817">
        <v>6</v>
      </c>
      <c r="C2525" s="1099">
        <v>100</v>
      </c>
      <c r="D2525" s="1100">
        <v>55</v>
      </c>
      <c r="E2525" s="1101">
        <v>84</v>
      </c>
      <c r="F2525" s="1102">
        <v>33</v>
      </c>
      <c r="G2525" s="514">
        <v>488</v>
      </c>
      <c r="H2525" s="514" t="s">
        <v>82</v>
      </c>
      <c r="I2525" s="514" t="s">
        <v>82</v>
      </c>
      <c r="J2525" s="838" t="s">
        <v>1210</v>
      </c>
      <c r="K2525" s="764" t="s">
        <v>485</v>
      </c>
      <c r="L2525" s="868" t="s">
        <v>484</v>
      </c>
      <c r="M2525" s="468" t="s">
        <v>1788</v>
      </c>
      <c r="N2525" s="1142">
        <v>151643</v>
      </c>
      <c r="O2525" s="756">
        <v>25.65</v>
      </c>
      <c r="P2525" s="801">
        <v>43</v>
      </c>
      <c r="Q2525" s="537">
        <f t="shared" si="71"/>
        <v>14.6205</v>
      </c>
      <c r="R2525" s="470">
        <f>Q2525*0.75</f>
        <v>10.965375</v>
      </c>
      <c r="S2525" s="1264">
        <f t="shared" si="72"/>
        <v>10371.943503984132</v>
      </c>
      <c r="T2525" s="1265"/>
      <c r="U2525" s="1292" t="s">
        <v>1690</v>
      </c>
      <c r="V2525" s="1293"/>
    </row>
    <row r="2526" spans="1:23" ht="18">
      <c r="A2526" s="1652"/>
      <c r="B2526" s="817">
        <v>7</v>
      </c>
      <c r="C2526" s="1099">
        <v>100</v>
      </c>
      <c r="D2526" s="1102">
        <v>67</v>
      </c>
      <c r="E2526" s="1102">
        <v>17</v>
      </c>
      <c r="F2526" s="1102">
        <v>33</v>
      </c>
      <c r="G2526" s="514">
        <v>487</v>
      </c>
      <c r="H2526" s="514" t="s">
        <v>82</v>
      </c>
      <c r="I2526" s="514" t="s">
        <v>82</v>
      </c>
      <c r="J2526" s="764" t="s">
        <v>443</v>
      </c>
      <c r="K2526" s="764" t="s">
        <v>443</v>
      </c>
      <c r="L2526" s="868" t="s">
        <v>484</v>
      </c>
      <c r="M2526" s="468" t="s">
        <v>1704</v>
      </c>
      <c r="N2526" s="514">
        <v>198000</v>
      </c>
      <c r="O2526" s="756">
        <v>34.74</v>
      </c>
      <c r="P2526" s="1130">
        <v>17</v>
      </c>
      <c r="Q2526" s="537">
        <f t="shared" si="71"/>
        <v>28.834199999999999</v>
      </c>
      <c r="R2526" s="470">
        <f>Q2526*0.75</f>
        <v>21.62565</v>
      </c>
      <c r="S2526" s="1264">
        <f t="shared" si="72"/>
        <v>6866.8456208252701</v>
      </c>
      <c r="T2526" s="1265"/>
      <c r="U2526" s="1292" t="s">
        <v>1690</v>
      </c>
      <c r="V2526" s="1293"/>
    </row>
    <row r="2527" spans="1:23" ht="18">
      <c r="A2527" s="1652"/>
      <c r="B2527" s="817">
        <v>8</v>
      </c>
      <c r="C2527" s="1099" t="s">
        <v>82</v>
      </c>
      <c r="D2527" s="1102">
        <v>230</v>
      </c>
      <c r="E2527" s="1102">
        <v>0</v>
      </c>
      <c r="F2527" s="1103" t="s">
        <v>82</v>
      </c>
      <c r="G2527" s="514">
        <v>0</v>
      </c>
      <c r="H2527" s="514" t="s">
        <v>82</v>
      </c>
      <c r="I2527" s="514" t="s">
        <v>82</v>
      </c>
      <c r="J2527" s="764" t="s">
        <v>1210</v>
      </c>
      <c r="K2527" s="764">
        <v>0</v>
      </c>
      <c r="L2527" s="868" t="s">
        <v>96</v>
      </c>
      <c r="M2527" s="468" t="s">
        <v>82</v>
      </c>
      <c r="N2527" s="940"/>
      <c r="O2527" s="922"/>
      <c r="P2527" s="871"/>
      <c r="Q2527" s="537">
        <f t="shared" si="71"/>
        <v>0</v>
      </c>
      <c r="R2527" s="470">
        <f>Q2527*0.93</f>
        <v>0</v>
      </c>
      <c r="S2527" s="1264" t="e">
        <f t="shared" si="72"/>
        <v>#DIV/0!</v>
      </c>
      <c r="T2527" s="1265"/>
      <c r="U2527" s="1292" t="s">
        <v>472</v>
      </c>
      <c r="V2527" s="1293"/>
    </row>
    <row r="2528" spans="1:23" ht="18">
      <c r="A2528" s="1652"/>
      <c r="B2528" s="817" t="s">
        <v>465</v>
      </c>
      <c r="C2528" s="1099" t="s">
        <v>82</v>
      </c>
      <c r="D2528" s="1098">
        <v>30</v>
      </c>
      <c r="E2528" s="1104">
        <v>30</v>
      </c>
      <c r="F2528" s="1103" t="s">
        <v>82</v>
      </c>
      <c r="G2528" s="838" t="s">
        <v>96</v>
      </c>
      <c r="H2528" s="468" t="s">
        <v>82</v>
      </c>
      <c r="I2528" s="514" t="s">
        <v>82</v>
      </c>
      <c r="J2528" s="764" t="s">
        <v>699</v>
      </c>
      <c r="K2528" s="514">
        <v>0</v>
      </c>
      <c r="L2528" s="514" t="s">
        <v>82</v>
      </c>
      <c r="M2528" s="863" t="s">
        <v>82</v>
      </c>
      <c r="N2528" s="923"/>
      <c r="O2528" s="922"/>
      <c r="P2528" s="871"/>
      <c r="Q2528" s="537">
        <f t="shared" si="71"/>
        <v>0</v>
      </c>
      <c r="R2528" s="470">
        <f>Q2528*0.93</f>
        <v>0</v>
      </c>
      <c r="S2528" s="1264" t="e">
        <f t="shared" si="72"/>
        <v>#DIV/0!</v>
      </c>
      <c r="T2528" s="1265"/>
      <c r="U2528" s="1292" t="s">
        <v>473</v>
      </c>
      <c r="V2528" s="1293"/>
    </row>
    <row r="2529" spans="1:23" ht="18">
      <c r="A2529" s="1653"/>
      <c r="B2529" s="817" t="s">
        <v>467</v>
      </c>
      <c r="C2529" s="1131">
        <v>25</v>
      </c>
      <c r="D2529" s="1098">
        <v>45</v>
      </c>
      <c r="E2529" s="1109">
        <v>20</v>
      </c>
      <c r="F2529" s="1105">
        <v>33</v>
      </c>
      <c r="G2529" s="514">
        <v>488</v>
      </c>
      <c r="H2529" s="468" t="s">
        <v>82</v>
      </c>
      <c r="I2529" s="514" t="s">
        <v>82</v>
      </c>
      <c r="J2529" s="764">
        <v>0</v>
      </c>
      <c r="K2529" s="764">
        <v>0</v>
      </c>
      <c r="L2529" s="868" t="s">
        <v>484</v>
      </c>
      <c r="M2529" s="1091" t="s">
        <v>1820</v>
      </c>
      <c r="N2529" s="514">
        <v>112000</v>
      </c>
      <c r="O2529" s="787">
        <v>26</v>
      </c>
      <c r="P2529" s="801">
        <v>72</v>
      </c>
      <c r="Q2529" s="537">
        <f t="shared" si="71"/>
        <v>7.28</v>
      </c>
      <c r="R2529" s="470">
        <f>Q2529*0.7835</f>
        <v>5.7038799999999998</v>
      </c>
      <c r="S2529" s="1264">
        <f t="shared" si="72"/>
        <v>15384.615384615385</v>
      </c>
      <c r="T2529" s="1265"/>
      <c r="U2529" s="1292" t="s">
        <v>1690</v>
      </c>
      <c r="V2529" s="1293"/>
    </row>
    <row r="2530" spans="1:23" ht="18">
      <c r="A2530" s="1651">
        <v>45663</v>
      </c>
      <c r="B2530" s="817" t="s">
        <v>256</v>
      </c>
      <c r="C2530" s="1095">
        <v>25</v>
      </c>
      <c r="D2530" s="1096">
        <v>66</v>
      </c>
      <c r="E2530" s="1101">
        <v>48</v>
      </c>
      <c r="F2530" s="1098">
        <v>36</v>
      </c>
      <c r="G2530" s="514">
        <v>488</v>
      </c>
      <c r="H2530" s="970">
        <v>170.06</v>
      </c>
      <c r="I2530" s="514" t="s">
        <v>82</v>
      </c>
      <c r="J2530" s="838" t="s">
        <v>96</v>
      </c>
      <c r="K2530" s="839" t="s">
        <v>96</v>
      </c>
      <c r="L2530" s="868" t="s">
        <v>484</v>
      </c>
      <c r="M2530" s="468" t="s">
        <v>1845</v>
      </c>
      <c r="N2530" s="514">
        <v>34012</v>
      </c>
      <c r="O2530" s="756">
        <v>151</v>
      </c>
      <c r="P2530" s="768">
        <v>98</v>
      </c>
      <c r="Q2530" s="537">
        <f t="shared" si="71"/>
        <v>3.02</v>
      </c>
      <c r="R2530" s="470">
        <f>Q2530*0.75</f>
        <v>2.2650000000000001</v>
      </c>
      <c r="S2530" s="1264">
        <f t="shared" si="72"/>
        <v>11262.251655629139</v>
      </c>
      <c r="T2530" s="1265"/>
      <c r="U2530" s="1292" t="s">
        <v>1569</v>
      </c>
      <c r="V2530" s="1293"/>
    </row>
    <row r="2531" spans="1:23" ht="18">
      <c r="A2531" s="1652"/>
      <c r="B2531" s="817">
        <v>6</v>
      </c>
      <c r="C2531" s="1099">
        <v>100</v>
      </c>
      <c r="D2531" s="1100">
        <v>55</v>
      </c>
      <c r="E2531" s="1101">
        <v>84</v>
      </c>
      <c r="F2531" s="1102">
        <v>33</v>
      </c>
      <c r="G2531" s="514">
        <v>485</v>
      </c>
      <c r="H2531" s="514" t="s">
        <v>82</v>
      </c>
      <c r="I2531" s="514" t="s">
        <v>82</v>
      </c>
      <c r="J2531" s="838" t="s">
        <v>1210</v>
      </c>
      <c r="K2531" s="764" t="s">
        <v>485</v>
      </c>
      <c r="L2531" s="868" t="s">
        <v>484</v>
      </c>
      <c r="M2531" s="468" t="s">
        <v>1788</v>
      </c>
      <c r="N2531" s="1142">
        <v>151061</v>
      </c>
      <c r="O2531" s="756">
        <v>25</v>
      </c>
      <c r="P2531" s="801">
        <v>43</v>
      </c>
      <c r="Q2531" s="537">
        <f t="shared" si="71"/>
        <v>14.25</v>
      </c>
      <c r="R2531" s="470">
        <f>Q2531*0.75</f>
        <v>10.6875</v>
      </c>
      <c r="S2531" s="1264">
        <f t="shared" si="72"/>
        <v>10600.771929824561</v>
      </c>
      <c r="T2531" s="1265"/>
      <c r="U2531" s="1292" t="s">
        <v>1690</v>
      </c>
      <c r="V2531" s="1293"/>
    </row>
    <row r="2532" spans="1:23" ht="18">
      <c r="A2532" s="1652"/>
      <c r="B2532" s="817">
        <v>7</v>
      </c>
      <c r="C2532" s="1099">
        <v>100</v>
      </c>
      <c r="D2532" s="1102">
        <v>67</v>
      </c>
      <c r="E2532" s="1102">
        <v>17</v>
      </c>
      <c r="F2532" s="1102">
        <v>33</v>
      </c>
      <c r="G2532" s="514">
        <v>487</v>
      </c>
      <c r="H2532" s="514" t="s">
        <v>82</v>
      </c>
      <c r="I2532" s="514" t="s">
        <v>82</v>
      </c>
      <c r="J2532" s="764" t="s">
        <v>443</v>
      </c>
      <c r="K2532" s="764" t="s">
        <v>443</v>
      </c>
      <c r="L2532" s="868" t="s">
        <v>484</v>
      </c>
      <c r="M2532" s="468" t="s">
        <v>1704</v>
      </c>
      <c r="N2532" s="514">
        <v>198000</v>
      </c>
      <c r="O2532" s="756">
        <v>34.6</v>
      </c>
      <c r="P2532" s="1130">
        <v>17</v>
      </c>
      <c r="Q2532" s="537">
        <f t="shared" ref="Q2532:Q2595" si="73">O2532*(100-P2532)/100</f>
        <v>28.718000000000004</v>
      </c>
      <c r="R2532" s="470">
        <f>Q2532*0.75</f>
        <v>21.538500000000003</v>
      </c>
      <c r="S2532" s="1264">
        <f t="shared" si="72"/>
        <v>6894.6305453025971</v>
      </c>
      <c r="T2532" s="1265"/>
      <c r="U2532" s="1292" t="s">
        <v>1690</v>
      </c>
      <c r="V2532" s="1293"/>
    </row>
    <row r="2533" spans="1:23" ht="18">
      <c r="A2533" s="1652"/>
      <c r="B2533" s="817">
        <v>8</v>
      </c>
      <c r="C2533" s="1099" t="s">
        <v>82</v>
      </c>
      <c r="D2533" s="1102">
        <v>230</v>
      </c>
      <c r="E2533" s="1102">
        <v>0</v>
      </c>
      <c r="F2533" s="1103" t="s">
        <v>82</v>
      </c>
      <c r="G2533" s="514">
        <v>0</v>
      </c>
      <c r="H2533" s="514" t="s">
        <v>82</v>
      </c>
      <c r="I2533" s="514" t="s">
        <v>82</v>
      </c>
      <c r="J2533" s="764" t="s">
        <v>1210</v>
      </c>
      <c r="K2533" s="764">
        <v>0</v>
      </c>
      <c r="L2533" s="868" t="s">
        <v>96</v>
      </c>
      <c r="M2533" s="468" t="s">
        <v>82</v>
      </c>
      <c r="N2533" s="940"/>
      <c r="O2533" s="922"/>
      <c r="P2533" s="871"/>
      <c r="Q2533" s="537">
        <f t="shared" si="73"/>
        <v>0</v>
      </c>
      <c r="R2533" s="470">
        <f>Q2533*0.93</f>
        <v>0</v>
      </c>
      <c r="S2533" s="1264" t="e">
        <f t="shared" si="72"/>
        <v>#DIV/0!</v>
      </c>
      <c r="T2533" s="1265"/>
      <c r="U2533" s="1292" t="s">
        <v>472</v>
      </c>
      <c r="V2533" s="1293"/>
    </row>
    <row r="2534" spans="1:23" ht="18">
      <c r="A2534" s="1652"/>
      <c r="B2534" s="817" t="s">
        <v>465</v>
      </c>
      <c r="C2534" s="1099" t="s">
        <v>82</v>
      </c>
      <c r="D2534" s="1098">
        <v>30</v>
      </c>
      <c r="E2534" s="1104">
        <v>30</v>
      </c>
      <c r="F2534" s="1103" t="s">
        <v>82</v>
      </c>
      <c r="G2534" s="838" t="s">
        <v>96</v>
      </c>
      <c r="H2534" s="468" t="s">
        <v>82</v>
      </c>
      <c r="I2534" s="514" t="s">
        <v>82</v>
      </c>
      <c r="J2534" s="764" t="s">
        <v>699</v>
      </c>
      <c r="K2534" s="514">
        <v>0</v>
      </c>
      <c r="L2534" s="514" t="s">
        <v>82</v>
      </c>
      <c r="M2534" s="863" t="s">
        <v>82</v>
      </c>
      <c r="N2534" s="923"/>
      <c r="O2534" s="922"/>
      <c r="P2534" s="871"/>
      <c r="Q2534" s="537">
        <f t="shared" si="73"/>
        <v>0</v>
      </c>
      <c r="R2534" s="470">
        <f>Q2534*0.93</f>
        <v>0</v>
      </c>
      <c r="S2534" s="1264" t="e">
        <f t="shared" si="72"/>
        <v>#DIV/0!</v>
      </c>
      <c r="T2534" s="1265"/>
      <c r="U2534" s="1292" t="s">
        <v>473</v>
      </c>
      <c r="V2534" s="1293"/>
    </row>
    <row r="2535" spans="1:23" ht="18">
      <c r="A2535" s="1653"/>
      <c r="B2535" s="817" t="s">
        <v>467</v>
      </c>
      <c r="C2535" s="1131">
        <v>25</v>
      </c>
      <c r="D2535" s="1098">
        <v>45</v>
      </c>
      <c r="E2535" s="1109">
        <v>20</v>
      </c>
      <c r="F2535" s="1105">
        <v>33</v>
      </c>
      <c r="G2535" s="514">
        <v>483</v>
      </c>
      <c r="H2535" s="468" t="s">
        <v>82</v>
      </c>
      <c r="I2535" s="514" t="s">
        <v>82</v>
      </c>
      <c r="J2535" s="764">
        <v>0</v>
      </c>
      <c r="K2535" s="764">
        <v>0</v>
      </c>
      <c r="L2535" s="868" t="s">
        <v>484</v>
      </c>
      <c r="M2535" s="1091" t="s">
        <v>1820</v>
      </c>
      <c r="N2535" s="514">
        <v>113000</v>
      </c>
      <c r="O2535" s="787">
        <v>26</v>
      </c>
      <c r="P2535" s="801">
        <v>72</v>
      </c>
      <c r="Q2535" s="537">
        <f t="shared" si="73"/>
        <v>7.28</v>
      </c>
      <c r="R2535" s="470">
        <f>Q2535*0.7835</f>
        <v>5.7038799999999998</v>
      </c>
      <c r="S2535" s="1264">
        <f t="shared" si="72"/>
        <v>15521.978021978022</v>
      </c>
      <c r="T2535" s="1265"/>
      <c r="U2535" s="1292" t="s">
        <v>1690</v>
      </c>
      <c r="V2535" s="1293"/>
    </row>
    <row r="2536" spans="1:23" ht="18">
      <c r="A2536" s="1651">
        <v>45664</v>
      </c>
      <c r="B2536" s="817" t="s">
        <v>256</v>
      </c>
      <c r="C2536" s="1095">
        <v>25</v>
      </c>
      <c r="D2536" s="1096">
        <v>66</v>
      </c>
      <c r="E2536" s="1101">
        <v>48</v>
      </c>
      <c r="F2536" s="1098">
        <v>36</v>
      </c>
      <c r="G2536" s="514">
        <v>481</v>
      </c>
      <c r="H2536" s="970">
        <v>170.03</v>
      </c>
      <c r="I2536" s="514" t="s">
        <v>82</v>
      </c>
      <c r="J2536" s="838" t="s">
        <v>96</v>
      </c>
      <c r="K2536" s="839" t="s">
        <v>96</v>
      </c>
      <c r="L2536" s="868" t="s">
        <v>484</v>
      </c>
      <c r="M2536" s="468" t="s">
        <v>1845</v>
      </c>
      <c r="N2536" s="514">
        <v>34012</v>
      </c>
      <c r="O2536" s="756">
        <v>151</v>
      </c>
      <c r="P2536" s="768">
        <v>98</v>
      </c>
      <c r="Q2536" s="537">
        <f t="shared" si="73"/>
        <v>3.02</v>
      </c>
      <c r="R2536" s="470">
        <f>Q2536*0.75</f>
        <v>2.2650000000000001</v>
      </c>
      <c r="S2536" s="1264">
        <f t="shared" si="72"/>
        <v>11262.251655629139</v>
      </c>
      <c r="T2536" s="1265"/>
      <c r="U2536" s="1292" t="s">
        <v>1569</v>
      </c>
      <c r="V2536" s="1293"/>
    </row>
    <row r="2537" spans="1:23" ht="18">
      <c r="A2537" s="1652"/>
      <c r="B2537" s="817">
        <v>6</v>
      </c>
      <c r="C2537" s="1099">
        <v>100</v>
      </c>
      <c r="D2537" s="1100">
        <v>55</v>
      </c>
      <c r="E2537" s="1101">
        <v>84</v>
      </c>
      <c r="F2537" s="1102">
        <v>33</v>
      </c>
      <c r="G2537" s="514">
        <v>485</v>
      </c>
      <c r="H2537" s="514" t="s">
        <v>82</v>
      </c>
      <c r="I2537" s="514" t="s">
        <v>82</v>
      </c>
      <c r="J2537" s="838" t="s">
        <v>1210</v>
      </c>
      <c r="K2537" s="764" t="s">
        <v>485</v>
      </c>
      <c r="L2537" s="868" t="s">
        <v>484</v>
      </c>
      <c r="M2537" s="468" t="s">
        <v>1788</v>
      </c>
      <c r="N2537" s="1142">
        <v>149194</v>
      </c>
      <c r="O2537" s="756">
        <v>25.93</v>
      </c>
      <c r="P2537" s="801">
        <v>43</v>
      </c>
      <c r="Q2537" s="537">
        <f t="shared" si="73"/>
        <v>14.780099999999999</v>
      </c>
      <c r="R2537" s="470">
        <f>Q2537*0.75</f>
        <v>11.085075</v>
      </c>
      <c r="S2537" s="1264">
        <f t="shared" si="72"/>
        <v>10094.24834744014</v>
      </c>
      <c r="T2537" s="1265"/>
      <c r="U2537" s="1292" t="s">
        <v>1690</v>
      </c>
      <c r="V2537" s="1293"/>
    </row>
    <row r="2538" spans="1:23" ht="18">
      <c r="A2538" s="1652"/>
      <c r="B2538" s="817">
        <v>7</v>
      </c>
      <c r="C2538" s="1099">
        <v>100</v>
      </c>
      <c r="D2538" s="1102">
        <v>67</v>
      </c>
      <c r="E2538" s="1102">
        <v>17</v>
      </c>
      <c r="F2538" s="1102">
        <v>33</v>
      </c>
      <c r="G2538" s="514">
        <v>487</v>
      </c>
      <c r="H2538" s="514" t="s">
        <v>82</v>
      </c>
      <c r="I2538" s="514" t="s">
        <v>82</v>
      </c>
      <c r="J2538" s="764" t="s">
        <v>443</v>
      </c>
      <c r="K2538" s="764" t="s">
        <v>443</v>
      </c>
      <c r="L2538" s="868" t="s">
        <v>484</v>
      </c>
      <c r="M2538" s="468" t="s">
        <v>1704</v>
      </c>
      <c r="N2538" s="514">
        <v>198000</v>
      </c>
      <c r="O2538" s="756">
        <v>34.6</v>
      </c>
      <c r="P2538" s="1130">
        <v>17</v>
      </c>
      <c r="Q2538" s="537">
        <f t="shared" si="73"/>
        <v>28.718000000000004</v>
      </c>
      <c r="R2538" s="470">
        <f>Q2538*0.75</f>
        <v>21.538500000000003</v>
      </c>
      <c r="S2538" s="1264">
        <f t="shared" si="72"/>
        <v>6894.6305453025971</v>
      </c>
      <c r="T2538" s="1265"/>
      <c r="U2538" s="1292" t="s">
        <v>1690</v>
      </c>
      <c r="V2538" s="1293"/>
    </row>
    <row r="2539" spans="1:23" ht="18">
      <c r="A2539" s="1652"/>
      <c r="B2539" s="817">
        <v>8</v>
      </c>
      <c r="C2539" s="1099" t="s">
        <v>82</v>
      </c>
      <c r="D2539" s="1102">
        <v>230</v>
      </c>
      <c r="E2539" s="1102">
        <v>0</v>
      </c>
      <c r="F2539" s="1103" t="s">
        <v>82</v>
      </c>
      <c r="G2539" s="514">
        <v>0</v>
      </c>
      <c r="H2539" s="514" t="s">
        <v>82</v>
      </c>
      <c r="I2539" s="514" t="s">
        <v>82</v>
      </c>
      <c r="J2539" s="764" t="s">
        <v>1210</v>
      </c>
      <c r="K2539" s="764">
        <v>0</v>
      </c>
      <c r="L2539" s="868" t="s">
        <v>96</v>
      </c>
      <c r="M2539" s="468" t="s">
        <v>82</v>
      </c>
      <c r="N2539" s="940"/>
      <c r="O2539" s="922"/>
      <c r="P2539" s="871"/>
      <c r="Q2539" s="537">
        <f t="shared" si="73"/>
        <v>0</v>
      </c>
      <c r="R2539" s="470">
        <f>Q2539*0.93</f>
        <v>0</v>
      </c>
      <c r="S2539" s="1264" t="e">
        <f t="shared" si="72"/>
        <v>#DIV/0!</v>
      </c>
      <c r="T2539" s="1265"/>
      <c r="U2539" s="1292" t="s">
        <v>472</v>
      </c>
      <c r="V2539" s="1293"/>
    </row>
    <row r="2540" spans="1:23" ht="18">
      <c r="A2540" s="1652"/>
      <c r="B2540" s="817" t="s">
        <v>465</v>
      </c>
      <c r="C2540" s="1099" t="s">
        <v>82</v>
      </c>
      <c r="D2540" s="1098">
        <v>30</v>
      </c>
      <c r="E2540" s="1104">
        <v>30</v>
      </c>
      <c r="F2540" s="1103" t="s">
        <v>82</v>
      </c>
      <c r="G2540" s="838" t="s">
        <v>96</v>
      </c>
      <c r="H2540" s="468" t="s">
        <v>82</v>
      </c>
      <c r="I2540" s="514" t="s">
        <v>82</v>
      </c>
      <c r="J2540" s="764" t="s">
        <v>699</v>
      </c>
      <c r="K2540" s="514">
        <v>0</v>
      </c>
      <c r="L2540" s="514" t="s">
        <v>82</v>
      </c>
      <c r="M2540" s="863" t="s">
        <v>82</v>
      </c>
      <c r="N2540" s="923"/>
      <c r="O2540" s="922"/>
      <c r="P2540" s="871"/>
      <c r="Q2540" s="537">
        <f t="shared" si="73"/>
        <v>0</v>
      </c>
      <c r="R2540" s="470">
        <f>Q2540*0.93</f>
        <v>0</v>
      </c>
      <c r="S2540" s="1264" t="e">
        <f t="shared" si="72"/>
        <v>#DIV/0!</v>
      </c>
      <c r="T2540" s="1265"/>
      <c r="U2540" s="1292" t="s">
        <v>473</v>
      </c>
      <c r="V2540" s="1293"/>
    </row>
    <row r="2541" spans="1:23" ht="18">
      <c r="A2541" s="1653"/>
      <c r="B2541" s="817" t="s">
        <v>467</v>
      </c>
      <c r="C2541" s="1131">
        <v>25</v>
      </c>
      <c r="D2541" s="1098">
        <v>45</v>
      </c>
      <c r="E2541" s="1109">
        <v>20</v>
      </c>
      <c r="F2541" s="1105">
        <v>33</v>
      </c>
      <c r="G2541" s="514">
        <v>483</v>
      </c>
      <c r="H2541" s="468" t="s">
        <v>82</v>
      </c>
      <c r="I2541" s="514" t="s">
        <v>82</v>
      </c>
      <c r="J2541" s="764">
        <v>0</v>
      </c>
      <c r="K2541" s="764">
        <v>0</v>
      </c>
      <c r="L2541" s="868" t="s">
        <v>484</v>
      </c>
      <c r="M2541" s="1091" t="s">
        <v>1820</v>
      </c>
      <c r="N2541" s="514">
        <v>113000</v>
      </c>
      <c r="O2541" s="787">
        <v>26</v>
      </c>
      <c r="P2541" s="801">
        <v>72</v>
      </c>
      <c r="Q2541" s="537">
        <f t="shared" si="73"/>
        <v>7.28</v>
      </c>
      <c r="R2541" s="470">
        <f>Q2541*0.7835</f>
        <v>5.7038799999999998</v>
      </c>
      <c r="S2541" s="1264">
        <f t="shared" si="72"/>
        <v>15521.978021978022</v>
      </c>
      <c r="T2541" s="1265"/>
      <c r="U2541" s="1292" t="s">
        <v>1690</v>
      </c>
      <c r="V2541" s="1293"/>
    </row>
    <row r="2542" spans="1:23" ht="18">
      <c r="A2542" s="1651">
        <v>45665</v>
      </c>
      <c r="B2542" s="817" t="s">
        <v>256</v>
      </c>
      <c r="C2542" s="1095">
        <v>25</v>
      </c>
      <c r="D2542" s="1096">
        <v>67</v>
      </c>
      <c r="E2542" s="1101">
        <v>48</v>
      </c>
      <c r="F2542" s="1098">
        <v>36</v>
      </c>
      <c r="G2542" s="514">
        <v>481</v>
      </c>
      <c r="H2542" s="970">
        <v>169.99</v>
      </c>
      <c r="I2542" s="514" t="s">
        <v>82</v>
      </c>
      <c r="J2542" s="838" t="s">
        <v>96</v>
      </c>
      <c r="K2542" s="839" t="s">
        <v>96</v>
      </c>
      <c r="L2542" s="868" t="s">
        <v>484</v>
      </c>
      <c r="M2542" s="468" t="s">
        <v>1845</v>
      </c>
      <c r="N2542" s="514">
        <v>34012</v>
      </c>
      <c r="O2542" s="756">
        <v>153</v>
      </c>
      <c r="P2542" s="768">
        <v>98</v>
      </c>
      <c r="Q2542" s="537">
        <f t="shared" si="73"/>
        <v>3.06</v>
      </c>
      <c r="R2542" s="470">
        <f>Q2542*0.75</f>
        <v>2.2949999999999999</v>
      </c>
      <c r="S2542" s="1264">
        <f t="shared" si="72"/>
        <v>11115.032679738562</v>
      </c>
      <c r="T2542" s="1265"/>
      <c r="U2542" s="1292" t="s">
        <v>1791</v>
      </c>
      <c r="V2542" s="1293"/>
    </row>
    <row r="2543" spans="1:23" ht="18">
      <c r="A2543" s="1652"/>
      <c r="B2543" s="817">
        <v>6</v>
      </c>
      <c r="C2543" s="1099">
        <v>100</v>
      </c>
      <c r="D2543" s="1100">
        <v>55</v>
      </c>
      <c r="E2543" s="1101">
        <v>84</v>
      </c>
      <c r="F2543" s="1102">
        <v>33</v>
      </c>
      <c r="G2543" s="514">
        <v>485</v>
      </c>
      <c r="H2543" s="514" t="s">
        <v>82</v>
      </c>
      <c r="I2543" s="514" t="s">
        <v>82</v>
      </c>
      <c r="J2543" s="838" t="s">
        <v>1210</v>
      </c>
      <c r="K2543" s="764" t="s">
        <v>485</v>
      </c>
      <c r="L2543" s="868" t="s">
        <v>484</v>
      </c>
      <c r="M2543" s="468" t="s">
        <v>1788</v>
      </c>
      <c r="N2543" s="1142">
        <v>147197</v>
      </c>
      <c r="O2543" s="756">
        <v>25.93</v>
      </c>
      <c r="P2543" s="801">
        <v>43</v>
      </c>
      <c r="Q2543" s="537">
        <f t="shared" si="73"/>
        <v>14.780099999999999</v>
      </c>
      <c r="R2543" s="470">
        <f>Q2543*0.75</f>
        <v>11.085075</v>
      </c>
      <c r="S2543" s="1264">
        <f t="shared" si="72"/>
        <v>9959.1342413109523</v>
      </c>
      <c r="T2543" s="1265"/>
      <c r="U2543" s="1292" t="s">
        <v>1690</v>
      </c>
      <c r="V2543" s="1293"/>
    </row>
    <row r="2544" spans="1:23" ht="18">
      <c r="A2544" s="1652"/>
      <c r="B2544" s="817">
        <v>7</v>
      </c>
      <c r="C2544" s="1099">
        <v>100</v>
      </c>
      <c r="D2544" s="1102">
        <v>67</v>
      </c>
      <c r="E2544" s="1102">
        <v>17</v>
      </c>
      <c r="F2544" s="1102">
        <v>33</v>
      </c>
      <c r="G2544" s="514">
        <v>487</v>
      </c>
      <c r="H2544" s="514" t="s">
        <v>82</v>
      </c>
      <c r="I2544" s="514" t="s">
        <v>82</v>
      </c>
      <c r="J2544" s="764" t="s">
        <v>443</v>
      </c>
      <c r="K2544" s="764" t="s">
        <v>443</v>
      </c>
      <c r="L2544" s="868" t="s">
        <v>484</v>
      </c>
      <c r="M2544" s="468" t="s">
        <v>1704</v>
      </c>
      <c r="N2544" s="514">
        <v>198000</v>
      </c>
      <c r="O2544" s="756">
        <v>34.14</v>
      </c>
      <c r="P2544" s="1130">
        <v>20</v>
      </c>
      <c r="Q2544" s="537">
        <f t="shared" si="73"/>
        <v>27.311999999999998</v>
      </c>
      <c r="R2544" s="470">
        <f>Q2544*0.75</f>
        <v>20.483999999999998</v>
      </c>
      <c r="S2544" s="1264">
        <f t="shared" si="72"/>
        <v>7249.5606326889283</v>
      </c>
      <c r="T2544" s="1265"/>
      <c r="U2544" s="1292" t="s">
        <v>1791</v>
      </c>
      <c r="V2544" s="1293"/>
      <c r="W2544" s="959">
        <v>9</v>
      </c>
    </row>
    <row r="2545" spans="1:23" ht="18">
      <c r="A2545" s="1652"/>
      <c r="B2545" s="817">
        <v>8</v>
      </c>
      <c r="C2545" s="1099" t="s">
        <v>82</v>
      </c>
      <c r="D2545" s="1102">
        <v>230</v>
      </c>
      <c r="E2545" s="1102">
        <v>0</v>
      </c>
      <c r="F2545" s="1103" t="s">
        <v>82</v>
      </c>
      <c r="G2545" s="514">
        <v>0</v>
      </c>
      <c r="H2545" s="514" t="s">
        <v>82</v>
      </c>
      <c r="I2545" s="514" t="s">
        <v>82</v>
      </c>
      <c r="J2545" s="764" t="s">
        <v>1210</v>
      </c>
      <c r="K2545" s="764">
        <v>0</v>
      </c>
      <c r="L2545" s="868" t="s">
        <v>96</v>
      </c>
      <c r="M2545" s="468" t="s">
        <v>82</v>
      </c>
      <c r="N2545" s="940"/>
      <c r="O2545" s="922"/>
      <c r="P2545" s="871"/>
      <c r="Q2545" s="537">
        <f t="shared" si="73"/>
        <v>0</v>
      </c>
      <c r="R2545" s="470">
        <f>Q2545*0.93</f>
        <v>0</v>
      </c>
      <c r="S2545" s="1264" t="e">
        <f t="shared" si="72"/>
        <v>#DIV/0!</v>
      </c>
      <c r="T2545" s="1265"/>
      <c r="U2545" s="1292" t="s">
        <v>472</v>
      </c>
      <c r="V2545" s="1293"/>
    </row>
    <row r="2546" spans="1:23" ht="18">
      <c r="A2546" s="1652"/>
      <c r="B2546" s="817" t="s">
        <v>465</v>
      </c>
      <c r="C2546" s="1099" t="s">
        <v>82</v>
      </c>
      <c r="D2546" s="1098">
        <v>30</v>
      </c>
      <c r="E2546" s="1104">
        <v>30</v>
      </c>
      <c r="F2546" s="1103" t="s">
        <v>82</v>
      </c>
      <c r="G2546" s="838" t="s">
        <v>96</v>
      </c>
      <c r="H2546" s="468" t="s">
        <v>82</v>
      </c>
      <c r="I2546" s="514" t="s">
        <v>82</v>
      </c>
      <c r="J2546" s="764" t="s">
        <v>699</v>
      </c>
      <c r="K2546" s="514">
        <v>0</v>
      </c>
      <c r="L2546" s="514" t="s">
        <v>82</v>
      </c>
      <c r="M2546" s="863" t="s">
        <v>82</v>
      </c>
      <c r="N2546" s="923"/>
      <c r="O2546" s="922"/>
      <c r="P2546" s="871"/>
      <c r="Q2546" s="537">
        <f t="shared" si="73"/>
        <v>0</v>
      </c>
      <c r="R2546" s="470">
        <f>Q2546*0.93</f>
        <v>0</v>
      </c>
      <c r="S2546" s="1264" t="e">
        <f t="shared" si="72"/>
        <v>#DIV/0!</v>
      </c>
      <c r="T2546" s="1265"/>
      <c r="U2546" s="1292" t="s">
        <v>473</v>
      </c>
      <c r="V2546" s="1293"/>
    </row>
    <row r="2547" spans="1:23" ht="18">
      <c r="A2547" s="1653"/>
      <c r="B2547" s="817" t="s">
        <v>467</v>
      </c>
      <c r="C2547" s="1131">
        <v>25</v>
      </c>
      <c r="D2547" s="1098">
        <v>45</v>
      </c>
      <c r="E2547" s="1109">
        <v>20</v>
      </c>
      <c r="F2547" s="1105">
        <v>33</v>
      </c>
      <c r="G2547" s="514">
        <v>483</v>
      </c>
      <c r="H2547" s="468" t="s">
        <v>82</v>
      </c>
      <c r="I2547" s="514" t="s">
        <v>82</v>
      </c>
      <c r="J2547" s="764">
        <v>0</v>
      </c>
      <c r="K2547" s="764">
        <v>0</v>
      </c>
      <c r="L2547" s="868" t="s">
        <v>484</v>
      </c>
      <c r="M2547" s="1091" t="s">
        <v>1820</v>
      </c>
      <c r="N2547" s="514">
        <v>113000</v>
      </c>
      <c r="O2547" s="787">
        <v>26</v>
      </c>
      <c r="P2547" s="801">
        <v>72</v>
      </c>
      <c r="Q2547" s="537">
        <f t="shared" si="73"/>
        <v>7.28</v>
      </c>
      <c r="R2547" s="470">
        <f>Q2547*0.7835</f>
        <v>5.7038799999999998</v>
      </c>
      <c r="S2547" s="1264">
        <f t="shared" si="72"/>
        <v>15521.978021978022</v>
      </c>
      <c r="T2547" s="1265"/>
      <c r="U2547" s="1292" t="s">
        <v>1690</v>
      </c>
      <c r="V2547" s="1293"/>
    </row>
    <row r="2548" spans="1:23" ht="18">
      <c r="A2548" s="1651">
        <v>45666</v>
      </c>
      <c r="B2548" s="817" t="s">
        <v>256</v>
      </c>
      <c r="C2548" s="1095">
        <v>25</v>
      </c>
      <c r="D2548" s="1096">
        <v>67</v>
      </c>
      <c r="E2548" s="1101">
        <v>48</v>
      </c>
      <c r="F2548" s="1098">
        <v>36</v>
      </c>
      <c r="G2548" s="514">
        <v>481</v>
      </c>
      <c r="H2548" s="970">
        <v>169.97</v>
      </c>
      <c r="I2548" s="514" t="s">
        <v>82</v>
      </c>
      <c r="J2548" s="1155" t="s">
        <v>451</v>
      </c>
      <c r="K2548" s="839" t="s">
        <v>96</v>
      </c>
      <c r="L2548" s="868" t="s">
        <v>484</v>
      </c>
      <c r="M2548" s="468" t="s">
        <v>1845</v>
      </c>
      <c r="N2548" s="514">
        <v>34012</v>
      </c>
      <c r="O2548" s="756">
        <v>153</v>
      </c>
      <c r="P2548" s="768">
        <v>98</v>
      </c>
      <c r="Q2548" s="537">
        <f t="shared" si="73"/>
        <v>3.06</v>
      </c>
      <c r="R2548" s="470">
        <f>Q2548*0.75</f>
        <v>2.2949999999999999</v>
      </c>
      <c r="S2548" s="1264">
        <f t="shared" si="72"/>
        <v>11115.032679738562</v>
      </c>
      <c r="T2548" s="1265"/>
      <c r="U2548" s="1292" t="s">
        <v>1791</v>
      </c>
      <c r="V2548" s="1293"/>
    </row>
    <row r="2549" spans="1:23" ht="18">
      <c r="A2549" s="1652"/>
      <c r="B2549" s="817">
        <v>6</v>
      </c>
      <c r="C2549" s="1099">
        <v>100</v>
      </c>
      <c r="D2549" s="1100">
        <v>55</v>
      </c>
      <c r="E2549" s="1101">
        <v>84</v>
      </c>
      <c r="F2549" s="1102">
        <v>33</v>
      </c>
      <c r="G2549" s="514">
        <v>485</v>
      </c>
      <c r="H2549" s="514" t="s">
        <v>82</v>
      </c>
      <c r="I2549" s="514" t="s">
        <v>82</v>
      </c>
      <c r="J2549" s="838" t="s">
        <v>700</v>
      </c>
      <c r="K2549" s="764" t="s">
        <v>485</v>
      </c>
      <c r="L2549" s="868" t="s">
        <v>484</v>
      </c>
      <c r="M2549" s="468" t="s">
        <v>1788</v>
      </c>
      <c r="N2549" s="1142">
        <v>144588</v>
      </c>
      <c r="O2549" s="756">
        <v>25.94</v>
      </c>
      <c r="P2549" s="801">
        <v>43</v>
      </c>
      <c r="Q2549" s="537">
        <f t="shared" si="73"/>
        <v>14.785800000000002</v>
      </c>
      <c r="R2549" s="470">
        <f>Q2549*0.75</f>
        <v>11.089350000000001</v>
      </c>
      <c r="S2549" s="1264">
        <f t="shared" si="72"/>
        <v>9778.8418617863081</v>
      </c>
      <c r="T2549" s="1265"/>
      <c r="U2549" s="1292" t="s">
        <v>1690</v>
      </c>
      <c r="V2549" s="1293"/>
    </row>
    <row r="2550" spans="1:23" ht="18">
      <c r="A2550" s="1652"/>
      <c r="B2550" s="817">
        <v>7</v>
      </c>
      <c r="C2550" s="1099">
        <v>100</v>
      </c>
      <c r="D2550" s="1102">
        <v>67</v>
      </c>
      <c r="E2550" s="1102">
        <v>17</v>
      </c>
      <c r="F2550" s="1102">
        <v>33</v>
      </c>
      <c r="G2550" s="514">
        <v>487</v>
      </c>
      <c r="H2550" s="514" t="s">
        <v>82</v>
      </c>
      <c r="I2550" s="514" t="s">
        <v>82</v>
      </c>
      <c r="J2550" s="764" t="s">
        <v>443</v>
      </c>
      <c r="K2550" s="764" t="s">
        <v>443</v>
      </c>
      <c r="L2550" s="868" t="s">
        <v>484</v>
      </c>
      <c r="M2550" s="468" t="s">
        <v>1704</v>
      </c>
      <c r="N2550" s="514">
        <v>198000</v>
      </c>
      <c r="O2550" s="756">
        <v>35.51</v>
      </c>
      <c r="P2550" s="1130">
        <v>19</v>
      </c>
      <c r="Q2550" s="537">
        <f t="shared" si="73"/>
        <v>28.763099999999998</v>
      </c>
      <c r="R2550" s="470">
        <f>Q2550*0.75</f>
        <v>21.572324999999999</v>
      </c>
      <c r="S2550" s="1264">
        <f t="shared" si="72"/>
        <v>6883.8198942394947</v>
      </c>
      <c r="T2550" s="1265"/>
      <c r="U2550" s="1292" t="s">
        <v>1690</v>
      </c>
      <c r="V2550" s="1293"/>
    </row>
    <row r="2551" spans="1:23" ht="18">
      <c r="A2551" s="1652"/>
      <c r="B2551" s="817">
        <v>8</v>
      </c>
      <c r="C2551" s="1099" t="s">
        <v>82</v>
      </c>
      <c r="D2551" s="1102">
        <v>230</v>
      </c>
      <c r="E2551" s="1102">
        <v>0</v>
      </c>
      <c r="F2551" s="1103" t="s">
        <v>82</v>
      </c>
      <c r="G2551" s="514">
        <v>0</v>
      </c>
      <c r="H2551" s="514" t="s">
        <v>82</v>
      </c>
      <c r="I2551" s="514" t="s">
        <v>82</v>
      </c>
      <c r="J2551" s="764" t="s">
        <v>1210</v>
      </c>
      <c r="K2551" s="764">
        <v>0</v>
      </c>
      <c r="L2551" s="868" t="s">
        <v>96</v>
      </c>
      <c r="M2551" s="468" t="s">
        <v>82</v>
      </c>
      <c r="N2551" s="940"/>
      <c r="O2551" s="922"/>
      <c r="P2551" s="871"/>
      <c r="Q2551" s="537">
        <f t="shared" si="73"/>
        <v>0</v>
      </c>
      <c r="R2551" s="470">
        <f>Q2551*0.93</f>
        <v>0</v>
      </c>
      <c r="S2551" s="1264" t="e">
        <f t="shared" si="72"/>
        <v>#DIV/0!</v>
      </c>
      <c r="T2551" s="1265"/>
      <c r="U2551" s="1292" t="s">
        <v>472</v>
      </c>
      <c r="V2551" s="1293"/>
    </row>
    <row r="2552" spans="1:23" ht="18">
      <c r="A2552" s="1652"/>
      <c r="B2552" s="817" t="s">
        <v>465</v>
      </c>
      <c r="C2552" s="1099" t="s">
        <v>82</v>
      </c>
      <c r="D2552" s="1098">
        <v>30</v>
      </c>
      <c r="E2552" s="1104">
        <v>30</v>
      </c>
      <c r="F2552" s="1103" t="s">
        <v>82</v>
      </c>
      <c r="G2552" s="838" t="s">
        <v>96</v>
      </c>
      <c r="H2552" s="468" t="s">
        <v>82</v>
      </c>
      <c r="I2552" s="514" t="s">
        <v>82</v>
      </c>
      <c r="J2552" s="764" t="s">
        <v>699</v>
      </c>
      <c r="K2552" s="514">
        <v>0</v>
      </c>
      <c r="L2552" s="514" t="s">
        <v>82</v>
      </c>
      <c r="M2552" s="863" t="s">
        <v>82</v>
      </c>
      <c r="N2552" s="923"/>
      <c r="O2552" s="922"/>
      <c r="P2552" s="871"/>
      <c r="Q2552" s="537">
        <f t="shared" si="73"/>
        <v>0</v>
      </c>
      <c r="R2552" s="470">
        <f>Q2552*0.93</f>
        <v>0</v>
      </c>
      <c r="S2552" s="1264" t="e">
        <f t="shared" si="72"/>
        <v>#DIV/0!</v>
      </c>
      <c r="T2552" s="1265"/>
      <c r="U2552" s="1292" t="s">
        <v>473</v>
      </c>
      <c r="V2552" s="1293"/>
    </row>
    <row r="2553" spans="1:23" ht="18">
      <c r="A2553" s="1653"/>
      <c r="B2553" s="817" t="s">
        <v>467</v>
      </c>
      <c r="C2553" s="1131">
        <v>25</v>
      </c>
      <c r="D2553" s="1098">
        <v>45</v>
      </c>
      <c r="E2553" s="1109">
        <v>20</v>
      </c>
      <c r="F2553" s="1105">
        <v>33</v>
      </c>
      <c r="G2553" s="514">
        <v>483</v>
      </c>
      <c r="H2553" s="468" t="s">
        <v>82</v>
      </c>
      <c r="I2553" s="514" t="s">
        <v>82</v>
      </c>
      <c r="J2553" s="764">
        <v>0</v>
      </c>
      <c r="K2553" s="764">
        <v>0</v>
      </c>
      <c r="L2553" s="868" t="s">
        <v>484</v>
      </c>
      <c r="M2553" s="1091" t="s">
        <v>1820</v>
      </c>
      <c r="N2553" s="514">
        <v>113502</v>
      </c>
      <c r="O2553" s="787">
        <v>26</v>
      </c>
      <c r="P2553" s="801">
        <v>72</v>
      </c>
      <c r="Q2553" s="537">
        <f t="shared" si="73"/>
        <v>7.28</v>
      </c>
      <c r="R2553" s="470">
        <f>Q2553*0.7835</f>
        <v>5.7038799999999998</v>
      </c>
      <c r="S2553" s="1264">
        <f t="shared" si="72"/>
        <v>15590.934065934065</v>
      </c>
      <c r="T2553" s="1265"/>
      <c r="U2553" s="1292" t="s">
        <v>1791</v>
      </c>
      <c r="V2553" s="1293"/>
      <c r="W2553" s="959">
        <v>5.5</v>
      </c>
    </row>
    <row r="2554" spans="1:23" ht="18">
      <c r="A2554" s="1651">
        <v>45667</v>
      </c>
      <c r="B2554" s="817" t="s">
        <v>256</v>
      </c>
      <c r="C2554" s="1095">
        <v>25</v>
      </c>
      <c r="D2554" s="1096">
        <v>67</v>
      </c>
      <c r="E2554" s="1101">
        <v>48</v>
      </c>
      <c r="F2554" s="1098">
        <v>36</v>
      </c>
      <c r="G2554" s="514">
        <v>481</v>
      </c>
      <c r="H2554" s="970">
        <v>169.94</v>
      </c>
      <c r="I2554" s="514" t="s">
        <v>82</v>
      </c>
      <c r="J2554" s="1155" t="s">
        <v>451</v>
      </c>
      <c r="K2554" s="839" t="s">
        <v>96</v>
      </c>
      <c r="L2554" s="868" t="s">
        <v>484</v>
      </c>
      <c r="M2554" s="468" t="s">
        <v>1864</v>
      </c>
      <c r="N2554" s="514">
        <v>38665</v>
      </c>
      <c r="O2554" s="756">
        <v>153</v>
      </c>
      <c r="P2554" s="768">
        <v>98</v>
      </c>
      <c r="Q2554" s="537">
        <f t="shared" si="73"/>
        <v>3.06</v>
      </c>
      <c r="R2554" s="470">
        <f>Q2554*0.75</f>
        <v>2.2949999999999999</v>
      </c>
      <c r="S2554" s="1264">
        <f t="shared" si="72"/>
        <v>12635.620915032679</v>
      </c>
      <c r="T2554" s="1265"/>
      <c r="U2554" s="1292" t="s">
        <v>1791</v>
      </c>
      <c r="V2554" s="1293"/>
    </row>
    <row r="2555" spans="1:23" ht="18">
      <c r="A2555" s="1652"/>
      <c r="B2555" s="817">
        <v>6</v>
      </c>
      <c r="C2555" s="1099" t="s">
        <v>1762</v>
      </c>
      <c r="D2555" s="1100" t="s">
        <v>1863</v>
      </c>
      <c r="E2555" s="1101" t="s">
        <v>1865</v>
      </c>
      <c r="F2555" s="1102">
        <v>33</v>
      </c>
      <c r="G2555" s="514">
        <v>481</v>
      </c>
      <c r="H2555" s="514" t="s">
        <v>82</v>
      </c>
      <c r="I2555" s="514" t="s">
        <v>82</v>
      </c>
      <c r="J2555" s="838" t="s">
        <v>700</v>
      </c>
      <c r="K2555" s="764" t="s">
        <v>485</v>
      </c>
      <c r="L2555" s="868" t="s">
        <v>750</v>
      </c>
      <c r="M2555" s="468" t="s">
        <v>1802</v>
      </c>
      <c r="N2555" s="1142">
        <v>130750</v>
      </c>
      <c r="O2555" s="756">
        <v>22.77</v>
      </c>
      <c r="P2555" s="801">
        <v>43</v>
      </c>
      <c r="Q2555" s="537">
        <f t="shared" si="73"/>
        <v>12.978899999999999</v>
      </c>
      <c r="R2555" s="470">
        <f>Q2555*0.75</f>
        <v>9.7341750000000005</v>
      </c>
      <c r="S2555" s="1264">
        <f t="shared" si="72"/>
        <v>10074.043254821287</v>
      </c>
      <c r="T2555" s="1265"/>
      <c r="U2555" s="1292" t="s">
        <v>1690</v>
      </c>
      <c r="V2555" s="1293"/>
    </row>
    <row r="2556" spans="1:23" ht="18">
      <c r="A2556" s="1652"/>
      <c r="B2556" s="817">
        <v>7</v>
      </c>
      <c r="C2556" s="1099">
        <v>100</v>
      </c>
      <c r="D2556" s="1102">
        <v>67</v>
      </c>
      <c r="E2556" s="1102">
        <v>17</v>
      </c>
      <c r="F2556" s="1102">
        <v>33</v>
      </c>
      <c r="G2556" s="514">
        <v>480</v>
      </c>
      <c r="H2556" s="514" t="s">
        <v>82</v>
      </c>
      <c r="I2556" s="514" t="s">
        <v>82</v>
      </c>
      <c r="J2556" s="764" t="s">
        <v>443</v>
      </c>
      <c r="K2556" s="764" t="s">
        <v>443</v>
      </c>
      <c r="L2556" s="868" t="s">
        <v>484</v>
      </c>
      <c r="M2556" s="468" t="s">
        <v>1732</v>
      </c>
      <c r="N2556" s="514">
        <v>198000</v>
      </c>
      <c r="O2556" s="756">
        <v>35.51</v>
      </c>
      <c r="P2556" s="1130">
        <v>19</v>
      </c>
      <c r="Q2556" s="537">
        <f t="shared" si="73"/>
        <v>28.763099999999998</v>
      </c>
      <c r="R2556" s="470">
        <f>Q2556*0.75</f>
        <v>21.572324999999999</v>
      </c>
      <c r="S2556" s="1264">
        <f t="shared" si="72"/>
        <v>6883.8198942394947</v>
      </c>
      <c r="T2556" s="1265"/>
      <c r="U2556" s="1292" t="s">
        <v>1690</v>
      </c>
      <c r="V2556" s="1293"/>
    </row>
    <row r="2557" spans="1:23" ht="18">
      <c r="A2557" s="1652"/>
      <c r="B2557" s="817">
        <v>8</v>
      </c>
      <c r="C2557" s="1099" t="s">
        <v>82</v>
      </c>
      <c r="D2557" s="1102">
        <v>230</v>
      </c>
      <c r="E2557" s="1102">
        <v>0</v>
      </c>
      <c r="F2557" s="1103" t="s">
        <v>82</v>
      </c>
      <c r="G2557" s="514">
        <v>0</v>
      </c>
      <c r="H2557" s="514" t="s">
        <v>82</v>
      </c>
      <c r="I2557" s="514" t="s">
        <v>82</v>
      </c>
      <c r="J2557" s="764" t="s">
        <v>1210</v>
      </c>
      <c r="K2557" s="764">
        <v>0</v>
      </c>
      <c r="L2557" s="868" t="s">
        <v>96</v>
      </c>
      <c r="M2557" s="468" t="s">
        <v>82</v>
      </c>
      <c r="N2557" s="940"/>
      <c r="O2557" s="922"/>
      <c r="P2557" s="871"/>
      <c r="Q2557" s="537">
        <f t="shared" si="73"/>
        <v>0</v>
      </c>
      <c r="R2557" s="470">
        <f>Q2557*0.93</f>
        <v>0</v>
      </c>
      <c r="S2557" s="1264" t="e">
        <f t="shared" si="72"/>
        <v>#DIV/0!</v>
      </c>
      <c r="T2557" s="1265"/>
      <c r="U2557" s="1292" t="s">
        <v>472</v>
      </c>
      <c r="V2557" s="1293"/>
    </row>
    <row r="2558" spans="1:23" ht="18">
      <c r="A2558" s="1652"/>
      <c r="B2558" s="817" t="s">
        <v>465</v>
      </c>
      <c r="C2558" s="1099" t="s">
        <v>82</v>
      </c>
      <c r="D2558" s="1098">
        <v>30</v>
      </c>
      <c r="E2558" s="1104">
        <v>30</v>
      </c>
      <c r="F2558" s="1103" t="s">
        <v>82</v>
      </c>
      <c r="G2558" s="838" t="s">
        <v>96</v>
      </c>
      <c r="H2558" s="468" t="s">
        <v>82</v>
      </c>
      <c r="I2558" s="514" t="s">
        <v>82</v>
      </c>
      <c r="J2558" s="764" t="s">
        <v>699</v>
      </c>
      <c r="K2558" s="514">
        <v>0</v>
      </c>
      <c r="L2558" s="514" t="s">
        <v>82</v>
      </c>
      <c r="M2558" s="863" t="s">
        <v>82</v>
      </c>
      <c r="N2558" s="923"/>
      <c r="O2558" s="922"/>
      <c r="P2558" s="871"/>
      <c r="Q2558" s="537">
        <f t="shared" si="73"/>
        <v>0</v>
      </c>
      <c r="R2558" s="470">
        <f>Q2558*0.93</f>
        <v>0</v>
      </c>
      <c r="S2558" s="1264" t="e">
        <f t="shared" si="72"/>
        <v>#DIV/0!</v>
      </c>
      <c r="T2558" s="1265"/>
      <c r="U2558" s="1292" t="s">
        <v>473</v>
      </c>
      <c r="V2558" s="1293"/>
    </row>
    <row r="2559" spans="1:23" ht="18">
      <c r="A2559" s="1653"/>
      <c r="B2559" s="817" t="s">
        <v>467</v>
      </c>
      <c r="C2559" s="1131">
        <v>25</v>
      </c>
      <c r="D2559" s="1098">
        <v>45</v>
      </c>
      <c r="E2559" s="1109">
        <v>20</v>
      </c>
      <c r="F2559" s="1105">
        <v>33</v>
      </c>
      <c r="G2559" s="514">
        <v>481</v>
      </c>
      <c r="H2559" s="468" t="s">
        <v>82</v>
      </c>
      <c r="I2559" s="514" t="s">
        <v>82</v>
      </c>
      <c r="J2559" s="764">
        <v>0</v>
      </c>
      <c r="K2559" s="764">
        <v>0</v>
      </c>
      <c r="L2559" s="868" t="s">
        <v>484</v>
      </c>
      <c r="M2559" s="1091" t="s">
        <v>1820</v>
      </c>
      <c r="N2559" s="514">
        <v>113502</v>
      </c>
      <c r="O2559" s="787">
        <v>26</v>
      </c>
      <c r="P2559" s="801">
        <v>72</v>
      </c>
      <c r="Q2559" s="537">
        <f t="shared" si="73"/>
        <v>7.28</v>
      </c>
      <c r="R2559" s="470">
        <f>Q2559*0.7835</f>
        <v>5.7038799999999998</v>
      </c>
      <c r="S2559" s="1264">
        <f t="shared" si="72"/>
        <v>15590.934065934065</v>
      </c>
      <c r="T2559" s="1265"/>
      <c r="U2559" s="1292" t="s">
        <v>1791</v>
      </c>
      <c r="V2559" s="1293"/>
    </row>
    <row r="2560" spans="1:23" ht="18">
      <c r="A2560" s="1651">
        <v>45668</v>
      </c>
      <c r="B2560" s="817" t="s">
        <v>256</v>
      </c>
      <c r="C2560" s="1095">
        <v>55</v>
      </c>
      <c r="D2560" s="1096">
        <v>54</v>
      </c>
      <c r="E2560" s="1101" t="s">
        <v>1227</v>
      </c>
      <c r="F2560" s="1098" t="s">
        <v>1867</v>
      </c>
      <c r="G2560" s="514">
        <v>479</v>
      </c>
      <c r="H2560" s="970">
        <v>170.1</v>
      </c>
      <c r="I2560" s="514" t="s">
        <v>82</v>
      </c>
      <c r="J2560" s="1155" t="s">
        <v>451</v>
      </c>
      <c r="K2560" s="839" t="s">
        <v>96</v>
      </c>
      <c r="L2560" s="868" t="s">
        <v>484</v>
      </c>
      <c r="M2560" s="468" t="s">
        <v>1503</v>
      </c>
      <c r="N2560" s="514">
        <v>72903</v>
      </c>
      <c r="O2560" s="756">
        <v>180</v>
      </c>
      <c r="P2560" s="768">
        <v>98</v>
      </c>
      <c r="Q2560" s="537">
        <f t="shared" si="73"/>
        <v>3.6</v>
      </c>
      <c r="R2560" s="470">
        <f>Q2560*0.75</f>
        <v>2.7</v>
      </c>
      <c r="S2560" s="1264">
        <f t="shared" si="72"/>
        <v>20250.833333333332</v>
      </c>
      <c r="T2560" s="1265"/>
      <c r="U2560" s="1292" t="s">
        <v>1791</v>
      </c>
      <c r="V2560" s="1293"/>
      <c r="W2560" s="959">
        <v>22</v>
      </c>
    </row>
    <row r="2561" spans="1:23" ht="18">
      <c r="A2561" s="1652"/>
      <c r="B2561" s="817">
        <v>6</v>
      </c>
      <c r="C2561" s="1099" t="s">
        <v>82</v>
      </c>
      <c r="D2561" s="1100" t="s">
        <v>1056</v>
      </c>
      <c r="E2561" s="1101">
        <v>104</v>
      </c>
      <c r="F2561" s="1102" t="s">
        <v>82</v>
      </c>
      <c r="G2561" s="514">
        <v>479</v>
      </c>
      <c r="H2561" s="514" t="s">
        <v>82</v>
      </c>
      <c r="I2561" s="514" t="s">
        <v>82</v>
      </c>
      <c r="J2561" s="838" t="s">
        <v>697</v>
      </c>
      <c r="K2561" s="764" t="s">
        <v>699</v>
      </c>
      <c r="L2561" s="868" t="s">
        <v>96</v>
      </c>
      <c r="M2561" s="468" t="s">
        <v>82</v>
      </c>
      <c r="N2561" s="1142" t="s">
        <v>82</v>
      </c>
      <c r="O2561" s="756" t="s">
        <v>82</v>
      </c>
      <c r="P2561" s="801" t="s">
        <v>82</v>
      </c>
      <c r="Q2561" s="537" t="e">
        <f t="shared" si="73"/>
        <v>#VALUE!</v>
      </c>
      <c r="R2561" s="470" t="e">
        <f>Q2561*0.75</f>
        <v>#VALUE!</v>
      </c>
      <c r="S2561" s="1264" t="e">
        <f t="shared" si="72"/>
        <v>#VALUE!</v>
      </c>
      <c r="T2561" s="1265"/>
      <c r="U2561" s="1292" t="s">
        <v>1554</v>
      </c>
      <c r="V2561" s="1293"/>
    </row>
    <row r="2562" spans="1:23" ht="18">
      <c r="A2562" s="1652"/>
      <c r="B2562" s="817">
        <v>7</v>
      </c>
      <c r="C2562" s="1099">
        <v>100</v>
      </c>
      <c r="D2562" s="1102">
        <v>67</v>
      </c>
      <c r="E2562" s="1102">
        <v>17</v>
      </c>
      <c r="F2562" s="1102">
        <v>33</v>
      </c>
      <c r="G2562" s="514">
        <v>478</v>
      </c>
      <c r="H2562" s="514" t="s">
        <v>82</v>
      </c>
      <c r="I2562" s="514" t="s">
        <v>82</v>
      </c>
      <c r="J2562" s="764" t="s">
        <v>443</v>
      </c>
      <c r="K2562" s="764" t="s">
        <v>443</v>
      </c>
      <c r="L2562" s="868" t="s">
        <v>484</v>
      </c>
      <c r="M2562" s="468" t="s">
        <v>1732</v>
      </c>
      <c r="N2562" s="514">
        <v>198000</v>
      </c>
      <c r="O2562" s="756">
        <v>29.38</v>
      </c>
      <c r="P2562" s="1130">
        <v>19</v>
      </c>
      <c r="Q2562" s="537">
        <f t="shared" si="73"/>
        <v>23.797799999999999</v>
      </c>
      <c r="R2562" s="470">
        <f>Q2562*0.75</f>
        <v>17.84835</v>
      </c>
      <c r="S2562" s="1264">
        <f t="shared" si="72"/>
        <v>8320.0968156720373</v>
      </c>
      <c r="T2562" s="1265"/>
      <c r="U2562" s="1292" t="s">
        <v>1690</v>
      </c>
      <c r="V2562" s="1293"/>
    </row>
    <row r="2563" spans="1:23" ht="18">
      <c r="A2563" s="1652"/>
      <c r="B2563" s="817">
        <v>8</v>
      </c>
      <c r="C2563" s="1099" t="s">
        <v>82</v>
      </c>
      <c r="D2563" s="1102">
        <v>230</v>
      </c>
      <c r="E2563" s="1102">
        <v>0</v>
      </c>
      <c r="F2563" s="1103" t="s">
        <v>82</v>
      </c>
      <c r="G2563" s="514">
        <v>0</v>
      </c>
      <c r="H2563" s="514" t="s">
        <v>82</v>
      </c>
      <c r="I2563" s="514" t="s">
        <v>82</v>
      </c>
      <c r="J2563" s="764" t="s">
        <v>1210</v>
      </c>
      <c r="K2563" s="764">
        <v>0</v>
      </c>
      <c r="L2563" s="868" t="s">
        <v>96</v>
      </c>
      <c r="M2563" s="468" t="s">
        <v>82</v>
      </c>
      <c r="N2563" s="940"/>
      <c r="O2563" s="922"/>
      <c r="P2563" s="871"/>
      <c r="Q2563" s="537">
        <f t="shared" si="73"/>
        <v>0</v>
      </c>
      <c r="R2563" s="470">
        <f>Q2563*0.93</f>
        <v>0</v>
      </c>
      <c r="S2563" s="1264" t="e">
        <f t="shared" si="72"/>
        <v>#DIV/0!</v>
      </c>
      <c r="T2563" s="1265"/>
      <c r="U2563" s="1292" t="s">
        <v>472</v>
      </c>
      <c r="V2563" s="1293"/>
    </row>
    <row r="2564" spans="1:23" ht="18">
      <c r="A2564" s="1652"/>
      <c r="B2564" s="817" t="s">
        <v>465</v>
      </c>
      <c r="C2564" s="1099" t="s">
        <v>82</v>
      </c>
      <c r="D2564" s="1098">
        <v>30</v>
      </c>
      <c r="E2564" s="1104">
        <v>30</v>
      </c>
      <c r="F2564" s="1103" t="s">
        <v>82</v>
      </c>
      <c r="G2564" s="838" t="s">
        <v>96</v>
      </c>
      <c r="H2564" s="468" t="s">
        <v>82</v>
      </c>
      <c r="I2564" s="514" t="s">
        <v>82</v>
      </c>
      <c r="J2564" s="764" t="s">
        <v>699</v>
      </c>
      <c r="K2564" s="514">
        <v>0</v>
      </c>
      <c r="L2564" s="514" t="s">
        <v>82</v>
      </c>
      <c r="M2564" s="863" t="s">
        <v>82</v>
      </c>
      <c r="N2564" s="923"/>
      <c r="O2564" s="922"/>
      <c r="P2564" s="871"/>
      <c r="Q2564" s="537">
        <f t="shared" si="73"/>
        <v>0</v>
      </c>
      <c r="R2564" s="470">
        <f>Q2564*0.93</f>
        <v>0</v>
      </c>
      <c r="S2564" s="1264" t="e">
        <f t="shared" ref="S2564:S2627" si="74">N2564/Q2564</f>
        <v>#DIV/0!</v>
      </c>
      <c r="T2564" s="1265"/>
      <c r="U2564" s="1292" t="s">
        <v>473</v>
      </c>
      <c r="V2564" s="1293"/>
    </row>
    <row r="2565" spans="1:23" ht="18">
      <c r="A2565" s="1653"/>
      <c r="B2565" s="817" t="s">
        <v>467</v>
      </c>
      <c r="C2565" s="1131">
        <v>28</v>
      </c>
      <c r="D2565" s="1098">
        <v>45</v>
      </c>
      <c r="E2565" s="1109">
        <v>20</v>
      </c>
      <c r="F2565" s="1105">
        <v>33</v>
      </c>
      <c r="G2565" s="514">
        <v>479</v>
      </c>
      <c r="H2565" s="468" t="s">
        <v>82</v>
      </c>
      <c r="I2565" s="514" t="s">
        <v>82</v>
      </c>
      <c r="J2565" s="764">
        <v>0</v>
      </c>
      <c r="K2565" s="764">
        <v>0</v>
      </c>
      <c r="L2565" s="868" t="s">
        <v>484</v>
      </c>
      <c r="M2565" s="1091" t="s">
        <v>1820</v>
      </c>
      <c r="N2565" s="514">
        <v>113502</v>
      </c>
      <c r="O2565" s="787">
        <v>26</v>
      </c>
      <c r="P2565" s="801">
        <v>72</v>
      </c>
      <c r="Q2565" s="537">
        <f t="shared" si="73"/>
        <v>7.28</v>
      </c>
      <c r="R2565" s="470">
        <f>Q2565*0.7835</f>
        <v>5.7038799999999998</v>
      </c>
      <c r="S2565" s="1264">
        <f t="shared" si="74"/>
        <v>15590.934065934065</v>
      </c>
      <c r="T2565" s="1265"/>
      <c r="U2565" s="1292" t="s">
        <v>1791</v>
      </c>
      <c r="V2565" s="1293"/>
    </row>
    <row r="2566" spans="1:23" ht="18">
      <c r="A2566" s="1651">
        <v>45669</v>
      </c>
      <c r="B2566" s="817" t="s">
        <v>256</v>
      </c>
      <c r="C2566" s="1095">
        <v>55</v>
      </c>
      <c r="D2566" s="1096">
        <v>52</v>
      </c>
      <c r="E2566" s="1101">
        <v>48</v>
      </c>
      <c r="F2566" s="1098" t="s">
        <v>1803</v>
      </c>
      <c r="G2566" s="514">
        <v>476</v>
      </c>
      <c r="H2566" s="970">
        <v>169.96</v>
      </c>
      <c r="I2566" s="514" t="s">
        <v>82</v>
      </c>
      <c r="J2566" s="1155" t="s">
        <v>451</v>
      </c>
      <c r="K2566" s="839" t="s">
        <v>96</v>
      </c>
      <c r="L2566" s="868" t="s">
        <v>484</v>
      </c>
      <c r="M2566" s="468" t="s">
        <v>1086</v>
      </c>
      <c r="N2566" s="514">
        <v>70418</v>
      </c>
      <c r="O2566" s="756">
        <v>180</v>
      </c>
      <c r="P2566" s="768">
        <v>98</v>
      </c>
      <c r="Q2566" s="537">
        <f t="shared" si="73"/>
        <v>3.6</v>
      </c>
      <c r="R2566" s="470">
        <f>Q2566*0.75</f>
        <v>2.7</v>
      </c>
      <c r="S2566" s="1264">
        <f t="shared" si="74"/>
        <v>19560.555555555555</v>
      </c>
      <c r="T2566" s="1265"/>
      <c r="U2566" s="1292" t="s">
        <v>1791</v>
      </c>
      <c r="V2566" s="1293"/>
      <c r="W2566" s="959">
        <v>22</v>
      </c>
    </row>
    <row r="2567" spans="1:23" ht="18">
      <c r="A2567" s="1652"/>
      <c r="B2567" s="817">
        <v>6</v>
      </c>
      <c r="C2567" s="1099" t="s">
        <v>82</v>
      </c>
      <c r="D2567" s="1100" t="s">
        <v>769</v>
      </c>
      <c r="E2567" s="1101">
        <v>106</v>
      </c>
      <c r="F2567" s="1102" t="s">
        <v>82</v>
      </c>
      <c r="G2567" s="514">
        <v>476</v>
      </c>
      <c r="H2567" s="514" t="s">
        <v>82</v>
      </c>
      <c r="I2567" s="514" t="s">
        <v>82</v>
      </c>
      <c r="J2567" s="838" t="s">
        <v>697</v>
      </c>
      <c r="K2567" s="764" t="s">
        <v>699</v>
      </c>
      <c r="L2567" s="868" t="s">
        <v>96</v>
      </c>
      <c r="M2567" s="468" t="s">
        <v>82</v>
      </c>
      <c r="N2567" s="1142" t="s">
        <v>82</v>
      </c>
      <c r="O2567" s="756" t="s">
        <v>82</v>
      </c>
      <c r="P2567" s="801" t="s">
        <v>82</v>
      </c>
      <c r="Q2567" s="537" t="e">
        <f t="shared" si="73"/>
        <v>#VALUE!</v>
      </c>
      <c r="R2567" s="470" t="e">
        <f>Q2567*0.75</f>
        <v>#VALUE!</v>
      </c>
      <c r="S2567" s="1264" t="e">
        <f t="shared" si="74"/>
        <v>#VALUE!</v>
      </c>
      <c r="T2567" s="1265"/>
      <c r="U2567" s="1292" t="s">
        <v>1554</v>
      </c>
      <c r="V2567" s="1293"/>
    </row>
    <row r="2568" spans="1:23" ht="18">
      <c r="A2568" s="1652"/>
      <c r="B2568" s="817">
        <v>7</v>
      </c>
      <c r="C2568" s="1099">
        <v>100</v>
      </c>
      <c r="D2568" s="1102">
        <v>67</v>
      </c>
      <c r="E2568" s="1102">
        <v>17</v>
      </c>
      <c r="F2568" s="1102">
        <v>33</v>
      </c>
      <c r="G2568" s="514">
        <v>475</v>
      </c>
      <c r="H2568" s="514" t="s">
        <v>82</v>
      </c>
      <c r="I2568" s="514" t="s">
        <v>82</v>
      </c>
      <c r="J2568" s="764" t="s">
        <v>443</v>
      </c>
      <c r="K2568" s="764" t="s">
        <v>443</v>
      </c>
      <c r="L2568" s="868" t="s">
        <v>484</v>
      </c>
      <c r="M2568" s="468" t="s">
        <v>1732</v>
      </c>
      <c r="N2568" s="514">
        <v>198000</v>
      </c>
      <c r="O2568" s="756">
        <v>30.89</v>
      </c>
      <c r="P2568" s="1130">
        <v>19</v>
      </c>
      <c r="Q2568" s="537">
        <f t="shared" si="73"/>
        <v>25.020900000000001</v>
      </c>
      <c r="R2568" s="470">
        <f>Q2568*0.75</f>
        <v>18.765675000000002</v>
      </c>
      <c r="S2568" s="1264">
        <f t="shared" si="74"/>
        <v>7913.3844106327106</v>
      </c>
      <c r="T2568" s="1265"/>
      <c r="U2568" s="1292" t="s">
        <v>1690</v>
      </c>
      <c r="V2568" s="1293"/>
    </row>
    <row r="2569" spans="1:23" ht="18">
      <c r="A2569" s="1652"/>
      <c r="B2569" s="817">
        <v>8</v>
      </c>
      <c r="C2569" s="1099" t="s">
        <v>82</v>
      </c>
      <c r="D2569" s="1102">
        <v>230</v>
      </c>
      <c r="E2569" s="1102">
        <v>0</v>
      </c>
      <c r="F2569" s="1103" t="s">
        <v>82</v>
      </c>
      <c r="G2569" s="514">
        <v>0</v>
      </c>
      <c r="H2569" s="514" t="s">
        <v>82</v>
      </c>
      <c r="I2569" s="514" t="s">
        <v>82</v>
      </c>
      <c r="J2569" s="764" t="s">
        <v>1210</v>
      </c>
      <c r="K2569" s="764">
        <v>0</v>
      </c>
      <c r="L2569" s="868" t="s">
        <v>96</v>
      </c>
      <c r="M2569" s="468" t="s">
        <v>82</v>
      </c>
      <c r="N2569" s="940"/>
      <c r="O2569" s="922"/>
      <c r="P2569" s="871"/>
      <c r="Q2569" s="537">
        <f t="shared" si="73"/>
        <v>0</v>
      </c>
      <c r="R2569" s="470">
        <f>Q2569*0.93</f>
        <v>0</v>
      </c>
      <c r="S2569" s="1264" t="e">
        <f t="shared" si="74"/>
        <v>#DIV/0!</v>
      </c>
      <c r="T2569" s="1265"/>
      <c r="U2569" s="1292" t="s">
        <v>472</v>
      </c>
      <c r="V2569" s="1293"/>
    </row>
    <row r="2570" spans="1:23" ht="18">
      <c r="A2570" s="1652"/>
      <c r="B2570" s="817" t="s">
        <v>465</v>
      </c>
      <c r="C2570" s="1099" t="s">
        <v>82</v>
      </c>
      <c r="D2570" s="1098">
        <v>30</v>
      </c>
      <c r="E2570" s="1104">
        <v>30</v>
      </c>
      <c r="F2570" s="1103" t="s">
        <v>82</v>
      </c>
      <c r="G2570" s="838" t="s">
        <v>96</v>
      </c>
      <c r="H2570" s="468" t="s">
        <v>82</v>
      </c>
      <c r="I2570" s="514" t="s">
        <v>82</v>
      </c>
      <c r="J2570" s="764" t="s">
        <v>699</v>
      </c>
      <c r="K2570" s="514">
        <v>0</v>
      </c>
      <c r="L2570" s="514" t="s">
        <v>82</v>
      </c>
      <c r="M2570" s="863" t="s">
        <v>82</v>
      </c>
      <c r="N2570" s="923"/>
      <c r="O2570" s="922"/>
      <c r="P2570" s="871"/>
      <c r="Q2570" s="537">
        <f t="shared" si="73"/>
        <v>0</v>
      </c>
      <c r="R2570" s="470">
        <f>Q2570*0.93</f>
        <v>0</v>
      </c>
      <c r="S2570" s="1264" t="e">
        <f t="shared" si="74"/>
        <v>#DIV/0!</v>
      </c>
      <c r="T2570" s="1265"/>
      <c r="U2570" s="1292" t="s">
        <v>473</v>
      </c>
      <c r="V2570" s="1293"/>
    </row>
    <row r="2571" spans="1:23" ht="18">
      <c r="A2571" s="1653"/>
      <c r="B2571" s="817" t="s">
        <v>467</v>
      </c>
      <c r="C2571" s="1131">
        <v>28</v>
      </c>
      <c r="D2571" s="1098">
        <v>45</v>
      </c>
      <c r="E2571" s="1109">
        <v>20</v>
      </c>
      <c r="F2571" s="1105">
        <v>33</v>
      </c>
      <c r="G2571" s="514">
        <v>476</v>
      </c>
      <c r="H2571" s="468" t="s">
        <v>82</v>
      </c>
      <c r="I2571" s="514" t="s">
        <v>82</v>
      </c>
      <c r="J2571" s="764">
        <v>0</v>
      </c>
      <c r="K2571" s="764">
        <v>0</v>
      </c>
      <c r="L2571" s="868" t="s">
        <v>484</v>
      </c>
      <c r="M2571" s="1091" t="s">
        <v>1820</v>
      </c>
      <c r="N2571" s="514">
        <v>112500</v>
      </c>
      <c r="O2571" s="787">
        <v>26</v>
      </c>
      <c r="P2571" s="801">
        <v>72</v>
      </c>
      <c r="Q2571" s="537">
        <f t="shared" si="73"/>
        <v>7.28</v>
      </c>
      <c r="R2571" s="470">
        <f>Q2571*0.7835</f>
        <v>5.7038799999999998</v>
      </c>
      <c r="S2571" s="1264">
        <f t="shared" si="74"/>
        <v>15453.296703296703</v>
      </c>
      <c r="T2571" s="1265"/>
      <c r="U2571" s="1292" t="s">
        <v>1791</v>
      </c>
      <c r="V2571" s="1293"/>
    </row>
    <row r="2572" spans="1:23" ht="19">
      <c r="A2572" s="1651">
        <v>45670</v>
      </c>
      <c r="B2572" s="817" t="s">
        <v>256</v>
      </c>
      <c r="C2572" s="1095">
        <v>55</v>
      </c>
      <c r="D2572" s="1096" t="s">
        <v>1072</v>
      </c>
      <c r="E2572" s="1101">
        <v>48</v>
      </c>
      <c r="F2572" s="1098" t="s">
        <v>1803</v>
      </c>
      <c r="G2572" s="514">
        <v>475</v>
      </c>
      <c r="H2572" s="970">
        <v>169.78</v>
      </c>
      <c r="I2572" s="514" t="s">
        <v>82</v>
      </c>
      <c r="J2572" s="1155" t="s">
        <v>451</v>
      </c>
      <c r="K2572" s="839" t="s">
        <v>96</v>
      </c>
      <c r="L2572" s="868" t="s">
        <v>484</v>
      </c>
      <c r="M2572" s="468" t="s">
        <v>1052</v>
      </c>
      <c r="N2572" s="514">
        <v>70144</v>
      </c>
      <c r="O2572" s="756">
        <v>180</v>
      </c>
      <c r="P2572" s="768">
        <v>98</v>
      </c>
      <c r="Q2572" s="537">
        <f t="shared" si="73"/>
        <v>3.6</v>
      </c>
      <c r="R2572" s="470">
        <f>Q2572*0.75</f>
        <v>2.7</v>
      </c>
      <c r="S2572" s="1264">
        <f t="shared" si="74"/>
        <v>19484.444444444445</v>
      </c>
      <c r="T2572" s="1265"/>
      <c r="U2572" s="1292" t="s">
        <v>1791</v>
      </c>
      <c r="V2572" s="1293"/>
      <c r="W2572" s="959">
        <v>22</v>
      </c>
    </row>
    <row r="2573" spans="1:23" ht="18">
      <c r="A2573" s="1652"/>
      <c r="B2573" s="817">
        <v>6</v>
      </c>
      <c r="C2573" s="1099" t="s">
        <v>82</v>
      </c>
      <c r="D2573" s="1100">
        <v>101</v>
      </c>
      <c r="E2573" s="1101">
        <v>106</v>
      </c>
      <c r="F2573" s="1102" t="s">
        <v>82</v>
      </c>
      <c r="G2573" s="514">
        <v>475</v>
      </c>
      <c r="H2573" s="514" t="s">
        <v>82</v>
      </c>
      <c r="I2573" s="514" t="s">
        <v>82</v>
      </c>
      <c r="J2573" s="838" t="s">
        <v>697</v>
      </c>
      <c r="K2573" s="764" t="s">
        <v>1275</v>
      </c>
      <c r="L2573" s="868" t="s">
        <v>96</v>
      </c>
      <c r="M2573" s="468" t="s">
        <v>82</v>
      </c>
      <c r="N2573" s="1142" t="s">
        <v>82</v>
      </c>
      <c r="O2573" s="756" t="s">
        <v>82</v>
      </c>
      <c r="P2573" s="801" t="s">
        <v>82</v>
      </c>
      <c r="Q2573" s="537" t="e">
        <f t="shared" si="73"/>
        <v>#VALUE!</v>
      </c>
      <c r="R2573" s="470" t="e">
        <f>Q2573*0.75</f>
        <v>#VALUE!</v>
      </c>
      <c r="S2573" s="1264" t="e">
        <f t="shared" si="74"/>
        <v>#VALUE!</v>
      </c>
      <c r="T2573" s="1265"/>
      <c r="U2573" s="1292" t="s">
        <v>1554</v>
      </c>
      <c r="V2573" s="1293"/>
    </row>
    <row r="2574" spans="1:23" ht="18">
      <c r="A2574" s="1652"/>
      <c r="B2574" s="817">
        <v>7</v>
      </c>
      <c r="C2574" s="1099">
        <v>100</v>
      </c>
      <c r="D2574" s="1102">
        <v>67</v>
      </c>
      <c r="E2574" s="1102">
        <v>17</v>
      </c>
      <c r="F2574" s="1102">
        <v>33</v>
      </c>
      <c r="G2574" s="514">
        <v>474</v>
      </c>
      <c r="H2574" s="514" t="s">
        <v>82</v>
      </c>
      <c r="I2574" s="514" t="s">
        <v>82</v>
      </c>
      <c r="J2574" s="764" t="s">
        <v>443</v>
      </c>
      <c r="K2574" s="764" t="s">
        <v>443</v>
      </c>
      <c r="L2574" s="868" t="s">
        <v>484</v>
      </c>
      <c r="M2574" s="468" t="s">
        <v>1238</v>
      </c>
      <c r="N2574" s="514">
        <v>198000</v>
      </c>
      <c r="O2574" s="756">
        <v>30.05</v>
      </c>
      <c r="P2574" s="1130">
        <v>19</v>
      </c>
      <c r="Q2574" s="537">
        <f t="shared" si="73"/>
        <v>24.340500000000002</v>
      </c>
      <c r="R2574" s="470">
        <f>Q2574*0.75</f>
        <v>18.255375000000001</v>
      </c>
      <c r="S2574" s="1264">
        <f t="shared" si="74"/>
        <v>8134.5904973192819</v>
      </c>
      <c r="T2574" s="1265"/>
      <c r="U2574" s="1292" t="s">
        <v>1690</v>
      </c>
      <c r="V2574" s="1293"/>
    </row>
    <row r="2575" spans="1:23" ht="18">
      <c r="A2575" s="1652"/>
      <c r="B2575" s="817">
        <v>8</v>
      </c>
      <c r="C2575" s="1099" t="s">
        <v>82</v>
      </c>
      <c r="D2575" s="1102">
        <v>230</v>
      </c>
      <c r="E2575" s="1102">
        <v>0</v>
      </c>
      <c r="F2575" s="1103" t="s">
        <v>82</v>
      </c>
      <c r="G2575" s="514">
        <v>0</v>
      </c>
      <c r="H2575" s="514" t="s">
        <v>82</v>
      </c>
      <c r="I2575" s="514" t="s">
        <v>82</v>
      </c>
      <c r="J2575" s="764" t="s">
        <v>1210</v>
      </c>
      <c r="K2575" s="764">
        <v>0</v>
      </c>
      <c r="L2575" s="868" t="s">
        <v>96</v>
      </c>
      <c r="M2575" s="468" t="s">
        <v>82</v>
      </c>
      <c r="N2575" s="940"/>
      <c r="O2575" s="922"/>
      <c r="P2575" s="871"/>
      <c r="Q2575" s="537">
        <f t="shared" si="73"/>
        <v>0</v>
      </c>
      <c r="R2575" s="470">
        <f>Q2575*0.93</f>
        <v>0</v>
      </c>
      <c r="S2575" s="1264" t="e">
        <f t="shared" si="74"/>
        <v>#DIV/0!</v>
      </c>
      <c r="T2575" s="1265"/>
      <c r="U2575" s="1292" t="s">
        <v>472</v>
      </c>
      <c r="V2575" s="1293"/>
    </row>
    <row r="2576" spans="1:23" ht="18">
      <c r="A2576" s="1652"/>
      <c r="B2576" s="817" t="s">
        <v>465</v>
      </c>
      <c r="C2576" s="1099" t="s">
        <v>82</v>
      </c>
      <c r="D2576" s="1098">
        <v>30</v>
      </c>
      <c r="E2576" s="1104">
        <v>30</v>
      </c>
      <c r="F2576" s="1103" t="s">
        <v>82</v>
      </c>
      <c r="G2576" s="838" t="s">
        <v>96</v>
      </c>
      <c r="H2576" s="468" t="s">
        <v>82</v>
      </c>
      <c r="I2576" s="514" t="s">
        <v>82</v>
      </c>
      <c r="J2576" s="764" t="s">
        <v>699</v>
      </c>
      <c r="K2576" s="514">
        <v>0</v>
      </c>
      <c r="L2576" s="514" t="s">
        <v>82</v>
      </c>
      <c r="M2576" s="863" t="s">
        <v>82</v>
      </c>
      <c r="N2576" s="923"/>
      <c r="O2576" s="922"/>
      <c r="P2576" s="871"/>
      <c r="Q2576" s="537">
        <f t="shared" si="73"/>
        <v>0</v>
      </c>
      <c r="R2576" s="470">
        <f>Q2576*0.93</f>
        <v>0</v>
      </c>
      <c r="S2576" s="1264" t="e">
        <f t="shared" si="74"/>
        <v>#DIV/0!</v>
      </c>
      <c r="T2576" s="1265"/>
      <c r="U2576" s="1292" t="s">
        <v>473</v>
      </c>
      <c r="V2576" s="1293"/>
    </row>
    <row r="2577" spans="1:23" ht="18">
      <c r="A2577" s="1653"/>
      <c r="B2577" s="817" t="s">
        <v>467</v>
      </c>
      <c r="C2577" s="1131">
        <v>28</v>
      </c>
      <c r="D2577" s="1098">
        <v>45</v>
      </c>
      <c r="E2577" s="1109">
        <v>20</v>
      </c>
      <c r="F2577" s="1105">
        <v>33</v>
      </c>
      <c r="G2577" s="514">
        <v>474</v>
      </c>
      <c r="H2577" s="468" t="s">
        <v>82</v>
      </c>
      <c r="I2577" s="514" t="s">
        <v>82</v>
      </c>
      <c r="J2577" s="764">
        <v>0</v>
      </c>
      <c r="K2577" s="764">
        <v>0</v>
      </c>
      <c r="L2577" s="868" t="s">
        <v>484</v>
      </c>
      <c r="M2577" s="1091" t="s">
        <v>1820</v>
      </c>
      <c r="N2577" s="514">
        <v>112500</v>
      </c>
      <c r="O2577" s="787">
        <v>26</v>
      </c>
      <c r="P2577" s="801">
        <v>72</v>
      </c>
      <c r="Q2577" s="537">
        <f t="shared" si="73"/>
        <v>7.28</v>
      </c>
      <c r="R2577" s="470">
        <f>Q2577*0.7835</f>
        <v>5.7038799999999998</v>
      </c>
      <c r="S2577" s="1264">
        <f t="shared" si="74"/>
        <v>15453.296703296703</v>
      </c>
      <c r="T2577" s="1265"/>
      <c r="U2577" s="1292" t="s">
        <v>1791</v>
      </c>
      <c r="V2577" s="1293"/>
    </row>
    <row r="2578" spans="1:23" ht="18">
      <c r="A2578" s="1651">
        <v>45671</v>
      </c>
      <c r="B2578" s="817" t="s">
        <v>256</v>
      </c>
      <c r="C2578" s="1095">
        <v>55</v>
      </c>
      <c r="D2578" s="1096">
        <v>53</v>
      </c>
      <c r="E2578" s="1101">
        <v>48</v>
      </c>
      <c r="F2578" s="1098" t="s">
        <v>1402</v>
      </c>
      <c r="G2578" s="514">
        <v>475</v>
      </c>
      <c r="H2578" s="970">
        <v>169.78</v>
      </c>
      <c r="I2578" s="514" t="s">
        <v>82</v>
      </c>
      <c r="J2578" s="1155" t="s">
        <v>451</v>
      </c>
      <c r="K2578" s="839" t="s">
        <v>96</v>
      </c>
      <c r="L2578" s="868" t="s">
        <v>484</v>
      </c>
      <c r="M2578" s="468" t="s">
        <v>1052</v>
      </c>
      <c r="N2578" s="514">
        <v>69984</v>
      </c>
      <c r="O2578" s="756">
        <v>180</v>
      </c>
      <c r="P2578" s="768">
        <v>98</v>
      </c>
      <c r="Q2578" s="537">
        <f t="shared" si="73"/>
        <v>3.6</v>
      </c>
      <c r="R2578" s="470">
        <f>Q2578*0.75</f>
        <v>2.7</v>
      </c>
      <c r="S2578" s="1264">
        <f t="shared" si="74"/>
        <v>19440</v>
      </c>
      <c r="T2578" s="1265"/>
      <c r="U2578" s="1292" t="s">
        <v>1791</v>
      </c>
      <c r="V2578" s="1293"/>
      <c r="W2578" s="959">
        <v>22</v>
      </c>
    </row>
    <row r="2579" spans="1:23" ht="18">
      <c r="A2579" s="1652"/>
      <c r="B2579" s="817">
        <v>6</v>
      </c>
      <c r="C2579" s="1099" t="s">
        <v>82</v>
      </c>
      <c r="D2579" s="1100">
        <v>101</v>
      </c>
      <c r="E2579" s="1101">
        <v>106</v>
      </c>
      <c r="F2579" s="1102" t="s">
        <v>82</v>
      </c>
      <c r="G2579" s="514">
        <v>475</v>
      </c>
      <c r="H2579" s="514" t="s">
        <v>82</v>
      </c>
      <c r="I2579" s="514" t="s">
        <v>82</v>
      </c>
      <c r="J2579" s="838" t="s">
        <v>697</v>
      </c>
      <c r="K2579" s="764" t="s">
        <v>699</v>
      </c>
      <c r="L2579" s="868" t="s">
        <v>96</v>
      </c>
      <c r="M2579" s="468" t="s">
        <v>82</v>
      </c>
      <c r="N2579" s="1142" t="s">
        <v>82</v>
      </c>
      <c r="O2579" s="756" t="s">
        <v>82</v>
      </c>
      <c r="P2579" s="801" t="s">
        <v>82</v>
      </c>
      <c r="Q2579" s="537" t="e">
        <f t="shared" si="73"/>
        <v>#VALUE!</v>
      </c>
      <c r="R2579" s="470" t="e">
        <f>Q2579*0.75</f>
        <v>#VALUE!</v>
      </c>
      <c r="S2579" s="1264" t="e">
        <f t="shared" si="74"/>
        <v>#VALUE!</v>
      </c>
      <c r="T2579" s="1265"/>
      <c r="U2579" s="1292" t="s">
        <v>1554</v>
      </c>
      <c r="V2579" s="1293"/>
    </row>
    <row r="2580" spans="1:23" ht="18">
      <c r="A2580" s="1652"/>
      <c r="B2580" s="817">
        <v>7</v>
      </c>
      <c r="C2580" s="1099">
        <v>100</v>
      </c>
      <c r="D2580" s="1102">
        <v>67</v>
      </c>
      <c r="E2580" s="1102">
        <v>17</v>
      </c>
      <c r="F2580" s="1102">
        <v>33</v>
      </c>
      <c r="G2580" s="514">
        <v>474</v>
      </c>
      <c r="H2580" s="514" t="s">
        <v>82</v>
      </c>
      <c r="I2580" s="514" t="s">
        <v>82</v>
      </c>
      <c r="J2580" s="764" t="s">
        <v>443</v>
      </c>
      <c r="K2580" s="764" t="s">
        <v>443</v>
      </c>
      <c r="L2580" s="868" t="s">
        <v>484</v>
      </c>
      <c r="M2580" s="468" t="s">
        <v>1238</v>
      </c>
      <c r="N2580" s="514">
        <v>198000</v>
      </c>
      <c r="O2580" s="756">
        <v>31.36</v>
      </c>
      <c r="P2580" s="1130">
        <v>19</v>
      </c>
      <c r="Q2580" s="537">
        <f t="shared" si="73"/>
        <v>25.401599999999998</v>
      </c>
      <c r="R2580" s="470">
        <f>Q2580*0.75</f>
        <v>19.051199999999998</v>
      </c>
      <c r="S2580" s="1264">
        <f t="shared" si="74"/>
        <v>7794.7845804988665</v>
      </c>
      <c r="T2580" s="1265"/>
      <c r="U2580" s="1292" t="s">
        <v>1690</v>
      </c>
      <c r="V2580" s="1293"/>
    </row>
    <row r="2581" spans="1:23" ht="18">
      <c r="A2581" s="1652"/>
      <c r="B2581" s="817">
        <v>8</v>
      </c>
      <c r="C2581" s="1099" t="s">
        <v>82</v>
      </c>
      <c r="D2581" s="1102">
        <v>230</v>
      </c>
      <c r="E2581" s="1102">
        <v>0</v>
      </c>
      <c r="F2581" s="1103" t="s">
        <v>82</v>
      </c>
      <c r="G2581" s="514">
        <v>0</v>
      </c>
      <c r="H2581" s="514" t="s">
        <v>82</v>
      </c>
      <c r="I2581" s="514" t="s">
        <v>82</v>
      </c>
      <c r="J2581" s="764" t="s">
        <v>1210</v>
      </c>
      <c r="K2581" s="764">
        <v>0</v>
      </c>
      <c r="L2581" s="868" t="s">
        <v>96</v>
      </c>
      <c r="M2581" s="468" t="s">
        <v>82</v>
      </c>
      <c r="N2581" s="940"/>
      <c r="O2581" s="922"/>
      <c r="P2581" s="871"/>
      <c r="Q2581" s="537">
        <f t="shared" si="73"/>
        <v>0</v>
      </c>
      <c r="R2581" s="470">
        <f>Q2581*0.93</f>
        <v>0</v>
      </c>
      <c r="S2581" s="1264" t="e">
        <f t="shared" si="74"/>
        <v>#DIV/0!</v>
      </c>
      <c r="T2581" s="1265"/>
      <c r="U2581" s="1292" t="s">
        <v>472</v>
      </c>
      <c r="V2581" s="1293"/>
    </row>
    <row r="2582" spans="1:23" ht="18">
      <c r="A2582" s="1652"/>
      <c r="B2582" s="817" t="s">
        <v>465</v>
      </c>
      <c r="C2582" s="1099" t="s">
        <v>82</v>
      </c>
      <c r="D2582" s="1098">
        <v>30</v>
      </c>
      <c r="E2582" s="1104">
        <v>30</v>
      </c>
      <c r="F2582" s="1103" t="s">
        <v>82</v>
      </c>
      <c r="G2582" s="838" t="s">
        <v>96</v>
      </c>
      <c r="H2582" s="468" t="s">
        <v>82</v>
      </c>
      <c r="I2582" s="514" t="s">
        <v>82</v>
      </c>
      <c r="J2582" s="764" t="s">
        <v>699</v>
      </c>
      <c r="K2582" s="514">
        <v>0</v>
      </c>
      <c r="L2582" s="514" t="s">
        <v>82</v>
      </c>
      <c r="M2582" s="863" t="s">
        <v>82</v>
      </c>
      <c r="N2582" s="923"/>
      <c r="O2582" s="922"/>
      <c r="P2582" s="871"/>
      <c r="Q2582" s="537">
        <f t="shared" si="73"/>
        <v>0</v>
      </c>
      <c r="R2582" s="470">
        <f>Q2582*0.93</f>
        <v>0</v>
      </c>
      <c r="S2582" s="1264" t="e">
        <f t="shared" si="74"/>
        <v>#DIV/0!</v>
      </c>
      <c r="T2582" s="1265"/>
      <c r="U2582" s="1292" t="s">
        <v>473</v>
      </c>
      <c r="V2582" s="1293"/>
    </row>
    <row r="2583" spans="1:23" ht="18">
      <c r="A2583" s="1653"/>
      <c r="B2583" s="817" t="s">
        <v>467</v>
      </c>
      <c r="C2583" s="1131">
        <v>28</v>
      </c>
      <c r="D2583" s="1098">
        <v>45</v>
      </c>
      <c r="E2583" s="1109">
        <v>20</v>
      </c>
      <c r="F2583" s="1105">
        <v>33</v>
      </c>
      <c r="G2583" s="514">
        <v>474</v>
      </c>
      <c r="H2583" s="468" t="s">
        <v>82</v>
      </c>
      <c r="I2583" s="514" t="s">
        <v>82</v>
      </c>
      <c r="J2583" s="764">
        <v>0</v>
      </c>
      <c r="K2583" s="764">
        <v>0</v>
      </c>
      <c r="L2583" s="868" t="s">
        <v>484</v>
      </c>
      <c r="M2583" s="1091" t="s">
        <v>1820</v>
      </c>
      <c r="N2583" s="514">
        <v>112500</v>
      </c>
      <c r="O2583" s="787">
        <v>26</v>
      </c>
      <c r="P2583" s="801">
        <v>72</v>
      </c>
      <c r="Q2583" s="537">
        <f t="shared" si="73"/>
        <v>7.28</v>
      </c>
      <c r="R2583" s="470">
        <f>Q2583*0.7835</f>
        <v>5.7038799999999998</v>
      </c>
      <c r="S2583" s="1264">
        <f t="shared" si="74"/>
        <v>15453.296703296703</v>
      </c>
      <c r="T2583" s="1265"/>
      <c r="U2583" s="1292" t="s">
        <v>1791</v>
      </c>
      <c r="V2583" s="1293"/>
    </row>
    <row r="2584" spans="1:23" ht="18">
      <c r="A2584" s="1651">
        <v>45672</v>
      </c>
      <c r="B2584" s="817" t="s">
        <v>256</v>
      </c>
      <c r="C2584" s="1095">
        <v>55</v>
      </c>
      <c r="D2584" s="1096">
        <v>53</v>
      </c>
      <c r="E2584" s="1101">
        <v>48</v>
      </c>
      <c r="F2584" s="1098">
        <v>35</v>
      </c>
      <c r="G2584" s="514">
        <v>475</v>
      </c>
      <c r="H2584" s="970">
        <v>169.47</v>
      </c>
      <c r="I2584" s="514" t="s">
        <v>82</v>
      </c>
      <c r="J2584" s="1155" t="s">
        <v>451</v>
      </c>
      <c r="K2584" s="839" t="s">
        <v>96</v>
      </c>
      <c r="L2584" s="868" t="s">
        <v>484</v>
      </c>
      <c r="M2584" s="468" t="s">
        <v>1052</v>
      </c>
      <c r="N2584" s="514">
        <f>69984+7218</f>
        <v>77202</v>
      </c>
      <c r="O2584" s="756">
        <v>180</v>
      </c>
      <c r="P2584" s="768">
        <v>98</v>
      </c>
      <c r="Q2584" s="537">
        <f t="shared" si="73"/>
        <v>3.6</v>
      </c>
      <c r="R2584" s="470">
        <f>Q2584*0.75</f>
        <v>2.7</v>
      </c>
      <c r="S2584" s="1264">
        <f t="shared" si="74"/>
        <v>21445</v>
      </c>
      <c r="T2584" s="1265"/>
      <c r="U2584" s="1292" t="s">
        <v>1791</v>
      </c>
      <c r="V2584" s="1293"/>
      <c r="W2584" s="959">
        <v>22</v>
      </c>
    </row>
    <row r="2585" spans="1:23" ht="18">
      <c r="A2585" s="1652"/>
      <c r="B2585" s="817">
        <v>6</v>
      </c>
      <c r="C2585" s="1099" t="s">
        <v>82</v>
      </c>
      <c r="D2585" s="1100">
        <v>101</v>
      </c>
      <c r="E2585" s="1101">
        <v>106</v>
      </c>
      <c r="F2585" s="1102" t="s">
        <v>82</v>
      </c>
      <c r="G2585" s="514">
        <v>476</v>
      </c>
      <c r="H2585" s="514" t="s">
        <v>82</v>
      </c>
      <c r="I2585" s="514" t="s">
        <v>82</v>
      </c>
      <c r="J2585" s="838" t="s">
        <v>697</v>
      </c>
      <c r="K2585" s="764" t="s">
        <v>699</v>
      </c>
      <c r="L2585" s="868" t="s">
        <v>96</v>
      </c>
      <c r="M2585" s="468" t="s">
        <v>82</v>
      </c>
      <c r="N2585" s="1142" t="s">
        <v>82</v>
      </c>
      <c r="O2585" s="756" t="s">
        <v>82</v>
      </c>
      <c r="P2585" s="801" t="s">
        <v>82</v>
      </c>
      <c r="Q2585" s="537" t="e">
        <f t="shared" si="73"/>
        <v>#VALUE!</v>
      </c>
      <c r="R2585" s="470" t="e">
        <f>Q2585*0.75</f>
        <v>#VALUE!</v>
      </c>
      <c r="S2585" s="1264" t="e">
        <f t="shared" si="74"/>
        <v>#VALUE!</v>
      </c>
      <c r="T2585" s="1265"/>
      <c r="U2585" s="1292" t="s">
        <v>1554</v>
      </c>
      <c r="V2585" s="1293"/>
    </row>
    <row r="2586" spans="1:23" ht="18">
      <c r="A2586" s="1652"/>
      <c r="B2586" s="817">
        <v>7</v>
      </c>
      <c r="C2586" s="1099">
        <v>100</v>
      </c>
      <c r="D2586" s="1102">
        <v>67</v>
      </c>
      <c r="E2586" s="1102">
        <v>17</v>
      </c>
      <c r="F2586" s="1102">
        <v>33</v>
      </c>
      <c r="G2586" s="514">
        <v>475</v>
      </c>
      <c r="H2586" s="514" t="s">
        <v>82</v>
      </c>
      <c r="I2586" s="514" t="s">
        <v>82</v>
      </c>
      <c r="J2586" s="764" t="s">
        <v>443</v>
      </c>
      <c r="K2586" s="764" t="s">
        <v>443</v>
      </c>
      <c r="L2586" s="868" t="s">
        <v>484</v>
      </c>
      <c r="M2586" s="468" t="s">
        <v>1238</v>
      </c>
      <c r="N2586" s="514">
        <v>198000</v>
      </c>
      <c r="O2586" s="756">
        <v>30.09</v>
      </c>
      <c r="P2586" s="1130">
        <v>19</v>
      </c>
      <c r="Q2586" s="537">
        <f t="shared" si="73"/>
        <v>24.372900000000001</v>
      </c>
      <c r="R2586" s="470">
        <f>Q2586*0.75</f>
        <v>18.279675000000001</v>
      </c>
      <c r="S2586" s="1264">
        <f t="shared" si="74"/>
        <v>8123.7768176950622</v>
      </c>
      <c r="T2586" s="1265"/>
      <c r="U2586" s="1292" t="s">
        <v>1690</v>
      </c>
      <c r="V2586" s="1293"/>
    </row>
    <row r="2587" spans="1:23" ht="18">
      <c r="A2587" s="1652"/>
      <c r="B2587" s="817">
        <v>8</v>
      </c>
      <c r="C2587" s="1099" t="s">
        <v>82</v>
      </c>
      <c r="D2587" s="1102">
        <v>230</v>
      </c>
      <c r="E2587" s="1102">
        <v>0</v>
      </c>
      <c r="F2587" s="1103" t="s">
        <v>82</v>
      </c>
      <c r="G2587" s="514">
        <v>0</v>
      </c>
      <c r="H2587" s="514" t="s">
        <v>82</v>
      </c>
      <c r="I2587" s="514" t="s">
        <v>82</v>
      </c>
      <c r="J2587" s="764" t="s">
        <v>1210</v>
      </c>
      <c r="K2587" s="764">
        <v>0</v>
      </c>
      <c r="L2587" s="868" t="s">
        <v>96</v>
      </c>
      <c r="M2587" s="468" t="s">
        <v>82</v>
      </c>
      <c r="N2587" s="940"/>
      <c r="O2587" s="922"/>
      <c r="P2587" s="871"/>
      <c r="Q2587" s="537">
        <f t="shared" si="73"/>
        <v>0</v>
      </c>
      <c r="R2587" s="470">
        <f>Q2587*0.93</f>
        <v>0</v>
      </c>
      <c r="S2587" s="1264" t="e">
        <f t="shared" si="74"/>
        <v>#DIV/0!</v>
      </c>
      <c r="T2587" s="1265"/>
      <c r="U2587" s="1292" t="s">
        <v>472</v>
      </c>
      <c r="V2587" s="1293"/>
    </row>
    <row r="2588" spans="1:23" ht="18">
      <c r="A2588" s="1652"/>
      <c r="B2588" s="817" t="s">
        <v>465</v>
      </c>
      <c r="C2588" s="1099" t="s">
        <v>82</v>
      </c>
      <c r="D2588" s="1098">
        <v>30</v>
      </c>
      <c r="E2588" s="1104">
        <v>30</v>
      </c>
      <c r="F2588" s="1103" t="s">
        <v>82</v>
      </c>
      <c r="G2588" s="838" t="s">
        <v>96</v>
      </c>
      <c r="H2588" s="468" t="s">
        <v>82</v>
      </c>
      <c r="I2588" s="514" t="s">
        <v>82</v>
      </c>
      <c r="J2588" s="764" t="s">
        <v>699</v>
      </c>
      <c r="K2588" s="514">
        <v>0</v>
      </c>
      <c r="L2588" s="514" t="s">
        <v>82</v>
      </c>
      <c r="M2588" s="863" t="s">
        <v>82</v>
      </c>
      <c r="N2588" s="923"/>
      <c r="O2588" s="922"/>
      <c r="P2588" s="871"/>
      <c r="Q2588" s="537">
        <f t="shared" si="73"/>
        <v>0</v>
      </c>
      <c r="R2588" s="470">
        <f>Q2588*0.93</f>
        <v>0</v>
      </c>
      <c r="S2588" s="1264" t="e">
        <f t="shared" si="74"/>
        <v>#DIV/0!</v>
      </c>
      <c r="T2588" s="1265"/>
      <c r="U2588" s="1292" t="s">
        <v>473</v>
      </c>
      <c r="V2588" s="1293"/>
    </row>
    <row r="2589" spans="1:23" ht="18">
      <c r="A2589" s="1653"/>
      <c r="B2589" s="817" t="s">
        <v>467</v>
      </c>
      <c r="C2589" s="1131">
        <v>28</v>
      </c>
      <c r="D2589" s="1098">
        <v>45</v>
      </c>
      <c r="E2589" s="1109">
        <v>20</v>
      </c>
      <c r="F2589" s="1105">
        <v>33</v>
      </c>
      <c r="G2589" s="514">
        <v>476</v>
      </c>
      <c r="H2589" s="468" t="s">
        <v>82</v>
      </c>
      <c r="I2589" s="514" t="s">
        <v>82</v>
      </c>
      <c r="J2589" s="764">
        <v>0</v>
      </c>
      <c r="K2589" s="764">
        <v>0</v>
      </c>
      <c r="L2589" s="868" t="s">
        <v>484</v>
      </c>
      <c r="M2589" s="1091" t="s">
        <v>1820</v>
      </c>
      <c r="N2589" s="514">
        <v>112500</v>
      </c>
      <c r="O2589" s="787">
        <v>26</v>
      </c>
      <c r="P2589" s="801">
        <v>72</v>
      </c>
      <c r="Q2589" s="537">
        <f t="shared" si="73"/>
        <v>7.28</v>
      </c>
      <c r="R2589" s="470">
        <f>Q2589*0.7835</f>
        <v>5.7038799999999998</v>
      </c>
      <c r="S2589" s="1264">
        <f t="shared" si="74"/>
        <v>15453.296703296703</v>
      </c>
      <c r="T2589" s="1265"/>
      <c r="U2589" s="1292" t="s">
        <v>1791</v>
      </c>
      <c r="V2589" s="1293"/>
    </row>
    <row r="2590" spans="1:23" ht="18">
      <c r="A2590" s="1651">
        <v>45673</v>
      </c>
      <c r="B2590" s="817" t="s">
        <v>256</v>
      </c>
      <c r="C2590" s="1095">
        <v>55</v>
      </c>
      <c r="D2590" s="1096">
        <v>53</v>
      </c>
      <c r="E2590" s="1101">
        <v>48</v>
      </c>
      <c r="F2590" s="1098" t="s">
        <v>1402</v>
      </c>
      <c r="G2590" s="514">
        <v>476</v>
      </c>
      <c r="H2590" s="970">
        <v>169.32</v>
      </c>
      <c r="I2590" s="514" t="s">
        <v>82</v>
      </c>
      <c r="J2590" s="1155" t="s">
        <v>451</v>
      </c>
      <c r="K2590" s="839" t="s">
        <v>96</v>
      </c>
      <c r="L2590" s="868" t="s">
        <v>484</v>
      </c>
      <c r="M2590" s="468" t="s">
        <v>1052</v>
      </c>
      <c r="N2590" s="514">
        <v>71205</v>
      </c>
      <c r="O2590" s="756">
        <v>180</v>
      </c>
      <c r="P2590" s="768">
        <v>99</v>
      </c>
      <c r="Q2590" s="537">
        <f t="shared" si="73"/>
        <v>1.8</v>
      </c>
      <c r="R2590" s="470">
        <f>Q2590*0.75</f>
        <v>1.35</v>
      </c>
      <c r="S2590" s="1264">
        <f t="shared" si="74"/>
        <v>39558.333333333336</v>
      </c>
      <c r="T2590" s="1265"/>
      <c r="U2590" s="1292" t="s">
        <v>1791</v>
      </c>
      <c r="V2590" s="1293"/>
    </row>
    <row r="2591" spans="1:23" ht="18">
      <c r="A2591" s="1652"/>
      <c r="B2591" s="817">
        <v>6</v>
      </c>
      <c r="C2591" s="1099" t="s">
        <v>82</v>
      </c>
      <c r="D2591" s="1100">
        <v>101</v>
      </c>
      <c r="E2591" s="1101">
        <v>106</v>
      </c>
      <c r="F2591" s="1102" t="s">
        <v>82</v>
      </c>
      <c r="G2591" s="514">
        <v>475</v>
      </c>
      <c r="H2591" s="514" t="s">
        <v>82</v>
      </c>
      <c r="I2591" s="514" t="s">
        <v>82</v>
      </c>
      <c r="J2591" s="838" t="s">
        <v>697</v>
      </c>
      <c r="K2591" s="764" t="s">
        <v>699</v>
      </c>
      <c r="L2591" s="868" t="s">
        <v>96</v>
      </c>
      <c r="M2591" s="468" t="s">
        <v>82</v>
      </c>
      <c r="N2591" s="1142" t="s">
        <v>82</v>
      </c>
      <c r="O2591" s="756" t="s">
        <v>82</v>
      </c>
      <c r="P2591" s="801" t="s">
        <v>82</v>
      </c>
      <c r="Q2591" s="537" t="e">
        <f t="shared" si="73"/>
        <v>#VALUE!</v>
      </c>
      <c r="R2591" s="470" t="e">
        <f>Q2591*0.75</f>
        <v>#VALUE!</v>
      </c>
      <c r="S2591" s="1264" t="e">
        <f t="shared" si="74"/>
        <v>#VALUE!</v>
      </c>
      <c r="T2591" s="1265"/>
      <c r="U2591" s="1292" t="s">
        <v>1554</v>
      </c>
      <c r="V2591" s="1293"/>
    </row>
    <row r="2592" spans="1:23" ht="18">
      <c r="A2592" s="1652"/>
      <c r="B2592" s="817">
        <v>7</v>
      </c>
      <c r="C2592" s="1099">
        <v>100</v>
      </c>
      <c r="D2592" s="1102">
        <v>67</v>
      </c>
      <c r="E2592" s="1102">
        <v>17</v>
      </c>
      <c r="F2592" s="1102">
        <v>33</v>
      </c>
      <c r="G2592" s="514">
        <v>475</v>
      </c>
      <c r="H2592" s="514" t="s">
        <v>82</v>
      </c>
      <c r="I2592" s="514" t="s">
        <v>82</v>
      </c>
      <c r="J2592" s="764" t="s">
        <v>443</v>
      </c>
      <c r="K2592" s="764" t="s">
        <v>443</v>
      </c>
      <c r="L2592" s="868" t="s">
        <v>484</v>
      </c>
      <c r="M2592" s="468" t="s">
        <v>1238</v>
      </c>
      <c r="N2592" s="514">
        <v>198000</v>
      </c>
      <c r="O2592" s="756">
        <v>32.15</v>
      </c>
      <c r="P2592" s="1130">
        <v>19</v>
      </c>
      <c r="Q2592" s="537">
        <f t="shared" si="73"/>
        <v>26.041499999999999</v>
      </c>
      <c r="R2592" s="470">
        <f>Q2592*0.75</f>
        <v>19.531124999999999</v>
      </c>
      <c r="S2592" s="1264">
        <f t="shared" si="74"/>
        <v>7603.2486607914288</v>
      </c>
      <c r="T2592" s="1265"/>
      <c r="U2592" s="1292" t="s">
        <v>1690</v>
      </c>
      <c r="V2592" s="1293"/>
    </row>
    <row r="2593" spans="1:22" ht="18">
      <c r="A2593" s="1652"/>
      <c r="B2593" s="817">
        <v>8</v>
      </c>
      <c r="C2593" s="1099" t="s">
        <v>82</v>
      </c>
      <c r="D2593" s="1102">
        <v>230</v>
      </c>
      <c r="E2593" s="1102">
        <v>0</v>
      </c>
      <c r="F2593" s="1103" t="s">
        <v>82</v>
      </c>
      <c r="G2593" s="514">
        <v>0</v>
      </c>
      <c r="H2593" s="514" t="s">
        <v>82</v>
      </c>
      <c r="I2593" s="514" t="s">
        <v>82</v>
      </c>
      <c r="J2593" s="764" t="s">
        <v>1210</v>
      </c>
      <c r="K2593" s="764">
        <v>0</v>
      </c>
      <c r="L2593" s="868" t="s">
        <v>96</v>
      </c>
      <c r="M2593" s="468" t="s">
        <v>82</v>
      </c>
      <c r="N2593" s="940"/>
      <c r="O2593" s="922"/>
      <c r="P2593" s="871"/>
      <c r="Q2593" s="537">
        <f t="shared" si="73"/>
        <v>0</v>
      </c>
      <c r="R2593" s="470">
        <f>Q2593*0.93</f>
        <v>0</v>
      </c>
      <c r="S2593" s="1264" t="e">
        <f t="shared" si="74"/>
        <v>#DIV/0!</v>
      </c>
      <c r="T2593" s="1265"/>
      <c r="U2593" s="1292" t="s">
        <v>472</v>
      </c>
      <c r="V2593" s="1293"/>
    </row>
    <row r="2594" spans="1:22" ht="18">
      <c r="A2594" s="1652"/>
      <c r="B2594" s="817" t="s">
        <v>465</v>
      </c>
      <c r="C2594" s="1099" t="s">
        <v>82</v>
      </c>
      <c r="D2594" s="1098">
        <v>30</v>
      </c>
      <c r="E2594" s="1104">
        <v>30</v>
      </c>
      <c r="F2594" s="1103" t="s">
        <v>82</v>
      </c>
      <c r="G2594" s="838" t="s">
        <v>96</v>
      </c>
      <c r="H2594" s="468" t="s">
        <v>82</v>
      </c>
      <c r="I2594" s="514" t="s">
        <v>82</v>
      </c>
      <c r="J2594" s="764" t="s">
        <v>699</v>
      </c>
      <c r="K2594" s="514">
        <v>0</v>
      </c>
      <c r="L2594" s="514" t="s">
        <v>82</v>
      </c>
      <c r="M2594" s="863" t="s">
        <v>82</v>
      </c>
      <c r="N2594" s="923"/>
      <c r="O2594" s="922"/>
      <c r="P2594" s="871"/>
      <c r="Q2594" s="537">
        <f t="shared" si="73"/>
        <v>0</v>
      </c>
      <c r="R2594" s="470">
        <f>Q2594*0.93</f>
        <v>0</v>
      </c>
      <c r="S2594" s="1264" t="e">
        <f t="shared" si="74"/>
        <v>#DIV/0!</v>
      </c>
      <c r="T2594" s="1265"/>
      <c r="U2594" s="1292" t="s">
        <v>473</v>
      </c>
      <c r="V2594" s="1293"/>
    </row>
    <row r="2595" spans="1:22" ht="18">
      <c r="A2595" s="1653"/>
      <c r="B2595" s="817" t="s">
        <v>467</v>
      </c>
      <c r="C2595" s="1131">
        <v>28</v>
      </c>
      <c r="D2595" s="1098">
        <v>45</v>
      </c>
      <c r="E2595" s="1109">
        <v>20</v>
      </c>
      <c r="F2595" s="1105">
        <v>33</v>
      </c>
      <c r="G2595" s="514">
        <v>475</v>
      </c>
      <c r="H2595" s="468" t="s">
        <v>82</v>
      </c>
      <c r="I2595" s="514" t="s">
        <v>82</v>
      </c>
      <c r="J2595" s="764">
        <v>0</v>
      </c>
      <c r="K2595" s="764">
        <v>0</v>
      </c>
      <c r="L2595" s="868" t="s">
        <v>484</v>
      </c>
      <c r="M2595" s="1091" t="s">
        <v>1820</v>
      </c>
      <c r="N2595" s="514">
        <v>112500</v>
      </c>
      <c r="O2595" s="787">
        <v>26</v>
      </c>
      <c r="P2595" s="801">
        <v>72</v>
      </c>
      <c r="Q2595" s="537">
        <f t="shared" si="73"/>
        <v>7.28</v>
      </c>
      <c r="R2595" s="470">
        <f>Q2595*0.7835</f>
        <v>5.7038799999999998</v>
      </c>
      <c r="S2595" s="1264">
        <f t="shared" si="74"/>
        <v>15453.296703296703</v>
      </c>
      <c r="T2595" s="1265"/>
      <c r="U2595" s="1292" t="s">
        <v>1690</v>
      </c>
      <c r="V2595" s="1293"/>
    </row>
    <row r="2596" spans="1:22" ht="18">
      <c r="A2596" s="1651">
        <v>45674</v>
      </c>
      <c r="B2596" s="817" t="s">
        <v>256</v>
      </c>
      <c r="C2596" s="1095">
        <v>55</v>
      </c>
      <c r="D2596" s="1096">
        <v>53</v>
      </c>
      <c r="E2596" s="1101">
        <v>48</v>
      </c>
      <c r="F2596" s="1098" t="s">
        <v>1875</v>
      </c>
      <c r="G2596" s="514">
        <v>473</v>
      </c>
      <c r="H2596" s="970">
        <v>169.15</v>
      </c>
      <c r="I2596" s="514" t="s">
        <v>82</v>
      </c>
      <c r="J2596" s="1155" t="s">
        <v>451</v>
      </c>
      <c r="K2596" s="839" t="s">
        <v>96</v>
      </c>
      <c r="L2596" s="868" t="s">
        <v>484</v>
      </c>
      <c r="M2596" s="468" t="s">
        <v>1086</v>
      </c>
      <c r="N2596" s="514">
        <v>70403</v>
      </c>
      <c r="O2596" s="756">
        <v>180</v>
      </c>
      <c r="P2596" s="768">
        <v>99</v>
      </c>
      <c r="Q2596" s="537">
        <f t="shared" ref="Q2596:Q2659" si="75">O2596*(100-P2596)/100</f>
        <v>1.8</v>
      </c>
      <c r="R2596" s="470">
        <f>Q2596*0.75</f>
        <v>1.35</v>
      </c>
      <c r="S2596" s="1264">
        <f t="shared" si="74"/>
        <v>39112.777777777774</v>
      </c>
      <c r="T2596" s="1265"/>
      <c r="U2596" s="1292" t="s">
        <v>1690</v>
      </c>
      <c r="V2596" s="1293"/>
    </row>
    <row r="2597" spans="1:22" ht="18">
      <c r="A2597" s="1652"/>
      <c r="B2597" s="817">
        <v>6</v>
      </c>
      <c r="C2597" s="1099" t="s">
        <v>82</v>
      </c>
      <c r="D2597" s="1100">
        <v>101</v>
      </c>
      <c r="E2597" s="1101">
        <v>106</v>
      </c>
      <c r="F2597" s="1102" t="s">
        <v>82</v>
      </c>
      <c r="G2597" s="514">
        <v>473</v>
      </c>
      <c r="H2597" s="514" t="s">
        <v>82</v>
      </c>
      <c r="I2597" s="514" t="s">
        <v>82</v>
      </c>
      <c r="J2597" s="838" t="s">
        <v>697</v>
      </c>
      <c r="K2597" s="764" t="s">
        <v>591</v>
      </c>
      <c r="L2597" s="868" t="s">
        <v>96</v>
      </c>
      <c r="M2597" s="468" t="s">
        <v>82</v>
      </c>
      <c r="N2597" s="1142" t="s">
        <v>82</v>
      </c>
      <c r="O2597" s="756" t="s">
        <v>82</v>
      </c>
      <c r="P2597" s="801" t="s">
        <v>82</v>
      </c>
      <c r="Q2597" s="537" t="e">
        <f t="shared" si="75"/>
        <v>#VALUE!</v>
      </c>
      <c r="R2597" s="470" t="e">
        <f>Q2597*0.75</f>
        <v>#VALUE!</v>
      </c>
      <c r="S2597" s="1264" t="e">
        <f t="shared" si="74"/>
        <v>#VALUE!</v>
      </c>
      <c r="T2597" s="1265"/>
      <c r="U2597" s="1292" t="s">
        <v>1554</v>
      </c>
      <c r="V2597" s="1293"/>
    </row>
    <row r="2598" spans="1:22" ht="18">
      <c r="A2598" s="1652"/>
      <c r="B2598" s="817">
        <v>7</v>
      </c>
      <c r="C2598" s="1099">
        <v>100</v>
      </c>
      <c r="D2598" s="1102" t="s">
        <v>1874</v>
      </c>
      <c r="E2598" s="1102">
        <v>17</v>
      </c>
      <c r="F2598" s="1102">
        <v>33</v>
      </c>
      <c r="G2598" s="514">
        <v>472</v>
      </c>
      <c r="H2598" s="514" t="s">
        <v>82</v>
      </c>
      <c r="I2598" s="514" t="s">
        <v>82</v>
      </c>
      <c r="J2598" s="764" t="s">
        <v>443</v>
      </c>
      <c r="K2598" s="764" t="s">
        <v>443</v>
      </c>
      <c r="L2598" s="868" t="s">
        <v>484</v>
      </c>
      <c r="M2598" s="468" t="s">
        <v>1238</v>
      </c>
      <c r="N2598" s="514">
        <v>198000</v>
      </c>
      <c r="O2598" s="756">
        <v>30.63</v>
      </c>
      <c r="P2598" s="1130">
        <v>19</v>
      </c>
      <c r="Q2598" s="537">
        <f t="shared" si="75"/>
        <v>24.810299999999998</v>
      </c>
      <c r="R2598" s="470">
        <f>Q2598*0.75</f>
        <v>18.607724999999999</v>
      </c>
      <c r="S2598" s="1264">
        <f t="shared" si="74"/>
        <v>7980.5564624369727</v>
      </c>
      <c r="T2598" s="1265"/>
      <c r="U2598" s="1292" t="s">
        <v>1690</v>
      </c>
      <c r="V2598" s="1293"/>
    </row>
    <row r="2599" spans="1:22" ht="18">
      <c r="A2599" s="1652"/>
      <c r="B2599" s="817">
        <v>8</v>
      </c>
      <c r="C2599" s="1099" t="s">
        <v>82</v>
      </c>
      <c r="D2599" s="1102">
        <v>230</v>
      </c>
      <c r="E2599" s="1102">
        <v>0</v>
      </c>
      <c r="F2599" s="1103" t="s">
        <v>82</v>
      </c>
      <c r="G2599" s="514">
        <v>0</v>
      </c>
      <c r="H2599" s="514" t="s">
        <v>82</v>
      </c>
      <c r="I2599" s="514" t="s">
        <v>82</v>
      </c>
      <c r="J2599" s="764" t="s">
        <v>1210</v>
      </c>
      <c r="K2599" s="764">
        <v>0</v>
      </c>
      <c r="L2599" s="868" t="s">
        <v>96</v>
      </c>
      <c r="M2599" s="468" t="s">
        <v>82</v>
      </c>
      <c r="N2599" s="940"/>
      <c r="O2599" s="922"/>
      <c r="P2599" s="871"/>
      <c r="Q2599" s="537">
        <f t="shared" si="75"/>
        <v>0</v>
      </c>
      <c r="R2599" s="470">
        <f>Q2599*0.93</f>
        <v>0</v>
      </c>
      <c r="S2599" s="1264" t="e">
        <f t="shared" si="74"/>
        <v>#DIV/0!</v>
      </c>
      <c r="T2599" s="1265"/>
      <c r="U2599" s="1292" t="s">
        <v>472</v>
      </c>
      <c r="V2599" s="1293"/>
    </row>
    <row r="2600" spans="1:22" ht="18">
      <c r="A2600" s="1652"/>
      <c r="B2600" s="817" t="s">
        <v>465</v>
      </c>
      <c r="C2600" s="1099" t="s">
        <v>82</v>
      </c>
      <c r="D2600" s="1098">
        <v>30</v>
      </c>
      <c r="E2600" s="1104">
        <v>30</v>
      </c>
      <c r="F2600" s="1103" t="s">
        <v>82</v>
      </c>
      <c r="G2600" s="838" t="s">
        <v>96</v>
      </c>
      <c r="H2600" s="468" t="s">
        <v>82</v>
      </c>
      <c r="I2600" s="514" t="s">
        <v>82</v>
      </c>
      <c r="J2600" s="764" t="s">
        <v>699</v>
      </c>
      <c r="K2600" s="514">
        <v>0</v>
      </c>
      <c r="L2600" s="514" t="s">
        <v>82</v>
      </c>
      <c r="M2600" s="863" t="s">
        <v>82</v>
      </c>
      <c r="N2600" s="923"/>
      <c r="O2600" s="922"/>
      <c r="P2600" s="871"/>
      <c r="Q2600" s="537">
        <f t="shared" si="75"/>
        <v>0</v>
      </c>
      <c r="R2600" s="470">
        <f>Q2600*0.93</f>
        <v>0</v>
      </c>
      <c r="S2600" s="1264" t="e">
        <f t="shared" si="74"/>
        <v>#DIV/0!</v>
      </c>
      <c r="T2600" s="1265"/>
      <c r="U2600" s="1292" t="s">
        <v>473</v>
      </c>
      <c r="V2600" s="1293"/>
    </row>
    <row r="2601" spans="1:22" ht="18">
      <c r="A2601" s="1653"/>
      <c r="B2601" s="817" t="s">
        <v>467</v>
      </c>
      <c r="C2601" s="1131">
        <v>28</v>
      </c>
      <c r="D2601" s="1098">
        <v>45</v>
      </c>
      <c r="E2601" s="1109">
        <v>20</v>
      </c>
      <c r="F2601" s="1105">
        <v>33</v>
      </c>
      <c r="G2601" s="514">
        <v>473</v>
      </c>
      <c r="H2601" s="468" t="s">
        <v>82</v>
      </c>
      <c r="I2601" s="514" t="s">
        <v>82</v>
      </c>
      <c r="J2601" s="764">
        <v>0</v>
      </c>
      <c r="K2601" s="764">
        <v>0</v>
      </c>
      <c r="L2601" s="868" t="s">
        <v>484</v>
      </c>
      <c r="M2601" s="1091" t="s">
        <v>1820</v>
      </c>
      <c r="N2601" s="514">
        <v>112500</v>
      </c>
      <c r="O2601" s="787">
        <v>26</v>
      </c>
      <c r="P2601" s="801">
        <v>72</v>
      </c>
      <c r="Q2601" s="537">
        <f t="shared" si="75"/>
        <v>7.28</v>
      </c>
      <c r="R2601" s="470">
        <f>Q2601*0.7835</f>
        <v>5.7038799999999998</v>
      </c>
      <c r="S2601" s="1264">
        <f t="shared" si="74"/>
        <v>15453.296703296703</v>
      </c>
      <c r="T2601" s="1265"/>
      <c r="U2601" s="1292" t="s">
        <v>1690</v>
      </c>
      <c r="V2601" s="1293"/>
    </row>
    <row r="2602" spans="1:22" ht="18">
      <c r="A2602" s="1651">
        <v>45675</v>
      </c>
      <c r="B2602" s="817" t="s">
        <v>256</v>
      </c>
      <c r="C2602" s="1095">
        <v>55</v>
      </c>
      <c r="D2602" s="1096">
        <v>54</v>
      </c>
      <c r="E2602" s="1101">
        <v>48</v>
      </c>
      <c r="F2602" s="1098">
        <v>37</v>
      </c>
      <c r="G2602" s="514">
        <v>472</v>
      </c>
      <c r="H2602" s="970">
        <v>168.98</v>
      </c>
      <c r="I2602" s="514" t="s">
        <v>82</v>
      </c>
      <c r="J2602" s="1155" t="s">
        <v>451</v>
      </c>
      <c r="K2602" s="839" t="s">
        <v>96</v>
      </c>
      <c r="L2602" s="868" t="s">
        <v>484</v>
      </c>
      <c r="M2602" s="468" t="s">
        <v>1086</v>
      </c>
      <c r="N2602" s="514">
        <v>67095</v>
      </c>
      <c r="O2602" s="756">
        <v>180</v>
      </c>
      <c r="P2602" s="768">
        <v>99</v>
      </c>
      <c r="Q2602" s="537">
        <f t="shared" si="75"/>
        <v>1.8</v>
      </c>
      <c r="R2602" s="470">
        <f>Q2602*0.75</f>
        <v>1.35</v>
      </c>
      <c r="S2602" s="1264">
        <f t="shared" si="74"/>
        <v>37275</v>
      </c>
      <c r="T2602" s="1265"/>
      <c r="U2602" s="1292" t="s">
        <v>1690</v>
      </c>
      <c r="V2602" s="1293"/>
    </row>
    <row r="2603" spans="1:22" ht="18">
      <c r="A2603" s="1652"/>
      <c r="B2603" s="817">
        <v>6</v>
      </c>
      <c r="C2603" s="1099" t="s">
        <v>82</v>
      </c>
      <c r="D2603" s="1100">
        <v>101</v>
      </c>
      <c r="E2603" s="1101">
        <v>106</v>
      </c>
      <c r="F2603" s="1102" t="s">
        <v>82</v>
      </c>
      <c r="G2603" s="514">
        <v>472</v>
      </c>
      <c r="H2603" s="514" t="s">
        <v>82</v>
      </c>
      <c r="I2603" s="514" t="s">
        <v>82</v>
      </c>
      <c r="J2603" s="838" t="s">
        <v>697</v>
      </c>
      <c r="K2603" s="764" t="s">
        <v>406</v>
      </c>
      <c r="L2603" s="868" t="s">
        <v>96</v>
      </c>
      <c r="M2603" s="468" t="s">
        <v>82</v>
      </c>
      <c r="N2603" s="1142" t="s">
        <v>82</v>
      </c>
      <c r="O2603" s="756" t="s">
        <v>82</v>
      </c>
      <c r="P2603" s="801" t="s">
        <v>82</v>
      </c>
      <c r="Q2603" s="537" t="e">
        <f t="shared" si="75"/>
        <v>#VALUE!</v>
      </c>
      <c r="R2603" s="470" t="e">
        <f>Q2603*0.75</f>
        <v>#VALUE!</v>
      </c>
      <c r="S2603" s="1264" t="e">
        <f t="shared" si="74"/>
        <v>#VALUE!</v>
      </c>
      <c r="T2603" s="1265"/>
      <c r="U2603" s="1292" t="s">
        <v>1554</v>
      </c>
      <c r="V2603" s="1293"/>
    </row>
    <row r="2604" spans="1:22" ht="18">
      <c r="A2604" s="1652"/>
      <c r="B2604" s="817">
        <v>7</v>
      </c>
      <c r="C2604" s="1099">
        <v>100</v>
      </c>
      <c r="D2604" s="1102">
        <v>66</v>
      </c>
      <c r="E2604" s="1102">
        <v>17</v>
      </c>
      <c r="F2604" s="1102">
        <v>33</v>
      </c>
      <c r="G2604" s="514">
        <v>471</v>
      </c>
      <c r="H2604" s="514" t="s">
        <v>82</v>
      </c>
      <c r="I2604" s="514" t="s">
        <v>82</v>
      </c>
      <c r="J2604" s="764" t="s">
        <v>443</v>
      </c>
      <c r="K2604" s="764" t="s">
        <v>443</v>
      </c>
      <c r="L2604" s="868" t="s">
        <v>484</v>
      </c>
      <c r="M2604" s="468" t="s">
        <v>1720</v>
      </c>
      <c r="N2604" s="514">
        <v>189750</v>
      </c>
      <c r="O2604" s="756">
        <v>31.48</v>
      </c>
      <c r="P2604" s="1130">
        <v>19</v>
      </c>
      <c r="Q2604" s="537">
        <f t="shared" si="75"/>
        <v>25.498800000000003</v>
      </c>
      <c r="R2604" s="470">
        <f>Q2604*0.75</f>
        <v>19.124100000000002</v>
      </c>
      <c r="S2604" s="1264">
        <f t="shared" si="74"/>
        <v>7441.5266600781206</v>
      </c>
      <c r="T2604" s="1265"/>
      <c r="U2604" s="1292" t="s">
        <v>1690</v>
      </c>
      <c r="V2604" s="1293"/>
    </row>
    <row r="2605" spans="1:22" ht="18">
      <c r="A2605" s="1652"/>
      <c r="B2605" s="817">
        <v>8</v>
      </c>
      <c r="C2605" s="1099" t="s">
        <v>82</v>
      </c>
      <c r="D2605" s="1102">
        <v>230</v>
      </c>
      <c r="E2605" s="1102">
        <v>0</v>
      </c>
      <c r="F2605" s="1103" t="s">
        <v>82</v>
      </c>
      <c r="G2605" s="514">
        <v>0</v>
      </c>
      <c r="H2605" s="514" t="s">
        <v>82</v>
      </c>
      <c r="I2605" s="514" t="s">
        <v>82</v>
      </c>
      <c r="J2605" s="764" t="s">
        <v>1210</v>
      </c>
      <c r="K2605" s="764">
        <v>0</v>
      </c>
      <c r="L2605" s="868" t="s">
        <v>96</v>
      </c>
      <c r="M2605" s="468" t="s">
        <v>82</v>
      </c>
      <c r="N2605" s="940"/>
      <c r="O2605" s="922"/>
      <c r="P2605" s="871"/>
      <c r="Q2605" s="537">
        <f t="shared" si="75"/>
        <v>0</v>
      </c>
      <c r="R2605" s="470">
        <f>Q2605*0.93</f>
        <v>0</v>
      </c>
      <c r="S2605" s="1264" t="e">
        <f t="shared" si="74"/>
        <v>#DIV/0!</v>
      </c>
      <c r="T2605" s="1265"/>
      <c r="U2605" s="1292" t="s">
        <v>472</v>
      </c>
      <c r="V2605" s="1293"/>
    </row>
    <row r="2606" spans="1:22" ht="18">
      <c r="A2606" s="1652"/>
      <c r="B2606" s="817" t="s">
        <v>465</v>
      </c>
      <c r="C2606" s="1099" t="s">
        <v>82</v>
      </c>
      <c r="D2606" s="1098">
        <v>30</v>
      </c>
      <c r="E2606" s="1104">
        <v>30</v>
      </c>
      <c r="F2606" s="1103" t="s">
        <v>82</v>
      </c>
      <c r="G2606" s="838" t="s">
        <v>96</v>
      </c>
      <c r="H2606" s="468" t="s">
        <v>82</v>
      </c>
      <c r="I2606" s="514" t="s">
        <v>82</v>
      </c>
      <c r="J2606" s="764" t="s">
        <v>699</v>
      </c>
      <c r="K2606" s="514">
        <v>0</v>
      </c>
      <c r="L2606" s="514" t="s">
        <v>82</v>
      </c>
      <c r="M2606" s="863" t="s">
        <v>82</v>
      </c>
      <c r="N2606" s="923"/>
      <c r="O2606" s="922"/>
      <c r="P2606" s="871"/>
      <c r="Q2606" s="537">
        <f t="shared" si="75"/>
        <v>0</v>
      </c>
      <c r="R2606" s="470">
        <f>Q2606*0.93</f>
        <v>0</v>
      </c>
      <c r="S2606" s="1264" t="e">
        <f t="shared" si="74"/>
        <v>#DIV/0!</v>
      </c>
      <c r="T2606" s="1265"/>
      <c r="U2606" s="1292" t="s">
        <v>473</v>
      </c>
      <c r="V2606" s="1293"/>
    </row>
    <row r="2607" spans="1:22" ht="18">
      <c r="A2607" s="1653"/>
      <c r="B2607" s="817" t="s">
        <v>467</v>
      </c>
      <c r="C2607" s="1131">
        <v>28</v>
      </c>
      <c r="D2607" s="1098">
        <v>45</v>
      </c>
      <c r="E2607" s="1109">
        <v>20</v>
      </c>
      <c r="F2607" s="1105">
        <v>33</v>
      </c>
      <c r="G2607" s="514">
        <v>471</v>
      </c>
      <c r="H2607" s="468" t="s">
        <v>82</v>
      </c>
      <c r="I2607" s="514" t="s">
        <v>82</v>
      </c>
      <c r="J2607" s="764">
        <v>0</v>
      </c>
      <c r="K2607" s="764">
        <v>0</v>
      </c>
      <c r="L2607" s="868" t="s">
        <v>484</v>
      </c>
      <c r="M2607" s="1091" t="s">
        <v>1820</v>
      </c>
      <c r="N2607" s="514">
        <v>115000</v>
      </c>
      <c r="O2607" s="787">
        <v>26</v>
      </c>
      <c r="P2607" s="801">
        <v>72</v>
      </c>
      <c r="Q2607" s="537">
        <f t="shared" si="75"/>
        <v>7.28</v>
      </c>
      <c r="R2607" s="470">
        <f>Q2607*0.7835</f>
        <v>5.7038799999999998</v>
      </c>
      <c r="S2607" s="1264">
        <f t="shared" si="74"/>
        <v>15796.703296703296</v>
      </c>
      <c r="T2607" s="1265"/>
      <c r="U2607" s="1292" t="s">
        <v>1690</v>
      </c>
      <c r="V2607" s="1293"/>
    </row>
    <row r="2608" spans="1:22" ht="18">
      <c r="A2608" s="1651">
        <v>45676</v>
      </c>
      <c r="B2608" s="817" t="s">
        <v>256</v>
      </c>
      <c r="C2608" s="1095">
        <v>55</v>
      </c>
      <c r="D2608" s="1096">
        <v>54</v>
      </c>
      <c r="E2608" s="1101">
        <v>48</v>
      </c>
      <c r="F2608" s="1098" t="s">
        <v>797</v>
      </c>
      <c r="G2608" s="514">
        <v>470</v>
      </c>
      <c r="H2608" s="970">
        <v>168.82</v>
      </c>
      <c r="I2608" s="514" t="s">
        <v>82</v>
      </c>
      <c r="J2608" s="1155" t="s">
        <v>451</v>
      </c>
      <c r="K2608" s="839" t="s">
        <v>96</v>
      </c>
      <c r="L2608" s="868" t="s">
        <v>484</v>
      </c>
      <c r="M2608" s="468" t="s">
        <v>1086</v>
      </c>
      <c r="N2608" s="514">
        <v>66971</v>
      </c>
      <c r="O2608" s="756">
        <v>180</v>
      </c>
      <c r="P2608" s="768">
        <v>99</v>
      </c>
      <c r="Q2608" s="537">
        <f t="shared" si="75"/>
        <v>1.8</v>
      </c>
      <c r="R2608" s="470">
        <f>Q2608*0.75</f>
        <v>1.35</v>
      </c>
      <c r="S2608" s="1264">
        <f t="shared" si="74"/>
        <v>37206.111111111109</v>
      </c>
      <c r="T2608" s="1265"/>
      <c r="U2608" s="1292" t="s">
        <v>1690</v>
      </c>
      <c r="V2608" s="1293"/>
    </row>
    <row r="2609" spans="1:22" ht="18">
      <c r="A2609" s="1652"/>
      <c r="B2609" s="817">
        <v>6</v>
      </c>
      <c r="C2609" s="1099" t="s">
        <v>82</v>
      </c>
      <c r="D2609" s="1100">
        <v>101</v>
      </c>
      <c r="E2609" s="1101">
        <v>106</v>
      </c>
      <c r="F2609" s="1102" t="s">
        <v>82</v>
      </c>
      <c r="G2609" s="514">
        <v>471</v>
      </c>
      <c r="H2609" s="514" t="s">
        <v>82</v>
      </c>
      <c r="I2609" s="514" t="s">
        <v>82</v>
      </c>
      <c r="J2609" s="838" t="s">
        <v>697</v>
      </c>
      <c r="K2609" s="764" t="s">
        <v>406</v>
      </c>
      <c r="L2609" s="868" t="s">
        <v>96</v>
      </c>
      <c r="M2609" s="468" t="s">
        <v>82</v>
      </c>
      <c r="N2609" s="1142" t="s">
        <v>82</v>
      </c>
      <c r="O2609" s="756" t="s">
        <v>82</v>
      </c>
      <c r="P2609" s="801" t="s">
        <v>82</v>
      </c>
      <c r="Q2609" s="537" t="e">
        <f t="shared" si="75"/>
        <v>#VALUE!</v>
      </c>
      <c r="R2609" s="470" t="e">
        <f>Q2609*0.75</f>
        <v>#VALUE!</v>
      </c>
      <c r="S2609" s="1264" t="e">
        <f t="shared" si="74"/>
        <v>#VALUE!</v>
      </c>
      <c r="T2609" s="1265"/>
      <c r="U2609" s="1292" t="s">
        <v>1554</v>
      </c>
      <c r="V2609" s="1293"/>
    </row>
    <row r="2610" spans="1:22" ht="18">
      <c r="A2610" s="1652"/>
      <c r="B2610" s="817">
        <v>7</v>
      </c>
      <c r="C2610" s="1099">
        <v>100</v>
      </c>
      <c r="D2610" s="1102">
        <v>66</v>
      </c>
      <c r="E2610" s="1102">
        <v>17</v>
      </c>
      <c r="F2610" s="1102">
        <v>33</v>
      </c>
      <c r="G2610" s="514">
        <v>470</v>
      </c>
      <c r="H2610" s="514" t="s">
        <v>82</v>
      </c>
      <c r="I2610" s="514" t="s">
        <v>82</v>
      </c>
      <c r="J2610" s="764" t="s">
        <v>443</v>
      </c>
      <c r="K2610" s="764" t="s">
        <v>443</v>
      </c>
      <c r="L2610" s="868" t="s">
        <v>484</v>
      </c>
      <c r="M2610" s="468" t="s">
        <v>1879</v>
      </c>
      <c r="N2610" s="514">
        <v>200000</v>
      </c>
      <c r="O2610" s="756">
        <v>33.479999999999997</v>
      </c>
      <c r="P2610" s="1130">
        <v>19</v>
      </c>
      <c r="Q2610" s="537">
        <f t="shared" si="75"/>
        <v>27.118799999999997</v>
      </c>
      <c r="R2610" s="470">
        <f>Q2610*0.75</f>
        <v>20.339099999999998</v>
      </c>
      <c r="S2610" s="1264">
        <f t="shared" si="74"/>
        <v>7374.9575939938359</v>
      </c>
      <c r="T2610" s="1265"/>
      <c r="U2610" s="1292" t="s">
        <v>1690</v>
      </c>
      <c r="V2610" s="1293"/>
    </row>
    <row r="2611" spans="1:22" ht="18">
      <c r="A2611" s="1652"/>
      <c r="B2611" s="817">
        <v>8</v>
      </c>
      <c r="C2611" s="1099" t="s">
        <v>82</v>
      </c>
      <c r="D2611" s="1102">
        <v>230</v>
      </c>
      <c r="E2611" s="1102">
        <v>0</v>
      </c>
      <c r="F2611" s="1103" t="s">
        <v>82</v>
      </c>
      <c r="G2611" s="514">
        <v>0</v>
      </c>
      <c r="H2611" s="514" t="s">
        <v>82</v>
      </c>
      <c r="I2611" s="514" t="s">
        <v>82</v>
      </c>
      <c r="J2611" s="764" t="s">
        <v>1210</v>
      </c>
      <c r="K2611" s="764">
        <v>0</v>
      </c>
      <c r="L2611" s="868" t="s">
        <v>96</v>
      </c>
      <c r="M2611" s="468" t="s">
        <v>82</v>
      </c>
      <c r="N2611" s="940"/>
      <c r="O2611" s="922"/>
      <c r="P2611" s="871"/>
      <c r="Q2611" s="537">
        <f t="shared" si="75"/>
        <v>0</v>
      </c>
      <c r="R2611" s="470">
        <f>Q2611*0.93</f>
        <v>0</v>
      </c>
      <c r="S2611" s="1264" t="e">
        <f t="shared" si="74"/>
        <v>#DIV/0!</v>
      </c>
      <c r="T2611" s="1265"/>
      <c r="U2611" s="1292" t="s">
        <v>472</v>
      </c>
      <c r="V2611" s="1293"/>
    </row>
    <row r="2612" spans="1:22" ht="18">
      <c r="A2612" s="1652"/>
      <c r="B2612" s="817" t="s">
        <v>465</v>
      </c>
      <c r="C2612" s="1099" t="s">
        <v>82</v>
      </c>
      <c r="D2612" s="1098">
        <v>30</v>
      </c>
      <c r="E2612" s="1104">
        <v>30</v>
      </c>
      <c r="F2612" s="1103" t="s">
        <v>82</v>
      </c>
      <c r="G2612" s="838" t="s">
        <v>96</v>
      </c>
      <c r="H2612" s="468" t="s">
        <v>82</v>
      </c>
      <c r="I2612" s="514" t="s">
        <v>82</v>
      </c>
      <c r="J2612" s="764" t="s">
        <v>699</v>
      </c>
      <c r="K2612" s="514">
        <v>0</v>
      </c>
      <c r="L2612" s="514" t="s">
        <v>82</v>
      </c>
      <c r="M2612" s="863" t="s">
        <v>82</v>
      </c>
      <c r="N2612" s="923"/>
      <c r="O2612" s="922"/>
      <c r="P2612" s="871"/>
      <c r="Q2612" s="537">
        <f t="shared" si="75"/>
        <v>0</v>
      </c>
      <c r="R2612" s="470">
        <f>Q2612*0.93</f>
        <v>0</v>
      </c>
      <c r="S2612" s="1264" t="e">
        <f t="shared" si="74"/>
        <v>#DIV/0!</v>
      </c>
      <c r="T2612" s="1265"/>
      <c r="U2612" s="1292" t="s">
        <v>473</v>
      </c>
      <c r="V2612" s="1293"/>
    </row>
    <row r="2613" spans="1:22" ht="18">
      <c r="A2613" s="1653"/>
      <c r="B2613" s="817" t="s">
        <v>467</v>
      </c>
      <c r="C2613" s="1131">
        <v>28</v>
      </c>
      <c r="D2613" s="1098">
        <v>45</v>
      </c>
      <c r="E2613" s="1109">
        <v>20</v>
      </c>
      <c r="F2613" s="1105">
        <v>33</v>
      </c>
      <c r="G2613" s="514">
        <v>471</v>
      </c>
      <c r="H2613" s="468" t="s">
        <v>82</v>
      </c>
      <c r="I2613" s="514" t="s">
        <v>82</v>
      </c>
      <c r="J2613" s="764">
        <v>0</v>
      </c>
      <c r="K2613" s="764">
        <v>0</v>
      </c>
      <c r="L2613" s="868" t="s">
        <v>484</v>
      </c>
      <c r="M2613" s="1091" t="s">
        <v>1820</v>
      </c>
      <c r="N2613" s="514">
        <v>115000</v>
      </c>
      <c r="O2613" s="787">
        <v>26</v>
      </c>
      <c r="P2613" s="801">
        <v>72</v>
      </c>
      <c r="Q2613" s="537">
        <f t="shared" si="75"/>
        <v>7.28</v>
      </c>
      <c r="R2613" s="470">
        <f>Q2613*0.7835</f>
        <v>5.7038799999999998</v>
      </c>
      <c r="S2613" s="1264">
        <f t="shared" si="74"/>
        <v>15796.703296703296</v>
      </c>
      <c r="T2613" s="1265"/>
      <c r="U2613" s="1292" t="s">
        <v>1690</v>
      </c>
      <c r="V2613" s="1293"/>
    </row>
    <row r="2614" spans="1:22" ht="18">
      <c r="A2614" s="1651">
        <v>45677</v>
      </c>
      <c r="B2614" s="817" t="s">
        <v>256</v>
      </c>
      <c r="C2614" s="1095">
        <v>55</v>
      </c>
      <c r="D2614" s="1096">
        <v>54</v>
      </c>
      <c r="E2614" s="1101">
        <v>48</v>
      </c>
      <c r="F2614" s="1098">
        <v>36</v>
      </c>
      <c r="G2614" s="514">
        <v>470</v>
      </c>
      <c r="H2614" s="970">
        <v>168.68</v>
      </c>
      <c r="I2614" s="514" t="s">
        <v>82</v>
      </c>
      <c r="J2614" s="1155" t="s">
        <v>451</v>
      </c>
      <c r="K2614" s="839" t="s">
        <v>96</v>
      </c>
      <c r="L2614" s="868" t="s">
        <v>484</v>
      </c>
      <c r="M2614" s="468" t="s">
        <v>1086</v>
      </c>
      <c r="N2614" s="514">
        <v>64982</v>
      </c>
      <c r="O2614" s="756">
        <v>180</v>
      </c>
      <c r="P2614" s="768">
        <v>99</v>
      </c>
      <c r="Q2614" s="537">
        <f t="shared" si="75"/>
        <v>1.8</v>
      </c>
      <c r="R2614" s="470">
        <f>Q2614*0.75</f>
        <v>1.35</v>
      </c>
      <c r="S2614" s="1264">
        <f t="shared" si="74"/>
        <v>36101.111111111109</v>
      </c>
      <c r="T2614" s="1265"/>
      <c r="U2614" s="1292" t="s">
        <v>1690</v>
      </c>
      <c r="V2614" s="1293"/>
    </row>
    <row r="2615" spans="1:22" ht="18">
      <c r="A2615" s="1652"/>
      <c r="B2615" s="817">
        <v>6</v>
      </c>
      <c r="C2615" s="1099" t="s">
        <v>82</v>
      </c>
      <c r="D2615" s="1100">
        <v>101</v>
      </c>
      <c r="E2615" s="1101">
        <v>106</v>
      </c>
      <c r="F2615" s="1102" t="s">
        <v>82</v>
      </c>
      <c r="G2615" s="514">
        <v>470</v>
      </c>
      <c r="H2615" s="514" t="s">
        <v>82</v>
      </c>
      <c r="I2615" s="514" t="s">
        <v>82</v>
      </c>
      <c r="J2615" s="838" t="s">
        <v>697</v>
      </c>
      <c r="K2615" s="764" t="s">
        <v>485</v>
      </c>
      <c r="L2615" s="868" t="s">
        <v>96</v>
      </c>
      <c r="M2615" s="468" t="s">
        <v>82</v>
      </c>
      <c r="N2615" s="1142" t="s">
        <v>82</v>
      </c>
      <c r="O2615" s="756" t="s">
        <v>82</v>
      </c>
      <c r="P2615" s="801" t="s">
        <v>82</v>
      </c>
      <c r="Q2615" s="537" t="e">
        <f t="shared" si="75"/>
        <v>#VALUE!</v>
      </c>
      <c r="R2615" s="470" t="e">
        <f>Q2615*0.75</f>
        <v>#VALUE!</v>
      </c>
      <c r="S2615" s="1264" t="e">
        <f t="shared" si="74"/>
        <v>#VALUE!</v>
      </c>
      <c r="T2615" s="1265"/>
      <c r="U2615" s="1292" t="s">
        <v>1554</v>
      </c>
      <c r="V2615" s="1293"/>
    </row>
    <row r="2616" spans="1:22" ht="18">
      <c r="A2616" s="1652"/>
      <c r="B2616" s="817">
        <v>7</v>
      </c>
      <c r="C2616" s="1099">
        <v>100</v>
      </c>
      <c r="D2616" s="1102">
        <v>66</v>
      </c>
      <c r="E2616" s="1102">
        <v>17</v>
      </c>
      <c r="F2616" s="1102">
        <v>33</v>
      </c>
      <c r="G2616" s="514">
        <v>469</v>
      </c>
      <c r="H2616" s="514" t="s">
        <v>82</v>
      </c>
      <c r="I2616" s="514" t="s">
        <v>82</v>
      </c>
      <c r="J2616" s="764" t="s">
        <v>443</v>
      </c>
      <c r="K2616" s="764" t="s">
        <v>443</v>
      </c>
      <c r="L2616" s="868" t="s">
        <v>484</v>
      </c>
      <c r="M2616" s="468" t="s">
        <v>1238</v>
      </c>
      <c r="N2616" s="514">
        <v>200000</v>
      </c>
      <c r="O2616" s="756">
        <v>33.47</v>
      </c>
      <c r="P2616" s="1130">
        <v>19</v>
      </c>
      <c r="Q2616" s="537">
        <f t="shared" si="75"/>
        <v>27.110699999999998</v>
      </c>
      <c r="R2616" s="470">
        <f>Q2616*0.75</f>
        <v>20.333024999999999</v>
      </c>
      <c r="S2616" s="1264">
        <f t="shared" si="74"/>
        <v>7377.1610471142394</v>
      </c>
      <c r="T2616" s="1265"/>
      <c r="U2616" s="1292" t="s">
        <v>1690</v>
      </c>
      <c r="V2616" s="1293"/>
    </row>
    <row r="2617" spans="1:22" ht="18">
      <c r="A2617" s="1652"/>
      <c r="B2617" s="817">
        <v>8</v>
      </c>
      <c r="C2617" s="1099" t="s">
        <v>82</v>
      </c>
      <c r="D2617" s="1102">
        <v>230</v>
      </c>
      <c r="E2617" s="1102">
        <v>0</v>
      </c>
      <c r="F2617" s="1103" t="s">
        <v>82</v>
      </c>
      <c r="G2617" s="514">
        <v>0</v>
      </c>
      <c r="H2617" s="514" t="s">
        <v>82</v>
      </c>
      <c r="I2617" s="514" t="s">
        <v>82</v>
      </c>
      <c r="J2617" s="764" t="s">
        <v>1210</v>
      </c>
      <c r="K2617" s="764">
        <v>0</v>
      </c>
      <c r="L2617" s="868" t="s">
        <v>96</v>
      </c>
      <c r="M2617" s="468" t="s">
        <v>82</v>
      </c>
      <c r="N2617" s="940"/>
      <c r="O2617" s="922"/>
      <c r="P2617" s="871"/>
      <c r="Q2617" s="537">
        <f t="shared" si="75"/>
        <v>0</v>
      </c>
      <c r="R2617" s="470">
        <f>Q2617*0.93</f>
        <v>0</v>
      </c>
      <c r="S2617" s="1264" t="e">
        <f t="shared" si="74"/>
        <v>#DIV/0!</v>
      </c>
      <c r="T2617" s="1265"/>
      <c r="U2617" s="1292" t="s">
        <v>472</v>
      </c>
      <c r="V2617" s="1293"/>
    </row>
    <row r="2618" spans="1:22" ht="18">
      <c r="A2618" s="1652"/>
      <c r="B2618" s="817" t="s">
        <v>465</v>
      </c>
      <c r="C2618" s="1099" t="s">
        <v>82</v>
      </c>
      <c r="D2618" s="1098">
        <v>30</v>
      </c>
      <c r="E2618" s="1104">
        <v>30</v>
      </c>
      <c r="F2618" s="1103" t="s">
        <v>82</v>
      </c>
      <c r="G2618" s="838" t="s">
        <v>96</v>
      </c>
      <c r="H2618" s="468" t="s">
        <v>82</v>
      </c>
      <c r="I2618" s="514" t="s">
        <v>82</v>
      </c>
      <c r="J2618" s="764" t="s">
        <v>699</v>
      </c>
      <c r="K2618" s="514">
        <v>0</v>
      </c>
      <c r="L2618" s="514" t="s">
        <v>82</v>
      </c>
      <c r="M2618" s="863" t="s">
        <v>82</v>
      </c>
      <c r="N2618" s="923"/>
      <c r="O2618" s="922"/>
      <c r="P2618" s="871"/>
      <c r="Q2618" s="537">
        <f t="shared" si="75"/>
        <v>0</v>
      </c>
      <c r="R2618" s="470">
        <f>Q2618*0.93</f>
        <v>0</v>
      </c>
      <c r="S2618" s="1264" t="e">
        <f t="shared" si="74"/>
        <v>#DIV/0!</v>
      </c>
      <c r="T2618" s="1265"/>
      <c r="U2618" s="1292" t="s">
        <v>473</v>
      </c>
      <c r="V2618" s="1293"/>
    </row>
    <row r="2619" spans="1:22" ht="18">
      <c r="A2619" s="1653"/>
      <c r="B2619" s="817" t="s">
        <v>467</v>
      </c>
      <c r="C2619" s="1131">
        <v>28</v>
      </c>
      <c r="D2619" s="1098">
        <v>45</v>
      </c>
      <c r="E2619" s="1109">
        <v>20</v>
      </c>
      <c r="F2619" s="1105" t="s">
        <v>907</v>
      </c>
      <c r="G2619" s="514">
        <v>470</v>
      </c>
      <c r="H2619" s="468" t="s">
        <v>82</v>
      </c>
      <c r="I2619" s="514" t="s">
        <v>82</v>
      </c>
      <c r="J2619" s="764">
        <v>0</v>
      </c>
      <c r="K2619" s="764">
        <v>0</v>
      </c>
      <c r="L2619" s="868" t="s">
        <v>484</v>
      </c>
      <c r="M2619" s="1091" t="s">
        <v>1820</v>
      </c>
      <c r="N2619" s="514">
        <v>115000</v>
      </c>
      <c r="O2619" s="787">
        <v>26</v>
      </c>
      <c r="P2619" s="801">
        <v>72</v>
      </c>
      <c r="Q2619" s="537">
        <f t="shared" si="75"/>
        <v>7.28</v>
      </c>
      <c r="R2619" s="470">
        <f>Q2619*0.7835</f>
        <v>5.7038799999999998</v>
      </c>
      <c r="S2619" s="1264">
        <f t="shared" si="74"/>
        <v>15796.703296703296</v>
      </c>
      <c r="T2619" s="1265"/>
      <c r="U2619" s="1292" t="s">
        <v>1690</v>
      </c>
      <c r="V2619" s="1293"/>
    </row>
    <row r="2620" spans="1:22" ht="19">
      <c r="A2620" s="1651">
        <v>45678</v>
      </c>
      <c r="B2620" s="817" t="s">
        <v>256</v>
      </c>
      <c r="C2620" s="1095">
        <v>55</v>
      </c>
      <c r="D2620" s="1096" t="s">
        <v>1475</v>
      </c>
      <c r="E2620" s="1101">
        <v>48</v>
      </c>
      <c r="F2620" s="1098" t="s">
        <v>995</v>
      </c>
      <c r="G2620" s="514">
        <v>466</v>
      </c>
      <c r="H2620" s="970">
        <v>168.51</v>
      </c>
      <c r="I2620" s="514" t="s">
        <v>82</v>
      </c>
      <c r="J2620" s="1155" t="s">
        <v>451</v>
      </c>
      <c r="K2620" s="839" t="s">
        <v>96</v>
      </c>
      <c r="L2620" s="868" t="s">
        <v>484</v>
      </c>
      <c r="M2620" s="468" t="s">
        <v>1086</v>
      </c>
      <c r="N2620" s="514">
        <v>61015</v>
      </c>
      <c r="O2620" s="756">
        <v>180</v>
      </c>
      <c r="P2620" s="768">
        <v>99</v>
      </c>
      <c r="Q2620" s="537">
        <f t="shared" si="75"/>
        <v>1.8</v>
      </c>
      <c r="R2620" s="470">
        <f>Q2620*0.75</f>
        <v>1.35</v>
      </c>
      <c r="S2620" s="1264">
        <f t="shared" si="74"/>
        <v>33897.222222222219</v>
      </c>
      <c r="T2620" s="1265"/>
      <c r="U2620" s="1292" t="s">
        <v>1690</v>
      </c>
      <c r="V2620" s="1293"/>
    </row>
    <row r="2621" spans="1:22" ht="18">
      <c r="A2621" s="1652"/>
      <c r="B2621" s="817">
        <v>6</v>
      </c>
      <c r="C2621" s="1099" t="s">
        <v>82</v>
      </c>
      <c r="D2621" s="1100">
        <v>101</v>
      </c>
      <c r="E2621" s="1101">
        <v>106</v>
      </c>
      <c r="F2621" s="1102" t="s">
        <v>82</v>
      </c>
      <c r="G2621" s="514">
        <v>467</v>
      </c>
      <c r="H2621" s="514" t="s">
        <v>82</v>
      </c>
      <c r="I2621" s="514" t="s">
        <v>82</v>
      </c>
      <c r="J2621" s="838" t="s">
        <v>697</v>
      </c>
      <c r="K2621" s="764" t="s">
        <v>485</v>
      </c>
      <c r="L2621" s="868" t="s">
        <v>96</v>
      </c>
      <c r="M2621" s="468" t="s">
        <v>82</v>
      </c>
      <c r="N2621" s="1142" t="s">
        <v>82</v>
      </c>
      <c r="O2621" s="756" t="s">
        <v>82</v>
      </c>
      <c r="P2621" s="801" t="s">
        <v>82</v>
      </c>
      <c r="Q2621" s="537" t="e">
        <f t="shared" si="75"/>
        <v>#VALUE!</v>
      </c>
      <c r="R2621" s="470" t="e">
        <f>Q2621*0.75</f>
        <v>#VALUE!</v>
      </c>
      <c r="S2621" s="1264" t="e">
        <f t="shared" si="74"/>
        <v>#VALUE!</v>
      </c>
      <c r="T2621" s="1265"/>
      <c r="U2621" s="1292" t="s">
        <v>1554</v>
      </c>
      <c r="V2621" s="1293"/>
    </row>
    <row r="2622" spans="1:22" ht="18">
      <c r="A2622" s="1652"/>
      <c r="B2622" s="817">
        <v>7</v>
      </c>
      <c r="C2622" s="1099">
        <v>100</v>
      </c>
      <c r="D2622" s="1102" t="s">
        <v>1880</v>
      </c>
      <c r="E2622" s="1102">
        <v>16</v>
      </c>
      <c r="F2622" s="1102">
        <v>33</v>
      </c>
      <c r="G2622" s="514">
        <v>466</v>
      </c>
      <c r="H2622" s="514" t="s">
        <v>82</v>
      </c>
      <c r="I2622" s="514" t="s">
        <v>82</v>
      </c>
      <c r="J2622" s="764" t="s">
        <v>443</v>
      </c>
      <c r="K2622" s="764" t="s">
        <v>443</v>
      </c>
      <c r="L2622" s="868" t="s">
        <v>1881</v>
      </c>
      <c r="M2622" s="468" t="s">
        <v>1720</v>
      </c>
      <c r="N2622" s="514">
        <v>175315</v>
      </c>
      <c r="O2622" s="756">
        <v>26.03</v>
      </c>
      <c r="P2622" s="1130">
        <v>19</v>
      </c>
      <c r="Q2622" s="537">
        <f t="shared" si="75"/>
        <v>21.084300000000002</v>
      </c>
      <c r="R2622" s="470">
        <f>Q2622*0.75</f>
        <v>15.813225000000003</v>
      </c>
      <c r="S2622" s="1264">
        <f t="shared" si="74"/>
        <v>8314.9547293483774</v>
      </c>
      <c r="T2622" s="1265"/>
      <c r="U2622" s="1292" t="s">
        <v>1690</v>
      </c>
      <c r="V2622" s="1293"/>
    </row>
    <row r="2623" spans="1:22" ht="18">
      <c r="A2623" s="1652"/>
      <c r="B2623" s="817">
        <v>8</v>
      </c>
      <c r="C2623" s="1099" t="s">
        <v>82</v>
      </c>
      <c r="D2623" s="1102">
        <v>230</v>
      </c>
      <c r="E2623" s="1102">
        <v>0</v>
      </c>
      <c r="F2623" s="1103" t="s">
        <v>82</v>
      </c>
      <c r="G2623" s="514">
        <v>0</v>
      </c>
      <c r="H2623" s="514" t="s">
        <v>82</v>
      </c>
      <c r="I2623" s="514" t="s">
        <v>82</v>
      </c>
      <c r="J2623" s="764" t="s">
        <v>1210</v>
      </c>
      <c r="K2623" s="764">
        <v>0</v>
      </c>
      <c r="L2623" s="868" t="s">
        <v>96</v>
      </c>
      <c r="M2623" s="468" t="s">
        <v>82</v>
      </c>
      <c r="N2623" s="940"/>
      <c r="O2623" s="922"/>
      <c r="P2623" s="871"/>
      <c r="Q2623" s="537">
        <f t="shared" si="75"/>
        <v>0</v>
      </c>
      <c r="R2623" s="470">
        <f>Q2623*0.93</f>
        <v>0</v>
      </c>
      <c r="S2623" s="1264" t="e">
        <f t="shared" si="74"/>
        <v>#DIV/0!</v>
      </c>
      <c r="T2623" s="1265"/>
      <c r="U2623" s="1292" t="s">
        <v>472</v>
      </c>
      <c r="V2623" s="1293"/>
    </row>
    <row r="2624" spans="1:22" ht="18">
      <c r="A2624" s="1652"/>
      <c r="B2624" s="817" t="s">
        <v>465</v>
      </c>
      <c r="C2624" s="1099" t="s">
        <v>82</v>
      </c>
      <c r="D2624" s="1098">
        <v>30</v>
      </c>
      <c r="E2624" s="1104">
        <v>30</v>
      </c>
      <c r="F2624" s="1103" t="s">
        <v>82</v>
      </c>
      <c r="G2624" s="838" t="s">
        <v>96</v>
      </c>
      <c r="H2624" s="468" t="s">
        <v>82</v>
      </c>
      <c r="I2624" s="514" t="s">
        <v>82</v>
      </c>
      <c r="J2624" s="764" t="s">
        <v>699</v>
      </c>
      <c r="K2624" s="514">
        <v>0</v>
      </c>
      <c r="L2624" s="514" t="s">
        <v>82</v>
      </c>
      <c r="M2624" s="863" t="s">
        <v>82</v>
      </c>
      <c r="N2624" s="923"/>
      <c r="O2624" s="922"/>
      <c r="P2624" s="871"/>
      <c r="Q2624" s="537">
        <f t="shared" si="75"/>
        <v>0</v>
      </c>
      <c r="R2624" s="470">
        <f>Q2624*0.93</f>
        <v>0</v>
      </c>
      <c r="S2624" s="1264" t="e">
        <f t="shared" si="74"/>
        <v>#DIV/0!</v>
      </c>
      <c r="T2624" s="1265"/>
      <c r="U2624" s="1292" t="s">
        <v>473</v>
      </c>
      <c r="V2624" s="1293"/>
    </row>
    <row r="2625" spans="1:23" ht="18">
      <c r="A2625" s="1653"/>
      <c r="B2625" s="817" t="s">
        <v>467</v>
      </c>
      <c r="C2625" s="1131">
        <v>28</v>
      </c>
      <c r="D2625" s="1098">
        <v>45</v>
      </c>
      <c r="E2625" s="1109">
        <v>20</v>
      </c>
      <c r="F2625" s="1105" t="s">
        <v>907</v>
      </c>
      <c r="G2625" s="514">
        <v>467</v>
      </c>
      <c r="H2625" s="468" t="s">
        <v>82</v>
      </c>
      <c r="I2625" s="514" t="s">
        <v>82</v>
      </c>
      <c r="J2625" s="764">
        <v>0</v>
      </c>
      <c r="K2625" s="764">
        <v>0</v>
      </c>
      <c r="L2625" s="868" t="s">
        <v>484</v>
      </c>
      <c r="M2625" s="1091" t="s">
        <v>1820</v>
      </c>
      <c r="N2625" s="514">
        <v>115000</v>
      </c>
      <c r="O2625" s="787">
        <v>26</v>
      </c>
      <c r="P2625" s="801">
        <v>72</v>
      </c>
      <c r="Q2625" s="537">
        <f t="shared" si="75"/>
        <v>7.28</v>
      </c>
      <c r="R2625" s="470">
        <f>Q2625*0.7835</f>
        <v>5.7038799999999998</v>
      </c>
      <c r="S2625" s="1264">
        <f t="shared" si="74"/>
        <v>15796.703296703296</v>
      </c>
      <c r="T2625" s="1265"/>
      <c r="U2625" s="1292" t="s">
        <v>1690</v>
      </c>
      <c r="V2625" s="1293"/>
      <c r="W2625" s="959">
        <v>5.4</v>
      </c>
    </row>
    <row r="2626" spans="1:23" ht="19">
      <c r="A2626" s="1651">
        <v>45679</v>
      </c>
      <c r="B2626" s="817" t="s">
        <v>256</v>
      </c>
      <c r="C2626" s="1095">
        <v>55</v>
      </c>
      <c r="D2626" s="1096" t="s">
        <v>1653</v>
      </c>
      <c r="E2626" s="1101">
        <v>48</v>
      </c>
      <c r="F2626" s="1098" t="s">
        <v>1351</v>
      </c>
      <c r="G2626" s="514">
        <v>467</v>
      </c>
      <c r="H2626" s="970">
        <v>168.36</v>
      </c>
      <c r="I2626" s="514" t="s">
        <v>82</v>
      </c>
      <c r="J2626" s="1155" t="s">
        <v>451</v>
      </c>
      <c r="K2626" s="839" t="s">
        <v>96</v>
      </c>
      <c r="L2626" s="868" t="s">
        <v>484</v>
      </c>
      <c r="M2626" s="468" t="s">
        <v>1052</v>
      </c>
      <c r="N2626" s="514">
        <v>60000</v>
      </c>
      <c r="O2626" s="756">
        <v>180</v>
      </c>
      <c r="P2626" s="768">
        <v>99</v>
      </c>
      <c r="Q2626" s="537">
        <f t="shared" si="75"/>
        <v>1.8</v>
      </c>
      <c r="R2626" s="470">
        <f>Q2626*0.75</f>
        <v>1.35</v>
      </c>
      <c r="S2626" s="1264">
        <f t="shared" si="74"/>
        <v>33333.333333333336</v>
      </c>
      <c r="T2626" s="1265"/>
      <c r="U2626" s="1292" t="s">
        <v>1690</v>
      </c>
      <c r="V2626" s="1293"/>
      <c r="W2626" s="959">
        <v>18</v>
      </c>
    </row>
    <row r="2627" spans="1:23" ht="18">
      <c r="A2627" s="1652"/>
      <c r="B2627" s="817">
        <v>6</v>
      </c>
      <c r="C2627" s="1099">
        <v>50</v>
      </c>
      <c r="D2627" s="1100" t="s">
        <v>1882</v>
      </c>
      <c r="E2627" s="1101" t="s">
        <v>1883</v>
      </c>
      <c r="F2627" s="1102">
        <v>32</v>
      </c>
      <c r="G2627" s="514">
        <v>523</v>
      </c>
      <c r="H2627" s="514" t="s">
        <v>82</v>
      </c>
      <c r="I2627" s="514" t="s">
        <v>82</v>
      </c>
      <c r="J2627" s="838" t="s">
        <v>1210</v>
      </c>
      <c r="K2627" s="764" t="s">
        <v>693</v>
      </c>
      <c r="L2627" s="868" t="s">
        <v>1439</v>
      </c>
      <c r="M2627" s="468" t="s">
        <v>1885</v>
      </c>
      <c r="N2627" s="786">
        <v>33500</v>
      </c>
      <c r="O2627" s="756">
        <v>12.21</v>
      </c>
      <c r="P2627" s="801">
        <v>20</v>
      </c>
      <c r="Q2627" s="537">
        <f t="shared" si="75"/>
        <v>9.7680000000000007</v>
      </c>
      <c r="R2627" s="470">
        <f>Q2627*0.75</f>
        <v>7.3260000000000005</v>
      </c>
      <c r="S2627" s="1264">
        <f t="shared" si="74"/>
        <v>3429.5659295659293</v>
      </c>
      <c r="T2627" s="1265"/>
      <c r="U2627" s="1292" t="s">
        <v>1554</v>
      </c>
      <c r="V2627" s="1293"/>
    </row>
    <row r="2628" spans="1:23" ht="18">
      <c r="A2628" s="1652"/>
      <c r="B2628" s="817">
        <v>7</v>
      </c>
      <c r="C2628" s="1099">
        <v>100</v>
      </c>
      <c r="D2628" s="1102">
        <v>66</v>
      </c>
      <c r="E2628" s="1102">
        <v>16</v>
      </c>
      <c r="F2628" s="1102">
        <v>33</v>
      </c>
      <c r="G2628" s="514">
        <v>467</v>
      </c>
      <c r="H2628" s="514" t="s">
        <v>82</v>
      </c>
      <c r="I2628" s="514" t="s">
        <v>82</v>
      </c>
      <c r="J2628" s="764" t="s">
        <v>443</v>
      </c>
      <c r="K2628" s="764" t="s">
        <v>443</v>
      </c>
      <c r="L2628" s="868" t="s">
        <v>484</v>
      </c>
      <c r="M2628" s="468" t="s">
        <v>1879</v>
      </c>
      <c r="N2628" s="514">
        <v>187993</v>
      </c>
      <c r="O2628" s="756">
        <v>26</v>
      </c>
      <c r="P2628" s="1130">
        <v>19</v>
      </c>
      <c r="Q2628" s="537">
        <f t="shared" si="75"/>
        <v>21.06</v>
      </c>
      <c r="R2628" s="470">
        <f>Q2628*0.75</f>
        <v>15.794999999999998</v>
      </c>
      <c r="S2628" s="1264">
        <f t="shared" ref="S2628:S2679" si="76">N2628/Q2628</f>
        <v>8926.5432098765432</v>
      </c>
      <c r="T2628" s="1265"/>
      <c r="U2628" s="1292" t="s">
        <v>1690</v>
      </c>
      <c r="V2628" s="1293"/>
    </row>
    <row r="2629" spans="1:23" ht="18">
      <c r="A2629" s="1652"/>
      <c r="B2629" s="817">
        <v>8</v>
      </c>
      <c r="C2629" s="1099" t="s">
        <v>82</v>
      </c>
      <c r="D2629" s="1102">
        <v>230</v>
      </c>
      <c r="E2629" s="1102">
        <v>0</v>
      </c>
      <c r="F2629" s="1103" t="s">
        <v>82</v>
      </c>
      <c r="G2629" s="514">
        <v>0</v>
      </c>
      <c r="H2629" s="514" t="s">
        <v>82</v>
      </c>
      <c r="I2629" s="514" t="s">
        <v>82</v>
      </c>
      <c r="J2629" s="764" t="s">
        <v>1210</v>
      </c>
      <c r="K2629" s="764">
        <v>0</v>
      </c>
      <c r="L2629" s="868" t="s">
        <v>96</v>
      </c>
      <c r="M2629" s="468" t="s">
        <v>82</v>
      </c>
      <c r="N2629" s="940"/>
      <c r="O2629" s="922"/>
      <c r="P2629" s="871"/>
      <c r="Q2629" s="537">
        <f t="shared" si="75"/>
        <v>0</v>
      </c>
      <c r="R2629" s="470">
        <f>Q2629*0.93</f>
        <v>0</v>
      </c>
      <c r="S2629" s="1264" t="e">
        <f t="shared" si="76"/>
        <v>#DIV/0!</v>
      </c>
      <c r="T2629" s="1265"/>
      <c r="U2629" s="1292" t="s">
        <v>472</v>
      </c>
      <c r="V2629" s="1293"/>
    </row>
    <row r="2630" spans="1:23" ht="18">
      <c r="A2630" s="1652"/>
      <c r="B2630" s="817" t="s">
        <v>465</v>
      </c>
      <c r="C2630" s="1099" t="s">
        <v>82</v>
      </c>
      <c r="D2630" s="1098">
        <v>30</v>
      </c>
      <c r="E2630" s="1104">
        <v>30</v>
      </c>
      <c r="F2630" s="1103" t="s">
        <v>82</v>
      </c>
      <c r="G2630" s="838" t="s">
        <v>96</v>
      </c>
      <c r="H2630" s="468" t="s">
        <v>82</v>
      </c>
      <c r="I2630" s="514" t="s">
        <v>82</v>
      </c>
      <c r="J2630" s="764" t="s">
        <v>699</v>
      </c>
      <c r="K2630" s="514">
        <v>0</v>
      </c>
      <c r="L2630" s="514" t="s">
        <v>82</v>
      </c>
      <c r="M2630" s="863" t="s">
        <v>82</v>
      </c>
      <c r="N2630" s="923"/>
      <c r="O2630" s="922"/>
      <c r="P2630" s="871"/>
      <c r="Q2630" s="537">
        <f t="shared" si="75"/>
        <v>0</v>
      </c>
      <c r="R2630" s="470">
        <f>Q2630*0.93</f>
        <v>0</v>
      </c>
      <c r="S2630" s="1264" t="e">
        <f t="shared" si="76"/>
        <v>#DIV/0!</v>
      </c>
      <c r="T2630" s="1265"/>
      <c r="U2630" s="1292" t="s">
        <v>473</v>
      </c>
      <c r="V2630" s="1293"/>
    </row>
    <row r="2631" spans="1:23" ht="18">
      <c r="A2631" s="1653"/>
      <c r="B2631" s="817" t="s">
        <v>467</v>
      </c>
      <c r="C2631" s="1131">
        <v>28</v>
      </c>
      <c r="D2631" s="1098">
        <v>45</v>
      </c>
      <c r="E2631" s="1109">
        <v>20</v>
      </c>
      <c r="F2631" s="1105">
        <v>32</v>
      </c>
      <c r="G2631" s="514">
        <v>468</v>
      </c>
      <c r="H2631" s="468" t="s">
        <v>82</v>
      </c>
      <c r="I2631" s="514" t="s">
        <v>82</v>
      </c>
      <c r="J2631" s="764">
        <v>0</v>
      </c>
      <c r="K2631" s="764">
        <v>0</v>
      </c>
      <c r="L2631" s="868" t="s">
        <v>484</v>
      </c>
      <c r="M2631" s="1091" t="s">
        <v>1820</v>
      </c>
      <c r="N2631" s="514">
        <v>101580</v>
      </c>
      <c r="O2631" s="787">
        <v>26</v>
      </c>
      <c r="P2631" s="801">
        <v>72</v>
      </c>
      <c r="Q2631" s="537">
        <f t="shared" si="75"/>
        <v>7.28</v>
      </c>
      <c r="R2631" s="470">
        <f>Q2631*0.7835</f>
        <v>5.7038799999999998</v>
      </c>
      <c r="S2631" s="1264">
        <f t="shared" si="76"/>
        <v>13953.296703296703</v>
      </c>
      <c r="T2631" s="1265"/>
      <c r="U2631" s="1292" t="s">
        <v>1690</v>
      </c>
      <c r="V2631" s="1293"/>
    </row>
    <row r="2632" spans="1:23" ht="19">
      <c r="A2632" s="1651">
        <v>45680</v>
      </c>
      <c r="B2632" s="817" t="s">
        <v>256</v>
      </c>
      <c r="C2632" s="1095">
        <v>55</v>
      </c>
      <c r="D2632" s="1096" t="s">
        <v>1653</v>
      </c>
      <c r="E2632" s="1101">
        <v>48</v>
      </c>
      <c r="F2632" s="1098" t="s">
        <v>874</v>
      </c>
      <c r="G2632" s="514">
        <v>467</v>
      </c>
      <c r="H2632" s="970">
        <v>168.23</v>
      </c>
      <c r="I2632" s="514" t="s">
        <v>82</v>
      </c>
      <c r="J2632" s="1160" t="s">
        <v>451</v>
      </c>
      <c r="K2632" s="839" t="s">
        <v>96</v>
      </c>
      <c r="L2632" s="868" t="s">
        <v>484</v>
      </c>
      <c r="M2632" s="468" t="s">
        <v>1659</v>
      </c>
      <c r="N2632" s="514">
        <v>60000</v>
      </c>
      <c r="O2632" s="756">
        <v>180</v>
      </c>
      <c r="P2632" s="768">
        <v>99</v>
      </c>
      <c r="Q2632" s="537">
        <f t="shared" si="75"/>
        <v>1.8</v>
      </c>
      <c r="R2632" s="470">
        <f>Q2632*0.75</f>
        <v>1.35</v>
      </c>
      <c r="S2632" s="1264">
        <f t="shared" si="76"/>
        <v>33333.333333333336</v>
      </c>
      <c r="T2632" s="1265"/>
      <c r="U2632" s="1292" t="s">
        <v>1690</v>
      </c>
      <c r="V2632" s="1293"/>
    </row>
    <row r="2633" spans="1:23" ht="18">
      <c r="A2633" s="1652"/>
      <c r="B2633" s="817">
        <v>6</v>
      </c>
      <c r="C2633" s="1099">
        <v>100</v>
      </c>
      <c r="D2633" s="1100" t="s">
        <v>1886</v>
      </c>
      <c r="E2633" s="1101" t="s">
        <v>1640</v>
      </c>
      <c r="F2633" s="1102">
        <v>32</v>
      </c>
      <c r="G2633" s="514">
        <v>492</v>
      </c>
      <c r="H2633" s="514" t="s">
        <v>82</v>
      </c>
      <c r="I2633" s="514" t="s">
        <v>82</v>
      </c>
      <c r="J2633" s="838" t="s">
        <v>506</v>
      </c>
      <c r="K2633" s="1159" t="s">
        <v>1210</v>
      </c>
      <c r="L2633" s="837" t="s">
        <v>484</v>
      </c>
      <c r="M2633" s="468" t="s">
        <v>1420</v>
      </c>
      <c r="N2633" s="786">
        <v>150000</v>
      </c>
      <c r="O2633" s="756">
        <v>23.32</v>
      </c>
      <c r="P2633" s="801">
        <v>22</v>
      </c>
      <c r="Q2633" s="537">
        <f t="shared" si="75"/>
        <v>18.189599999999999</v>
      </c>
      <c r="R2633" s="470">
        <f>Q2633*0.75</f>
        <v>13.642199999999999</v>
      </c>
      <c r="S2633" s="1264">
        <f t="shared" si="76"/>
        <v>8246.4705106214551</v>
      </c>
      <c r="T2633" s="1265"/>
      <c r="U2633" s="1292" t="s">
        <v>1690</v>
      </c>
      <c r="V2633" s="1293"/>
    </row>
    <row r="2634" spans="1:23" ht="18">
      <c r="A2634" s="1652"/>
      <c r="B2634" s="817">
        <v>7</v>
      </c>
      <c r="C2634" s="1099">
        <v>100</v>
      </c>
      <c r="D2634" s="1102">
        <v>66</v>
      </c>
      <c r="E2634" s="1102">
        <v>16</v>
      </c>
      <c r="F2634" s="1102" t="s">
        <v>1351</v>
      </c>
      <c r="G2634" s="514">
        <v>466</v>
      </c>
      <c r="H2634" s="514" t="s">
        <v>82</v>
      </c>
      <c r="I2634" s="514" t="s">
        <v>82</v>
      </c>
      <c r="J2634" s="764" t="s">
        <v>443</v>
      </c>
      <c r="K2634" s="764" t="s">
        <v>443</v>
      </c>
      <c r="L2634" s="868" t="s">
        <v>484</v>
      </c>
      <c r="M2634" s="468" t="s">
        <v>1879</v>
      </c>
      <c r="N2634" s="514">
        <v>192000</v>
      </c>
      <c r="O2634" s="756">
        <v>33.799999999999997</v>
      </c>
      <c r="P2634" s="1130">
        <v>19</v>
      </c>
      <c r="Q2634" s="537">
        <f t="shared" si="75"/>
        <v>27.377999999999997</v>
      </c>
      <c r="R2634" s="470">
        <f>Q2634*0.75</f>
        <v>20.533499999999997</v>
      </c>
      <c r="S2634" s="1264">
        <f t="shared" si="76"/>
        <v>7012.9300898531674</v>
      </c>
      <c r="T2634" s="1265"/>
      <c r="U2634" s="1292" t="s">
        <v>1690</v>
      </c>
      <c r="V2634" s="1293"/>
      <c r="W2634" s="959">
        <v>9</v>
      </c>
    </row>
    <row r="2635" spans="1:23" ht="18">
      <c r="A2635" s="1652"/>
      <c r="B2635" s="817">
        <v>8</v>
      </c>
      <c r="C2635" s="1099" t="s">
        <v>82</v>
      </c>
      <c r="D2635" s="1102">
        <v>230</v>
      </c>
      <c r="E2635" s="1102">
        <v>0</v>
      </c>
      <c r="F2635" s="1103" t="s">
        <v>82</v>
      </c>
      <c r="G2635" s="514">
        <v>0</v>
      </c>
      <c r="H2635" s="514" t="s">
        <v>82</v>
      </c>
      <c r="I2635" s="514" t="s">
        <v>82</v>
      </c>
      <c r="J2635" s="764" t="s">
        <v>1210</v>
      </c>
      <c r="K2635" s="764">
        <v>0</v>
      </c>
      <c r="L2635" s="868" t="s">
        <v>96</v>
      </c>
      <c r="M2635" s="468" t="s">
        <v>82</v>
      </c>
      <c r="N2635" s="940"/>
      <c r="O2635" s="922"/>
      <c r="P2635" s="871"/>
      <c r="Q2635" s="537">
        <f t="shared" si="75"/>
        <v>0</v>
      </c>
      <c r="R2635" s="470">
        <f>Q2635*0.93</f>
        <v>0</v>
      </c>
      <c r="S2635" s="1264" t="e">
        <f t="shared" si="76"/>
        <v>#DIV/0!</v>
      </c>
      <c r="T2635" s="1265"/>
      <c r="U2635" s="1292" t="s">
        <v>472</v>
      </c>
      <c r="V2635" s="1293"/>
    </row>
    <row r="2636" spans="1:23" ht="18">
      <c r="A2636" s="1652"/>
      <c r="B2636" s="817" t="s">
        <v>465</v>
      </c>
      <c r="C2636" s="1099" t="s">
        <v>82</v>
      </c>
      <c r="D2636" s="1098">
        <v>30</v>
      </c>
      <c r="E2636" s="1104">
        <v>30</v>
      </c>
      <c r="F2636" s="1103" t="s">
        <v>82</v>
      </c>
      <c r="G2636" s="838" t="s">
        <v>96</v>
      </c>
      <c r="H2636" s="468" t="s">
        <v>82</v>
      </c>
      <c r="I2636" s="514" t="s">
        <v>82</v>
      </c>
      <c r="J2636" s="764" t="s">
        <v>699</v>
      </c>
      <c r="K2636" s="514">
        <v>0</v>
      </c>
      <c r="L2636" s="514" t="s">
        <v>82</v>
      </c>
      <c r="M2636" s="863" t="s">
        <v>82</v>
      </c>
      <c r="N2636" s="923"/>
      <c r="O2636" s="922"/>
      <c r="P2636" s="871"/>
      <c r="Q2636" s="537">
        <f t="shared" si="75"/>
        <v>0</v>
      </c>
      <c r="R2636" s="470">
        <f>Q2636*0.93</f>
        <v>0</v>
      </c>
      <c r="S2636" s="1264" t="e">
        <f t="shared" si="76"/>
        <v>#DIV/0!</v>
      </c>
      <c r="T2636" s="1265"/>
      <c r="U2636" s="1292" t="s">
        <v>473</v>
      </c>
      <c r="V2636" s="1293"/>
    </row>
    <row r="2637" spans="1:23" ht="18">
      <c r="A2637" s="1653"/>
      <c r="B2637" s="817" t="s">
        <v>467</v>
      </c>
      <c r="C2637" s="1131">
        <v>28</v>
      </c>
      <c r="D2637" s="1098" t="s">
        <v>1887</v>
      </c>
      <c r="E2637" s="1109">
        <v>20</v>
      </c>
      <c r="F2637" s="1105" t="s">
        <v>874</v>
      </c>
      <c r="G2637" s="514">
        <v>467</v>
      </c>
      <c r="H2637" s="468" t="s">
        <v>82</v>
      </c>
      <c r="I2637" s="514" t="s">
        <v>82</v>
      </c>
      <c r="J2637" s="764">
        <v>0</v>
      </c>
      <c r="K2637" s="764">
        <v>0</v>
      </c>
      <c r="L2637" s="868" t="s">
        <v>484</v>
      </c>
      <c r="M2637" s="1091" t="s">
        <v>1888</v>
      </c>
      <c r="N2637" s="514">
        <v>115000</v>
      </c>
      <c r="O2637" s="787">
        <v>26</v>
      </c>
      <c r="P2637" s="801">
        <v>74</v>
      </c>
      <c r="Q2637" s="537">
        <f t="shared" si="75"/>
        <v>6.76</v>
      </c>
      <c r="R2637" s="470">
        <f>Q2637*0.7835</f>
        <v>5.2964599999999997</v>
      </c>
      <c r="S2637" s="1264">
        <f t="shared" si="76"/>
        <v>17011.834319526628</v>
      </c>
      <c r="T2637" s="1265"/>
      <c r="U2637" s="1292" t="s">
        <v>1690</v>
      </c>
      <c r="V2637" s="1293"/>
      <c r="W2637" s="959">
        <v>5.5</v>
      </c>
    </row>
    <row r="2638" spans="1:23" ht="19">
      <c r="A2638" s="1651">
        <v>45681</v>
      </c>
      <c r="B2638" s="817" t="s">
        <v>256</v>
      </c>
      <c r="C2638" s="1095">
        <v>55</v>
      </c>
      <c r="D2638" s="1096" t="s">
        <v>1818</v>
      </c>
      <c r="E2638" s="1101">
        <v>48</v>
      </c>
      <c r="F2638" s="1098" t="s">
        <v>1894</v>
      </c>
      <c r="G2638" s="514">
        <v>468</v>
      </c>
      <c r="H2638" s="970">
        <v>168.07</v>
      </c>
      <c r="I2638" s="514" t="s">
        <v>82</v>
      </c>
      <c r="J2638" s="1160" t="s">
        <v>451</v>
      </c>
      <c r="K2638" s="839" t="s">
        <v>96</v>
      </c>
      <c r="L2638" s="928" t="s">
        <v>484</v>
      </c>
      <c r="M2638" s="468" t="s">
        <v>1052</v>
      </c>
      <c r="N2638" s="514">
        <v>70000</v>
      </c>
      <c r="O2638" s="756">
        <v>180</v>
      </c>
      <c r="P2638" s="768">
        <v>99</v>
      </c>
      <c r="Q2638" s="537">
        <f t="shared" si="75"/>
        <v>1.8</v>
      </c>
      <c r="R2638" s="470">
        <f>Q2638*0.75</f>
        <v>1.35</v>
      </c>
      <c r="S2638" s="1264">
        <f t="shared" si="76"/>
        <v>38888.888888888891</v>
      </c>
      <c r="T2638" s="1265"/>
      <c r="U2638" s="1292" t="s">
        <v>1690</v>
      </c>
      <c r="V2638" s="1293"/>
    </row>
    <row r="2639" spans="1:23" ht="18">
      <c r="A2639" s="1652"/>
      <c r="B2639" s="817">
        <v>6</v>
      </c>
      <c r="C2639" s="1099" t="s">
        <v>1762</v>
      </c>
      <c r="D2639" s="1100" t="s">
        <v>1891</v>
      </c>
      <c r="E2639" s="1101" t="s">
        <v>1640</v>
      </c>
      <c r="F2639" s="1102" t="s">
        <v>1351</v>
      </c>
      <c r="G2639" s="514">
        <v>467</v>
      </c>
      <c r="H2639" s="514" t="s">
        <v>82</v>
      </c>
      <c r="I2639" s="514" t="s">
        <v>82</v>
      </c>
      <c r="J2639" s="838" t="s">
        <v>695</v>
      </c>
      <c r="K2639" s="1159" t="s">
        <v>1895</v>
      </c>
      <c r="L2639" s="928" t="s">
        <v>1881</v>
      </c>
      <c r="M2639" s="468" t="s">
        <v>1896</v>
      </c>
      <c r="N2639" s="786">
        <v>136575</v>
      </c>
      <c r="O2639" s="756">
        <v>18.670000000000002</v>
      </c>
      <c r="P2639" s="801">
        <v>22</v>
      </c>
      <c r="Q2639" s="537">
        <f t="shared" si="75"/>
        <v>14.562600000000002</v>
      </c>
      <c r="R2639" s="470">
        <f>Q2639*0.75</f>
        <v>10.921950000000001</v>
      </c>
      <c r="S2639" s="1264">
        <f t="shared" si="76"/>
        <v>9378.4763709777089</v>
      </c>
      <c r="T2639" s="1265"/>
      <c r="U2639" s="1292" t="s">
        <v>1690</v>
      </c>
      <c r="V2639" s="1293"/>
      <c r="W2639" s="959">
        <v>17</v>
      </c>
    </row>
    <row r="2640" spans="1:23" ht="18">
      <c r="A2640" s="1652"/>
      <c r="B2640" s="817">
        <v>7</v>
      </c>
      <c r="C2640" s="1099" t="s">
        <v>1762</v>
      </c>
      <c r="D2640" s="1102" t="s">
        <v>1892</v>
      </c>
      <c r="E2640" s="1102">
        <v>17</v>
      </c>
      <c r="F2640" s="1102">
        <v>33</v>
      </c>
      <c r="G2640" s="514">
        <v>466</v>
      </c>
      <c r="H2640" s="514" t="s">
        <v>82</v>
      </c>
      <c r="I2640" s="514" t="s">
        <v>82</v>
      </c>
      <c r="J2640" s="764" t="s">
        <v>443</v>
      </c>
      <c r="K2640" s="764" t="s">
        <v>443</v>
      </c>
      <c r="L2640" s="928" t="s">
        <v>1897</v>
      </c>
      <c r="M2640" s="468" t="s">
        <v>1238</v>
      </c>
      <c r="N2640" s="514">
        <v>175625</v>
      </c>
      <c r="O2640" s="756">
        <v>31</v>
      </c>
      <c r="P2640" s="1130">
        <v>19</v>
      </c>
      <c r="Q2640" s="537">
        <f t="shared" si="75"/>
        <v>25.11</v>
      </c>
      <c r="R2640" s="470">
        <f>Q2640*0.75</f>
        <v>18.8325</v>
      </c>
      <c r="S2640" s="1264">
        <f t="shared" si="76"/>
        <v>6994.2254082039026</v>
      </c>
      <c r="T2640" s="1265"/>
      <c r="U2640" s="1292" t="s">
        <v>1690</v>
      </c>
      <c r="V2640" s="1293"/>
    </row>
    <row r="2641" spans="1:22" ht="18">
      <c r="A2641" s="1652"/>
      <c r="B2641" s="817">
        <v>8</v>
      </c>
      <c r="C2641" s="1099" t="s">
        <v>82</v>
      </c>
      <c r="D2641" s="1102">
        <v>230</v>
      </c>
      <c r="E2641" s="1102">
        <v>0</v>
      </c>
      <c r="F2641" s="1103" t="s">
        <v>82</v>
      </c>
      <c r="G2641" s="514">
        <v>0</v>
      </c>
      <c r="H2641" s="514" t="s">
        <v>82</v>
      </c>
      <c r="I2641" s="514" t="s">
        <v>82</v>
      </c>
      <c r="J2641" s="764" t="s">
        <v>1210</v>
      </c>
      <c r="K2641" s="764">
        <v>0</v>
      </c>
      <c r="L2641" s="928" t="s">
        <v>96</v>
      </c>
      <c r="M2641" s="468" t="s">
        <v>82</v>
      </c>
      <c r="N2641" s="940"/>
      <c r="O2641" s="922"/>
      <c r="P2641" s="871"/>
      <c r="Q2641" s="537">
        <f t="shared" si="75"/>
        <v>0</v>
      </c>
      <c r="R2641" s="470">
        <f>Q2641*0.93</f>
        <v>0</v>
      </c>
      <c r="S2641" s="1264" t="e">
        <f t="shared" si="76"/>
        <v>#DIV/0!</v>
      </c>
      <c r="T2641" s="1265"/>
      <c r="U2641" s="1292" t="s">
        <v>472</v>
      </c>
      <c r="V2641" s="1293"/>
    </row>
    <row r="2642" spans="1:22" ht="18">
      <c r="A2642" s="1652"/>
      <c r="B2642" s="817" t="s">
        <v>465</v>
      </c>
      <c r="C2642" s="1099" t="s">
        <v>82</v>
      </c>
      <c r="D2642" s="1098">
        <v>30</v>
      </c>
      <c r="E2642" s="1104">
        <v>30</v>
      </c>
      <c r="F2642" s="1103" t="s">
        <v>82</v>
      </c>
      <c r="G2642" s="838" t="s">
        <v>96</v>
      </c>
      <c r="H2642" s="468" t="s">
        <v>82</v>
      </c>
      <c r="I2642" s="514" t="s">
        <v>82</v>
      </c>
      <c r="J2642" s="764" t="s">
        <v>699</v>
      </c>
      <c r="K2642" s="514">
        <v>0</v>
      </c>
      <c r="L2642" s="1142" t="s">
        <v>82</v>
      </c>
      <c r="M2642" s="863" t="s">
        <v>82</v>
      </c>
      <c r="N2642" s="923"/>
      <c r="O2642" s="922"/>
      <c r="P2642" s="871"/>
      <c r="Q2642" s="537">
        <f t="shared" si="75"/>
        <v>0</v>
      </c>
      <c r="R2642" s="470">
        <f>Q2642*0.93</f>
        <v>0</v>
      </c>
      <c r="S2642" s="1264" t="e">
        <f t="shared" si="76"/>
        <v>#DIV/0!</v>
      </c>
      <c r="T2642" s="1265"/>
      <c r="U2642" s="1292" t="s">
        <v>473</v>
      </c>
      <c r="V2642" s="1293"/>
    </row>
    <row r="2643" spans="1:22" ht="18">
      <c r="A2643" s="1653"/>
      <c r="B2643" s="817" t="s">
        <v>467</v>
      </c>
      <c r="C2643" s="1131" t="s">
        <v>575</v>
      </c>
      <c r="D2643" s="1098" t="s">
        <v>1893</v>
      </c>
      <c r="E2643" s="1109">
        <v>20</v>
      </c>
      <c r="F2643" s="1105" t="s">
        <v>907</v>
      </c>
      <c r="G2643" s="514">
        <v>546</v>
      </c>
      <c r="H2643" s="468" t="s">
        <v>82</v>
      </c>
      <c r="I2643" s="514" t="s">
        <v>82</v>
      </c>
      <c r="J2643" s="764">
        <v>0</v>
      </c>
      <c r="K2643" s="764">
        <v>0</v>
      </c>
      <c r="L2643" s="928" t="s">
        <v>615</v>
      </c>
      <c r="M2643" s="1091" t="s">
        <v>1820</v>
      </c>
      <c r="N2643" s="514">
        <v>110210</v>
      </c>
      <c r="O2643" s="787">
        <v>24</v>
      </c>
      <c r="P2643" s="801">
        <v>74</v>
      </c>
      <c r="Q2643" s="537">
        <f t="shared" si="75"/>
        <v>6.24</v>
      </c>
      <c r="R2643" s="470">
        <f>Q2643*0.7835</f>
        <v>4.8890399999999996</v>
      </c>
      <c r="S2643" s="1264">
        <f t="shared" si="76"/>
        <v>17661.858974358973</v>
      </c>
      <c r="T2643" s="1265"/>
      <c r="U2643" s="1292" t="s">
        <v>1690</v>
      </c>
      <c r="V2643" s="1293"/>
    </row>
    <row r="2644" spans="1:22" ht="18.75" customHeight="1">
      <c r="A2644" s="1651">
        <v>45682</v>
      </c>
      <c r="B2644" s="817" t="s">
        <v>256</v>
      </c>
      <c r="C2644" s="1095" t="s">
        <v>1899</v>
      </c>
      <c r="D2644" s="1096" t="s">
        <v>1184</v>
      </c>
      <c r="E2644" s="1101">
        <v>48</v>
      </c>
      <c r="F2644" s="1098">
        <v>37</v>
      </c>
      <c r="G2644" s="514">
        <v>466</v>
      </c>
      <c r="H2644" s="970">
        <v>167.87</v>
      </c>
      <c r="I2644" s="514" t="s">
        <v>82</v>
      </c>
      <c r="J2644" s="1160" t="s">
        <v>451</v>
      </c>
      <c r="K2644" s="839" t="s">
        <v>96</v>
      </c>
      <c r="L2644" s="837" t="s">
        <v>484</v>
      </c>
      <c r="M2644" s="468" t="s">
        <v>884</v>
      </c>
      <c r="N2644" s="514">
        <v>69165</v>
      </c>
      <c r="O2644" s="756">
        <v>200</v>
      </c>
      <c r="P2644" s="768">
        <v>99</v>
      </c>
      <c r="Q2644" s="537">
        <f t="shared" si="75"/>
        <v>2</v>
      </c>
      <c r="R2644" s="470">
        <f>Q2644*0.75</f>
        <v>1.5</v>
      </c>
      <c r="S2644" s="1264">
        <f t="shared" si="76"/>
        <v>34582.5</v>
      </c>
      <c r="T2644" s="1265"/>
      <c r="U2644" s="1292" t="s">
        <v>1690</v>
      </c>
      <c r="V2644" s="1293"/>
    </row>
    <row r="2645" spans="1:22" ht="18.75" customHeight="1">
      <c r="A2645" s="1652"/>
      <c r="B2645" s="817">
        <v>6</v>
      </c>
      <c r="C2645" s="1099">
        <v>100</v>
      </c>
      <c r="D2645" s="1100" t="s">
        <v>1559</v>
      </c>
      <c r="E2645" s="1101" t="s">
        <v>1900</v>
      </c>
      <c r="F2645" s="1102" t="s">
        <v>907</v>
      </c>
      <c r="G2645" s="514">
        <v>485</v>
      </c>
      <c r="H2645" s="514" t="s">
        <v>82</v>
      </c>
      <c r="I2645" s="514" t="s">
        <v>82</v>
      </c>
      <c r="J2645" s="838" t="s">
        <v>1901</v>
      </c>
      <c r="K2645" s="1159" t="s">
        <v>843</v>
      </c>
      <c r="L2645" s="837" t="s">
        <v>484</v>
      </c>
      <c r="M2645" s="468" t="s">
        <v>1896</v>
      </c>
      <c r="N2645" s="786">
        <v>135017</v>
      </c>
      <c r="O2645" s="756">
        <v>22.26</v>
      </c>
      <c r="P2645" s="801">
        <v>22</v>
      </c>
      <c r="Q2645" s="537">
        <f t="shared" si="75"/>
        <v>17.362800000000004</v>
      </c>
      <c r="R2645" s="470">
        <f>Q2645*0.75</f>
        <v>13.022100000000002</v>
      </c>
      <c r="S2645" s="1264">
        <f t="shared" si="76"/>
        <v>7776.2227290529163</v>
      </c>
      <c r="T2645" s="1265"/>
      <c r="U2645" s="1292" t="s">
        <v>1690</v>
      </c>
      <c r="V2645" s="1293"/>
    </row>
    <row r="2646" spans="1:22" ht="18.75" customHeight="1">
      <c r="A2646" s="1652"/>
      <c r="B2646" s="817">
        <v>7</v>
      </c>
      <c r="C2646" s="1099">
        <v>100</v>
      </c>
      <c r="D2646" s="1102">
        <v>67</v>
      </c>
      <c r="E2646" s="1102" t="s">
        <v>561</v>
      </c>
      <c r="F2646" s="1102">
        <v>33</v>
      </c>
      <c r="G2646" s="514">
        <v>473</v>
      </c>
      <c r="H2646" s="514" t="s">
        <v>82</v>
      </c>
      <c r="I2646" s="514" t="s">
        <v>82</v>
      </c>
      <c r="J2646" s="764" t="s">
        <v>443</v>
      </c>
      <c r="K2646" s="764" t="s">
        <v>443</v>
      </c>
      <c r="L2646" s="837" t="s">
        <v>484</v>
      </c>
      <c r="M2646" s="468" t="s">
        <v>1720</v>
      </c>
      <c r="N2646" s="514">
        <v>195000</v>
      </c>
      <c r="O2646" s="756">
        <v>33.799999999999997</v>
      </c>
      <c r="P2646" s="1130">
        <v>19</v>
      </c>
      <c r="Q2646" s="537">
        <f t="shared" si="75"/>
        <v>27.377999999999997</v>
      </c>
      <c r="R2646" s="470">
        <f>Q2646*0.75</f>
        <v>20.533499999999997</v>
      </c>
      <c r="S2646" s="1264">
        <f t="shared" si="76"/>
        <v>7122.5071225071233</v>
      </c>
      <c r="T2646" s="1265"/>
      <c r="U2646" s="1292" t="s">
        <v>1690</v>
      </c>
      <c r="V2646" s="1293"/>
    </row>
    <row r="2647" spans="1:22" ht="18.75" customHeight="1">
      <c r="A2647" s="1652"/>
      <c r="B2647" s="817">
        <v>8</v>
      </c>
      <c r="C2647" s="1099" t="s">
        <v>82</v>
      </c>
      <c r="D2647" s="1102">
        <v>230</v>
      </c>
      <c r="E2647" s="1102">
        <v>0</v>
      </c>
      <c r="F2647" s="1103" t="s">
        <v>82</v>
      </c>
      <c r="G2647" s="514">
        <v>0</v>
      </c>
      <c r="H2647" s="514" t="s">
        <v>82</v>
      </c>
      <c r="I2647" s="514" t="s">
        <v>82</v>
      </c>
      <c r="J2647" s="764" t="s">
        <v>1210</v>
      </c>
      <c r="K2647" s="764">
        <v>0</v>
      </c>
      <c r="L2647" s="837" t="s">
        <v>96</v>
      </c>
      <c r="M2647" s="468" t="s">
        <v>82</v>
      </c>
      <c r="N2647" s="940"/>
      <c r="O2647" s="922"/>
      <c r="P2647" s="871"/>
      <c r="Q2647" s="537">
        <f t="shared" si="75"/>
        <v>0</v>
      </c>
      <c r="R2647" s="470">
        <f>Q2647*0.93</f>
        <v>0</v>
      </c>
      <c r="S2647" s="1264" t="e">
        <f t="shared" si="76"/>
        <v>#DIV/0!</v>
      </c>
      <c r="T2647" s="1265"/>
      <c r="U2647" s="1292" t="s">
        <v>472</v>
      </c>
      <c r="V2647" s="1293"/>
    </row>
    <row r="2648" spans="1:22" ht="18.75" customHeight="1">
      <c r="A2648" s="1652"/>
      <c r="B2648" s="817" t="s">
        <v>465</v>
      </c>
      <c r="C2648" s="1099" t="s">
        <v>82</v>
      </c>
      <c r="D2648" s="1098">
        <v>30</v>
      </c>
      <c r="E2648" s="1104">
        <v>30</v>
      </c>
      <c r="F2648" s="1103" t="s">
        <v>82</v>
      </c>
      <c r="G2648" s="838" t="s">
        <v>96</v>
      </c>
      <c r="H2648" s="468" t="s">
        <v>82</v>
      </c>
      <c r="I2648" s="514" t="s">
        <v>82</v>
      </c>
      <c r="J2648" s="764" t="s">
        <v>699</v>
      </c>
      <c r="K2648" s="514">
        <v>0</v>
      </c>
      <c r="L2648" s="786" t="s">
        <v>82</v>
      </c>
      <c r="M2648" s="863" t="s">
        <v>82</v>
      </c>
      <c r="N2648" s="923"/>
      <c r="O2648" s="922"/>
      <c r="P2648" s="871"/>
      <c r="Q2648" s="537">
        <f t="shared" si="75"/>
        <v>0</v>
      </c>
      <c r="R2648" s="470">
        <f>Q2648*0.93</f>
        <v>0</v>
      </c>
      <c r="S2648" s="1264" t="e">
        <f t="shared" si="76"/>
        <v>#DIV/0!</v>
      </c>
      <c r="T2648" s="1265"/>
      <c r="U2648" s="1292" t="s">
        <v>473</v>
      </c>
      <c r="V2648" s="1293"/>
    </row>
    <row r="2649" spans="1:22" ht="18.75" customHeight="1">
      <c r="A2649" s="1653"/>
      <c r="B2649" s="817" t="s">
        <v>467</v>
      </c>
      <c r="C2649" s="1131">
        <v>28</v>
      </c>
      <c r="D2649" s="1098" t="s">
        <v>1893</v>
      </c>
      <c r="E2649" s="1109">
        <v>20</v>
      </c>
      <c r="F2649" s="1105" t="s">
        <v>907</v>
      </c>
      <c r="G2649" s="514">
        <v>485</v>
      </c>
      <c r="H2649" s="468" t="s">
        <v>82</v>
      </c>
      <c r="I2649" s="514" t="s">
        <v>82</v>
      </c>
      <c r="J2649" s="764">
        <v>0</v>
      </c>
      <c r="K2649" s="764">
        <v>0</v>
      </c>
      <c r="L2649" s="837" t="s">
        <v>484</v>
      </c>
      <c r="M2649" s="1091" t="s">
        <v>1888</v>
      </c>
      <c r="N2649" s="514">
        <v>115000</v>
      </c>
      <c r="O2649" s="787">
        <v>26</v>
      </c>
      <c r="P2649" s="801">
        <v>74</v>
      </c>
      <c r="Q2649" s="537">
        <f t="shared" si="75"/>
        <v>6.76</v>
      </c>
      <c r="R2649" s="470">
        <f>Q2649*0.7835</f>
        <v>5.2964599999999997</v>
      </c>
      <c r="S2649" s="1264">
        <f t="shared" si="76"/>
        <v>17011.834319526628</v>
      </c>
      <c r="T2649" s="1265"/>
      <c r="U2649" s="1292" t="s">
        <v>1690</v>
      </c>
      <c r="V2649" s="1293"/>
    </row>
    <row r="2650" spans="1:22" ht="18">
      <c r="A2650" s="1651">
        <v>45683</v>
      </c>
      <c r="B2650" s="817" t="s">
        <v>256</v>
      </c>
      <c r="C2650" s="1095">
        <v>50</v>
      </c>
      <c r="D2650" s="1096">
        <v>60</v>
      </c>
      <c r="E2650" s="1101">
        <v>48</v>
      </c>
      <c r="F2650" s="1098">
        <v>37</v>
      </c>
      <c r="G2650" s="514">
        <v>465</v>
      </c>
      <c r="H2650" s="970">
        <v>167.75</v>
      </c>
      <c r="I2650" s="514" t="s">
        <v>82</v>
      </c>
      <c r="J2650" s="1160" t="s">
        <v>451</v>
      </c>
      <c r="K2650" s="839" t="s">
        <v>96</v>
      </c>
      <c r="L2650" s="837" t="s">
        <v>484</v>
      </c>
      <c r="M2650" s="468" t="s">
        <v>888</v>
      </c>
      <c r="N2650" s="514">
        <v>69803</v>
      </c>
      <c r="O2650" s="756">
        <v>180</v>
      </c>
      <c r="P2650" s="768">
        <v>99</v>
      </c>
      <c r="Q2650" s="537">
        <f t="shared" si="75"/>
        <v>1.8</v>
      </c>
      <c r="R2650" s="470">
        <f>Q2650*0.75</f>
        <v>1.35</v>
      </c>
      <c r="S2650" s="1264">
        <f t="shared" si="76"/>
        <v>38779.444444444445</v>
      </c>
      <c r="T2650" s="1265"/>
      <c r="U2650" s="1292" t="s">
        <v>1690</v>
      </c>
      <c r="V2650" s="1293"/>
    </row>
    <row r="2651" spans="1:22" ht="18">
      <c r="A2651" s="1652"/>
      <c r="B2651" s="817">
        <v>6</v>
      </c>
      <c r="C2651" s="1099">
        <v>100</v>
      </c>
      <c r="D2651" s="1100">
        <v>55</v>
      </c>
      <c r="E2651" s="1101">
        <v>84</v>
      </c>
      <c r="F2651" s="1102">
        <v>33</v>
      </c>
      <c r="G2651" s="514">
        <v>496</v>
      </c>
      <c r="H2651" s="514" t="s">
        <v>82</v>
      </c>
      <c r="I2651" s="514" t="s">
        <v>82</v>
      </c>
      <c r="J2651" s="838" t="s">
        <v>695</v>
      </c>
      <c r="K2651" s="1159" t="s">
        <v>485</v>
      </c>
      <c r="L2651" s="837" t="s">
        <v>484</v>
      </c>
      <c r="M2651" s="468" t="s">
        <v>1738</v>
      </c>
      <c r="N2651" s="786">
        <v>154127</v>
      </c>
      <c r="O2651" s="756">
        <v>23.57</v>
      </c>
      <c r="P2651" s="801">
        <v>22</v>
      </c>
      <c r="Q2651" s="537">
        <f t="shared" si="75"/>
        <v>18.384599999999999</v>
      </c>
      <c r="R2651" s="470">
        <f>Q2651*0.75</f>
        <v>13.788449999999999</v>
      </c>
      <c r="S2651" s="1264">
        <f t="shared" si="76"/>
        <v>8383.4840029154839</v>
      </c>
      <c r="T2651" s="1265"/>
      <c r="U2651" s="1292" t="s">
        <v>1690</v>
      </c>
      <c r="V2651" s="1293"/>
    </row>
    <row r="2652" spans="1:22" ht="18">
      <c r="A2652" s="1652"/>
      <c r="B2652" s="817">
        <v>7</v>
      </c>
      <c r="C2652" s="1099">
        <v>100</v>
      </c>
      <c r="D2652" s="1102">
        <v>67</v>
      </c>
      <c r="E2652" s="1102">
        <v>18</v>
      </c>
      <c r="F2652" s="1102">
        <v>33</v>
      </c>
      <c r="G2652" s="514">
        <v>464</v>
      </c>
      <c r="H2652" s="514" t="s">
        <v>82</v>
      </c>
      <c r="I2652" s="514" t="s">
        <v>82</v>
      </c>
      <c r="J2652" s="764" t="s">
        <v>443</v>
      </c>
      <c r="K2652" s="764" t="s">
        <v>443</v>
      </c>
      <c r="L2652" s="837" t="s">
        <v>484</v>
      </c>
      <c r="M2652" s="468" t="s">
        <v>1720</v>
      </c>
      <c r="N2652" s="514">
        <v>195000</v>
      </c>
      <c r="O2652" s="756">
        <v>33.799999999999997</v>
      </c>
      <c r="P2652" s="1130">
        <v>19</v>
      </c>
      <c r="Q2652" s="537">
        <f t="shared" si="75"/>
        <v>27.377999999999997</v>
      </c>
      <c r="R2652" s="470">
        <f>Q2652*0.75</f>
        <v>20.533499999999997</v>
      </c>
      <c r="S2652" s="1264">
        <f t="shared" si="76"/>
        <v>7122.5071225071233</v>
      </c>
      <c r="T2652" s="1265"/>
      <c r="U2652" s="1292" t="s">
        <v>1690</v>
      </c>
      <c r="V2652" s="1293"/>
    </row>
    <row r="2653" spans="1:22" ht="18">
      <c r="A2653" s="1652"/>
      <c r="B2653" s="817">
        <v>8</v>
      </c>
      <c r="C2653" s="1099" t="s">
        <v>82</v>
      </c>
      <c r="D2653" s="1102">
        <v>230</v>
      </c>
      <c r="E2653" s="1102">
        <v>0</v>
      </c>
      <c r="F2653" s="1103" t="s">
        <v>82</v>
      </c>
      <c r="G2653" s="514">
        <v>0</v>
      </c>
      <c r="H2653" s="514" t="s">
        <v>82</v>
      </c>
      <c r="I2653" s="514" t="s">
        <v>82</v>
      </c>
      <c r="J2653" s="764" t="s">
        <v>1210</v>
      </c>
      <c r="K2653" s="764">
        <v>0</v>
      </c>
      <c r="L2653" s="837" t="s">
        <v>96</v>
      </c>
      <c r="M2653" s="468" t="s">
        <v>82</v>
      </c>
      <c r="N2653" s="940"/>
      <c r="O2653" s="922"/>
      <c r="P2653" s="871"/>
      <c r="Q2653" s="537">
        <f t="shared" si="75"/>
        <v>0</v>
      </c>
      <c r="R2653" s="470">
        <f>Q2653*0.93</f>
        <v>0</v>
      </c>
      <c r="S2653" s="1264" t="e">
        <f t="shared" si="76"/>
        <v>#DIV/0!</v>
      </c>
      <c r="T2653" s="1265"/>
      <c r="U2653" s="1292" t="s">
        <v>472</v>
      </c>
      <c r="V2653" s="1293"/>
    </row>
    <row r="2654" spans="1:22" ht="18">
      <c r="A2654" s="1652"/>
      <c r="B2654" s="817" t="s">
        <v>465</v>
      </c>
      <c r="C2654" s="1099" t="s">
        <v>82</v>
      </c>
      <c r="D2654" s="1098">
        <v>30</v>
      </c>
      <c r="E2654" s="1104">
        <v>30</v>
      </c>
      <c r="F2654" s="1103" t="s">
        <v>82</v>
      </c>
      <c r="G2654" s="838" t="s">
        <v>96</v>
      </c>
      <c r="H2654" s="468" t="s">
        <v>82</v>
      </c>
      <c r="I2654" s="514" t="s">
        <v>82</v>
      </c>
      <c r="J2654" s="764" t="s">
        <v>699</v>
      </c>
      <c r="K2654" s="514">
        <v>0</v>
      </c>
      <c r="L2654" s="786" t="s">
        <v>82</v>
      </c>
      <c r="M2654" s="863" t="s">
        <v>82</v>
      </c>
      <c r="N2654" s="923"/>
      <c r="O2654" s="922"/>
      <c r="P2654" s="871"/>
      <c r="Q2654" s="537">
        <f t="shared" si="75"/>
        <v>0</v>
      </c>
      <c r="R2654" s="470">
        <f>Q2654*0.93</f>
        <v>0</v>
      </c>
      <c r="S2654" s="1264" t="e">
        <f t="shared" si="76"/>
        <v>#DIV/0!</v>
      </c>
      <c r="T2654" s="1265"/>
      <c r="U2654" s="1292" t="s">
        <v>473</v>
      </c>
      <c r="V2654" s="1293"/>
    </row>
    <row r="2655" spans="1:22" ht="18">
      <c r="A2655" s="1653"/>
      <c r="B2655" s="817" t="s">
        <v>467</v>
      </c>
      <c r="C2655" s="1131">
        <v>28</v>
      </c>
      <c r="D2655" s="1098" t="s">
        <v>1893</v>
      </c>
      <c r="E2655" s="1109">
        <v>20</v>
      </c>
      <c r="F2655" s="1105">
        <v>33</v>
      </c>
      <c r="G2655" s="514">
        <v>465</v>
      </c>
      <c r="H2655" s="468" t="s">
        <v>82</v>
      </c>
      <c r="I2655" s="514" t="s">
        <v>82</v>
      </c>
      <c r="J2655" s="764">
        <v>0</v>
      </c>
      <c r="K2655" s="764">
        <v>0</v>
      </c>
      <c r="L2655" s="837" t="s">
        <v>484</v>
      </c>
      <c r="M2655" s="1091" t="s">
        <v>1792</v>
      </c>
      <c r="N2655" s="514">
        <v>115000</v>
      </c>
      <c r="O2655" s="787">
        <v>26</v>
      </c>
      <c r="P2655" s="801">
        <v>74</v>
      </c>
      <c r="Q2655" s="537">
        <f t="shared" si="75"/>
        <v>6.76</v>
      </c>
      <c r="R2655" s="470">
        <f>Q2655*0.7835</f>
        <v>5.2964599999999997</v>
      </c>
      <c r="S2655" s="1264">
        <f t="shared" si="76"/>
        <v>17011.834319526628</v>
      </c>
      <c r="T2655" s="1265"/>
      <c r="U2655" s="1292" t="s">
        <v>1690</v>
      </c>
      <c r="V2655" s="1293"/>
    </row>
    <row r="2656" spans="1:22" ht="18">
      <c r="A2656" s="1651">
        <v>45684</v>
      </c>
      <c r="B2656" s="817" t="s">
        <v>256</v>
      </c>
      <c r="C2656" s="1095">
        <v>50</v>
      </c>
      <c r="D2656" s="1096">
        <v>61</v>
      </c>
      <c r="E2656" s="1101">
        <v>48</v>
      </c>
      <c r="F2656" s="1098">
        <v>37</v>
      </c>
      <c r="G2656" s="514">
        <v>466</v>
      </c>
      <c r="H2656" s="970">
        <v>167.64</v>
      </c>
      <c r="I2656" s="514" t="s">
        <v>82</v>
      </c>
      <c r="J2656" s="1160" t="s">
        <v>451</v>
      </c>
      <c r="K2656" s="839" t="s">
        <v>96</v>
      </c>
      <c r="L2656" s="837" t="s">
        <v>484</v>
      </c>
      <c r="M2656" s="468" t="s">
        <v>888</v>
      </c>
      <c r="N2656" s="514">
        <v>65379</v>
      </c>
      <c r="O2656" s="756">
        <v>170</v>
      </c>
      <c r="P2656" s="768">
        <v>99</v>
      </c>
      <c r="Q2656" s="537">
        <f t="shared" si="75"/>
        <v>1.7</v>
      </c>
      <c r="R2656" s="470">
        <f>Q2656*0.75</f>
        <v>1.2749999999999999</v>
      </c>
      <c r="S2656" s="1264">
        <f t="shared" si="76"/>
        <v>38458.23529411765</v>
      </c>
      <c r="T2656" s="1265"/>
      <c r="U2656" s="1292" t="s">
        <v>1690</v>
      </c>
      <c r="V2656" s="1293"/>
    </row>
    <row r="2657" spans="1:22" ht="18">
      <c r="A2657" s="1652"/>
      <c r="B2657" s="817">
        <v>6</v>
      </c>
      <c r="C2657" s="1099">
        <v>100</v>
      </c>
      <c r="D2657" s="1100">
        <v>55</v>
      </c>
      <c r="E2657" s="1101">
        <v>82</v>
      </c>
      <c r="F2657" s="1102">
        <v>33</v>
      </c>
      <c r="G2657" s="514">
        <v>501</v>
      </c>
      <c r="H2657" s="514" t="s">
        <v>82</v>
      </c>
      <c r="I2657" s="514" t="s">
        <v>82</v>
      </c>
      <c r="J2657" s="838" t="s">
        <v>695</v>
      </c>
      <c r="K2657" s="1159" t="s">
        <v>485</v>
      </c>
      <c r="L2657" s="837" t="s">
        <v>484</v>
      </c>
      <c r="M2657" s="468" t="s">
        <v>1738</v>
      </c>
      <c r="N2657" s="786">
        <f>154127+6369</f>
        <v>160496</v>
      </c>
      <c r="O2657" s="756">
        <v>24</v>
      </c>
      <c r="P2657" s="801">
        <v>22</v>
      </c>
      <c r="Q2657" s="537">
        <f t="shared" si="75"/>
        <v>18.72</v>
      </c>
      <c r="R2657" s="470">
        <f>Q2657*0.75</f>
        <v>14.04</v>
      </c>
      <c r="S2657" s="1264">
        <f t="shared" si="76"/>
        <v>8573.5042735042734</v>
      </c>
      <c r="T2657" s="1265"/>
      <c r="U2657" s="1292" t="s">
        <v>1690</v>
      </c>
      <c r="V2657" s="1293"/>
    </row>
    <row r="2658" spans="1:22" ht="18">
      <c r="A2658" s="1652"/>
      <c r="B2658" s="817">
        <v>7</v>
      </c>
      <c r="C2658" s="1099">
        <v>100</v>
      </c>
      <c r="D2658" s="1102">
        <v>66</v>
      </c>
      <c r="E2658" s="1102">
        <v>18</v>
      </c>
      <c r="F2658" s="1102">
        <v>33</v>
      </c>
      <c r="G2658" s="514">
        <v>465</v>
      </c>
      <c r="H2658" s="514" t="s">
        <v>82</v>
      </c>
      <c r="I2658" s="514" t="s">
        <v>82</v>
      </c>
      <c r="J2658" s="764" t="s">
        <v>443</v>
      </c>
      <c r="K2658" s="764" t="s">
        <v>443</v>
      </c>
      <c r="L2658" s="837" t="s">
        <v>484</v>
      </c>
      <c r="M2658" s="468" t="s">
        <v>1720</v>
      </c>
      <c r="N2658" s="514">
        <v>195000</v>
      </c>
      <c r="O2658" s="756">
        <v>33.799999999999997</v>
      </c>
      <c r="P2658" s="1130">
        <v>19</v>
      </c>
      <c r="Q2658" s="537">
        <f t="shared" si="75"/>
        <v>27.377999999999997</v>
      </c>
      <c r="R2658" s="470">
        <f>Q2658*0.75</f>
        <v>20.533499999999997</v>
      </c>
      <c r="S2658" s="1264">
        <f t="shared" si="76"/>
        <v>7122.5071225071233</v>
      </c>
      <c r="T2658" s="1265"/>
      <c r="U2658" s="1292" t="s">
        <v>1690</v>
      </c>
      <c r="V2658" s="1293"/>
    </row>
    <row r="2659" spans="1:22" ht="18">
      <c r="A2659" s="1652"/>
      <c r="B2659" s="817">
        <v>8</v>
      </c>
      <c r="C2659" s="1099" t="s">
        <v>82</v>
      </c>
      <c r="D2659" s="1102">
        <v>230</v>
      </c>
      <c r="E2659" s="1102">
        <v>0</v>
      </c>
      <c r="F2659" s="1103" t="s">
        <v>82</v>
      </c>
      <c r="G2659" s="514">
        <v>0</v>
      </c>
      <c r="H2659" s="514" t="s">
        <v>82</v>
      </c>
      <c r="I2659" s="514" t="s">
        <v>82</v>
      </c>
      <c r="J2659" s="764" t="s">
        <v>1210</v>
      </c>
      <c r="K2659" s="764">
        <v>0</v>
      </c>
      <c r="L2659" s="837" t="s">
        <v>96</v>
      </c>
      <c r="M2659" s="468" t="s">
        <v>82</v>
      </c>
      <c r="N2659" s="940"/>
      <c r="O2659" s="922"/>
      <c r="P2659" s="871"/>
      <c r="Q2659" s="537">
        <f t="shared" si="75"/>
        <v>0</v>
      </c>
      <c r="R2659" s="470">
        <f>Q2659*0.93</f>
        <v>0</v>
      </c>
      <c r="S2659" s="1264" t="e">
        <f t="shared" si="76"/>
        <v>#DIV/0!</v>
      </c>
      <c r="T2659" s="1265"/>
      <c r="U2659" s="1292" t="s">
        <v>472</v>
      </c>
      <c r="V2659" s="1293"/>
    </row>
    <row r="2660" spans="1:22" ht="18">
      <c r="A2660" s="1652"/>
      <c r="B2660" s="817" t="s">
        <v>465</v>
      </c>
      <c r="C2660" s="1099" t="s">
        <v>82</v>
      </c>
      <c r="D2660" s="1098">
        <v>30</v>
      </c>
      <c r="E2660" s="1104">
        <v>30</v>
      </c>
      <c r="F2660" s="1103" t="s">
        <v>82</v>
      </c>
      <c r="G2660" s="838" t="s">
        <v>96</v>
      </c>
      <c r="H2660" s="468" t="s">
        <v>82</v>
      </c>
      <c r="I2660" s="514" t="s">
        <v>82</v>
      </c>
      <c r="J2660" s="764" t="s">
        <v>699</v>
      </c>
      <c r="K2660" s="514">
        <v>0</v>
      </c>
      <c r="L2660" s="786" t="s">
        <v>82</v>
      </c>
      <c r="M2660" s="863" t="s">
        <v>82</v>
      </c>
      <c r="N2660" s="923"/>
      <c r="O2660" s="922"/>
      <c r="P2660" s="871"/>
      <c r="Q2660" s="537">
        <f t="shared" ref="Q2660:Q2679" si="77">O2660*(100-P2660)/100</f>
        <v>0</v>
      </c>
      <c r="R2660" s="470">
        <f>Q2660*0.93</f>
        <v>0</v>
      </c>
      <c r="S2660" s="1264" t="e">
        <f t="shared" si="76"/>
        <v>#DIV/0!</v>
      </c>
      <c r="T2660" s="1265"/>
      <c r="U2660" s="1292" t="s">
        <v>473</v>
      </c>
      <c r="V2660" s="1293"/>
    </row>
    <row r="2661" spans="1:22" ht="18">
      <c r="A2661" s="1653"/>
      <c r="B2661" s="817" t="s">
        <v>467</v>
      </c>
      <c r="C2661" s="1131">
        <v>28</v>
      </c>
      <c r="D2661" s="1098">
        <v>45</v>
      </c>
      <c r="E2661" s="1109">
        <v>20</v>
      </c>
      <c r="F2661" s="1105">
        <v>33</v>
      </c>
      <c r="G2661" s="514">
        <v>466</v>
      </c>
      <c r="H2661" s="468" t="s">
        <v>82</v>
      </c>
      <c r="I2661" s="514" t="s">
        <v>82</v>
      </c>
      <c r="J2661" s="764">
        <v>0</v>
      </c>
      <c r="K2661" s="764">
        <v>0</v>
      </c>
      <c r="L2661" s="837" t="s">
        <v>484</v>
      </c>
      <c r="M2661" s="1091" t="s">
        <v>1792</v>
      </c>
      <c r="N2661" s="514">
        <v>115000</v>
      </c>
      <c r="O2661" s="787">
        <v>26</v>
      </c>
      <c r="P2661" s="801">
        <v>74</v>
      </c>
      <c r="Q2661" s="537">
        <f t="shared" si="77"/>
        <v>6.76</v>
      </c>
      <c r="R2661" s="470">
        <f>Q2661*0.7835</f>
        <v>5.2964599999999997</v>
      </c>
      <c r="S2661" s="1264">
        <f t="shared" si="76"/>
        <v>17011.834319526628</v>
      </c>
      <c r="T2661" s="1265"/>
      <c r="U2661" s="1292" t="s">
        <v>1690</v>
      </c>
      <c r="V2661" s="1293"/>
    </row>
    <row r="2662" spans="1:22" ht="19">
      <c r="A2662" s="1651">
        <v>45685</v>
      </c>
      <c r="B2662" s="817" t="s">
        <v>256</v>
      </c>
      <c r="C2662" s="1095">
        <v>50</v>
      </c>
      <c r="D2662" s="1096" t="s">
        <v>1610</v>
      </c>
      <c r="E2662" s="1101">
        <v>48</v>
      </c>
      <c r="F2662" s="1098">
        <v>37</v>
      </c>
      <c r="G2662" s="514">
        <v>464</v>
      </c>
      <c r="H2662" s="970">
        <v>167.54</v>
      </c>
      <c r="I2662" s="514" t="s">
        <v>82</v>
      </c>
      <c r="J2662" s="1160" t="s">
        <v>451</v>
      </c>
      <c r="K2662" s="839" t="s">
        <v>96</v>
      </c>
      <c r="L2662" s="837" t="s">
        <v>484</v>
      </c>
      <c r="M2662" s="468" t="s">
        <v>888</v>
      </c>
      <c r="N2662" s="514">
        <v>66104</v>
      </c>
      <c r="O2662" s="756">
        <v>170</v>
      </c>
      <c r="P2662" s="768">
        <v>99</v>
      </c>
      <c r="Q2662" s="537">
        <f t="shared" si="77"/>
        <v>1.7</v>
      </c>
      <c r="R2662" s="470">
        <f>Q2662*0.75</f>
        <v>1.2749999999999999</v>
      </c>
      <c r="S2662" s="1264">
        <f t="shared" si="76"/>
        <v>38884.705882352944</v>
      </c>
      <c r="T2662" s="1265"/>
      <c r="U2662" s="1292" t="s">
        <v>1690</v>
      </c>
      <c r="V2662" s="1293"/>
    </row>
    <row r="2663" spans="1:22" ht="18">
      <c r="A2663" s="1652"/>
      <c r="B2663" s="817">
        <v>6</v>
      </c>
      <c r="C2663" s="1099">
        <v>100</v>
      </c>
      <c r="D2663" s="1100">
        <v>55</v>
      </c>
      <c r="E2663" s="1101">
        <v>82</v>
      </c>
      <c r="F2663" s="1102">
        <v>33</v>
      </c>
      <c r="G2663" s="514">
        <v>503</v>
      </c>
      <c r="H2663" s="514" t="s">
        <v>82</v>
      </c>
      <c r="I2663" s="514" t="s">
        <v>82</v>
      </c>
      <c r="J2663" s="838" t="s">
        <v>695</v>
      </c>
      <c r="K2663" s="1159" t="s">
        <v>485</v>
      </c>
      <c r="L2663" s="837" t="s">
        <v>484</v>
      </c>
      <c r="M2663" s="468" t="s">
        <v>1903</v>
      </c>
      <c r="N2663" s="786">
        <v>160418</v>
      </c>
      <c r="O2663" s="756">
        <v>22.58</v>
      </c>
      <c r="P2663" s="801">
        <v>22</v>
      </c>
      <c r="Q2663" s="537">
        <f t="shared" si="77"/>
        <v>17.612399999999997</v>
      </c>
      <c r="R2663" s="470">
        <f>Q2663*0.75</f>
        <v>13.209299999999999</v>
      </c>
      <c r="S2663" s="1264">
        <f t="shared" si="76"/>
        <v>9108.2419204651287</v>
      </c>
      <c r="T2663" s="1265"/>
      <c r="U2663" s="1292" t="s">
        <v>1690</v>
      </c>
      <c r="V2663" s="1293"/>
    </row>
    <row r="2664" spans="1:22" ht="18">
      <c r="A2664" s="1652"/>
      <c r="B2664" s="817">
        <v>7</v>
      </c>
      <c r="C2664" s="1099">
        <v>100</v>
      </c>
      <c r="D2664" s="1102">
        <v>66</v>
      </c>
      <c r="E2664" s="1102">
        <v>18</v>
      </c>
      <c r="F2664" s="1102">
        <v>33</v>
      </c>
      <c r="G2664" s="514">
        <v>464</v>
      </c>
      <c r="H2664" s="514" t="s">
        <v>82</v>
      </c>
      <c r="I2664" s="514" t="s">
        <v>82</v>
      </c>
      <c r="J2664" s="764" t="s">
        <v>443</v>
      </c>
      <c r="K2664" s="764" t="s">
        <v>443</v>
      </c>
      <c r="L2664" s="837" t="s">
        <v>484</v>
      </c>
      <c r="M2664" s="468" t="s">
        <v>1720</v>
      </c>
      <c r="N2664" s="514">
        <v>195000</v>
      </c>
      <c r="O2664" s="756">
        <v>33.799999999999997</v>
      </c>
      <c r="P2664" s="1130">
        <v>19</v>
      </c>
      <c r="Q2664" s="537">
        <f t="shared" si="77"/>
        <v>27.377999999999997</v>
      </c>
      <c r="R2664" s="470">
        <f>Q2664*0.75</f>
        <v>20.533499999999997</v>
      </c>
      <c r="S2664" s="1264">
        <f t="shared" si="76"/>
        <v>7122.5071225071233</v>
      </c>
      <c r="T2664" s="1265"/>
      <c r="U2664" s="1292" t="s">
        <v>1690</v>
      </c>
      <c r="V2664" s="1293"/>
    </row>
    <row r="2665" spans="1:22" ht="18">
      <c r="A2665" s="1652"/>
      <c r="B2665" s="817">
        <v>8</v>
      </c>
      <c r="C2665" s="1099" t="s">
        <v>82</v>
      </c>
      <c r="D2665" s="1102">
        <v>230</v>
      </c>
      <c r="E2665" s="1102">
        <v>0</v>
      </c>
      <c r="F2665" s="1103" t="s">
        <v>82</v>
      </c>
      <c r="G2665" s="514">
        <v>0</v>
      </c>
      <c r="H2665" s="514" t="s">
        <v>82</v>
      </c>
      <c r="I2665" s="514" t="s">
        <v>82</v>
      </c>
      <c r="J2665" s="764" t="s">
        <v>1210</v>
      </c>
      <c r="K2665" s="764">
        <v>0</v>
      </c>
      <c r="L2665" s="837" t="s">
        <v>96</v>
      </c>
      <c r="M2665" s="468" t="s">
        <v>82</v>
      </c>
      <c r="N2665" s="940"/>
      <c r="O2665" s="922"/>
      <c r="P2665" s="871"/>
      <c r="Q2665" s="537">
        <f t="shared" si="77"/>
        <v>0</v>
      </c>
      <c r="R2665" s="470">
        <f>Q2665*0.93</f>
        <v>0</v>
      </c>
      <c r="S2665" s="1264" t="e">
        <f t="shared" si="76"/>
        <v>#DIV/0!</v>
      </c>
      <c r="T2665" s="1265"/>
      <c r="U2665" s="1292" t="s">
        <v>472</v>
      </c>
      <c r="V2665" s="1293"/>
    </row>
    <row r="2666" spans="1:22" ht="18">
      <c r="A2666" s="1652"/>
      <c r="B2666" s="817" t="s">
        <v>465</v>
      </c>
      <c r="C2666" s="1099" t="s">
        <v>82</v>
      </c>
      <c r="D2666" s="1098">
        <v>30</v>
      </c>
      <c r="E2666" s="1104">
        <v>30</v>
      </c>
      <c r="F2666" s="1103" t="s">
        <v>82</v>
      </c>
      <c r="G2666" s="838" t="s">
        <v>96</v>
      </c>
      <c r="H2666" s="468" t="s">
        <v>82</v>
      </c>
      <c r="I2666" s="514" t="s">
        <v>82</v>
      </c>
      <c r="J2666" s="764" t="s">
        <v>699</v>
      </c>
      <c r="K2666" s="514">
        <v>0</v>
      </c>
      <c r="L2666" s="786" t="s">
        <v>82</v>
      </c>
      <c r="M2666" s="863" t="s">
        <v>82</v>
      </c>
      <c r="N2666" s="923"/>
      <c r="O2666" s="922"/>
      <c r="P2666" s="871"/>
      <c r="Q2666" s="537">
        <f t="shared" si="77"/>
        <v>0</v>
      </c>
      <c r="R2666" s="470">
        <f>Q2666*0.93</f>
        <v>0</v>
      </c>
      <c r="S2666" s="1264" t="e">
        <f t="shared" si="76"/>
        <v>#DIV/0!</v>
      </c>
      <c r="T2666" s="1265"/>
      <c r="U2666" s="1292" t="s">
        <v>473</v>
      </c>
      <c r="V2666" s="1293"/>
    </row>
    <row r="2667" spans="1:22" ht="18">
      <c r="A2667" s="1653"/>
      <c r="B2667" s="817" t="s">
        <v>467</v>
      </c>
      <c r="C2667" s="1131">
        <v>28</v>
      </c>
      <c r="D2667" s="1098">
        <v>45</v>
      </c>
      <c r="E2667" s="1109">
        <v>20</v>
      </c>
      <c r="F2667" s="1105">
        <v>33</v>
      </c>
      <c r="G2667" s="514">
        <v>464</v>
      </c>
      <c r="H2667" s="468" t="s">
        <v>82</v>
      </c>
      <c r="I2667" s="514" t="s">
        <v>82</v>
      </c>
      <c r="J2667" s="764">
        <v>0</v>
      </c>
      <c r="K2667" s="764">
        <v>0</v>
      </c>
      <c r="L2667" s="837" t="s">
        <v>484</v>
      </c>
      <c r="M2667" s="1091" t="s">
        <v>1792</v>
      </c>
      <c r="N2667" s="514">
        <v>115000</v>
      </c>
      <c r="O2667" s="787">
        <v>26</v>
      </c>
      <c r="P2667" s="801">
        <v>74</v>
      </c>
      <c r="Q2667" s="537">
        <f t="shared" si="77"/>
        <v>6.76</v>
      </c>
      <c r="R2667" s="470">
        <f>Q2667*0.7835</f>
        <v>5.2964599999999997</v>
      </c>
      <c r="S2667" s="1264">
        <f t="shared" si="76"/>
        <v>17011.834319526628</v>
      </c>
      <c r="T2667" s="1265"/>
      <c r="U2667" s="1292" t="s">
        <v>1690</v>
      </c>
      <c r="V2667" s="1293"/>
    </row>
    <row r="2668" spans="1:22" ht="19">
      <c r="A2668" s="1651">
        <v>45686</v>
      </c>
      <c r="B2668" s="817" t="s">
        <v>256</v>
      </c>
      <c r="C2668" s="1095">
        <v>50</v>
      </c>
      <c r="D2668" s="1096" t="s">
        <v>1226</v>
      </c>
      <c r="E2668" s="1101" t="s">
        <v>1911</v>
      </c>
      <c r="F2668" s="1098">
        <v>36</v>
      </c>
      <c r="G2668" s="514">
        <v>459</v>
      </c>
      <c r="H2668" s="970">
        <v>167.25</v>
      </c>
      <c r="I2668" s="514" t="s">
        <v>82</v>
      </c>
      <c r="J2668" s="1160" t="s">
        <v>451</v>
      </c>
      <c r="K2668" s="839" t="s">
        <v>96</v>
      </c>
      <c r="L2668" s="837" t="s">
        <v>484</v>
      </c>
      <c r="M2668" s="468" t="s">
        <v>1913</v>
      </c>
      <c r="N2668" s="514">
        <v>53476</v>
      </c>
      <c r="O2668" s="756">
        <v>165</v>
      </c>
      <c r="P2668" s="768">
        <v>99</v>
      </c>
      <c r="Q2668" s="537">
        <f t="shared" si="77"/>
        <v>1.65</v>
      </c>
      <c r="R2668" s="470">
        <f>Q2668*0.75</f>
        <v>1.2374999999999998</v>
      </c>
      <c r="S2668" s="1264">
        <f t="shared" si="76"/>
        <v>32409.696969696972</v>
      </c>
      <c r="T2668" s="1265"/>
      <c r="U2668" s="1292" t="s">
        <v>1690</v>
      </c>
      <c r="V2668" s="1293"/>
    </row>
    <row r="2669" spans="1:22" ht="18">
      <c r="A2669" s="1652"/>
      <c r="B2669" s="817">
        <v>6</v>
      </c>
      <c r="C2669" s="1099" t="s">
        <v>1908</v>
      </c>
      <c r="D2669" s="1100" t="s">
        <v>1909</v>
      </c>
      <c r="E2669" s="1101" t="s">
        <v>1912</v>
      </c>
      <c r="F2669" s="1102">
        <v>32</v>
      </c>
      <c r="G2669" s="514">
        <v>500</v>
      </c>
      <c r="H2669" s="514" t="s">
        <v>82</v>
      </c>
      <c r="I2669" s="514" t="s">
        <v>82</v>
      </c>
      <c r="J2669" s="838" t="s">
        <v>506</v>
      </c>
      <c r="K2669" s="1159" t="s">
        <v>1397</v>
      </c>
      <c r="L2669" s="837" t="s">
        <v>1907</v>
      </c>
      <c r="M2669" s="468" t="s">
        <v>1914</v>
      </c>
      <c r="N2669" s="786">
        <v>85525</v>
      </c>
      <c r="O2669" s="756">
        <v>20.8</v>
      </c>
      <c r="P2669" s="801">
        <v>22</v>
      </c>
      <c r="Q2669" s="537">
        <f t="shared" si="77"/>
        <v>16.224</v>
      </c>
      <c r="R2669" s="470">
        <f>Q2669*0.75</f>
        <v>12.167999999999999</v>
      </c>
      <c r="S2669" s="1264">
        <f t="shared" si="76"/>
        <v>5271.5113412228793</v>
      </c>
      <c r="T2669" s="1265"/>
      <c r="U2669" s="1292" t="s">
        <v>1690</v>
      </c>
      <c r="V2669" s="1293"/>
    </row>
    <row r="2670" spans="1:22" ht="18">
      <c r="A2670" s="1652"/>
      <c r="B2670" s="817">
        <v>7</v>
      </c>
      <c r="C2670" s="1099" t="s">
        <v>1762</v>
      </c>
      <c r="D2670" s="1102" t="s">
        <v>1910</v>
      </c>
      <c r="E2670" s="1102">
        <v>15</v>
      </c>
      <c r="F2670" s="1102">
        <v>33</v>
      </c>
      <c r="G2670" s="514">
        <v>483</v>
      </c>
      <c r="H2670" s="514" t="s">
        <v>82</v>
      </c>
      <c r="I2670" s="514" t="s">
        <v>82</v>
      </c>
      <c r="J2670" s="764" t="s">
        <v>443</v>
      </c>
      <c r="K2670" s="764" t="s">
        <v>443</v>
      </c>
      <c r="L2670" s="837" t="s">
        <v>631</v>
      </c>
      <c r="M2670" s="468" t="s">
        <v>1802</v>
      </c>
      <c r="N2670" s="514">
        <v>154585</v>
      </c>
      <c r="O2670" s="756">
        <v>37</v>
      </c>
      <c r="P2670" s="1130">
        <v>19</v>
      </c>
      <c r="Q2670" s="537">
        <f t="shared" si="77"/>
        <v>29.97</v>
      </c>
      <c r="R2670" s="470">
        <f>Q2670*0.75</f>
        <v>22.477499999999999</v>
      </c>
      <c r="S2670" s="1264">
        <f t="shared" si="76"/>
        <v>5157.9913246579918</v>
      </c>
      <c r="T2670" s="1265"/>
      <c r="U2670" s="1292" t="s">
        <v>1690</v>
      </c>
      <c r="V2670" s="1293"/>
    </row>
    <row r="2671" spans="1:22" ht="18">
      <c r="A2671" s="1652"/>
      <c r="B2671" s="817">
        <v>8</v>
      </c>
      <c r="C2671" s="1099" t="s">
        <v>82</v>
      </c>
      <c r="D2671" s="1102">
        <v>230</v>
      </c>
      <c r="E2671" s="1102">
        <v>0</v>
      </c>
      <c r="F2671" s="1103" t="s">
        <v>82</v>
      </c>
      <c r="G2671" s="514">
        <v>0</v>
      </c>
      <c r="H2671" s="514" t="s">
        <v>82</v>
      </c>
      <c r="I2671" s="514" t="s">
        <v>82</v>
      </c>
      <c r="J2671" s="764" t="s">
        <v>1210</v>
      </c>
      <c r="K2671" s="764">
        <v>0</v>
      </c>
      <c r="L2671" s="837" t="s">
        <v>96</v>
      </c>
      <c r="M2671" s="468" t="s">
        <v>82</v>
      </c>
      <c r="N2671" s="940"/>
      <c r="O2671" s="922"/>
      <c r="P2671" s="871"/>
      <c r="Q2671" s="537">
        <f t="shared" si="77"/>
        <v>0</v>
      </c>
      <c r="R2671" s="470">
        <f>Q2671*0.93</f>
        <v>0</v>
      </c>
      <c r="S2671" s="1264" t="e">
        <f t="shared" si="76"/>
        <v>#DIV/0!</v>
      </c>
      <c r="T2671" s="1265"/>
      <c r="U2671" s="1292" t="s">
        <v>472</v>
      </c>
      <c r="V2671" s="1293"/>
    </row>
    <row r="2672" spans="1:22" ht="18">
      <c r="A2672" s="1652"/>
      <c r="B2672" s="817" t="s">
        <v>465</v>
      </c>
      <c r="C2672" s="1099" t="s">
        <v>82</v>
      </c>
      <c r="D2672" s="1098">
        <v>30</v>
      </c>
      <c r="E2672" s="1104">
        <v>30</v>
      </c>
      <c r="F2672" s="1103" t="s">
        <v>82</v>
      </c>
      <c r="G2672" s="838" t="s">
        <v>96</v>
      </c>
      <c r="H2672" s="468" t="s">
        <v>82</v>
      </c>
      <c r="I2672" s="514" t="s">
        <v>82</v>
      </c>
      <c r="J2672" s="764" t="s">
        <v>699</v>
      </c>
      <c r="K2672" s="514">
        <v>0</v>
      </c>
      <c r="L2672" s="786" t="s">
        <v>82</v>
      </c>
      <c r="M2672" s="863" t="s">
        <v>82</v>
      </c>
      <c r="N2672" s="923"/>
      <c r="O2672" s="922"/>
      <c r="P2672" s="871"/>
      <c r="Q2672" s="537">
        <f t="shared" si="77"/>
        <v>0</v>
      </c>
      <c r="R2672" s="470">
        <f>Q2672*0.93</f>
        <v>0</v>
      </c>
      <c r="S2672" s="1264" t="e">
        <f t="shared" si="76"/>
        <v>#DIV/0!</v>
      </c>
      <c r="T2672" s="1265"/>
      <c r="U2672" s="1292" t="s">
        <v>473</v>
      </c>
      <c r="V2672" s="1293"/>
    </row>
    <row r="2673" spans="1:22" ht="18">
      <c r="A2673" s="1653"/>
      <c r="B2673" s="817" t="s">
        <v>467</v>
      </c>
      <c r="C2673" s="1131" t="s">
        <v>575</v>
      </c>
      <c r="D2673" s="1098" t="s">
        <v>1122</v>
      </c>
      <c r="E2673" s="1109">
        <v>20</v>
      </c>
      <c r="F2673" s="1105">
        <v>32</v>
      </c>
      <c r="G2673" s="514">
        <v>503</v>
      </c>
      <c r="H2673" s="468" t="s">
        <v>82</v>
      </c>
      <c r="I2673" s="514" t="s">
        <v>82</v>
      </c>
      <c r="J2673" s="764">
        <v>0</v>
      </c>
      <c r="K2673" s="764">
        <v>0</v>
      </c>
      <c r="L2673" s="837" t="s">
        <v>748</v>
      </c>
      <c r="M2673" s="1091" t="s">
        <v>1915</v>
      </c>
      <c r="N2673" s="514">
        <v>104010</v>
      </c>
      <c r="O2673" s="787">
        <v>26</v>
      </c>
      <c r="P2673" s="801">
        <v>74</v>
      </c>
      <c r="Q2673" s="537">
        <f t="shared" si="77"/>
        <v>6.76</v>
      </c>
      <c r="R2673" s="470">
        <f>Q2673*0.7835</f>
        <v>5.2964599999999997</v>
      </c>
      <c r="S2673" s="1264">
        <f t="shared" si="76"/>
        <v>15386.094674556214</v>
      </c>
      <c r="T2673" s="1265"/>
      <c r="U2673" s="1292" t="s">
        <v>1690</v>
      </c>
      <c r="V2673" s="1293"/>
    </row>
    <row r="2674" spans="1:22" ht="18">
      <c r="A2674" s="1651">
        <v>45687</v>
      </c>
      <c r="B2674" s="817" t="s">
        <v>256</v>
      </c>
      <c r="C2674" s="1095">
        <v>50</v>
      </c>
      <c r="D2674" s="1096">
        <v>66</v>
      </c>
      <c r="E2674" s="1101">
        <v>48</v>
      </c>
      <c r="F2674" s="1098">
        <v>30</v>
      </c>
      <c r="G2674" s="514">
        <v>462</v>
      </c>
      <c r="H2674" s="970">
        <v>167.33</v>
      </c>
      <c r="I2674" s="514" t="s">
        <v>82</v>
      </c>
      <c r="J2674" s="1160" t="s">
        <v>451</v>
      </c>
      <c r="K2674" s="839" t="s">
        <v>96</v>
      </c>
      <c r="L2674" s="837" t="s">
        <v>484</v>
      </c>
      <c r="M2674" s="468" t="s">
        <v>1916</v>
      </c>
      <c r="N2674" s="514">
        <v>74464</v>
      </c>
      <c r="O2674" s="756">
        <v>165</v>
      </c>
      <c r="P2674" s="768">
        <v>99</v>
      </c>
      <c r="Q2674" s="537">
        <f t="shared" si="77"/>
        <v>1.65</v>
      </c>
      <c r="R2674" s="470">
        <f>Q2674*0.75</f>
        <v>1.2374999999999998</v>
      </c>
      <c r="S2674" s="1264">
        <f t="shared" si="76"/>
        <v>45129.696969696975</v>
      </c>
      <c r="T2674" s="1265"/>
      <c r="U2674" s="1292" t="s">
        <v>1690</v>
      </c>
      <c r="V2674" s="1293"/>
    </row>
    <row r="2675" spans="1:22" ht="18">
      <c r="A2675" s="1652"/>
      <c r="B2675" s="817">
        <v>6</v>
      </c>
      <c r="C2675" s="1099" t="s">
        <v>82</v>
      </c>
      <c r="D2675" s="1100">
        <v>100</v>
      </c>
      <c r="E2675" s="1101">
        <v>104</v>
      </c>
      <c r="F2675" s="1102" t="s">
        <v>82</v>
      </c>
      <c r="G2675" s="514">
        <v>462</v>
      </c>
      <c r="H2675" s="514" t="s">
        <v>82</v>
      </c>
      <c r="I2675" s="514" t="s">
        <v>82</v>
      </c>
      <c r="J2675" s="838" t="s">
        <v>506</v>
      </c>
      <c r="K2675" s="1159" t="s">
        <v>406</v>
      </c>
      <c r="L2675" s="837" t="s">
        <v>96</v>
      </c>
      <c r="M2675" s="468" t="s">
        <v>82</v>
      </c>
      <c r="N2675" s="786">
        <v>0</v>
      </c>
      <c r="O2675" s="756">
        <v>0</v>
      </c>
      <c r="P2675" s="801">
        <v>22</v>
      </c>
      <c r="Q2675" s="537">
        <f t="shared" si="77"/>
        <v>0</v>
      </c>
      <c r="R2675" s="470">
        <f>Q2675*0.75</f>
        <v>0</v>
      </c>
      <c r="S2675" s="1264" t="e">
        <f t="shared" si="76"/>
        <v>#DIV/0!</v>
      </c>
      <c r="T2675" s="1265"/>
      <c r="U2675" s="1292" t="s">
        <v>1690</v>
      </c>
      <c r="V2675" s="1293"/>
    </row>
    <row r="2676" spans="1:22" ht="18">
      <c r="A2676" s="1652"/>
      <c r="B2676" s="817">
        <v>7</v>
      </c>
      <c r="C2676" s="1099" t="s">
        <v>82</v>
      </c>
      <c r="D2676" s="1102">
        <v>100</v>
      </c>
      <c r="E2676" s="1102">
        <v>14</v>
      </c>
      <c r="F2676" s="1102" t="s">
        <v>82</v>
      </c>
      <c r="G2676" s="514">
        <v>461</v>
      </c>
      <c r="H2676" s="514" t="s">
        <v>82</v>
      </c>
      <c r="I2676" s="514" t="s">
        <v>82</v>
      </c>
      <c r="J2676" s="764" t="s">
        <v>443</v>
      </c>
      <c r="K2676" s="764" t="s">
        <v>443</v>
      </c>
      <c r="L2676" s="837" t="s">
        <v>96</v>
      </c>
      <c r="M2676" s="468" t="s">
        <v>82</v>
      </c>
      <c r="N2676" s="514">
        <v>0</v>
      </c>
      <c r="O2676" s="756">
        <v>0</v>
      </c>
      <c r="P2676" s="1130">
        <v>19</v>
      </c>
      <c r="Q2676" s="537">
        <f t="shared" si="77"/>
        <v>0</v>
      </c>
      <c r="R2676" s="470">
        <f>Q2676*0.75</f>
        <v>0</v>
      </c>
      <c r="S2676" s="1264" t="e">
        <f t="shared" si="76"/>
        <v>#DIV/0!</v>
      </c>
      <c r="T2676" s="1265"/>
      <c r="U2676" s="1292" t="s">
        <v>1690</v>
      </c>
      <c r="V2676" s="1293"/>
    </row>
    <row r="2677" spans="1:22" ht="18">
      <c r="A2677" s="1652"/>
      <c r="B2677" s="817">
        <v>8</v>
      </c>
      <c r="C2677" s="1099" t="s">
        <v>82</v>
      </c>
      <c r="D2677" s="1102">
        <v>230</v>
      </c>
      <c r="E2677" s="1102">
        <v>0</v>
      </c>
      <c r="F2677" s="1103" t="s">
        <v>82</v>
      </c>
      <c r="G2677" s="514">
        <v>0</v>
      </c>
      <c r="H2677" s="514" t="s">
        <v>82</v>
      </c>
      <c r="I2677" s="514" t="s">
        <v>82</v>
      </c>
      <c r="J2677" s="764" t="s">
        <v>1210</v>
      </c>
      <c r="K2677" s="764">
        <v>0</v>
      </c>
      <c r="L2677" s="837" t="s">
        <v>96</v>
      </c>
      <c r="M2677" s="468" t="s">
        <v>82</v>
      </c>
      <c r="N2677" s="940"/>
      <c r="O2677" s="922"/>
      <c r="P2677" s="871"/>
      <c r="Q2677" s="537">
        <f t="shared" si="77"/>
        <v>0</v>
      </c>
      <c r="R2677" s="470">
        <f>Q2677*0.93</f>
        <v>0</v>
      </c>
      <c r="S2677" s="1264" t="e">
        <f t="shared" si="76"/>
        <v>#DIV/0!</v>
      </c>
      <c r="T2677" s="1265"/>
      <c r="U2677" s="1292" t="s">
        <v>472</v>
      </c>
      <c r="V2677" s="1293"/>
    </row>
    <row r="2678" spans="1:22" ht="18">
      <c r="A2678" s="1652"/>
      <c r="B2678" s="817" t="s">
        <v>465</v>
      </c>
      <c r="C2678" s="1099" t="s">
        <v>82</v>
      </c>
      <c r="D2678" s="1098">
        <v>30</v>
      </c>
      <c r="E2678" s="1104">
        <v>30</v>
      </c>
      <c r="F2678" s="1103" t="s">
        <v>82</v>
      </c>
      <c r="G2678" s="838" t="s">
        <v>96</v>
      </c>
      <c r="H2678" s="468" t="s">
        <v>82</v>
      </c>
      <c r="I2678" s="514" t="s">
        <v>82</v>
      </c>
      <c r="J2678" s="764" t="s">
        <v>699</v>
      </c>
      <c r="K2678" s="514">
        <v>0</v>
      </c>
      <c r="L2678" s="786" t="s">
        <v>82</v>
      </c>
      <c r="M2678" s="863" t="s">
        <v>82</v>
      </c>
      <c r="N2678" s="923"/>
      <c r="O2678" s="922"/>
      <c r="P2678" s="871"/>
      <c r="Q2678" s="537">
        <f t="shared" si="77"/>
        <v>0</v>
      </c>
      <c r="R2678" s="470">
        <f>Q2678*0.93</f>
        <v>0</v>
      </c>
      <c r="S2678" s="1264" t="e">
        <f t="shared" si="76"/>
        <v>#DIV/0!</v>
      </c>
      <c r="T2678" s="1265"/>
      <c r="U2678" s="1292" t="s">
        <v>473</v>
      </c>
      <c r="V2678" s="1293"/>
    </row>
    <row r="2679" spans="1:22" ht="18">
      <c r="A2679" s="1653"/>
      <c r="B2679" s="817" t="s">
        <v>467</v>
      </c>
      <c r="C2679" s="1131" t="s">
        <v>82</v>
      </c>
      <c r="D2679" s="1098">
        <v>83</v>
      </c>
      <c r="E2679" s="1109">
        <v>20</v>
      </c>
      <c r="F2679" s="1105" t="s">
        <v>82</v>
      </c>
      <c r="G2679" s="514">
        <v>462</v>
      </c>
      <c r="H2679" s="468" t="s">
        <v>82</v>
      </c>
      <c r="I2679" s="514" t="s">
        <v>82</v>
      </c>
      <c r="J2679" s="764">
        <v>0</v>
      </c>
      <c r="K2679" s="764">
        <v>0</v>
      </c>
      <c r="L2679" s="837" t="s">
        <v>96</v>
      </c>
      <c r="M2679" s="1091" t="s">
        <v>82</v>
      </c>
      <c r="N2679" s="514">
        <v>0</v>
      </c>
      <c r="O2679" s="787">
        <v>0</v>
      </c>
      <c r="P2679" s="801">
        <v>74</v>
      </c>
      <c r="Q2679" s="537">
        <f t="shared" si="77"/>
        <v>0</v>
      </c>
      <c r="R2679" s="470">
        <f>Q2679*0.7835</f>
        <v>0</v>
      </c>
      <c r="S2679" s="1264" t="e">
        <f t="shared" si="76"/>
        <v>#DIV/0!</v>
      </c>
      <c r="T2679" s="1265"/>
      <c r="U2679" s="1292" t="s">
        <v>1690</v>
      </c>
      <c r="V2679" s="1293"/>
    </row>
    <row r="2680" spans="1:22" ht="19">
      <c r="A2680" s="1651">
        <v>45688</v>
      </c>
      <c r="B2680" s="817" t="s">
        <v>256</v>
      </c>
      <c r="C2680" s="1095">
        <v>50</v>
      </c>
      <c r="D2680" s="1096" t="s">
        <v>1226</v>
      </c>
      <c r="E2680" s="1101" t="s">
        <v>1911</v>
      </c>
      <c r="F2680" s="1098">
        <v>36</v>
      </c>
      <c r="G2680" s="514">
        <v>459</v>
      </c>
      <c r="H2680" s="970">
        <v>167.25</v>
      </c>
      <c r="I2680" s="514" t="s">
        <v>82</v>
      </c>
      <c r="J2680" s="1160" t="s">
        <v>451</v>
      </c>
      <c r="K2680" s="839" t="s">
        <v>96</v>
      </c>
      <c r="L2680" s="837" t="s">
        <v>484</v>
      </c>
      <c r="M2680" s="468" t="s">
        <v>1913</v>
      </c>
      <c r="N2680" s="514">
        <v>53476</v>
      </c>
      <c r="O2680" s="756">
        <v>165</v>
      </c>
      <c r="P2680" s="768">
        <v>99</v>
      </c>
      <c r="Q2680" s="537">
        <f t="shared" ref="Q2680:Q2743" si="78">O2680*(100-P2680)/100</f>
        <v>1.65</v>
      </c>
      <c r="R2680" s="470">
        <f>Q2680*0.75</f>
        <v>1.2374999999999998</v>
      </c>
      <c r="S2680" s="1264">
        <f t="shared" ref="S2680:S2743" si="79">N2680/Q2680</f>
        <v>32409.696969696972</v>
      </c>
      <c r="T2680" s="1265"/>
      <c r="U2680" s="1292" t="s">
        <v>1686</v>
      </c>
      <c r="V2680" s="1293"/>
    </row>
    <row r="2681" spans="1:22" ht="18">
      <c r="A2681" s="1652"/>
      <c r="B2681" s="817">
        <v>6</v>
      </c>
      <c r="C2681" s="1099" t="s">
        <v>1908</v>
      </c>
      <c r="D2681" s="1100" t="s">
        <v>1909</v>
      </c>
      <c r="E2681" s="1101" t="s">
        <v>1912</v>
      </c>
      <c r="F2681" s="1102">
        <v>32</v>
      </c>
      <c r="G2681" s="514">
        <v>500</v>
      </c>
      <c r="H2681" s="514" t="s">
        <v>82</v>
      </c>
      <c r="I2681" s="514" t="s">
        <v>82</v>
      </c>
      <c r="J2681" s="838" t="s">
        <v>506</v>
      </c>
      <c r="K2681" s="1159" t="s">
        <v>1397</v>
      </c>
      <c r="L2681" s="837" t="s">
        <v>1907</v>
      </c>
      <c r="M2681" s="468" t="s">
        <v>1914</v>
      </c>
      <c r="N2681" s="786">
        <v>85525</v>
      </c>
      <c r="O2681" s="756">
        <v>20.8</v>
      </c>
      <c r="P2681" s="801">
        <v>22</v>
      </c>
      <c r="Q2681" s="537">
        <f t="shared" si="78"/>
        <v>16.224</v>
      </c>
      <c r="R2681" s="470">
        <f>Q2681*0.75</f>
        <v>12.167999999999999</v>
      </c>
      <c r="S2681" s="1264">
        <f t="shared" si="79"/>
        <v>5271.5113412228793</v>
      </c>
      <c r="T2681" s="1265"/>
      <c r="U2681" s="1292" t="s">
        <v>1690</v>
      </c>
      <c r="V2681" s="1293"/>
    </row>
    <row r="2682" spans="1:22" ht="18">
      <c r="A2682" s="1652"/>
      <c r="B2682" s="817">
        <v>7</v>
      </c>
      <c r="C2682" s="1099" t="s">
        <v>1762</v>
      </c>
      <c r="D2682" s="1102" t="s">
        <v>1910</v>
      </c>
      <c r="E2682" s="1102">
        <v>15</v>
      </c>
      <c r="F2682" s="1102">
        <v>33</v>
      </c>
      <c r="G2682" s="514">
        <v>483</v>
      </c>
      <c r="H2682" s="514" t="s">
        <v>82</v>
      </c>
      <c r="I2682" s="514" t="s">
        <v>82</v>
      </c>
      <c r="J2682" s="764" t="s">
        <v>443</v>
      </c>
      <c r="K2682" s="764" t="s">
        <v>443</v>
      </c>
      <c r="L2682" s="837" t="s">
        <v>631</v>
      </c>
      <c r="M2682" s="468" t="s">
        <v>1802</v>
      </c>
      <c r="N2682" s="514">
        <v>154585</v>
      </c>
      <c r="O2682" s="756">
        <v>37</v>
      </c>
      <c r="P2682" s="1130">
        <v>19</v>
      </c>
      <c r="Q2682" s="537">
        <f t="shared" si="78"/>
        <v>29.97</v>
      </c>
      <c r="R2682" s="470">
        <f>Q2682*0.75</f>
        <v>22.477499999999999</v>
      </c>
      <c r="S2682" s="1264">
        <f t="shared" si="79"/>
        <v>5157.9913246579918</v>
      </c>
      <c r="T2682" s="1265"/>
      <c r="U2682" s="1292" t="s">
        <v>1690</v>
      </c>
      <c r="V2682" s="1293"/>
    </row>
    <row r="2683" spans="1:22" ht="18">
      <c r="A2683" s="1652"/>
      <c r="B2683" s="817">
        <v>8</v>
      </c>
      <c r="C2683" s="1099" t="s">
        <v>82</v>
      </c>
      <c r="D2683" s="1102">
        <v>230</v>
      </c>
      <c r="E2683" s="1102">
        <v>0</v>
      </c>
      <c r="F2683" s="1103" t="s">
        <v>82</v>
      </c>
      <c r="G2683" s="514">
        <v>0</v>
      </c>
      <c r="H2683" s="514" t="s">
        <v>82</v>
      </c>
      <c r="I2683" s="514" t="s">
        <v>82</v>
      </c>
      <c r="J2683" s="764" t="s">
        <v>1210</v>
      </c>
      <c r="K2683" s="764">
        <v>0</v>
      </c>
      <c r="L2683" s="837" t="s">
        <v>96</v>
      </c>
      <c r="M2683" s="468" t="s">
        <v>82</v>
      </c>
      <c r="N2683" s="940"/>
      <c r="O2683" s="922"/>
      <c r="P2683" s="871"/>
      <c r="Q2683" s="537">
        <f t="shared" si="78"/>
        <v>0</v>
      </c>
      <c r="R2683" s="470">
        <f>Q2683*0.93</f>
        <v>0</v>
      </c>
      <c r="S2683" s="1264" t="e">
        <f t="shared" si="79"/>
        <v>#DIV/0!</v>
      </c>
      <c r="T2683" s="1265"/>
      <c r="U2683" s="1292" t="s">
        <v>472</v>
      </c>
      <c r="V2683" s="1293"/>
    </row>
    <row r="2684" spans="1:22" ht="18">
      <c r="A2684" s="1652"/>
      <c r="B2684" s="817" t="s">
        <v>465</v>
      </c>
      <c r="C2684" s="1099" t="s">
        <v>82</v>
      </c>
      <c r="D2684" s="1098">
        <v>30</v>
      </c>
      <c r="E2684" s="1104">
        <v>30</v>
      </c>
      <c r="F2684" s="1103" t="s">
        <v>82</v>
      </c>
      <c r="G2684" s="838" t="s">
        <v>96</v>
      </c>
      <c r="H2684" s="468" t="s">
        <v>82</v>
      </c>
      <c r="I2684" s="514" t="s">
        <v>82</v>
      </c>
      <c r="J2684" s="764" t="s">
        <v>699</v>
      </c>
      <c r="K2684" s="514">
        <v>0</v>
      </c>
      <c r="L2684" s="786" t="s">
        <v>82</v>
      </c>
      <c r="M2684" s="863" t="s">
        <v>82</v>
      </c>
      <c r="N2684" s="923"/>
      <c r="O2684" s="922"/>
      <c r="P2684" s="871"/>
      <c r="Q2684" s="537">
        <f t="shared" si="78"/>
        <v>0</v>
      </c>
      <c r="R2684" s="470">
        <f>Q2684*0.93</f>
        <v>0</v>
      </c>
      <c r="S2684" s="1264" t="e">
        <f t="shared" si="79"/>
        <v>#DIV/0!</v>
      </c>
      <c r="T2684" s="1265"/>
      <c r="U2684" s="1292" t="s">
        <v>473</v>
      </c>
      <c r="V2684" s="1293"/>
    </row>
    <row r="2685" spans="1:22" ht="18">
      <c r="A2685" s="1653"/>
      <c r="B2685" s="817" t="s">
        <v>467</v>
      </c>
      <c r="C2685" s="1131" t="s">
        <v>575</v>
      </c>
      <c r="D2685" s="1098" t="s">
        <v>1122</v>
      </c>
      <c r="E2685" s="1109">
        <v>20</v>
      </c>
      <c r="F2685" s="1105">
        <v>32</v>
      </c>
      <c r="G2685" s="514">
        <v>503</v>
      </c>
      <c r="H2685" s="468" t="s">
        <v>82</v>
      </c>
      <c r="I2685" s="514" t="s">
        <v>82</v>
      </c>
      <c r="J2685" s="764">
        <v>0</v>
      </c>
      <c r="K2685" s="764">
        <v>0</v>
      </c>
      <c r="L2685" s="837" t="s">
        <v>748</v>
      </c>
      <c r="M2685" s="1091" t="s">
        <v>1915</v>
      </c>
      <c r="N2685" s="514">
        <v>104010</v>
      </c>
      <c r="O2685" s="787">
        <v>26</v>
      </c>
      <c r="P2685" s="801">
        <v>74</v>
      </c>
      <c r="Q2685" s="537">
        <f t="shared" si="78"/>
        <v>6.76</v>
      </c>
      <c r="R2685" s="470">
        <f>Q2685*0.7835</f>
        <v>5.2964599999999997</v>
      </c>
      <c r="S2685" s="1264">
        <f t="shared" si="79"/>
        <v>15386.094674556214</v>
      </c>
      <c r="T2685" s="1265"/>
      <c r="U2685" s="1292" t="s">
        <v>1690</v>
      </c>
      <c r="V2685" s="1293"/>
    </row>
    <row r="2686" spans="1:22" ht="19">
      <c r="A2686" s="1651">
        <v>45689</v>
      </c>
      <c r="B2686" s="817" t="s">
        <v>256</v>
      </c>
      <c r="C2686" s="1095">
        <v>50</v>
      </c>
      <c r="D2686" s="1096" t="s">
        <v>1226</v>
      </c>
      <c r="E2686" s="1101" t="s">
        <v>1911</v>
      </c>
      <c r="F2686" s="1098">
        <v>36</v>
      </c>
      <c r="G2686" s="514">
        <v>501</v>
      </c>
      <c r="H2686" s="970">
        <v>167.2</v>
      </c>
      <c r="I2686" s="514" t="s">
        <v>82</v>
      </c>
      <c r="J2686" s="1160" t="s">
        <v>451</v>
      </c>
      <c r="K2686" s="839" t="s">
        <v>96</v>
      </c>
      <c r="L2686" s="837" t="s">
        <v>484</v>
      </c>
      <c r="M2686" s="468" t="s">
        <v>1913</v>
      </c>
      <c r="N2686" s="514">
        <v>68392</v>
      </c>
      <c r="O2686" s="756">
        <v>165</v>
      </c>
      <c r="P2686" s="768">
        <v>99</v>
      </c>
      <c r="Q2686" s="537">
        <f t="shared" si="78"/>
        <v>1.65</v>
      </c>
      <c r="R2686" s="470">
        <f>Q2686*0.75</f>
        <v>1.2374999999999998</v>
      </c>
      <c r="S2686" s="1264">
        <f t="shared" si="79"/>
        <v>41449.696969696975</v>
      </c>
      <c r="T2686" s="1265"/>
      <c r="U2686" s="1292" t="s">
        <v>1686</v>
      </c>
      <c r="V2686" s="1293"/>
    </row>
    <row r="2687" spans="1:22" ht="18">
      <c r="A2687" s="1652"/>
      <c r="B2687" s="817">
        <v>6</v>
      </c>
      <c r="C2687" s="1099">
        <v>80</v>
      </c>
      <c r="D2687" s="1100" t="s">
        <v>1000</v>
      </c>
      <c r="E2687" s="1101" t="s">
        <v>1021</v>
      </c>
      <c r="F2687" s="1102">
        <v>32</v>
      </c>
      <c r="G2687" s="514">
        <v>500</v>
      </c>
      <c r="H2687" s="514" t="s">
        <v>82</v>
      </c>
      <c r="I2687" s="514" t="s">
        <v>82</v>
      </c>
      <c r="J2687" s="838" t="s">
        <v>506</v>
      </c>
      <c r="K2687" s="1159" t="s">
        <v>1397</v>
      </c>
      <c r="L2687" s="837" t="s">
        <v>484</v>
      </c>
      <c r="M2687" s="468" t="s">
        <v>1738</v>
      </c>
      <c r="N2687" s="786">
        <v>150000</v>
      </c>
      <c r="O2687" s="756">
        <v>27.46</v>
      </c>
      <c r="P2687" s="801">
        <v>22</v>
      </c>
      <c r="Q2687" s="537">
        <f t="shared" si="78"/>
        <v>21.418800000000001</v>
      </c>
      <c r="R2687" s="470">
        <f>Q2687*0.75</f>
        <v>16.0641</v>
      </c>
      <c r="S2687" s="1264">
        <f t="shared" si="79"/>
        <v>7003.1934562160341</v>
      </c>
      <c r="T2687" s="1265"/>
      <c r="U2687" s="1292" t="s">
        <v>1690</v>
      </c>
      <c r="V2687" s="1293"/>
    </row>
    <row r="2688" spans="1:22" ht="18">
      <c r="A2688" s="1652"/>
      <c r="B2688" s="817">
        <v>7</v>
      </c>
      <c r="C2688" s="1099">
        <v>100</v>
      </c>
      <c r="D2688" s="1102" t="s">
        <v>1918</v>
      </c>
      <c r="E2688" s="1102">
        <v>15</v>
      </c>
      <c r="F2688" s="1102">
        <v>33</v>
      </c>
      <c r="G2688" s="514">
        <v>483</v>
      </c>
      <c r="H2688" s="514" t="s">
        <v>82</v>
      </c>
      <c r="I2688" s="514" t="s">
        <v>82</v>
      </c>
      <c r="J2688" s="764" t="s">
        <v>443</v>
      </c>
      <c r="K2688" s="764" t="s">
        <v>443</v>
      </c>
      <c r="L2688" s="837" t="s">
        <v>484</v>
      </c>
      <c r="M2688" s="468" t="s">
        <v>1917</v>
      </c>
      <c r="N2688" s="514">
        <v>195000</v>
      </c>
      <c r="O2688" s="756">
        <v>43</v>
      </c>
      <c r="P2688" s="1130">
        <v>19</v>
      </c>
      <c r="Q2688" s="537">
        <f t="shared" si="78"/>
        <v>34.83</v>
      </c>
      <c r="R2688" s="470">
        <f>Q2688*0.75</f>
        <v>26.122499999999999</v>
      </c>
      <c r="S2688" s="1264">
        <f t="shared" si="79"/>
        <v>5598.6218776916458</v>
      </c>
      <c r="T2688" s="1265"/>
      <c r="U2688" s="1292" t="s">
        <v>1690</v>
      </c>
      <c r="V2688" s="1293"/>
    </row>
    <row r="2689" spans="1:22" ht="18">
      <c r="A2689" s="1652"/>
      <c r="B2689" s="817">
        <v>8</v>
      </c>
      <c r="C2689" s="1099" t="s">
        <v>82</v>
      </c>
      <c r="D2689" s="1102">
        <v>230</v>
      </c>
      <c r="E2689" s="1102">
        <v>0</v>
      </c>
      <c r="F2689" s="1103" t="s">
        <v>82</v>
      </c>
      <c r="G2689" s="514">
        <v>0</v>
      </c>
      <c r="H2689" s="514" t="s">
        <v>82</v>
      </c>
      <c r="I2689" s="514" t="s">
        <v>82</v>
      </c>
      <c r="J2689" s="764" t="s">
        <v>1210</v>
      </c>
      <c r="K2689" s="764">
        <v>0</v>
      </c>
      <c r="L2689" s="837" t="s">
        <v>96</v>
      </c>
      <c r="M2689" s="468" t="s">
        <v>82</v>
      </c>
      <c r="N2689" s="940"/>
      <c r="O2689" s="922"/>
      <c r="P2689" s="871"/>
      <c r="Q2689" s="537">
        <f t="shared" si="78"/>
        <v>0</v>
      </c>
      <c r="R2689" s="470">
        <f>Q2689*0.93</f>
        <v>0</v>
      </c>
      <c r="S2689" s="1264" t="e">
        <f t="shared" si="79"/>
        <v>#DIV/0!</v>
      </c>
      <c r="T2689" s="1265"/>
      <c r="U2689" s="1292" t="s">
        <v>472</v>
      </c>
      <c r="V2689" s="1293"/>
    </row>
    <row r="2690" spans="1:22" ht="18">
      <c r="A2690" s="1652"/>
      <c r="B2690" s="817" t="s">
        <v>465</v>
      </c>
      <c r="C2690" s="1099" t="s">
        <v>82</v>
      </c>
      <c r="D2690" s="1098">
        <v>30</v>
      </c>
      <c r="E2690" s="1104">
        <v>30</v>
      </c>
      <c r="F2690" s="1103" t="s">
        <v>82</v>
      </c>
      <c r="G2690" s="838" t="s">
        <v>96</v>
      </c>
      <c r="H2690" s="468" t="s">
        <v>82</v>
      </c>
      <c r="I2690" s="514" t="s">
        <v>82</v>
      </c>
      <c r="J2690" s="764" t="s">
        <v>699</v>
      </c>
      <c r="K2690" s="514">
        <v>0</v>
      </c>
      <c r="L2690" s="786" t="s">
        <v>82</v>
      </c>
      <c r="M2690" s="863" t="s">
        <v>82</v>
      </c>
      <c r="N2690" s="923"/>
      <c r="O2690" s="922"/>
      <c r="P2690" s="871"/>
      <c r="Q2690" s="537">
        <f t="shared" si="78"/>
        <v>0</v>
      </c>
      <c r="R2690" s="470">
        <f>Q2690*0.93</f>
        <v>0</v>
      </c>
      <c r="S2690" s="1264" t="e">
        <f t="shared" si="79"/>
        <v>#DIV/0!</v>
      </c>
      <c r="T2690" s="1265"/>
      <c r="U2690" s="1292" t="s">
        <v>473</v>
      </c>
      <c r="V2690" s="1293"/>
    </row>
    <row r="2691" spans="1:22" ht="18">
      <c r="A2691" s="1653"/>
      <c r="B2691" s="817" t="s">
        <v>467</v>
      </c>
      <c r="C2691" s="1131">
        <v>28</v>
      </c>
      <c r="D2691" s="1098" t="s">
        <v>1122</v>
      </c>
      <c r="E2691" s="1109">
        <v>20</v>
      </c>
      <c r="F2691" s="1105">
        <v>32</v>
      </c>
      <c r="G2691" s="514">
        <v>500</v>
      </c>
      <c r="H2691" s="468" t="s">
        <v>82</v>
      </c>
      <c r="I2691" s="514" t="s">
        <v>82</v>
      </c>
      <c r="J2691" s="764">
        <v>0</v>
      </c>
      <c r="K2691" s="764">
        <v>0</v>
      </c>
      <c r="L2691" s="837" t="s">
        <v>484</v>
      </c>
      <c r="M2691" s="1091" t="s">
        <v>1594</v>
      </c>
      <c r="N2691" s="514">
        <v>115000</v>
      </c>
      <c r="O2691" s="787">
        <v>26</v>
      </c>
      <c r="P2691" s="801">
        <v>74</v>
      </c>
      <c r="Q2691" s="537">
        <f t="shared" si="78"/>
        <v>6.76</v>
      </c>
      <c r="R2691" s="470">
        <f>Q2691*0.7835</f>
        <v>5.2964599999999997</v>
      </c>
      <c r="S2691" s="1264">
        <f t="shared" si="79"/>
        <v>17011.834319526628</v>
      </c>
      <c r="T2691" s="1265"/>
      <c r="U2691" s="1292" t="s">
        <v>1690</v>
      </c>
      <c r="V2691" s="1293"/>
    </row>
    <row r="2692" spans="1:22" ht="19">
      <c r="A2692" s="1651">
        <v>45690</v>
      </c>
      <c r="B2692" s="817" t="s">
        <v>256</v>
      </c>
      <c r="C2692" s="1095">
        <v>50</v>
      </c>
      <c r="D2692" s="1096" t="s">
        <v>1226</v>
      </c>
      <c r="E2692" s="1101" t="s">
        <v>1911</v>
      </c>
      <c r="F2692" s="1098">
        <v>36</v>
      </c>
      <c r="G2692" s="514">
        <v>501</v>
      </c>
      <c r="H2692" s="970">
        <v>167.14</v>
      </c>
      <c r="I2692" s="514" t="s">
        <v>82</v>
      </c>
      <c r="J2692" s="1160" t="s">
        <v>451</v>
      </c>
      <c r="K2692" s="839" t="s">
        <v>96</v>
      </c>
      <c r="L2692" s="837" t="s">
        <v>484</v>
      </c>
      <c r="M2692" s="468" t="s">
        <v>1913</v>
      </c>
      <c r="N2692" s="514">
        <v>62699</v>
      </c>
      <c r="O2692" s="756">
        <v>150</v>
      </c>
      <c r="P2692" s="768">
        <v>99</v>
      </c>
      <c r="Q2692" s="537">
        <f t="shared" si="78"/>
        <v>1.5</v>
      </c>
      <c r="R2692" s="470">
        <f>Q2692*0.75</f>
        <v>1.125</v>
      </c>
      <c r="S2692" s="1264">
        <f t="shared" si="79"/>
        <v>41799.333333333336</v>
      </c>
      <c r="T2692" s="1265"/>
      <c r="U2692" s="1292" t="s">
        <v>1686</v>
      </c>
      <c r="V2692" s="1293"/>
    </row>
    <row r="2693" spans="1:22" ht="18">
      <c r="A2693" s="1652"/>
      <c r="B2693" s="817">
        <v>6</v>
      </c>
      <c r="C2693" s="1099">
        <v>80</v>
      </c>
      <c r="D2693" s="1100" t="s">
        <v>1000</v>
      </c>
      <c r="E2693" s="1101" t="s">
        <v>1021</v>
      </c>
      <c r="F2693" s="1102">
        <v>32</v>
      </c>
      <c r="G2693" s="514">
        <v>500</v>
      </c>
      <c r="H2693" s="514" t="s">
        <v>82</v>
      </c>
      <c r="I2693" s="514" t="s">
        <v>82</v>
      </c>
      <c r="J2693" s="838" t="s">
        <v>695</v>
      </c>
      <c r="K2693" s="1159" t="s">
        <v>876</v>
      </c>
      <c r="L2693" s="837" t="s">
        <v>484</v>
      </c>
      <c r="M2693" s="468" t="s">
        <v>1903</v>
      </c>
      <c r="N2693" s="786">
        <v>155000</v>
      </c>
      <c r="O2693" s="756">
        <v>25.65</v>
      </c>
      <c r="P2693" s="801">
        <v>33</v>
      </c>
      <c r="Q2693" s="537">
        <f t="shared" si="78"/>
        <v>17.185500000000001</v>
      </c>
      <c r="R2693" s="470">
        <f>Q2693*0.75</f>
        <v>12.889125</v>
      </c>
      <c r="S2693" s="1264">
        <f t="shared" si="79"/>
        <v>9019.2313287364341</v>
      </c>
      <c r="T2693" s="1265"/>
      <c r="U2693" s="1292" t="s">
        <v>1690</v>
      </c>
      <c r="V2693" s="1293"/>
    </row>
    <row r="2694" spans="1:22" ht="18">
      <c r="A2694" s="1652"/>
      <c r="B2694" s="817">
        <v>7</v>
      </c>
      <c r="C2694" s="1099">
        <v>100</v>
      </c>
      <c r="D2694" s="1102" t="s">
        <v>1918</v>
      </c>
      <c r="E2694" s="1102">
        <v>15</v>
      </c>
      <c r="F2694" s="1102">
        <v>33</v>
      </c>
      <c r="G2694" s="514">
        <v>483</v>
      </c>
      <c r="H2694" s="514" t="s">
        <v>82</v>
      </c>
      <c r="I2694" s="514" t="s">
        <v>82</v>
      </c>
      <c r="J2694" s="764" t="s">
        <v>443</v>
      </c>
      <c r="K2694" s="764" t="s">
        <v>443</v>
      </c>
      <c r="L2694" s="837" t="s">
        <v>484</v>
      </c>
      <c r="M2694" s="468" t="s">
        <v>1921</v>
      </c>
      <c r="N2694" s="514">
        <v>197000</v>
      </c>
      <c r="O2694" s="756">
        <v>37</v>
      </c>
      <c r="P2694" s="1130">
        <v>19</v>
      </c>
      <c r="Q2694" s="537">
        <f t="shared" si="78"/>
        <v>29.97</v>
      </c>
      <c r="R2694" s="470">
        <f>Q2694*0.75</f>
        <v>22.477499999999999</v>
      </c>
      <c r="S2694" s="1264">
        <f t="shared" si="79"/>
        <v>6573.2399065732398</v>
      </c>
      <c r="T2694" s="1265"/>
      <c r="U2694" s="1292" t="s">
        <v>1690</v>
      </c>
      <c r="V2694" s="1293"/>
    </row>
    <row r="2695" spans="1:22" ht="18">
      <c r="A2695" s="1652"/>
      <c r="B2695" s="817">
        <v>8</v>
      </c>
      <c r="C2695" s="1099" t="s">
        <v>82</v>
      </c>
      <c r="D2695" s="1102">
        <v>230</v>
      </c>
      <c r="E2695" s="1102">
        <v>0</v>
      </c>
      <c r="F2695" s="1103" t="s">
        <v>82</v>
      </c>
      <c r="G2695" s="514">
        <v>0</v>
      </c>
      <c r="H2695" s="514" t="s">
        <v>82</v>
      </c>
      <c r="I2695" s="514" t="s">
        <v>82</v>
      </c>
      <c r="J2695" s="764" t="s">
        <v>1210</v>
      </c>
      <c r="K2695" s="764">
        <v>0</v>
      </c>
      <c r="L2695" s="837" t="s">
        <v>96</v>
      </c>
      <c r="M2695" s="468" t="s">
        <v>82</v>
      </c>
      <c r="N2695" s="940"/>
      <c r="O2695" s="922"/>
      <c r="P2695" s="871"/>
      <c r="Q2695" s="537">
        <f t="shared" si="78"/>
        <v>0</v>
      </c>
      <c r="R2695" s="470">
        <f>Q2695*0.93</f>
        <v>0</v>
      </c>
      <c r="S2695" s="1264" t="e">
        <f t="shared" si="79"/>
        <v>#DIV/0!</v>
      </c>
      <c r="T2695" s="1265"/>
      <c r="U2695" s="1292" t="s">
        <v>472</v>
      </c>
      <c r="V2695" s="1293"/>
    </row>
    <row r="2696" spans="1:22" ht="18">
      <c r="A2696" s="1652"/>
      <c r="B2696" s="817" t="s">
        <v>465</v>
      </c>
      <c r="C2696" s="1099" t="s">
        <v>82</v>
      </c>
      <c r="D2696" s="1098">
        <v>30</v>
      </c>
      <c r="E2696" s="1104">
        <v>30</v>
      </c>
      <c r="F2696" s="1103" t="s">
        <v>82</v>
      </c>
      <c r="G2696" s="838" t="s">
        <v>96</v>
      </c>
      <c r="H2696" s="468" t="s">
        <v>82</v>
      </c>
      <c r="I2696" s="514" t="s">
        <v>82</v>
      </c>
      <c r="J2696" s="764" t="s">
        <v>699</v>
      </c>
      <c r="K2696" s="514">
        <v>0</v>
      </c>
      <c r="L2696" s="786" t="s">
        <v>82</v>
      </c>
      <c r="M2696" s="863" t="s">
        <v>82</v>
      </c>
      <c r="N2696" s="923"/>
      <c r="O2696" s="922"/>
      <c r="P2696" s="871"/>
      <c r="Q2696" s="537">
        <f t="shared" si="78"/>
        <v>0</v>
      </c>
      <c r="R2696" s="470">
        <f>Q2696*0.93</f>
        <v>0</v>
      </c>
      <c r="S2696" s="1264" t="e">
        <f t="shared" si="79"/>
        <v>#DIV/0!</v>
      </c>
      <c r="T2696" s="1265"/>
      <c r="U2696" s="1292" t="s">
        <v>473</v>
      </c>
      <c r="V2696" s="1293"/>
    </row>
    <row r="2697" spans="1:22" ht="18">
      <c r="A2697" s="1653"/>
      <c r="B2697" s="817" t="s">
        <v>467</v>
      </c>
      <c r="C2697" s="1131">
        <v>28</v>
      </c>
      <c r="D2697" s="1098" t="s">
        <v>1122</v>
      </c>
      <c r="E2697" s="1109">
        <v>20</v>
      </c>
      <c r="F2697" s="1105">
        <v>32</v>
      </c>
      <c r="G2697" s="514">
        <v>500</v>
      </c>
      <c r="H2697" s="468" t="s">
        <v>82</v>
      </c>
      <c r="I2697" s="514" t="s">
        <v>82</v>
      </c>
      <c r="J2697" s="764">
        <v>0</v>
      </c>
      <c r="K2697" s="764">
        <v>0</v>
      </c>
      <c r="L2697" s="837" t="s">
        <v>484</v>
      </c>
      <c r="M2697" s="1091" t="s">
        <v>1594</v>
      </c>
      <c r="N2697" s="514">
        <v>115000</v>
      </c>
      <c r="O2697" s="787">
        <v>26</v>
      </c>
      <c r="P2697" s="801">
        <v>74</v>
      </c>
      <c r="Q2697" s="537">
        <f t="shared" si="78"/>
        <v>6.76</v>
      </c>
      <c r="R2697" s="470">
        <f>Q2697*0.7835</f>
        <v>5.2964599999999997</v>
      </c>
      <c r="S2697" s="1264">
        <f t="shared" si="79"/>
        <v>17011.834319526628</v>
      </c>
      <c r="T2697" s="1265"/>
      <c r="U2697" s="1292" t="s">
        <v>1690</v>
      </c>
      <c r="V2697" s="1293"/>
    </row>
    <row r="2698" spans="1:22" ht="19">
      <c r="A2698" s="1651">
        <v>45691</v>
      </c>
      <c r="B2698" s="817" t="s">
        <v>256</v>
      </c>
      <c r="C2698" s="1095">
        <v>50</v>
      </c>
      <c r="D2698" s="1096" t="s">
        <v>1226</v>
      </c>
      <c r="E2698" s="1101" t="s">
        <v>1911</v>
      </c>
      <c r="F2698" s="1098">
        <v>36</v>
      </c>
      <c r="G2698" s="514">
        <v>501</v>
      </c>
      <c r="H2698" s="970">
        <v>167.08</v>
      </c>
      <c r="I2698" s="514" t="s">
        <v>82</v>
      </c>
      <c r="J2698" s="1160" t="s">
        <v>451</v>
      </c>
      <c r="K2698" s="839" t="s">
        <v>96</v>
      </c>
      <c r="L2698" s="837" t="s">
        <v>484</v>
      </c>
      <c r="M2698" s="468" t="s">
        <v>1913</v>
      </c>
      <c r="N2698" s="514">
        <v>61772</v>
      </c>
      <c r="O2698" s="756">
        <v>150</v>
      </c>
      <c r="P2698" s="768">
        <v>99</v>
      </c>
      <c r="Q2698" s="537">
        <f t="shared" si="78"/>
        <v>1.5</v>
      </c>
      <c r="R2698" s="470">
        <f>Q2698*0.75</f>
        <v>1.125</v>
      </c>
      <c r="S2698" s="1264">
        <f t="shared" si="79"/>
        <v>41181.333333333336</v>
      </c>
      <c r="T2698" s="1265"/>
      <c r="U2698" s="1292" t="s">
        <v>1686</v>
      </c>
      <c r="V2698" s="1293"/>
    </row>
    <row r="2699" spans="1:22" ht="18">
      <c r="A2699" s="1652"/>
      <c r="B2699" s="817">
        <v>6</v>
      </c>
      <c r="C2699" s="1099">
        <v>100</v>
      </c>
      <c r="D2699" s="1100" t="s">
        <v>1000</v>
      </c>
      <c r="E2699" s="1101" t="s">
        <v>1021</v>
      </c>
      <c r="F2699" s="1102">
        <v>32</v>
      </c>
      <c r="G2699" s="514">
        <v>500</v>
      </c>
      <c r="H2699" s="514" t="s">
        <v>82</v>
      </c>
      <c r="I2699" s="514" t="s">
        <v>82</v>
      </c>
      <c r="J2699" s="838" t="s">
        <v>1927</v>
      </c>
      <c r="K2699" s="1159" t="s">
        <v>876</v>
      </c>
      <c r="L2699" s="837" t="s">
        <v>484</v>
      </c>
      <c r="M2699" s="468" t="s">
        <v>1903</v>
      </c>
      <c r="N2699" s="786">
        <v>155000</v>
      </c>
      <c r="O2699" s="756">
        <v>26.09</v>
      </c>
      <c r="P2699" s="801">
        <v>33</v>
      </c>
      <c r="Q2699" s="537">
        <f t="shared" si="78"/>
        <v>17.4803</v>
      </c>
      <c r="R2699" s="470">
        <f>Q2699*0.75</f>
        <v>13.110225</v>
      </c>
      <c r="S2699" s="1264">
        <f t="shared" si="79"/>
        <v>8867.1247060977221</v>
      </c>
      <c r="T2699" s="1265"/>
      <c r="U2699" s="1292" t="s">
        <v>1690</v>
      </c>
      <c r="V2699" s="1293"/>
    </row>
    <row r="2700" spans="1:22" ht="18">
      <c r="A2700" s="1652"/>
      <c r="B2700" s="817">
        <v>7</v>
      </c>
      <c r="C2700" s="1099">
        <v>100</v>
      </c>
      <c r="D2700" s="1102" t="s">
        <v>1918</v>
      </c>
      <c r="E2700" s="1102">
        <v>15</v>
      </c>
      <c r="F2700" s="1102">
        <v>33</v>
      </c>
      <c r="G2700" s="514">
        <v>483</v>
      </c>
      <c r="H2700" s="514" t="s">
        <v>82</v>
      </c>
      <c r="I2700" s="514" t="s">
        <v>82</v>
      </c>
      <c r="J2700" s="764" t="s">
        <v>443</v>
      </c>
      <c r="K2700" s="764" t="s">
        <v>443</v>
      </c>
      <c r="L2700" s="837" t="s">
        <v>484</v>
      </c>
      <c r="M2700" s="468" t="s">
        <v>1921</v>
      </c>
      <c r="N2700" s="514">
        <v>197000</v>
      </c>
      <c r="O2700" s="756">
        <v>37</v>
      </c>
      <c r="P2700" s="1130">
        <v>19</v>
      </c>
      <c r="Q2700" s="537">
        <f t="shared" si="78"/>
        <v>29.97</v>
      </c>
      <c r="R2700" s="470">
        <f>Q2700*0.75</f>
        <v>22.477499999999999</v>
      </c>
      <c r="S2700" s="1264">
        <f t="shared" si="79"/>
        <v>6573.2399065732398</v>
      </c>
      <c r="T2700" s="1265"/>
      <c r="U2700" s="1292" t="s">
        <v>1690</v>
      </c>
      <c r="V2700" s="1293"/>
    </row>
    <row r="2701" spans="1:22" ht="18">
      <c r="A2701" s="1652"/>
      <c r="B2701" s="817">
        <v>8</v>
      </c>
      <c r="C2701" s="1099" t="s">
        <v>82</v>
      </c>
      <c r="D2701" s="1102">
        <v>230</v>
      </c>
      <c r="E2701" s="1102">
        <v>0</v>
      </c>
      <c r="F2701" s="1103" t="s">
        <v>82</v>
      </c>
      <c r="G2701" s="514">
        <v>0</v>
      </c>
      <c r="H2701" s="514" t="s">
        <v>82</v>
      </c>
      <c r="I2701" s="514" t="s">
        <v>82</v>
      </c>
      <c r="J2701" s="764" t="s">
        <v>1210</v>
      </c>
      <c r="K2701" s="764">
        <v>0</v>
      </c>
      <c r="L2701" s="837" t="s">
        <v>96</v>
      </c>
      <c r="M2701" s="468" t="s">
        <v>82</v>
      </c>
      <c r="N2701" s="940"/>
      <c r="O2701" s="922"/>
      <c r="P2701" s="871"/>
      <c r="Q2701" s="537">
        <f t="shared" si="78"/>
        <v>0</v>
      </c>
      <c r="R2701" s="470">
        <f>Q2701*0.93</f>
        <v>0</v>
      </c>
      <c r="S2701" s="1264" t="e">
        <f t="shared" si="79"/>
        <v>#DIV/0!</v>
      </c>
      <c r="T2701" s="1265"/>
      <c r="U2701" s="1292" t="s">
        <v>472</v>
      </c>
      <c r="V2701" s="1293"/>
    </row>
    <row r="2702" spans="1:22" ht="18">
      <c r="A2702" s="1652"/>
      <c r="B2702" s="817" t="s">
        <v>465</v>
      </c>
      <c r="C2702" s="1099" t="s">
        <v>82</v>
      </c>
      <c r="D2702" s="1098">
        <v>30</v>
      </c>
      <c r="E2702" s="1104">
        <v>30</v>
      </c>
      <c r="F2702" s="1103" t="s">
        <v>82</v>
      </c>
      <c r="G2702" s="838" t="s">
        <v>96</v>
      </c>
      <c r="H2702" s="468" t="s">
        <v>82</v>
      </c>
      <c r="I2702" s="514" t="s">
        <v>82</v>
      </c>
      <c r="J2702" s="764" t="s">
        <v>699</v>
      </c>
      <c r="K2702" s="514">
        <v>0</v>
      </c>
      <c r="L2702" s="786" t="s">
        <v>82</v>
      </c>
      <c r="M2702" s="863" t="s">
        <v>82</v>
      </c>
      <c r="N2702" s="923"/>
      <c r="O2702" s="922"/>
      <c r="P2702" s="871"/>
      <c r="Q2702" s="537">
        <f t="shared" si="78"/>
        <v>0</v>
      </c>
      <c r="R2702" s="470">
        <f>Q2702*0.93</f>
        <v>0</v>
      </c>
      <c r="S2702" s="1264" t="e">
        <f t="shared" si="79"/>
        <v>#DIV/0!</v>
      </c>
      <c r="T2702" s="1265"/>
      <c r="U2702" s="1292" t="s">
        <v>473</v>
      </c>
      <c r="V2702" s="1293"/>
    </row>
    <row r="2703" spans="1:22" ht="18">
      <c r="A2703" s="1653"/>
      <c r="B2703" s="817" t="s">
        <v>467</v>
      </c>
      <c r="C2703" s="1131">
        <v>28</v>
      </c>
      <c r="D2703" s="1098" t="s">
        <v>1400</v>
      </c>
      <c r="E2703" s="1109">
        <v>20</v>
      </c>
      <c r="F2703" s="1105">
        <v>32</v>
      </c>
      <c r="G2703" s="514">
        <v>487</v>
      </c>
      <c r="H2703" s="468" t="s">
        <v>82</v>
      </c>
      <c r="I2703" s="514" t="s">
        <v>82</v>
      </c>
      <c r="J2703" s="764">
        <v>0</v>
      </c>
      <c r="K2703" s="764">
        <v>0</v>
      </c>
      <c r="L2703" s="837" t="s">
        <v>484</v>
      </c>
      <c r="M2703" s="1091" t="s">
        <v>1594</v>
      </c>
      <c r="N2703" s="514">
        <v>113000</v>
      </c>
      <c r="O2703" s="787">
        <v>26</v>
      </c>
      <c r="P2703" s="801">
        <v>74</v>
      </c>
      <c r="Q2703" s="537">
        <f t="shared" si="78"/>
        <v>6.76</v>
      </c>
      <c r="R2703" s="470">
        <f>Q2703*0.7835</f>
        <v>5.2964599999999997</v>
      </c>
      <c r="S2703" s="1264">
        <f t="shared" si="79"/>
        <v>16715.976331360947</v>
      </c>
      <c r="T2703" s="1265"/>
      <c r="U2703" s="1292" t="s">
        <v>1690</v>
      </c>
      <c r="V2703" s="1293"/>
    </row>
    <row r="2704" spans="1:22" ht="19">
      <c r="A2704" s="1651">
        <v>45692</v>
      </c>
      <c r="B2704" s="817" t="s">
        <v>256</v>
      </c>
      <c r="C2704" s="1095">
        <v>50</v>
      </c>
      <c r="D2704" s="1096" t="s">
        <v>1226</v>
      </c>
      <c r="E2704" s="1101" t="s">
        <v>1911</v>
      </c>
      <c r="F2704" s="1098">
        <v>36</v>
      </c>
      <c r="G2704" s="514">
        <v>501</v>
      </c>
      <c r="H2704" s="970">
        <v>167.02</v>
      </c>
      <c r="I2704" s="514" t="s">
        <v>82</v>
      </c>
      <c r="J2704" s="1160" t="s">
        <v>451</v>
      </c>
      <c r="K2704" s="839" t="s">
        <v>96</v>
      </c>
      <c r="L2704" s="837" t="s">
        <v>484</v>
      </c>
      <c r="M2704" s="468" t="s">
        <v>1198</v>
      </c>
      <c r="N2704" s="514">
        <v>62647</v>
      </c>
      <c r="O2704" s="756">
        <v>150</v>
      </c>
      <c r="P2704" s="768">
        <v>99</v>
      </c>
      <c r="Q2704" s="537">
        <f t="shared" si="78"/>
        <v>1.5</v>
      </c>
      <c r="R2704" s="470">
        <f>Q2704*0.75</f>
        <v>1.125</v>
      </c>
      <c r="S2704" s="1264">
        <f t="shared" si="79"/>
        <v>41764.666666666664</v>
      </c>
      <c r="T2704" s="1265"/>
      <c r="U2704" s="1292" t="s">
        <v>1791</v>
      </c>
      <c r="V2704" s="1293"/>
    </row>
    <row r="2705" spans="1:23" ht="18">
      <c r="A2705" s="1652"/>
      <c r="B2705" s="817">
        <v>6</v>
      </c>
      <c r="C2705" s="1099">
        <v>100</v>
      </c>
      <c r="D2705" s="1100" t="s">
        <v>1000</v>
      </c>
      <c r="E2705" s="1101" t="s">
        <v>1021</v>
      </c>
      <c r="F2705" s="1102">
        <v>32</v>
      </c>
      <c r="G2705" s="514">
        <v>500</v>
      </c>
      <c r="H2705" s="514" t="s">
        <v>82</v>
      </c>
      <c r="I2705" s="514" t="s">
        <v>82</v>
      </c>
      <c r="J2705" s="838" t="s">
        <v>1927</v>
      </c>
      <c r="K2705" s="1159" t="s">
        <v>1210</v>
      </c>
      <c r="L2705" s="837" t="s">
        <v>484</v>
      </c>
      <c r="M2705" s="468" t="s">
        <v>1782</v>
      </c>
      <c r="N2705" s="786">
        <v>155000</v>
      </c>
      <c r="O2705" s="756">
        <v>26.07</v>
      </c>
      <c r="P2705" s="801">
        <v>40</v>
      </c>
      <c r="Q2705" s="537">
        <f t="shared" si="78"/>
        <v>15.642000000000001</v>
      </c>
      <c r="R2705" s="470">
        <f>Q2705*0.75</f>
        <v>11.7315</v>
      </c>
      <c r="S2705" s="1264">
        <f t="shared" si="79"/>
        <v>9909.2187699782626</v>
      </c>
      <c r="T2705" s="1265"/>
      <c r="U2705" s="1292" t="s">
        <v>1791</v>
      </c>
      <c r="V2705" s="1293"/>
      <c r="W2705" s="959">
        <v>15</v>
      </c>
    </row>
    <row r="2706" spans="1:23" ht="18">
      <c r="A2706" s="1652"/>
      <c r="B2706" s="817">
        <v>7</v>
      </c>
      <c r="C2706" s="1099">
        <v>100</v>
      </c>
      <c r="D2706" s="1102" t="s">
        <v>1918</v>
      </c>
      <c r="E2706" s="1102">
        <v>15</v>
      </c>
      <c r="F2706" s="1102">
        <v>33</v>
      </c>
      <c r="G2706" s="514">
        <v>483</v>
      </c>
      <c r="H2706" s="514" t="s">
        <v>82</v>
      </c>
      <c r="I2706" s="514" t="s">
        <v>82</v>
      </c>
      <c r="J2706" s="764" t="s">
        <v>443</v>
      </c>
      <c r="K2706" s="764" t="s">
        <v>443</v>
      </c>
      <c r="L2706" s="837" t="s">
        <v>484</v>
      </c>
      <c r="M2706" s="468" t="s">
        <v>1921</v>
      </c>
      <c r="N2706" s="514">
        <v>197000</v>
      </c>
      <c r="O2706" s="756">
        <v>37</v>
      </c>
      <c r="P2706" s="1130">
        <v>19</v>
      </c>
      <c r="Q2706" s="537">
        <f t="shared" si="78"/>
        <v>29.97</v>
      </c>
      <c r="R2706" s="470">
        <f>Q2706*0.75</f>
        <v>22.477499999999999</v>
      </c>
      <c r="S2706" s="1264">
        <f t="shared" si="79"/>
        <v>6573.2399065732398</v>
      </c>
      <c r="T2706" s="1265"/>
      <c r="U2706" s="1292" t="s">
        <v>1690</v>
      </c>
      <c r="V2706" s="1293"/>
    </row>
    <row r="2707" spans="1:23" ht="18">
      <c r="A2707" s="1652"/>
      <c r="B2707" s="817">
        <v>8</v>
      </c>
      <c r="C2707" s="1099" t="s">
        <v>82</v>
      </c>
      <c r="D2707" s="1102">
        <v>230</v>
      </c>
      <c r="E2707" s="1102">
        <v>0</v>
      </c>
      <c r="F2707" s="1103" t="s">
        <v>82</v>
      </c>
      <c r="G2707" s="514">
        <v>0</v>
      </c>
      <c r="H2707" s="514" t="s">
        <v>82</v>
      </c>
      <c r="I2707" s="514" t="s">
        <v>82</v>
      </c>
      <c r="J2707" s="764" t="s">
        <v>1210</v>
      </c>
      <c r="K2707" s="764">
        <v>0</v>
      </c>
      <c r="L2707" s="837" t="s">
        <v>96</v>
      </c>
      <c r="M2707" s="468" t="s">
        <v>82</v>
      </c>
      <c r="N2707" s="940"/>
      <c r="O2707" s="922"/>
      <c r="P2707" s="871"/>
      <c r="Q2707" s="537">
        <f t="shared" si="78"/>
        <v>0</v>
      </c>
      <c r="R2707" s="470">
        <f>Q2707*0.93</f>
        <v>0</v>
      </c>
      <c r="S2707" s="1264" t="e">
        <f t="shared" si="79"/>
        <v>#DIV/0!</v>
      </c>
      <c r="T2707" s="1265"/>
      <c r="U2707" s="1292" t="s">
        <v>472</v>
      </c>
      <c r="V2707" s="1293"/>
    </row>
    <row r="2708" spans="1:23" ht="18">
      <c r="A2708" s="1652"/>
      <c r="B2708" s="817" t="s">
        <v>465</v>
      </c>
      <c r="C2708" s="1099" t="s">
        <v>82</v>
      </c>
      <c r="D2708" s="1098">
        <v>30</v>
      </c>
      <c r="E2708" s="1104">
        <v>30</v>
      </c>
      <c r="F2708" s="1103" t="s">
        <v>82</v>
      </c>
      <c r="G2708" s="838" t="s">
        <v>96</v>
      </c>
      <c r="H2708" s="468" t="s">
        <v>82</v>
      </c>
      <c r="I2708" s="514" t="s">
        <v>82</v>
      </c>
      <c r="J2708" s="764" t="s">
        <v>699</v>
      </c>
      <c r="K2708" s="514">
        <v>0</v>
      </c>
      <c r="L2708" s="786" t="s">
        <v>82</v>
      </c>
      <c r="M2708" s="863" t="s">
        <v>82</v>
      </c>
      <c r="N2708" s="923"/>
      <c r="O2708" s="922"/>
      <c r="P2708" s="871"/>
      <c r="Q2708" s="537">
        <f t="shared" si="78"/>
        <v>0</v>
      </c>
      <c r="R2708" s="470">
        <f>Q2708*0.93</f>
        <v>0</v>
      </c>
      <c r="S2708" s="1264" t="e">
        <f t="shared" si="79"/>
        <v>#DIV/0!</v>
      </c>
      <c r="T2708" s="1265"/>
      <c r="U2708" s="1292" t="s">
        <v>473</v>
      </c>
      <c r="V2708" s="1293"/>
    </row>
    <row r="2709" spans="1:23" ht="18">
      <c r="A2709" s="1653"/>
      <c r="B2709" s="817" t="s">
        <v>467</v>
      </c>
      <c r="C2709" s="1131">
        <v>28</v>
      </c>
      <c r="D2709" s="1098" t="s">
        <v>1400</v>
      </c>
      <c r="E2709" s="1109">
        <v>20</v>
      </c>
      <c r="F2709" s="1105">
        <v>32</v>
      </c>
      <c r="G2709" s="514">
        <v>487</v>
      </c>
      <c r="H2709" s="468" t="s">
        <v>82</v>
      </c>
      <c r="I2709" s="514" t="s">
        <v>82</v>
      </c>
      <c r="J2709" s="764">
        <v>0</v>
      </c>
      <c r="K2709" s="764">
        <v>0</v>
      </c>
      <c r="L2709" s="837" t="s">
        <v>484</v>
      </c>
      <c r="M2709" s="1091" t="s">
        <v>1347</v>
      </c>
      <c r="N2709" s="514">
        <v>105000</v>
      </c>
      <c r="O2709" s="787">
        <v>26</v>
      </c>
      <c r="P2709" s="801">
        <v>74</v>
      </c>
      <c r="Q2709" s="537">
        <f t="shared" si="78"/>
        <v>6.76</v>
      </c>
      <c r="R2709" s="470">
        <f>Q2709*0.7835</f>
        <v>5.2964599999999997</v>
      </c>
      <c r="S2709" s="1264">
        <f t="shared" si="79"/>
        <v>15532.544378698225</v>
      </c>
      <c r="T2709" s="1265"/>
      <c r="U2709" s="1292" t="s">
        <v>1690</v>
      </c>
      <c r="V2709" s="1293"/>
    </row>
    <row r="2710" spans="1:23" ht="19">
      <c r="A2710" s="1651">
        <v>45693</v>
      </c>
      <c r="B2710" s="817" t="s">
        <v>256</v>
      </c>
      <c r="C2710" s="1095">
        <v>50</v>
      </c>
      <c r="D2710" s="1096" t="s">
        <v>1226</v>
      </c>
      <c r="E2710" s="1101" t="s">
        <v>1911</v>
      </c>
      <c r="F2710" s="1098">
        <v>33</v>
      </c>
      <c r="G2710" s="514">
        <v>501</v>
      </c>
      <c r="H2710" s="970">
        <v>166.96</v>
      </c>
      <c r="I2710" s="514" t="s">
        <v>82</v>
      </c>
      <c r="J2710" s="1160" t="s">
        <v>451</v>
      </c>
      <c r="K2710" s="839" t="s">
        <v>96</v>
      </c>
      <c r="L2710" s="837" t="s">
        <v>484</v>
      </c>
      <c r="M2710" s="468" t="s">
        <v>1198</v>
      </c>
      <c r="N2710" s="514">
        <v>60523</v>
      </c>
      <c r="O2710" s="756">
        <v>150</v>
      </c>
      <c r="P2710" s="768">
        <v>99</v>
      </c>
      <c r="Q2710" s="537">
        <f t="shared" si="78"/>
        <v>1.5</v>
      </c>
      <c r="R2710" s="470">
        <f>Q2710*0.75</f>
        <v>1.125</v>
      </c>
      <c r="S2710" s="1264">
        <f t="shared" si="79"/>
        <v>40348.666666666664</v>
      </c>
      <c r="T2710" s="1265"/>
      <c r="U2710" s="1292" t="s">
        <v>1690</v>
      </c>
      <c r="V2710" s="1293"/>
    </row>
    <row r="2711" spans="1:23" ht="18">
      <c r="A2711" s="1652"/>
      <c r="B2711" s="817">
        <v>6</v>
      </c>
      <c r="C2711" s="1099">
        <v>100</v>
      </c>
      <c r="D2711" s="1100" t="s">
        <v>1000</v>
      </c>
      <c r="E2711" s="1101" t="s">
        <v>1929</v>
      </c>
      <c r="F2711" s="1102">
        <v>32</v>
      </c>
      <c r="G2711" s="514">
        <v>500</v>
      </c>
      <c r="H2711" s="514" t="s">
        <v>82</v>
      </c>
      <c r="I2711" s="514" t="s">
        <v>82</v>
      </c>
      <c r="J2711" s="838" t="s">
        <v>1927</v>
      </c>
      <c r="K2711" s="1159" t="s">
        <v>1210</v>
      </c>
      <c r="L2711" s="837" t="s">
        <v>484</v>
      </c>
      <c r="M2711" s="468" t="s">
        <v>1782</v>
      </c>
      <c r="N2711" s="786">
        <v>155000</v>
      </c>
      <c r="O2711" s="756">
        <v>22.6</v>
      </c>
      <c r="P2711" s="801">
        <v>40</v>
      </c>
      <c r="Q2711" s="537">
        <f t="shared" si="78"/>
        <v>13.56</v>
      </c>
      <c r="R2711" s="470">
        <f>Q2711*0.75</f>
        <v>10.17</v>
      </c>
      <c r="S2711" s="1264">
        <f t="shared" si="79"/>
        <v>11430.678466076695</v>
      </c>
      <c r="T2711" s="1265"/>
      <c r="U2711" s="1292" t="s">
        <v>1690</v>
      </c>
      <c r="V2711" s="1293"/>
    </row>
    <row r="2712" spans="1:23" ht="18">
      <c r="A2712" s="1652"/>
      <c r="B2712" s="817">
        <v>7</v>
      </c>
      <c r="C2712" s="1099">
        <v>100</v>
      </c>
      <c r="D2712" s="1102" t="s">
        <v>1918</v>
      </c>
      <c r="E2712" s="1102">
        <v>15</v>
      </c>
      <c r="F2712" s="1102">
        <v>36</v>
      </c>
      <c r="G2712" s="514">
        <v>483</v>
      </c>
      <c r="H2712" s="514" t="s">
        <v>82</v>
      </c>
      <c r="I2712" s="514" t="s">
        <v>82</v>
      </c>
      <c r="J2712" s="764" t="s">
        <v>443</v>
      </c>
      <c r="K2712" s="764" t="s">
        <v>443</v>
      </c>
      <c r="L2712" s="837" t="s">
        <v>484</v>
      </c>
      <c r="M2712" s="468" t="s">
        <v>1921</v>
      </c>
      <c r="N2712" s="514">
        <v>197222</v>
      </c>
      <c r="O2712" s="756">
        <v>32.89</v>
      </c>
      <c r="P2712" s="1130">
        <v>19</v>
      </c>
      <c r="Q2712" s="537">
        <f t="shared" si="78"/>
        <v>26.640900000000002</v>
      </c>
      <c r="R2712" s="470">
        <f>Q2712*0.75</f>
        <v>19.980675000000002</v>
      </c>
      <c r="S2712" s="1264">
        <f t="shared" si="79"/>
        <v>7402.9781276158083</v>
      </c>
      <c r="T2712" s="1265"/>
      <c r="U2712" s="1292" t="s">
        <v>1569</v>
      </c>
      <c r="V2712" s="1293"/>
      <c r="W2712" s="959">
        <v>9</v>
      </c>
    </row>
    <row r="2713" spans="1:23" ht="18">
      <c r="A2713" s="1652"/>
      <c r="B2713" s="817">
        <v>8</v>
      </c>
      <c r="C2713" s="1099" t="s">
        <v>82</v>
      </c>
      <c r="D2713" s="1102">
        <v>230</v>
      </c>
      <c r="E2713" s="1102">
        <v>0</v>
      </c>
      <c r="F2713" s="1103" t="s">
        <v>82</v>
      </c>
      <c r="G2713" s="514">
        <v>0</v>
      </c>
      <c r="H2713" s="514" t="s">
        <v>82</v>
      </c>
      <c r="I2713" s="514" t="s">
        <v>82</v>
      </c>
      <c r="J2713" s="764" t="s">
        <v>1210</v>
      </c>
      <c r="K2713" s="764">
        <v>0</v>
      </c>
      <c r="L2713" s="837" t="s">
        <v>96</v>
      </c>
      <c r="M2713" s="468" t="s">
        <v>82</v>
      </c>
      <c r="N2713" s="940"/>
      <c r="O2713" s="922"/>
      <c r="P2713" s="871"/>
      <c r="Q2713" s="537">
        <f t="shared" si="78"/>
        <v>0</v>
      </c>
      <c r="R2713" s="470">
        <f>Q2713*0.93</f>
        <v>0</v>
      </c>
      <c r="S2713" s="1264" t="e">
        <f t="shared" si="79"/>
        <v>#DIV/0!</v>
      </c>
      <c r="T2713" s="1265"/>
      <c r="U2713" s="1292" t="s">
        <v>472</v>
      </c>
      <c r="V2713" s="1293"/>
    </row>
    <row r="2714" spans="1:23" ht="18">
      <c r="A2714" s="1652"/>
      <c r="B2714" s="817" t="s">
        <v>465</v>
      </c>
      <c r="C2714" s="1099" t="s">
        <v>82</v>
      </c>
      <c r="D2714" s="1098">
        <v>30</v>
      </c>
      <c r="E2714" s="1104">
        <v>30</v>
      </c>
      <c r="F2714" s="1103" t="s">
        <v>82</v>
      </c>
      <c r="G2714" s="838" t="s">
        <v>96</v>
      </c>
      <c r="H2714" s="468" t="s">
        <v>82</v>
      </c>
      <c r="I2714" s="514" t="s">
        <v>82</v>
      </c>
      <c r="J2714" s="764" t="s">
        <v>699</v>
      </c>
      <c r="K2714" s="514">
        <v>0</v>
      </c>
      <c r="L2714" s="786" t="s">
        <v>82</v>
      </c>
      <c r="M2714" s="863" t="s">
        <v>82</v>
      </c>
      <c r="N2714" s="923"/>
      <c r="O2714" s="922"/>
      <c r="P2714" s="871"/>
      <c r="Q2714" s="537">
        <f t="shared" si="78"/>
        <v>0</v>
      </c>
      <c r="R2714" s="470">
        <f>Q2714*0.93</f>
        <v>0</v>
      </c>
      <c r="S2714" s="1264" t="e">
        <f t="shared" si="79"/>
        <v>#DIV/0!</v>
      </c>
      <c r="T2714" s="1265"/>
      <c r="U2714" s="1292" t="s">
        <v>473</v>
      </c>
      <c r="V2714" s="1293"/>
    </row>
    <row r="2715" spans="1:23" ht="18">
      <c r="A2715" s="1653"/>
      <c r="B2715" s="817" t="s">
        <v>467</v>
      </c>
      <c r="C2715" s="1131">
        <v>28</v>
      </c>
      <c r="D2715" s="1098" t="s">
        <v>1400</v>
      </c>
      <c r="E2715" s="1109">
        <v>20</v>
      </c>
      <c r="F2715" s="1105">
        <v>32</v>
      </c>
      <c r="G2715" s="514">
        <v>487</v>
      </c>
      <c r="H2715" s="468" t="s">
        <v>82</v>
      </c>
      <c r="I2715" s="514" t="s">
        <v>82</v>
      </c>
      <c r="J2715" s="764">
        <v>0</v>
      </c>
      <c r="K2715" s="764">
        <v>0</v>
      </c>
      <c r="L2715" s="837" t="s">
        <v>484</v>
      </c>
      <c r="M2715" s="1091" t="s">
        <v>1347</v>
      </c>
      <c r="N2715" s="514">
        <v>105000</v>
      </c>
      <c r="O2715" s="787">
        <v>26</v>
      </c>
      <c r="P2715" s="801">
        <v>74</v>
      </c>
      <c r="Q2715" s="537">
        <f t="shared" si="78"/>
        <v>6.76</v>
      </c>
      <c r="R2715" s="470">
        <f>Q2715*0.7835</f>
        <v>5.2964599999999997</v>
      </c>
      <c r="S2715" s="1264">
        <f t="shared" si="79"/>
        <v>15532.544378698225</v>
      </c>
      <c r="T2715" s="1265"/>
      <c r="U2715" s="1292" t="s">
        <v>1690</v>
      </c>
      <c r="V2715" s="1293"/>
    </row>
    <row r="2716" spans="1:23" ht="19">
      <c r="A2716" s="1651">
        <v>45694</v>
      </c>
      <c r="B2716" s="817" t="s">
        <v>256</v>
      </c>
      <c r="C2716" s="1095">
        <v>50</v>
      </c>
      <c r="D2716" s="1096" t="s">
        <v>1226</v>
      </c>
      <c r="E2716" s="1101" t="s">
        <v>1911</v>
      </c>
      <c r="F2716" s="1098">
        <v>33</v>
      </c>
      <c r="G2716" s="514">
        <v>501</v>
      </c>
      <c r="H2716" s="970">
        <v>166.9</v>
      </c>
      <c r="I2716" s="514" t="s">
        <v>82</v>
      </c>
      <c r="J2716" s="1160" t="s">
        <v>451</v>
      </c>
      <c r="K2716" s="839" t="s">
        <v>96</v>
      </c>
      <c r="L2716" s="837" t="s">
        <v>484</v>
      </c>
      <c r="M2716" s="468" t="s">
        <v>1198</v>
      </c>
      <c r="N2716" s="514">
        <v>61837</v>
      </c>
      <c r="O2716" s="756">
        <v>150</v>
      </c>
      <c r="P2716" s="768">
        <v>99</v>
      </c>
      <c r="Q2716" s="537">
        <f t="shared" si="78"/>
        <v>1.5</v>
      </c>
      <c r="R2716" s="470">
        <f>Q2716*0.75</f>
        <v>1.125</v>
      </c>
      <c r="S2716" s="1264">
        <f t="shared" si="79"/>
        <v>41224.666666666664</v>
      </c>
      <c r="T2716" s="1265"/>
      <c r="U2716" s="1292" t="s">
        <v>1569</v>
      </c>
      <c r="V2716" s="1293"/>
    </row>
    <row r="2717" spans="1:23" ht="18">
      <c r="A2717" s="1652"/>
      <c r="B2717" s="817">
        <v>6</v>
      </c>
      <c r="C2717" s="1099">
        <v>100</v>
      </c>
      <c r="D2717" s="1100" t="s">
        <v>1000</v>
      </c>
      <c r="E2717" s="1101" t="s">
        <v>1452</v>
      </c>
      <c r="F2717" s="1102">
        <v>32</v>
      </c>
      <c r="G2717" s="514">
        <v>500</v>
      </c>
      <c r="H2717" s="514" t="s">
        <v>82</v>
      </c>
      <c r="I2717" s="514" t="s">
        <v>82</v>
      </c>
      <c r="J2717" s="838" t="s">
        <v>461</v>
      </c>
      <c r="K2717" s="1159" t="s">
        <v>1397</v>
      </c>
      <c r="L2717" s="837" t="s">
        <v>484</v>
      </c>
      <c r="M2717" s="468" t="s">
        <v>1782</v>
      </c>
      <c r="N2717" s="786">
        <v>155000</v>
      </c>
      <c r="O2717" s="756">
        <v>27</v>
      </c>
      <c r="P2717" s="801">
        <v>40</v>
      </c>
      <c r="Q2717" s="537">
        <f t="shared" si="78"/>
        <v>16.2</v>
      </c>
      <c r="R2717" s="470">
        <f>Q2717*0.75</f>
        <v>12.149999999999999</v>
      </c>
      <c r="S2717" s="1264">
        <f t="shared" si="79"/>
        <v>9567.9012345679021</v>
      </c>
      <c r="T2717" s="1265"/>
      <c r="U2717" s="1292" t="s">
        <v>1690</v>
      </c>
      <c r="V2717" s="1293"/>
    </row>
    <row r="2718" spans="1:23" ht="18">
      <c r="A2718" s="1652"/>
      <c r="B2718" s="817">
        <v>7</v>
      </c>
      <c r="C2718" s="1099">
        <v>100</v>
      </c>
      <c r="D2718" s="1102" t="s">
        <v>1918</v>
      </c>
      <c r="E2718" s="1102">
        <v>15</v>
      </c>
      <c r="F2718" s="1102">
        <v>36</v>
      </c>
      <c r="G2718" s="514">
        <v>483</v>
      </c>
      <c r="H2718" s="514" t="s">
        <v>82</v>
      </c>
      <c r="I2718" s="514" t="s">
        <v>82</v>
      </c>
      <c r="J2718" s="764" t="s">
        <v>443</v>
      </c>
      <c r="K2718" s="764" t="s">
        <v>443</v>
      </c>
      <c r="L2718" s="837" t="s">
        <v>484</v>
      </c>
      <c r="M2718" s="468" t="s">
        <v>1921</v>
      </c>
      <c r="N2718" s="514">
        <v>197222</v>
      </c>
      <c r="O2718" s="756">
        <v>37.42</v>
      </c>
      <c r="P2718" s="1130">
        <v>19</v>
      </c>
      <c r="Q2718" s="537">
        <f t="shared" si="78"/>
        <v>30.310199999999998</v>
      </c>
      <c r="R2718" s="470">
        <f>Q2718*0.75</f>
        <v>22.73265</v>
      </c>
      <c r="S2718" s="1264">
        <f t="shared" si="79"/>
        <v>6506.7864943154455</v>
      </c>
      <c r="T2718" s="1265"/>
      <c r="U2718" s="1292" t="s">
        <v>1690</v>
      </c>
      <c r="V2718" s="1293"/>
    </row>
    <row r="2719" spans="1:23" ht="18">
      <c r="A2719" s="1652"/>
      <c r="B2719" s="817">
        <v>8</v>
      </c>
      <c r="C2719" s="1099" t="s">
        <v>82</v>
      </c>
      <c r="D2719" s="1102">
        <v>230</v>
      </c>
      <c r="E2719" s="1102">
        <v>0</v>
      </c>
      <c r="F2719" s="1103" t="s">
        <v>82</v>
      </c>
      <c r="G2719" s="514">
        <v>0</v>
      </c>
      <c r="H2719" s="514" t="s">
        <v>82</v>
      </c>
      <c r="I2719" s="514" t="s">
        <v>82</v>
      </c>
      <c r="J2719" s="764" t="s">
        <v>1210</v>
      </c>
      <c r="K2719" s="764">
        <v>0</v>
      </c>
      <c r="L2719" s="837" t="s">
        <v>96</v>
      </c>
      <c r="M2719" s="468" t="s">
        <v>82</v>
      </c>
      <c r="N2719" s="940"/>
      <c r="O2719" s="922"/>
      <c r="P2719" s="871"/>
      <c r="Q2719" s="537">
        <f t="shared" si="78"/>
        <v>0</v>
      </c>
      <c r="R2719" s="470">
        <f>Q2719*0.93</f>
        <v>0</v>
      </c>
      <c r="S2719" s="1264" t="e">
        <f t="shared" si="79"/>
        <v>#DIV/0!</v>
      </c>
      <c r="T2719" s="1265"/>
      <c r="U2719" s="1292" t="s">
        <v>472</v>
      </c>
      <c r="V2719" s="1293"/>
    </row>
    <row r="2720" spans="1:23" ht="18">
      <c r="A2720" s="1652"/>
      <c r="B2720" s="817" t="s">
        <v>465</v>
      </c>
      <c r="C2720" s="1099" t="s">
        <v>82</v>
      </c>
      <c r="D2720" s="1098">
        <v>30</v>
      </c>
      <c r="E2720" s="1104">
        <v>30</v>
      </c>
      <c r="F2720" s="1103" t="s">
        <v>82</v>
      </c>
      <c r="G2720" s="838" t="s">
        <v>96</v>
      </c>
      <c r="H2720" s="468" t="s">
        <v>82</v>
      </c>
      <c r="I2720" s="514" t="s">
        <v>82</v>
      </c>
      <c r="J2720" s="764" t="s">
        <v>699</v>
      </c>
      <c r="K2720" s="514">
        <v>0</v>
      </c>
      <c r="L2720" s="786" t="s">
        <v>82</v>
      </c>
      <c r="M2720" s="863" t="s">
        <v>82</v>
      </c>
      <c r="N2720" s="923"/>
      <c r="O2720" s="922"/>
      <c r="P2720" s="871"/>
      <c r="Q2720" s="537">
        <f t="shared" si="78"/>
        <v>0</v>
      </c>
      <c r="R2720" s="470">
        <f>Q2720*0.93</f>
        <v>0</v>
      </c>
      <c r="S2720" s="1264" t="e">
        <f t="shared" si="79"/>
        <v>#DIV/0!</v>
      </c>
      <c r="T2720" s="1265"/>
      <c r="U2720" s="1292" t="s">
        <v>473</v>
      </c>
      <c r="V2720" s="1293"/>
    </row>
    <row r="2721" spans="1:23" ht="18">
      <c r="A2721" s="1653"/>
      <c r="B2721" s="817" t="s">
        <v>467</v>
      </c>
      <c r="C2721" s="1131">
        <v>28</v>
      </c>
      <c r="D2721" s="1098" t="s">
        <v>1400</v>
      </c>
      <c r="E2721" s="1109">
        <v>20</v>
      </c>
      <c r="F2721" s="1105">
        <v>32</v>
      </c>
      <c r="G2721" s="514">
        <v>487</v>
      </c>
      <c r="H2721" s="468" t="s">
        <v>82</v>
      </c>
      <c r="I2721" s="514" t="s">
        <v>82</v>
      </c>
      <c r="J2721" s="764">
        <v>0</v>
      </c>
      <c r="K2721" s="764">
        <v>0</v>
      </c>
      <c r="L2721" s="837" t="s">
        <v>484</v>
      </c>
      <c r="M2721" s="1091" t="s">
        <v>1347</v>
      </c>
      <c r="N2721" s="514">
        <v>105212</v>
      </c>
      <c r="O2721" s="787">
        <v>26</v>
      </c>
      <c r="P2721" s="801">
        <v>74</v>
      </c>
      <c r="Q2721" s="537">
        <f t="shared" si="78"/>
        <v>6.76</v>
      </c>
      <c r="R2721" s="470">
        <f>Q2721*0.7835</f>
        <v>5.2964599999999997</v>
      </c>
      <c r="S2721" s="1264">
        <f t="shared" si="79"/>
        <v>15563.905325443788</v>
      </c>
      <c r="T2721" s="1265"/>
      <c r="U2721" s="1292" t="s">
        <v>1690</v>
      </c>
      <c r="V2721" s="1293"/>
    </row>
    <row r="2722" spans="1:23" ht="19">
      <c r="A2722" s="1651">
        <v>45695</v>
      </c>
      <c r="B2722" s="817" t="s">
        <v>256</v>
      </c>
      <c r="C2722" s="1095">
        <v>50</v>
      </c>
      <c r="D2722" s="1096" t="s">
        <v>915</v>
      </c>
      <c r="E2722" s="1101" t="s">
        <v>1911</v>
      </c>
      <c r="F2722" s="1098">
        <v>33</v>
      </c>
      <c r="G2722" s="514">
        <v>507</v>
      </c>
      <c r="H2722" s="970">
        <v>166.83</v>
      </c>
      <c r="I2722" s="514" t="s">
        <v>82</v>
      </c>
      <c r="J2722" s="1160" t="s">
        <v>451</v>
      </c>
      <c r="K2722" s="839" t="s">
        <v>96</v>
      </c>
      <c r="L2722" s="837" t="s">
        <v>484</v>
      </c>
      <c r="M2722" s="468" t="s">
        <v>1198</v>
      </c>
      <c r="N2722" s="514">
        <v>62838</v>
      </c>
      <c r="O2722" s="756">
        <v>150</v>
      </c>
      <c r="P2722" s="768">
        <v>99</v>
      </c>
      <c r="Q2722" s="537">
        <f t="shared" si="78"/>
        <v>1.5</v>
      </c>
      <c r="R2722" s="470">
        <f>Q2722*0.75</f>
        <v>1.125</v>
      </c>
      <c r="S2722" s="1264">
        <f t="shared" si="79"/>
        <v>41892</v>
      </c>
      <c r="T2722" s="1265"/>
      <c r="U2722" s="1292" t="s">
        <v>1690</v>
      </c>
      <c r="V2722" s="1293"/>
    </row>
    <row r="2723" spans="1:23" ht="18">
      <c r="A2723" s="1652"/>
      <c r="B2723" s="817">
        <v>6</v>
      </c>
      <c r="C2723" s="1099">
        <v>100</v>
      </c>
      <c r="D2723" s="1100" t="s">
        <v>1000</v>
      </c>
      <c r="E2723" s="1101" t="s">
        <v>1452</v>
      </c>
      <c r="F2723" s="1102">
        <v>32</v>
      </c>
      <c r="G2723" s="514">
        <v>500</v>
      </c>
      <c r="H2723" s="514" t="s">
        <v>82</v>
      </c>
      <c r="I2723" s="514" t="s">
        <v>82</v>
      </c>
      <c r="J2723" s="838" t="s">
        <v>461</v>
      </c>
      <c r="K2723" s="1159" t="s">
        <v>1397</v>
      </c>
      <c r="L2723" s="837" t="s">
        <v>484</v>
      </c>
      <c r="M2723" s="468" t="s">
        <v>1782</v>
      </c>
      <c r="N2723" s="786">
        <v>155000</v>
      </c>
      <c r="O2723" s="756">
        <v>25.55</v>
      </c>
      <c r="P2723" s="801">
        <v>40</v>
      </c>
      <c r="Q2723" s="537">
        <f t="shared" si="78"/>
        <v>15.33</v>
      </c>
      <c r="R2723" s="470">
        <f>Q2723*0.75</f>
        <v>11.4975</v>
      </c>
      <c r="S2723" s="1264">
        <f t="shared" si="79"/>
        <v>10110.893672537508</v>
      </c>
      <c r="T2723" s="1265"/>
      <c r="U2723" s="1292" t="s">
        <v>1690</v>
      </c>
      <c r="V2723" s="1293"/>
    </row>
    <row r="2724" spans="1:23" ht="18">
      <c r="A2724" s="1652"/>
      <c r="B2724" s="817">
        <v>7</v>
      </c>
      <c r="C2724" s="1099">
        <v>100</v>
      </c>
      <c r="D2724" s="1102" t="s">
        <v>1918</v>
      </c>
      <c r="E2724" s="1102">
        <v>16</v>
      </c>
      <c r="F2724" s="1102">
        <v>33</v>
      </c>
      <c r="G2724" s="514">
        <v>483</v>
      </c>
      <c r="H2724" s="514" t="s">
        <v>82</v>
      </c>
      <c r="I2724" s="514" t="s">
        <v>82</v>
      </c>
      <c r="J2724" s="764" t="s">
        <v>443</v>
      </c>
      <c r="K2724" s="764" t="s">
        <v>443</v>
      </c>
      <c r="L2724" s="837" t="s">
        <v>484</v>
      </c>
      <c r="M2724" s="468" t="s">
        <v>1921</v>
      </c>
      <c r="N2724" s="514">
        <v>197222</v>
      </c>
      <c r="O2724" s="756">
        <v>37.42</v>
      </c>
      <c r="P2724" s="1130">
        <v>19</v>
      </c>
      <c r="Q2724" s="537">
        <f t="shared" si="78"/>
        <v>30.310199999999998</v>
      </c>
      <c r="R2724" s="470">
        <f>Q2724*0.75</f>
        <v>22.73265</v>
      </c>
      <c r="S2724" s="1264">
        <f t="shared" si="79"/>
        <v>6506.7864943154455</v>
      </c>
      <c r="T2724" s="1265"/>
      <c r="U2724" s="1292" t="s">
        <v>1690</v>
      </c>
      <c r="V2724" s="1293"/>
    </row>
    <row r="2725" spans="1:23" ht="18">
      <c r="A2725" s="1652"/>
      <c r="B2725" s="817">
        <v>8</v>
      </c>
      <c r="C2725" s="1099" t="s">
        <v>82</v>
      </c>
      <c r="D2725" s="1102">
        <v>230</v>
      </c>
      <c r="E2725" s="1102">
        <v>0</v>
      </c>
      <c r="F2725" s="1103" t="s">
        <v>82</v>
      </c>
      <c r="G2725" s="514">
        <v>0</v>
      </c>
      <c r="H2725" s="514" t="s">
        <v>82</v>
      </c>
      <c r="I2725" s="514" t="s">
        <v>82</v>
      </c>
      <c r="J2725" s="764" t="s">
        <v>1210</v>
      </c>
      <c r="K2725" s="764">
        <v>0</v>
      </c>
      <c r="L2725" s="837" t="s">
        <v>96</v>
      </c>
      <c r="M2725" s="468" t="s">
        <v>82</v>
      </c>
      <c r="N2725" s="940"/>
      <c r="O2725" s="922"/>
      <c r="P2725" s="871"/>
      <c r="Q2725" s="537">
        <f t="shared" si="78"/>
        <v>0</v>
      </c>
      <c r="R2725" s="470">
        <f>Q2725*0.93</f>
        <v>0</v>
      </c>
      <c r="S2725" s="1264" t="e">
        <f t="shared" si="79"/>
        <v>#DIV/0!</v>
      </c>
      <c r="T2725" s="1265"/>
      <c r="U2725" s="1292" t="s">
        <v>472</v>
      </c>
      <c r="V2725" s="1293"/>
    </row>
    <row r="2726" spans="1:23" ht="18">
      <c r="A2726" s="1652"/>
      <c r="B2726" s="817" t="s">
        <v>465</v>
      </c>
      <c r="C2726" s="1099" t="s">
        <v>82</v>
      </c>
      <c r="D2726" s="1098">
        <v>30</v>
      </c>
      <c r="E2726" s="1104">
        <v>30</v>
      </c>
      <c r="F2726" s="1103" t="s">
        <v>82</v>
      </c>
      <c r="G2726" s="838" t="s">
        <v>96</v>
      </c>
      <c r="H2726" s="468" t="s">
        <v>82</v>
      </c>
      <c r="I2726" s="514" t="s">
        <v>82</v>
      </c>
      <c r="J2726" s="764" t="s">
        <v>699</v>
      </c>
      <c r="K2726" s="514">
        <v>0</v>
      </c>
      <c r="L2726" s="786" t="s">
        <v>82</v>
      </c>
      <c r="M2726" s="863" t="s">
        <v>82</v>
      </c>
      <c r="N2726" s="923"/>
      <c r="O2726" s="922"/>
      <c r="P2726" s="871"/>
      <c r="Q2726" s="537">
        <f t="shared" si="78"/>
        <v>0</v>
      </c>
      <c r="R2726" s="470">
        <f>Q2726*0.93</f>
        <v>0</v>
      </c>
      <c r="S2726" s="1264" t="e">
        <f t="shared" si="79"/>
        <v>#DIV/0!</v>
      </c>
      <c r="T2726" s="1265"/>
      <c r="U2726" s="1292" t="s">
        <v>473</v>
      </c>
      <c r="V2726" s="1293"/>
    </row>
    <row r="2727" spans="1:23" ht="18">
      <c r="A2727" s="1653"/>
      <c r="B2727" s="817" t="s">
        <v>467</v>
      </c>
      <c r="C2727" s="1131">
        <v>28</v>
      </c>
      <c r="D2727" s="1098" t="s">
        <v>1400</v>
      </c>
      <c r="E2727" s="1109">
        <v>20</v>
      </c>
      <c r="F2727" s="1105">
        <v>36</v>
      </c>
      <c r="G2727" s="514">
        <v>487</v>
      </c>
      <c r="H2727" s="468" t="s">
        <v>82</v>
      </c>
      <c r="I2727" s="514" t="s">
        <v>82</v>
      </c>
      <c r="J2727" s="764">
        <v>0</v>
      </c>
      <c r="K2727" s="764">
        <v>0</v>
      </c>
      <c r="L2727" s="837" t="s">
        <v>484</v>
      </c>
      <c r="M2727" s="1091" t="s">
        <v>1594</v>
      </c>
      <c r="N2727" s="514">
        <v>106200</v>
      </c>
      <c r="O2727" s="787">
        <v>26</v>
      </c>
      <c r="P2727" s="801">
        <v>74</v>
      </c>
      <c r="Q2727" s="537">
        <f t="shared" si="78"/>
        <v>6.76</v>
      </c>
      <c r="R2727" s="470">
        <f>Q2727*0.7835</f>
        <v>5.2964599999999997</v>
      </c>
      <c r="S2727" s="1264">
        <f t="shared" si="79"/>
        <v>15710.059171597633</v>
      </c>
      <c r="T2727" s="1265"/>
      <c r="U2727" s="1292" t="s">
        <v>1569</v>
      </c>
      <c r="V2727" s="1293"/>
      <c r="W2727" s="959">
        <v>5.5</v>
      </c>
    </row>
    <row r="2728" spans="1:23" ht="19">
      <c r="A2728" s="1651">
        <v>45696</v>
      </c>
      <c r="B2728" s="817" t="s">
        <v>256</v>
      </c>
      <c r="C2728" s="1095">
        <v>50</v>
      </c>
      <c r="D2728" s="1096" t="s">
        <v>915</v>
      </c>
      <c r="E2728" s="1101" t="s">
        <v>1911</v>
      </c>
      <c r="F2728" s="1098">
        <v>36</v>
      </c>
      <c r="G2728" s="514">
        <v>507</v>
      </c>
      <c r="H2728" s="970">
        <v>166.77</v>
      </c>
      <c r="I2728" s="514" t="s">
        <v>82</v>
      </c>
      <c r="J2728" s="1160" t="s">
        <v>451</v>
      </c>
      <c r="K2728" s="839" t="s">
        <v>96</v>
      </c>
      <c r="L2728" s="837" t="s">
        <v>484</v>
      </c>
      <c r="M2728" s="468" t="s">
        <v>1198</v>
      </c>
      <c r="N2728" s="514">
        <v>63085</v>
      </c>
      <c r="O2728" s="756">
        <v>150</v>
      </c>
      <c r="P2728" s="768">
        <v>99</v>
      </c>
      <c r="Q2728" s="537">
        <f t="shared" si="78"/>
        <v>1.5</v>
      </c>
      <c r="R2728" s="470">
        <f>Q2728*0.75</f>
        <v>1.125</v>
      </c>
      <c r="S2728" s="1264">
        <f t="shared" si="79"/>
        <v>42056.666666666664</v>
      </c>
      <c r="T2728" s="1265"/>
      <c r="U2728" s="1292" t="s">
        <v>1569</v>
      </c>
      <c r="V2728" s="1293"/>
      <c r="W2728" s="959">
        <v>18</v>
      </c>
    </row>
    <row r="2729" spans="1:23" ht="18">
      <c r="A2729" s="1652"/>
      <c r="B2729" s="817">
        <v>6</v>
      </c>
      <c r="C2729" s="1099">
        <v>100</v>
      </c>
      <c r="D2729" s="1100" t="s">
        <v>1000</v>
      </c>
      <c r="E2729" s="1101" t="s">
        <v>1452</v>
      </c>
      <c r="F2729" s="1102">
        <v>32</v>
      </c>
      <c r="G2729" s="514">
        <v>500</v>
      </c>
      <c r="H2729" s="514" t="s">
        <v>82</v>
      </c>
      <c r="I2729" s="514" t="s">
        <v>82</v>
      </c>
      <c r="J2729" s="838" t="s">
        <v>461</v>
      </c>
      <c r="K2729" s="1159" t="s">
        <v>697</v>
      </c>
      <c r="L2729" s="837" t="s">
        <v>484</v>
      </c>
      <c r="M2729" s="468" t="s">
        <v>1782</v>
      </c>
      <c r="N2729" s="786">
        <v>155000</v>
      </c>
      <c r="O2729" s="756">
        <v>27</v>
      </c>
      <c r="P2729" s="801">
        <v>38</v>
      </c>
      <c r="Q2729" s="537">
        <f t="shared" si="78"/>
        <v>16.739999999999998</v>
      </c>
      <c r="R2729" s="470">
        <f>Q2729*0.75</f>
        <v>12.555</v>
      </c>
      <c r="S2729" s="1264">
        <f t="shared" si="79"/>
        <v>9259.2592592592609</v>
      </c>
      <c r="T2729" s="1265"/>
      <c r="U2729" s="1292" t="s">
        <v>1690</v>
      </c>
      <c r="V2729" s="1293"/>
    </row>
    <row r="2730" spans="1:23" ht="18">
      <c r="A2730" s="1652"/>
      <c r="B2730" s="817">
        <v>7</v>
      </c>
      <c r="C2730" s="1099">
        <v>100</v>
      </c>
      <c r="D2730" s="1102" t="s">
        <v>1918</v>
      </c>
      <c r="E2730" s="1102">
        <v>16</v>
      </c>
      <c r="F2730" s="1102">
        <v>33</v>
      </c>
      <c r="G2730" s="514">
        <v>483</v>
      </c>
      <c r="H2730" s="514" t="s">
        <v>82</v>
      </c>
      <c r="I2730" s="514" t="s">
        <v>82</v>
      </c>
      <c r="J2730" s="764" t="s">
        <v>443</v>
      </c>
      <c r="K2730" s="764" t="s">
        <v>443</v>
      </c>
      <c r="L2730" s="837" t="s">
        <v>484</v>
      </c>
      <c r="M2730" s="468" t="s">
        <v>1921</v>
      </c>
      <c r="N2730" s="514">
        <v>197222</v>
      </c>
      <c r="O2730" s="756">
        <v>37.89</v>
      </c>
      <c r="P2730" s="1130">
        <v>19</v>
      </c>
      <c r="Q2730" s="537">
        <f t="shared" si="78"/>
        <v>30.690900000000003</v>
      </c>
      <c r="R2730" s="470">
        <f>Q2730*0.75</f>
        <v>23.018175000000003</v>
      </c>
      <c r="S2730" s="1264">
        <f t="shared" si="79"/>
        <v>6426.0741783395069</v>
      </c>
      <c r="T2730" s="1265"/>
      <c r="U2730" s="1292" t="s">
        <v>1690</v>
      </c>
      <c r="V2730" s="1293"/>
    </row>
    <row r="2731" spans="1:23" ht="18">
      <c r="A2731" s="1652"/>
      <c r="B2731" s="817">
        <v>8</v>
      </c>
      <c r="C2731" s="1099" t="s">
        <v>82</v>
      </c>
      <c r="D2731" s="1102">
        <v>230</v>
      </c>
      <c r="E2731" s="1102">
        <v>0</v>
      </c>
      <c r="F2731" s="1103" t="s">
        <v>82</v>
      </c>
      <c r="G2731" s="514">
        <v>0</v>
      </c>
      <c r="H2731" s="514" t="s">
        <v>82</v>
      </c>
      <c r="I2731" s="514" t="s">
        <v>82</v>
      </c>
      <c r="J2731" s="764" t="s">
        <v>1210</v>
      </c>
      <c r="K2731" s="764">
        <v>0</v>
      </c>
      <c r="L2731" s="837" t="s">
        <v>96</v>
      </c>
      <c r="M2731" s="468" t="s">
        <v>82</v>
      </c>
      <c r="N2731" s="940"/>
      <c r="O2731" s="922"/>
      <c r="P2731" s="871"/>
      <c r="Q2731" s="537">
        <f t="shared" si="78"/>
        <v>0</v>
      </c>
      <c r="R2731" s="470">
        <f>Q2731*0.93</f>
        <v>0</v>
      </c>
      <c r="S2731" s="1264" t="e">
        <f t="shared" si="79"/>
        <v>#DIV/0!</v>
      </c>
      <c r="T2731" s="1265"/>
      <c r="U2731" s="1292" t="s">
        <v>472</v>
      </c>
      <c r="V2731" s="1293"/>
    </row>
    <row r="2732" spans="1:23" ht="18">
      <c r="A2732" s="1652"/>
      <c r="B2732" s="817" t="s">
        <v>465</v>
      </c>
      <c r="C2732" s="1099" t="s">
        <v>82</v>
      </c>
      <c r="D2732" s="1098">
        <v>30</v>
      </c>
      <c r="E2732" s="1104">
        <v>30</v>
      </c>
      <c r="F2732" s="1103" t="s">
        <v>82</v>
      </c>
      <c r="G2732" s="838" t="s">
        <v>96</v>
      </c>
      <c r="H2732" s="468" t="s">
        <v>82</v>
      </c>
      <c r="I2732" s="514" t="s">
        <v>82</v>
      </c>
      <c r="J2732" s="764" t="s">
        <v>699</v>
      </c>
      <c r="K2732" s="514">
        <v>0</v>
      </c>
      <c r="L2732" s="786" t="s">
        <v>82</v>
      </c>
      <c r="M2732" s="863" t="s">
        <v>82</v>
      </c>
      <c r="N2732" s="923"/>
      <c r="O2732" s="922"/>
      <c r="P2732" s="871"/>
      <c r="Q2732" s="537">
        <f t="shared" si="78"/>
        <v>0</v>
      </c>
      <c r="R2732" s="470">
        <f>Q2732*0.93</f>
        <v>0</v>
      </c>
      <c r="S2732" s="1264" t="e">
        <f t="shared" si="79"/>
        <v>#DIV/0!</v>
      </c>
      <c r="T2732" s="1265"/>
      <c r="U2732" s="1292" t="s">
        <v>473</v>
      </c>
      <c r="V2732" s="1293"/>
    </row>
    <row r="2733" spans="1:23" ht="18">
      <c r="A2733" s="1653"/>
      <c r="B2733" s="817" t="s">
        <v>467</v>
      </c>
      <c r="C2733" s="1131">
        <v>28</v>
      </c>
      <c r="D2733" s="1098" t="s">
        <v>1400</v>
      </c>
      <c r="E2733" s="1109">
        <v>20</v>
      </c>
      <c r="F2733" s="1105">
        <v>33</v>
      </c>
      <c r="G2733" s="514">
        <v>487</v>
      </c>
      <c r="H2733" s="468" t="s">
        <v>82</v>
      </c>
      <c r="I2733" s="514" t="s">
        <v>82</v>
      </c>
      <c r="J2733" s="764">
        <v>0</v>
      </c>
      <c r="K2733" s="764">
        <v>0</v>
      </c>
      <c r="L2733" s="837" t="s">
        <v>484</v>
      </c>
      <c r="M2733" s="1091" t="s">
        <v>1594</v>
      </c>
      <c r="N2733" s="514">
        <v>106200</v>
      </c>
      <c r="O2733" s="787">
        <v>26</v>
      </c>
      <c r="P2733" s="801">
        <v>74</v>
      </c>
      <c r="Q2733" s="537">
        <f t="shared" si="78"/>
        <v>6.76</v>
      </c>
      <c r="R2733" s="470">
        <f>Q2733*0.7835</f>
        <v>5.2964599999999997</v>
      </c>
      <c r="S2733" s="1264">
        <f t="shared" si="79"/>
        <v>15710.059171597633</v>
      </c>
      <c r="T2733" s="1265"/>
      <c r="U2733" s="1292" t="s">
        <v>1690</v>
      </c>
      <c r="V2733" s="1293"/>
    </row>
    <row r="2734" spans="1:23" ht="19">
      <c r="A2734" s="1651">
        <v>45697</v>
      </c>
      <c r="B2734" s="817" t="s">
        <v>256</v>
      </c>
      <c r="C2734" s="1095">
        <v>50</v>
      </c>
      <c r="D2734" s="1096" t="s">
        <v>915</v>
      </c>
      <c r="E2734" s="1101" t="s">
        <v>1911</v>
      </c>
      <c r="F2734" s="1098">
        <v>36</v>
      </c>
      <c r="G2734" s="514">
        <v>507</v>
      </c>
      <c r="H2734" s="970">
        <v>166.71</v>
      </c>
      <c r="I2734" s="514" t="s">
        <v>82</v>
      </c>
      <c r="J2734" s="1160" t="s">
        <v>451</v>
      </c>
      <c r="K2734" s="839" t="s">
        <v>96</v>
      </c>
      <c r="L2734" s="837" t="s">
        <v>484</v>
      </c>
      <c r="M2734" s="468" t="s">
        <v>1198</v>
      </c>
      <c r="N2734" s="514">
        <v>62952</v>
      </c>
      <c r="O2734" s="756">
        <v>150</v>
      </c>
      <c r="P2734" s="768">
        <v>99</v>
      </c>
      <c r="Q2734" s="537">
        <f t="shared" si="78"/>
        <v>1.5</v>
      </c>
      <c r="R2734" s="470">
        <f>Q2734*0.75</f>
        <v>1.125</v>
      </c>
      <c r="S2734" s="1264">
        <f t="shared" si="79"/>
        <v>41968</v>
      </c>
      <c r="T2734" s="1265"/>
      <c r="U2734" s="1292" t="s">
        <v>1569</v>
      </c>
      <c r="V2734" s="1293"/>
    </row>
    <row r="2735" spans="1:23" ht="18">
      <c r="A2735" s="1652"/>
      <c r="B2735" s="817">
        <v>6</v>
      </c>
      <c r="C2735" s="1099">
        <v>100</v>
      </c>
      <c r="D2735" s="1100" t="s">
        <v>1000</v>
      </c>
      <c r="E2735" s="1101" t="s">
        <v>1452</v>
      </c>
      <c r="F2735" s="1102">
        <v>32</v>
      </c>
      <c r="G2735" s="514">
        <v>500</v>
      </c>
      <c r="H2735" s="514" t="s">
        <v>82</v>
      </c>
      <c r="I2735" s="514" t="s">
        <v>82</v>
      </c>
      <c r="J2735" s="838" t="s">
        <v>461</v>
      </c>
      <c r="K2735" s="1159" t="s">
        <v>697</v>
      </c>
      <c r="L2735" s="837" t="s">
        <v>484</v>
      </c>
      <c r="M2735" s="468" t="s">
        <v>1782</v>
      </c>
      <c r="N2735" s="786">
        <v>155000</v>
      </c>
      <c r="O2735" s="756">
        <v>27</v>
      </c>
      <c r="P2735" s="801">
        <v>38</v>
      </c>
      <c r="Q2735" s="537">
        <f t="shared" si="78"/>
        <v>16.739999999999998</v>
      </c>
      <c r="R2735" s="470">
        <f>Q2735*0.75</f>
        <v>12.555</v>
      </c>
      <c r="S2735" s="1264">
        <f t="shared" si="79"/>
        <v>9259.2592592592609</v>
      </c>
      <c r="T2735" s="1265"/>
      <c r="U2735" s="1292" t="s">
        <v>1690</v>
      </c>
      <c r="V2735" s="1293"/>
    </row>
    <row r="2736" spans="1:23" ht="18">
      <c r="A2736" s="1652"/>
      <c r="B2736" s="817">
        <v>7</v>
      </c>
      <c r="C2736" s="1099">
        <v>100</v>
      </c>
      <c r="D2736" s="1102" t="s">
        <v>1918</v>
      </c>
      <c r="E2736" s="1102">
        <v>16</v>
      </c>
      <c r="F2736" s="1102">
        <v>33</v>
      </c>
      <c r="G2736" s="514">
        <v>483</v>
      </c>
      <c r="H2736" s="514" t="s">
        <v>82</v>
      </c>
      <c r="I2736" s="514" t="s">
        <v>82</v>
      </c>
      <c r="J2736" s="764" t="s">
        <v>443</v>
      </c>
      <c r="K2736" s="764" t="s">
        <v>443</v>
      </c>
      <c r="L2736" s="837" t="s">
        <v>484</v>
      </c>
      <c r="M2736" s="468" t="s">
        <v>1921</v>
      </c>
      <c r="N2736" s="514">
        <v>197222</v>
      </c>
      <c r="O2736" s="756">
        <v>37.9</v>
      </c>
      <c r="P2736" s="1130">
        <v>19</v>
      </c>
      <c r="Q2736" s="537">
        <f t="shared" si="78"/>
        <v>30.699000000000002</v>
      </c>
      <c r="R2736" s="470">
        <f>Q2736*0.75</f>
        <v>23.024250000000002</v>
      </c>
      <c r="S2736" s="1264">
        <f t="shared" si="79"/>
        <v>6424.3786442555129</v>
      </c>
      <c r="T2736" s="1265"/>
      <c r="U2736" s="1292" t="s">
        <v>1690</v>
      </c>
      <c r="V2736" s="1293"/>
    </row>
    <row r="2737" spans="1:23" ht="18">
      <c r="A2737" s="1652"/>
      <c r="B2737" s="817">
        <v>8</v>
      </c>
      <c r="C2737" s="1099" t="s">
        <v>82</v>
      </c>
      <c r="D2737" s="1102">
        <v>230</v>
      </c>
      <c r="E2737" s="1102">
        <v>0</v>
      </c>
      <c r="F2737" s="1103" t="s">
        <v>82</v>
      </c>
      <c r="G2737" s="514">
        <v>0</v>
      </c>
      <c r="H2737" s="514" t="s">
        <v>82</v>
      </c>
      <c r="I2737" s="514" t="s">
        <v>82</v>
      </c>
      <c r="J2737" s="764" t="s">
        <v>1210</v>
      </c>
      <c r="K2737" s="764">
        <v>0</v>
      </c>
      <c r="L2737" s="837" t="s">
        <v>96</v>
      </c>
      <c r="M2737" s="468" t="s">
        <v>82</v>
      </c>
      <c r="N2737" s="940"/>
      <c r="O2737" s="922"/>
      <c r="P2737" s="871"/>
      <c r="Q2737" s="537">
        <f t="shared" si="78"/>
        <v>0</v>
      </c>
      <c r="R2737" s="470">
        <f>Q2737*0.93</f>
        <v>0</v>
      </c>
      <c r="S2737" s="1264" t="e">
        <f t="shared" si="79"/>
        <v>#DIV/0!</v>
      </c>
      <c r="T2737" s="1265"/>
      <c r="U2737" s="1292" t="s">
        <v>472</v>
      </c>
      <c r="V2737" s="1293"/>
    </row>
    <row r="2738" spans="1:23" ht="18">
      <c r="A2738" s="1652"/>
      <c r="B2738" s="817" t="s">
        <v>465</v>
      </c>
      <c r="C2738" s="1099" t="s">
        <v>82</v>
      </c>
      <c r="D2738" s="1098">
        <v>30</v>
      </c>
      <c r="E2738" s="1104">
        <v>30</v>
      </c>
      <c r="F2738" s="1103" t="s">
        <v>82</v>
      </c>
      <c r="G2738" s="838" t="s">
        <v>96</v>
      </c>
      <c r="H2738" s="468" t="s">
        <v>82</v>
      </c>
      <c r="I2738" s="514" t="s">
        <v>82</v>
      </c>
      <c r="J2738" s="764" t="s">
        <v>699</v>
      </c>
      <c r="K2738" s="514">
        <v>0</v>
      </c>
      <c r="L2738" s="786" t="s">
        <v>82</v>
      </c>
      <c r="M2738" s="863" t="s">
        <v>82</v>
      </c>
      <c r="N2738" s="923"/>
      <c r="O2738" s="922"/>
      <c r="P2738" s="871"/>
      <c r="Q2738" s="537">
        <f t="shared" si="78"/>
        <v>0</v>
      </c>
      <c r="R2738" s="470">
        <f>Q2738*0.93</f>
        <v>0</v>
      </c>
      <c r="S2738" s="1264" t="e">
        <f t="shared" si="79"/>
        <v>#DIV/0!</v>
      </c>
      <c r="T2738" s="1265"/>
      <c r="U2738" s="1292" t="s">
        <v>473</v>
      </c>
      <c r="V2738" s="1293"/>
    </row>
    <row r="2739" spans="1:23" ht="18">
      <c r="A2739" s="1653"/>
      <c r="B2739" s="817" t="s">
        <v>467</v>
      </c>
      <c r="C2739" s="1131">
        <v>28</v>
      </c>
      <c r="D2739" s="1098" t="s">
        <v>1400</v>
      </c>
      <c r="E2739" s="1109">
        <v>20</v>
      </c>
      <c r="F2739" s="1105">
        <v>33</v>
      </c>
      <c r="G2739" s="514">
        <v>487</v>
      </c>
      <c r="H2739" s="468" t="s">
        <v>82</v>
      </c>
      <c r="I2739" s="514" t="s">
        <v>82</v>
      </c>
      <c r="J2739" s="764">
        <v>0</v>
      </c>
      <c r="K2739" s="764">
        <v>0</v>
      </c>
      <c r="L2739" s="837" t="s">
        <v>484</v>
      </c>
      <c r="M2739" s="1091" t="s">
        <v>1594</v>
      </c>
      <c r="N2739" s="514">
        <v>106200</v>
      </c>
      <c r="O2739" s="787">
        <v>26</v>
      </c>
      <c r="P2739" s="801">
        <v>74</v>
      </c>
      <c r="Q2739" s="537">
        <f t="shared" si="78"/>
        <v>6.76</v>
      </c>
      <c r="R2739" s="470">
        <f>Q2739*0.7835</f>
        <v>5.2964599999999997</v>
      </c>
      <c r="S2739" s="1264">
        <f t="shared" si="79"/>
        <v>15710.059171597633</v>
      </c>
      <c r="T2739" s="1265"/>
      <c r="U2739" s="1292" t="s">
        <v>1690</v>
      </c>
      <c r="V2739" s="1293"/>
    </row>
    <row r="2740" spans="1:23" ht="19">
      <c r="A2740" s="1651">
        <v>45698</v>
      </c>
      <c r="B2740" s="817" t="s">
        <v>256</v>
      </c>
      <c r="C2740" s="1095">
        <v>50</v>
      </c>
      <c r="D2740" s="1096" t="s">
        <v>915</v>
      </c>
      <c r="E2740" s="1101" t="s">
        <v>1911</v>
      </c>
      <c r="F2740" s="1098">
        <v>33</v>
      </c>
      <c r="G2740" s="514">
        <v>505</v>
      </c>
      <c r="H2740" s="970">
        <v>166.66</v>
      </c>
      <c r="I2740" s="514" t="s">
        <v>82</v>
      </c>
      <c r="J2740" s="1160" t="s">
        <v>451</v>
      </c>
      <c r="K2740" s="839" t="s">
        <v>96</v>
      </c>
      <c r="L2740" s="837" t="s">
        <v>484</v>
      </c>
      <c r="M2740" s="468" t="s">
        <v>1198</v>
      </c>
      <c r="N2740" s="514">
        <v>61319</v>
      </c>
      <c r="O2740" s="756">
        <v>150</v>
      </c>
      <c r="P2740" s="768">
        <v>99</v>
      </c>
      <c r="Q2740" s="537">
        <f t="shared" si="78"/>
        <v>1.5</v>
      </c>
      <c r="R2740" s="470">
        <f>Q2740*0.75</f>
        <v>1.125</v>
      </c>
      <c r="S2740" s="1264">
        <f t="shared" si="79"/>
        <v>40879.333333333336</v>
      </c>
      <c r="T2740" s="1265"/>
      <c r="U2740" s="1292" t="s">
        <v>1690</v>
      </c>
      <c r="V2740" s="1293"/>
    </row>
    <row r="2741" spans="1:23" ht="18">
      <c r="A2741" s="1652"/>
      <c r="B2741" s="817">
        <v>6</v>
      </c>
      <c r="C2741" s="1099">
        <v>100</v>
      </c>
      <c r="D2741" s="1100" t="s">
        <v>1000</v>
      </c>
      <c r="E2741" s="1101" t="s">
        <v>1452</v>
      </c>
      <c r="F2741" s="1102">
        <v>36</v>
      </c>
      <c r="G2741" s="514">
        <v>503</v>
      </c>
      <c r="H2741" s="514" t="s">
        <v>82</v>
      </c>
      <c r="I2741" s="514" t="s">
        <v>82</v>
      </c>
      <c r="J2741" s="838" t="s">
        <v>461</v>
      </c>
      <c r="K2741" s="1159" t="s">
        <v>697</v>
      </c>
      <c r="L2741" s="837" t="s">
        <v>484</v>
      </c>
      <c r="M2741" s="468" t="s">
        <v>1782</v>
      </c>
      <c r="N2741" s="786">
        <v>155000</v>
      </c>
      <c r="O2741" s="756">
        <v>27.55</v>
      </c>
      <c r="P2741" s="801">
        <v>39</v>
      </c>
      <c r="Q2741" s="537">
        <f t="shared" si="78"/>
        <v>16.805499999999999</v>
      </c>
      <c r="R2741" s="470">
        <f>Q2741*0.75</f>
        <v>12.604125</v>
      </c>
      <c r="S2741" s="1264">
        <f t="shared" si="79"/>
        <v>9223.1709856892103</v>
      </c>
      <c r="T2741" s="1265"/>
      <c r="U2741" s="1292" t="s">
        <v>1569</v>
      </c>
      <c r="V2741" s="1293"/>
      <c r="W2741" s="959">
        <v>15</v>
      </c>
    </row>
    <row r="2742" spans="1:23" ht="18">
      <c r="A2742" s="1652"/>
      <c r="B2742" s="817">
        <v>7</v>
      </c>
      <c r="C2742" s="1099">
        <v>100</v>
      </c>
      <c r="D2742" s="1102" t="s">
        <v>1918</v>
      </c>
      <c r="E2742" s="1102">
        <v>16</v>
      </c>
      <c r="F2742" s="1102">
        <v>33</v>
      </c>
      <c r="G2742" s="514">
        <v>489</v>
      </c>
      <c r="H2742" s="514" t="s">
        <v>82</v>
      </c>
      <c r="I2742" s="514" t="s">
        <v>82</v>
      </c>
      <c r="J2742" s="764" t="s">
        <v>443</v>
      </c>
      <c r="K2742" s="764" t="s">
        <v>443</v>
      </c>
      <c r="L2742" s="837" t="s">
        <v>484</v>
      </c>
      <c r="M2742" s="468" t="s">
        <v>1921</v>
      </c>
      <c r="N2742" s="514">
        <v>197222</v>
      </c>
      <c r="O2742" s="756">
        <v>37.9</v>
      </c>
      <c r="P2742" s="1130">
        <v>19</v>
      </c>
      <c r="Q2742" s="537">
        <f t="shared" si="78"/>
        <v>30.699000000000002</v>
      </c>
      <c r="R2742" s="470">
        <f>Q2742*0.75</f>
        <v>23.024250000000002</v>
      </c>
      <c r="S2742" s="1264">
        <f t="shared" si="79"/>
        <v>6424.3786442555129</v>
      </c>
      <c r="T2742" s="1265"/>
      <c r="U2742" s="1292" t="s">
        <v>1690</v>
      </c>
      <c r="V2742" s="1293"/>
    </row>
    <row r="2743" spans="1:23" ht="18">
      <c r="A2743" s="1652"/>
      <c r="B2743" s="817">
        <v>8</v>
      </c>
      <c r="C2743" s="1099" t="s">
        <v>82</v>
      </c>
      <c r="D2743" s="1102">
        <v>230</v>
      </c>
      <c r="E2743" s="1102">
        <v>0</v>
      </c>
      <c r="F2743" s="1103" t="s">
        <v>82</v>
      </c>
      <c r="G2743" s="514">
        <v>0</v>
      </c>
      <c r="H2743" s="514" t="s">
        <v>82</v>
      </c>
      <c r="I2743" s="514" t="s">
        <v>82</v>
      </c>
      <c r="J2743" s="764" t="s">
        <v>1210</v>
      </c>
      <c r="K2743" s="764">
        <v>0</v>
      </c>
      <c r="L2743" s="837" t="s">
        <v>96</v>
      </c>
      <c r="M2743" s="468" t="s">
        <v>82</v>
      </c>
      <c r="N2743" s="940"/>
      <c r="O2743" s="922"/>
      <c r="P2743" s="871"/>
      <c r="Q2743" s="537">
        <f t="shared" si="78"/>
        <v>0</v>
      </c>
      <c r="R2743" s="470">
        <f>Q2743*0.93</f>
        <v>0</v>
      </c>
      <c r="S2743" s="1264" t="e">
        <f t="shared" si="79"/>
        <v>#DIV/0!</v>
      </c>
      <c r="T2743" s="1265"/>
      <c r="U2743" s="1292" t="s">
        <v>472</v>
      </c>
      <c r="V2743" s="1293"/>
    </row>
    <row r="2744" spans="1:23" ht="18">
      <c r="A2744" s="1652"/>
      <c r="B2744" s="817" t="s">
        <v>465</v>
      </c>
      <c r="C2744" s="1099" t="s">
        <v>82</v>
      </c>
      <c r="D2744" s="1098">
        <v>30</v>
      </c>
      <c r="E2744" s="1104">
        <v>30</v>
      </c>
      <c r="F2744" s="1103" t="s">
        <v>82</v>
      </c>
      <c r="G2744" s="838" t="s">
        <v>96</v>
      </c>
      <c r="H2744" s="468" t="s">
        <v>82</v>
      </c>
      <c r="I2744" s="514" t="s">
        <v>82</v>
      </c>
      <c r="J2744" s="764" t="s">
        <v>699</v>
      </c>
      <c r="K2744" s="514">
        <v>0</v>
      </c>
      <c r="L2744" s="786" t="s">
        <v>82</v>
      </c>
      <c r="M2744" s="863" t="s">
        <v>82</v>
      </c>
      <c r="N2744" s="923"/>
      <c r="O2744" s="922"/>
      <c r="P2744" s="871"/>
      <c r="Q2744" s="537">
        <f t="shared" ref="Q2744:Q2807" si="80">O2744*(100-P2744)/100</f>
        <v>0</v>
      </c>
      <c r="R2744" s="470">
        <f>Q2744*0.93</f>
        <v>0</v>
      </c>
      <c r="S2744" s="1264" t="e">
        <f t="shared" ref="S2744:S2807" si="81">N2744/Q2744</f>
        <v>#DIV/0!</v>
      </c>
      <c r="T2744" s="1265"/>
      <c r="U2744" s="1292" t="s">
        <v>473</v>
      </c>
      <c r="V2744" s="1293"/>
    </row>
    <row r="2745" spans="1:23" ht="18">
      <c r="A2745" s="1653"/>
      <c r="B2745" s="817" t="s">
        <v>467</v>
      </c>
      <c r="C2745" s="1131">
        <v>28</v>
      </c>
      <c r="D2745" s="1098" t="s">
        <v>1400</v>
      </c>
      <c r="E2745" s="1109">
        <v>20</v>
      </c>
      <c r="F2745" s="1105">
        <v>33</v>
      </c>
      <c r="G2745" s="514">
        <v>487</v>
      </c>
      <c r="H2745" s="468" t="s">
        <v>82</v>
      </c>
      <c r="I2745" s="514" t="s">
        <v>82</v>
      </c>
      <c r="J2745" s="764">
        <v>0</v>
      </c>
      <c r="K2745" s="764">
        <v>0</v>
      </c>
      <c r="L2745" s="837" t="s">
        <v>484</v>
      </c>
      <c r="M2745" s="1091" t="s">
        <v>1594</v>
      </c>
      <c r="N2745" s="514">
        <v>106200</v>
      </c>
      <c r="O2745" s="787">
        <v>26</v>
      </c>
      <c r="P2745" s="801">
        <v>73</v>
      </c>
      <c r="Q2745" s="537">
        <f t="shared" si="80"/>
        <v>7.02</v>
      </c>
      <c r="R2745" s="470">
        <f>Q2745*0.7835</f>
        <v>5.5001699999999998</v>
      </c>
      <c r="S2745" s="1264">
        <f t="shared" si="81"/>
        <v>15128.205128205129</v>
      </c>
      <c r="T2745" s="1265"/>
      <c r="U2745" s="1292" t="s">
        <v>1690</v>
      </c>
      <c r="V2745" s="1293"/>
    </row>
    <row r="2746" spans="1:23" ht="19">
      <c r="A2746" s="1651">
        <v>45699</v>
      </c>
      <c r="B2746" s="817" t="s">
        <v>256</v>
      </c>
      <c r="C2746" s="1095">
        <v>50</v>
      </c>
      <c r="D2746" s="1096" t="s">
        <v>915</v>
      </c>
      <c r="E2746" s="1101" t="s">
        <v>1911</v>
      </c>
      <c r="F2746" s="1098">
        <v>33</v>
      </c>
      <c r="G2746" s="514">
        <v>505</v>
      </c>
      <c r="H2746" s="970">
        <v>166.61</v>
      </c>
      <c r="I2746" s="514" t="s">
        <v>82</v>
      </c>
      <c r="J2746" s="1160" t="s">
        <v>451</v>
      </c>
      <c r="K2746" s="839" t="s">
        <v>96</v>
      </c>
      <c r="L2746" s="837" t="s">
        <v>484</v>
      </c>
      <c r="M2746" s="468" t="s">
        <v>1198</v>
      </c>
      <c r="N2746" s="514">
        <v>61161</v>
      </c>
      <c r="O2746" s="756">
        <v>150</v>
      </c>
      <c r="P2746" s="768">
        <v>99</v>
      </c>
      <c r="Q2746" s="537">
        <f t="shared" si="80"/>
        <v>1.5</v>
      </c>
      <c r="R2746" s="470">
        <f>Q2746*0.75</f>
        <v>1.125</v>
      </c>
      <c r="S2746" s="1264">
        <f t="shared" si="81"/>
        <v>40774</v>
      </c>
      <c r="T2746" s="1265"/>
      <c r="U2746" s="1292" t="s">
        <v>1690</v>
      </c>
      <c r="V2746" s="1293"/>
    </row>
    <row r="2747" spans="1:23" ht="18">
      <c r="A2747" s="1652"/>
      <c r="B2747" s="817">
        <v>6</v>
      </c>
      <c r="C2747" s="1099">
        <v>100</v>
      </c>
      <c r="D2747" s="1100" t="s">
        <v>1000</v>
      </c>
      <c r="E2747" s="1101" t="s">
        <v>1452</v>
      </c>
      <c r="F2747" s="1102">
        <v>33</v>
      </c>
      <c r="G2747" s="514">
        <v>503</v>
      </c>
      <c r="H2747" s="514" t="s">
        <v>82</v>
      </c>
      <c r="I2747" s="514" t="s">
        <v>82</v>
      </c>
      <c r="J2747" s="838" t="s">
        <v>461</v>
      </c>
      <c r="K2747" s="1159" t="s">
        <v>697</v>
      </c>
      <c r="L2747" s="837" t="s">
        <v>484</v>
      </c>
      <c r="M2747" s="468" t="s">
        <v>1782</v>
      </c>
      <c r="N2747" s="786">
        <v>155000</v>
      </c>
      <c r="O2747" s="756">
        <v>26.73</v>
      </c>
      <c r="P2747" s="801">
        <v>39</v>
      </c>
      <c r="Q2747" s="537">
        <f t="shared" si="80"/>
        <v>16.305299999999999</v>
      </c>
      <c r="R2747" s="470">
        <f>Q2747*0.75</f>
        <v>12.228974999999998</v>
      </c>
      <c r="S2747" s="1264">
        <f t="shared" si="81"/>
        <v>9506.1115097544971</v>
      </c>
      <c r="T2747" s="1265"/>
      <c r="U2747" s="1292" t="s">
        <v>1690</v>
      </c>
      <c r="V2747" s="1293"/>
    </row>
    <row r="2748" spans="1:23" ht="18">
      <c r="A2748" s="1652"/>
      <c r="B2748" s="817">
        <v>7</v>
      </c>
      <c r="C2748" s="1099">
        <v>100</v>
      </c>
      <c r="D2748" s="1102" t="s">
        <v>1918</v>
      </c>
      <c r="E2748" s="1102">
        <v>16</v>
      </c>
      <c r="F2748" s="1102">
        <v>36</v>
      </c>
      <c r="G2748" s="514">
        <v>504</v>
      </c>
      <c r="H2748" s="514" t="s">
        <v>82</v>
      </c>
      <c r="I2748" s="514" t="s">
        <v>82</v>
      </c>
      <c r="J2748" s="764" t="s">
        <v>443</v>
      </c>
      <c r="K2748" s="764" t="s">
        <v>443</v>
      </c>
      <c r="L2748" s="837" t="s">
        <v>484</v>
      </c>
      <c r="M2748" s="468" t="s">
        <v>1879</v>
      </c>
      <c r="N2748" s="514">
        <v>197026</v>
      </c>
      <c r="O2748" s="756">
        <v>37</v>
      </c>
      <c r="P2748" s="1130">
        <v>19</v>
      </c>
      <c r="Q2748" s="537">
        <f t="shared" si="80"/>
        <v>29.97</v>
      </c>
      <c r="R2748" s="470">
        <f>Q2748*0.75</f>
        <v>22.477499999999999</v>
      </c>
      <c r="S2748" s="1264">
        <f t="shared" si="81"/>
        <v>6574.107440774108</v>
      </c>
      <c r="T2748" s="1265"/>
      <c r="U2748" s="1292" t="s">
        <v>1569</v>
      </c>
      <c r="V2748" s="1293"/>
      <c r="W2748" s="959">
        <v>9.5</v>
      </c>
    </row>
    <row r="2749" spans="1:23" ht="18">
      <c r="A2749" s="1652"/>
      <c r="B2749" s="817">
        <v>8</v>
      </c>
      <c r="C2749" s="1099" t="s">
        <v>82</v>
      </c>
      <c r="D2749" s="1102">
        <v>230</v>
      </c>
      <c r="E2749" s="1102">
        <v>0</v>
      </c>
      <c r="F2749" s="1103" t="s">
        <v>82</v>
      </c>
      <c r="G2749" s="514">
        <v>0</v>
      </c>
      <c r="H2749" s="514" t="s">
        <v>82</v>
      </c>
      <c r="I2749" s="514" t="s">
        <v>82</v>
      </c>
      <c r="J2749" s="764" t="s">
        <v>1210</v>
      </c>
      <c r="K2749" s="764">
        <v>0</v>
      </c>
      <c r="L2749" s="837" t="s">
        <v>96</v>
      </c>
      <c r="M2749" s="468" t="s">
        <v>82</v>
      </c>
      <c r="N2749" s="940"/>
      <c r="O2749" s="922"/>
      <c r="P2749" s="871"/>
      <c r="Q2749" s="537">
        <f t="shared" si="80"/>
        <v>0</v>
      </c>
      <c r="R2749" s="470">
        <f>Q2749*0.93</f>
        <v>0</v>
      </c>
      <c r="S2749" s="1264" t="e">
        <f t="shared" si="81"/>
        <v>#DIV/0!</v>
      </c>
      <c r="T2749" s="1265"/>
      <c r="U2749" s="1292" t="s">
        <v>472</v>
      </c>
      <c r="V2749" s="1293"/>
    </row>
    <row r="2750" spans="1:23" ht="18">
      <c r="A2750" s="1652"/>
      <c r="B2750" s="817" t="s">
        <v>465</v>
      </c>
      <c r="C2750" s="1099" t="s">
        <v>82</v>
      </c>
      <c r="D2750" s="1098">
        <v>30</v>
      </c>
      <c r="E2750" s="1104">
        <v>30</v>
      </c>
      <c r="F2750" s="1103" t="s">
        <v>82</v>
      </c>
      <c r="G2750" s="838" t="s">
        <v>96</v>
      </c>
      <c r="H2750" s="468" t="s">
        <v>82</v>
      </c>
      <c r="I2750" s="514" t="s">
        <v>82</v>
      </c>
      <c r="J2750" s="764" t="s">
        <v>699</v>
      </c>
      <c r="K2750" s="514">
        <v>0</v>
      </c>
      <c r="L2750" s="786" t="s">
        <v>82</v>
      </c>
      <c r="M2750" s="863" t="s">
        <v>82</v>
      </c>
      <c r="N2750" s="923"/>
      <c r="O2750" s="922"/>
      <c r="P2750" s="871"/>
      <c r="Q2750" s="537">
        <f t="shared" si="80"/>
        <v>0</v>
      </c>
      <c r="R2750" s="470">
        <f>Q2750*0.93</f>
        <v>0</v>
      </c>
      <c r="S2750" s="1264" t="e">
        <f t="shared" si="81"/>
        <v>#DIV/0!</v>
      </c>
      <c r="T2750" s="1265"/>
      <c r="U2750" s="1292" t="s">
        <v>473</v>
      </c>
      <c r="V2750" s="1293"/>
    </row>
    <row r="2751" spans="1:23" ht="18">
      <c r="A2751" s="1653"/>
      <c r="B2751" s="817" t="s">
        <v>467</v>
      </c>
      <c r="C2751" s="1131">
        <v>28</v>
      </c>
      <c r="D2751" s="1098">
        <v>50</v>
      </c>
      <c r="E2751" s="1109">
        <v>20</v>
      </c>
      <c r="F2751" s="1105">
        <v>33</v>
      </c>
      <c r="G2751" s="514">
        <v>487</v>
      </c>
      <c r="H2751" s="468" t="s">
        <v>82</v>
      </c>
      <c r="I2751" s="514" t="s">
        <v>82</v>
      </c>
      <c r="J2751" s="764">
        <v>0</v>
      </c>
      <c r="K2751" s="764">
        <v>0</v>
      </c>
      <c r="L2751" s="837" t="s">
        <v>484</v>
      </c>
      <c r="M2751" s="1091" t="s">
        <v>1594</v>
      </c>
      <c r="N2751" s="514">
        <v>106200</v>
      </c>
      <c r="O2751" s="787">
        <v>26</v>
      </c>
      <c r="P2751" s="801">
        <v>73</v>
      </c>
      <c r="Q2751" s="537">
        <f t="shared" si="80"/>
        <v>7.02</v>
      </c>
      <c r="R2751" s="470">
        <f>Q2751*0.7835</f>
        <v>5.5001699999999998</v>
      </c>
      <c r="S2751" s="1264">
        <f t="shared" si="81"/>
        <v>15128.205128205129</v>
      </c>
      <c r="T2751" s="1265"/>
      <c r="U2751" s="1292" t="s">
        <v>1690</v>
      </c>
      <c r="V2751" s="1293"/>
    </row>
    <row r="2752" spans="1:23" ht="19">
      <c r="A2752" s="1651">
        <v>45700</v>
      </c>
      <c r="B2752" s="817" t="s">
        <v>256</v>
      </c>
      <c r="C2752" s="1095">
        <v>50</v>
      </c>
      <c r="D2752" s="1096" t="s">
        <v>915</v>
      </c>
      <c r="E2752" s="1101" t="s">
        <v>1911</v>
      </c>
      <c r="F2752" s="1098">
        <v>33</v>
      </c>
      <c r="G2752" s="514">
        <v>505</v>
      </c>
      <c r="H2752" s="970">
        <v>166.55</v>
      </c>
      <c r="I2752" s="514" t="s">
        <v>82</v>
      </c>
      <c r="J2752" s="1160" t="s">
        <v>451</v>
      </c>
      <c r="K2752" s="839" t="s">
        <v>96</v>
      </c>
      <c r="L2752" s="837" t="s">
        <v>484</v>
      </c>
      <c r="M2752" s="468" t="s">
        <v>1198</v>
      </c>
      <c r="N2752" s="514">
        <v>61362</v>
      </c>
      <c r="O2752" s="756">
        <v>150</v>
      </c>
      <c r="P2752" s="768">
        <v>99</v>
      </c>
      <c r="Q2752" s="537">
        <f t="shared" si="80"/>
        <v>1.5</v>
      </c>
      <c r="R2752" s="470">
        <f>Q2752*0.75</f>
        <v>1.125</v>
      </c>
      <c r="S2752" s="1264">
        <f t="shared" si="81"/>
        <v>40908</v>
      </c>
      <c r="T2752" s="1265"/>
      <c r="U2752" s="1292" t="s">
        <v>1690</v>
      </c>
      <c r="V2752" s="1293"/>
    </row>
    <row r="2753" spans="1:23" ht="18">
      <c r="A2753" s="1652"/>
      <c r="B2753" s="817">
        <v>6</v>
      </c>
      <c r="C2753" s="1099">
        <v>100</v>
      </c>
      <c r="D2753" s="1100" t="s">
        <v>1000</v>
      </c>
      <c r="E2753" s="1101" t="s">
        <v>1452</v>
      </c>
      <c r="F2753" s="1102">
        <v>33</v>
      </c>
      <c r="G2753" s="514">
        <v>506</v>
      </c>
      <c r="H2753" s="514" t="s">
        <v>82</v>
      </c>
      <c r="I2753" s="514" t="s">
        <v>82</v>
      </c>
      <c r="J2753" s="838" t="s">
        <v>701</v>
      </c>
      <c r="K2753" s="1159" t="s">
        <v>697</v>
      </c>
      <c r="L2753" s="837" t="s">
        <v>484</v>
      </c>
      <c r="M2753" s="468" t="s">
        <v>1782</v>
      </c>
      <c r="N2753" s="786">
        <v>155000</v>
      </c>
      <c r="O2753" s="756">
        <v>26.73</v>
      </c>
      <c r="P2753" s="801">
        <v>39</v>
      </c>
      <c r="Q2753" s="537">
        <f t="shared" si="80"/>
        <v>16.305299999999999</v>
      </c>
      <c r="R2753" s="470">
        <f>Q2753*0.75</f>
        <v>12.228974999999998</v>
      </c>
      <c r="S2753" s="1264">
        <f t="shared" si="81"/>
        <v>9506.1115097544971</v>
      </c>
      <c r="T2753" s="1265"/>
      <c r="U2753" s="1292" t="s">
        <v>1690</v>
      </c>
      <c r="V2753" s="1293"/>
    </row>
    <row r="2754" spans="1:23" ht="18">
      <c r="A2754" s="1652"/>
      <c r="B2754" s="817">
        <v>7</v>
      </c>
      <c r="C2754" s="1099">
        <v>100</v>
      </c>
      <c r="D2754" s="1102" t="s">
        <v>1918</v>
      </c>
      <c r="E2754" s="1102">
        <v>16</v>
      </c>
      <c r="F2754" s="1102">
        <v>36</v>
      </c>
      <c r="G2754" s="514">
        <v>504</v>
      </c>
      <c r="H2754" s="514" t="s">
        <v>82</v>
      </c>
      <c r="I2754" s="514" t="s">
        <v>82</v>
      </c>
      <c r="J2754" s="764" t="s">
        <v>443</v>
      </c>
      <c r="K2754" s="764" t="s">
        <v>443</v>
      </c>
      <c r="L2754" s="837" t="s">
        <v>484</v>
      </c>
      <c r="M2754" s="468" t="s">
        <v>1879</v>
      </c>
      <c r="N2754" s="514">
        <v>197026</v>
      </c>
      <c r="O2754" s="756">
        <v>37</v>
      </c>
      <c r="P2754" s="1130">
        <v>19</v>
      </c>
      <c r="Q2754" s="537">
        <f t="shared" si="80"/>
        <v>29.97</v>
      </c>
      <c r="R2754" s="470">
        <f>Q2754*0.75</f>
        <v>22.477499999999999</v>
      </c>
      <c r="S2754" s="1264">
        <f t="shared" si="81"/>
        <v>6574.107440774108</v>
      </c>
      <c r="T2754" s="1265"/>
      <c r="U2754" s="1292" t="s">
        <v>1690</v>
      </c>
      <c r="V2754" s="1293"/>
    </row>
    <row r="2755" spans="1:23" ht="18">
      <c r="A2755" s="1652"/>
      <c r="B2755" s="817">
        <v>8</v>
      </c>
      <c r="C2755" s="1099" t="s">
        <v>82</v>
      </c>
      <c r="D2755" s="1102">
        <v>230</v>
      </c>
      <c r="E2755" s="1102">
        <v>0</v>
      </c>
      <c r="F2755" s="1103" t="s">
        <v>82</v>
      </c>
      <c r="G2755" s="514">
        <v>0</v>
      </c>
      <c r="H2755" s="514" t="s">
        <v>82</v>
      </c>
      <c r="I2755" s="514" t="s">
        <v>82</v>
      </c>
      <c r="J2755" s="764" t="s">
        <v>1210</v>
      </c>
      <c r="K2755" s="764">
        <v>0</v>
      </c>
      <c r="L2755" s="837" t="s">
        <v>96</v>
      </c>
      <c r="M2755" s="468" t="s">
        <v>82</v>
      </c>
      <c r="N2755" s="940"/>
      <c r="O2755" s="922"/>
      <c r="P2755" s="871"/>
      <c r="Q2755" s="537">
        <f t="shared" si="80"/>
        <v>0</v>
      </c>
      <c r="R2755" s="470">
        <f>Q2755*0.93</f>
        <v>0</v>
      </c>
      <c r="S2755" s="1264" t="e">
        <f t="shared" si="81"/>
        <v>#DIV/0!</v>
      </c>
      <c r="T2755" s="1265"/>
      <c r="U2755" s="1292" t="s">
        <v>472</v>
      </c>
      <c r="V2755" s="1293"/>
    </row>
    <row r="2756" spans="1:23" ht="18">
      <c r="A2756" s="1652"/>
      <c r="B2756" s="817" t="s">
        <v>465</v>
      </c>
      <c r="C2756" s="1099" t="s">
        <v>82</v>
      </c>
      <c r="D2756" s="1098">
        <v>30</v>
      </c>
      <c r="E2756" s="1104">
        <v>30</v>
      </c>
      <c r="F2756" s="1103" t="s">
        <v>82</v>
      </c>
      <c r="G2756" s="838" t="s">
        <v>96</v>
      </c>
      <c r="H2756" s="468" t="s">
        <v>82</v>
      </c>
      <c r="I2756" s="514" t="s">
        <v>82</v>
      </c>
      <c r="J2756" s="764" t="s">
        <v>699</v>
      </c>
      <c r="K2756" s="514">
        <v>0</v>
      </c>
      <c r="L2756" s="786" t="s">
        <v>82</v>
      </c>
      <c r="M2756" s="863" t="s">
        <v>82</v>
      </c>
      <c r="N2756" s="923"/>
      <c r="O2756" s="922"/>
      <c r="P2756" s="871"/>
      <c r="Q2756" s="537">
        <f t="shared" si="80"/>
        <v>0</v>
      </c>
      <c r="R2756" s="470">
        <f>Q2756*0.93</f>
        <v>0</v>
      </c>
      <c r="S2756" s="1264" t="e">
        <f t="shared" si="81"/>
        <v>#DIV/0!</v>
      </c>
      <c r="T2756" s="1265"/>
      <c r="U2756" s="1292" t="s">
        <v>473</v>
      </c>
      <c r="V2756" s="1293"/>
    </row>
    <row r="2757" spans="1:23" ht="18">
      <c r="A2757" s="1653"/>
      <c r="B2757" s="817" t="s">
        <v>467</v>
      </c>
      <c r="C2757" s="1131">
        <v>28</v>
      </c>
      <c r="D2757" s="1098">
        <v>50</v>
      </c>
      <c r="E2757" s="1109">
        <v>20</v>
      </c>
      <c r="F2757" s="1105">
        <v>33</v>
      </c>
      <c r="G2757" s="514">
        <v>487</v>
      </c>
      <c r="H2757" s="468" t="s">
        <v>82</v>
      </c>
      <c r="I2757" s="514" t="s">
        <v>82</v>
      </c>
      <c r="J2757" s="764">
        <v>0</v>
      </c>
      <c r="K2757" s="764">
        <v>0</v>
      </c>
      <c r="L2757" s="837" t="s">
        <v>484</v>
      </c>
      <c r="M2757" s="1091" t="s">
        <v>1594</v>
      </c>
      <c r="N2757" s="514">
        <v>104236</v>
      </c>
      <c r="O2757" s="787">
        <v>22.33</v>
      </c>
      <c r="P2757" s="801">
        <v>73</v>
      </c>
      <c r="Q2757" s="537">
        <f t="shared" si="80"/>
        <v>6.0290999999999997</v>
      </c>
      <c r="R2757" s="470">
        <f>Q2757*0.7835</f>
        <v>4.7237998499999998</v>
      </c>
      <c r="S2757" s="1264">
        <f t="shared" si="81"/>
        <v>17288.815909505567</v>
      </c>
      <c r="T2757" s="1265"/>
      <c r="U2757" s="1292" t="s">
        <v>1569</v>
      </c>
      <c r="V2757" s="1293"/>
      <c r="W2757" s="959">
        <v>5.2</v>
      </c>
    </row>
    <row r="2758" spans="1:23" ht="19">
      <c r="A2758" s="1651">
        <v>45701</v>
      </c>
      <c r="B2758" s="817" t="s">
        <v>256</v>
      </c>
      <c r="C2758" s="1095">
        <v>40</v>
      </c>
      <c r="D2758" s="1096" t="s">
        <v>1934</v>
      </c>
      <c r="E2758" s="1101" t="s">
        <v>1911</v>
      </c>
      <c r="F2758" s="1098">
        <v>36</v>
      </c>
      <c r="G2758" s="514">
        <v>505</v>
      </c>
      <c r="H2758" s="970">
        <v>166.3</v>
      </c>
      <c r="I2758" s="514" t="s">
        <v>82</v>
      </c>
      <c r="J2758" s="1160" t="s">
        <v>451</v>
      </c>
      <c r="K2758" s="839" t="s">
        <v>96</v>
      </c>
      <c r="L2758" s="837" t="s">
        <v>484</v>
      </c>
      <c r="M2758" s="468" t="s">
        <v>1935</v>
      </c>
      <c r="N2758" s="514">
        <v>50388</v>
      </c>
      <c r="O2758" s="756">
        <v>150</v>
      </c>
      <c r="P2758" s="768">
        <v>99</v>
      </c>
      <c r="Q2758" s="537">
        <f t="shared" si="80"/>
        <v>1.5</v>
      </c>
      <c r="R2758" s="470">
        <f>Q2758*0.75</f>
        <v>1.125</v>
      </c>
      <c r="S2758" s="1264">
        <f t="shared" si="81"/>
        <v>33592</v>
      </c>
      <c r="T2758" s="1265"/>
      <c r="U2758" s="1292" t="s">
        <v>1569</v>
      </c>
      <c r="V2758" s="1293"/>
      <c r="W2758" s="959">
        <v>18</v>
      </c>
    </row>
    <row r="2759" spans="1:23" ht="18">
      <c r="A2759" s="1652"/>
      <c r="B2759" s="817">
        <v>6</v>
      </c>
      <c r="C2759" s="1099">
        <v>100</v>
      </c>
      <c r="D2759" s="1100" t="s">
        <v>1000</v>
      </c>
      <c r="E2759" s="1101" t="s">
        <v>1111</v>
      </c>
      <c r="F2759" s="1102">
        <v>33</v>
      </c>
      <c r="G2759" s="514">
        <v>506</v>
      </c>
      <c r="H2759" s="514" t="s">
        <v>82</v>
      </c>
      <c r="I2759" s="514" t="s">
        <v>82</v>
      </c>
      <c r="J2759" s="838" t="s">
        <v>701</v>
      </c>
      <c r="K2759" s="1159" t="s">
        <v>1397</v>
      </c>
      <c r="L2759" s="837" t="s">
        <v>484</v>
      </c>
      <c r="M2759" s="468" t="s">
        <v>1782</v>
      </c>
      <c r="N2759" s="786">
        <v>155000</v>
      </c>
      <c r="O2759" s="756">
        <v>26.7</v>
      </c>
      <c r="P2759" s="801">
        <v>39</v>
      </c>
      <c r="Q2759" s="537">
        <f t="shared" si="80"/>
        <v>16.286999999999999</v>
      </c>
      <c r="R2759" s="470">
        <f>Q2759*0.75</f>
        <v>12.215249999999999</v>
      </c>
      <c r="S2759" s="1264">
        <f t="shared" si="81"/>
        <v>9516.7925339227604</v>
      </c>
      <c r="T2759" s="1265"/>
      <c r="U2759" s="1292" t="s">
        <v>1690</v>
      </c>
      <c r="V2759" s="1293"/>
    </row>
    <row r="2760" spans="1:23" ht="18">
      <c r="A2760" s="1652"/>
      <c r="B2760" s="817">
        <v>7</v>
      </c>
      <c r="C2760" s="1099">
        <v>100</v>
      </c>
      <c r="D2760" s="1102" t="s">
        <v>1918</v>
      </c>
      <c r="E2760" s="1102">
        <v>16</v>
      </c>
      <c r="F2760" s="1102">
        <v>32</v>
      </c>
      <c r="G2760" s="514">
        <v>504</v>
      </c>
      <c r="H2760" s="514" t="s">
        <v>82</v>
      </c>
      <c r="I2760" s="514" t="s">
        <v>82</v>
      </c>
      <c r="J2760" s="764" t="s">
        <v>443</v>
      </c>
      <c r="K2760" s="764" t="s">
        <v>443</v>
      </c>
      <c r="L2760" s="837" t="s">
        <v>484</v>
      </c>
      <c r="M2760" s="468" t="s">
        <v>1879</v>
      </c>
      <c r="N2760" s="514">
        <v>197026</v>
      </c>
      <c r="O2760" s="756">
        <v>35.299999999999997</v>
      </c>
      <c r="P2760" s="1130">
        <v>19</v>
      </c>
      <c r="Q2760" s="537">
        <f t="shared" si="80"/>
        <v>28.592999999999996</v>
      </c>
      <c r="R2760" s="470">
        <f>Q2760*0.75</f>
        <v>21.444749999999999</v>
      </c>
      <c r="S2760" s="1264">
        <f t="shared" si="81"/>
        <v>6890.7075158255529</v>
      </c>
      <c r="T2760" s="1265"/>
      <c r="U2760" s="1292" t="s">
        <v>1690</v>
      </c>
      <c r="V2760" s="1293"/>
    </row>
    <row r="2761" spans="1:23" ht="18">
      <c r="A2761" s="1652"/>
      <c r="B2761" s="817">
        <v>8</v>
      </c>
      <c r="C2761" s="1099" t="s">
        <v>82</v>
      </c>
      <c r="D2761" s="1102">
        <v>230</v>
      </c>
      <c r="E2761" s="1102">
        <v>0</v>
      </c>
      <c r="F2761" s="1103" t="s">
        <v>82</v>
      </c>
      <c r="G2761" s="514">
        <v>0</v>
      </c>
      <c r="H2761" s="514" t="s">
        <v>82</v>
      </c>
      <c r="I2761" s="514" t="s">
        <v>82</v>
      </c>
      <c r="J2761" s="764" t="s">
        <v>1210</v>
      </c>
      <c r="K2761" s="764">
        <v>0</v>
      </c>
      <c r="L2761" s="837" t="s">
        <v>96</v>
      </c>
      <c r="M2761" s="468" t="s">
        <v>82</v>
      </c>
      <c r="N2761" s="940"/>
      <c r="O2761" s="922"/>
      <c r="P2761" s="871"/>
      <c r="Q2761" s="537">
        <f t="shared" si="80"/>
        <v>0</v>
      </c>
      <c r="R2761" s="470">
        <f>Q2761*0.93</f>
        <v>0</v>
      </c>
      <c r="S2761" s="1264" t="e">
        <f t="shared" si="81"/>
        <v>#DIV/0!</v>
      </c>
      <c r="T2761" s="1265"/>
      <c r="U2761" s="1292" t="s">
        <v>472</v>
      </c>
      <c r="V2761" s="1293"/>
    </row>
    <row r="2762" spans="1:23" ht="18">
      <c r="A2762" s="1652"/>
      <c r="B2762" s="817" t="s">
        <v>465</v>
      </c>
      <c r="C2762" s="1099" t="s">
        <v>82</v>
      </c>
      <c r="D2762" s="1098">
        <v>30</v>
      </c>
      <c r="E2762" s="1104">
        <v>30</v>
      </c>
      <c r="F2762" s="1103" t="s">
        <v>82</v>
      </c>
      <c r="G2762" s="838" t="s">
        <v>96</v>
      </c>
      <c r="H2762" s="468" t="s">
        <v>82</v>
      </c>
      <c r="I2762" s="514" t="s">
        <v>82</v>
      </c>
      <c r="J2762" s="764" t="s">
        <v>699</v>
      </c>
      <c r="K2762" s="514">
        <v>0</v>
      </c>
      <c r="L2762" s="786" t="s">
        <v>82</v>
      </c>
      <c r="M2762" s="863" t="s">
        <v>82</v>
      </c>
      <c r="N2762" s="923"/>
      <c r="O2762" s="922"/>
      <c r="P2762" s="871"/>
      <c r="Q2762" s="537">
        <f t="shared" si="80"/>
        <v>0</v>
      </c>
      <c r="R2762" s="470">
        <f>Q2762*0.93</f>
        <v>0</v>
      </c>
      <c r="S2762" s="1264" t="e">
        <f t="shared" si="81"/>
        <v>#DIV/0!</v>
      </c>
      <c r="T2762" s="1265"/>
      <c r="U2762" s="1292" t="s">
        <v>473</v>
      </c>
      <c r="V2762" s="1293"/>
    </row>
    <row r="2763" spans="1:23" ht="18">
      <c r="A2763" s="1653"/>
      <c r="B2763" s="817" t="s">
        <v>467</v>
      </c>
      <c r="C2763" s="1131">
        <v>28</v>
      </c>
      <c r="D2763" s="1098">
        <v>50</v>
      </c>
      <c r="E2763" s="1109">
        <v>20</v>
      </c>
      <c r="F2763" s="1105">
        <v>33</v>
      </c>
      <c r="G2763" s="514">
        <v>487</v>
      </c>
      <c r="H2763" s="468" t="s">
        <v>82</v>
      </c>
      <c r="I2763" s="514" t="s">
        <v>82</v>
      </c>
      <c r="J2763" s="764">
        <v>0</v>
      </c>
      <c r="K2763" s="764">
        <v>0</v>
      </c>
      <c r="L2763" s="837" t="s">
        <v>484</v>
      </c>
      <c r="M2763" s="1091" t="s">
        <v>1594</v>
      </c>
      <c r="N2763" s="514">
        <v>104236</v>
      </c>
      <c r="O2763" s="787">
        <v>22.33</v>
      </c>
      <c r="P2763" s="801">
        <v>73</v>
      </c>
      <c r="Q2763" s="537">
        <f t="shared" si="80"/>
        <v>6.0290999999999997</v>
      </c>
      <c r="R2763" s="470">
        <f>Q2763*0.7835</f>
        <v>4.7237998499999998</v>
      </c>
      <c r="S2763" s="1264">
        <f t="shared" si="81"/>
        <v>17288.815909505567</v>
      </c>
      <c r="T2763" s="1265"/>
      <c r="U2763" s="1292" t="s">
        <v>1690</v>
      </c>
      <c r="V2763" s="1293"/>
    </row>
    <row r="2764" spans="1:23" ht="19">
      <c r="A2764" s="1651">
        <v>45702</v>
      </c>
      <c r="B2764" s="817" t="s">
        <v>256</v>
      </c>
      <c r="C2764" s="1095">
        <v>40</v>
      </c>
      <c r="D2764" s="1096" t="s">
        <v>1934</v>
      </c>
      <c r="E2764" s="1101" t="s">
        <v>1911</v>
      </c>
      <c r="F2764" s="1098">
        <v>36</v>
      </c>
      <c r="G2764" s="514">
        <v>505</v>
      </c>
      <c r="H2764" s="970">
        <v>166.3</v>
      </c>
      <c r="I2764" s="514" t="s">
        <v>82</v>
      </c>
      <c r="J2764" s="1160" t="s">
        <v>451</v>
      </c>
      <c r="K2764" s="839" t="s">
        <v>96</v>
      </c>
      <c r="L2764" s="837" t="s">
        <v>484</v>
      </c>
      <c r="M2764" s="468" t="s">
        <v>1935</v>
      </c>
      <c r="N2764" s="514">
        <v>49502</v>
      </c>
      <c r="O2764" s="756">
        <v>125</v>
      </c>
      <c r="P2764" s="768">
        <v>99</v>
      </c>
      <c r="Q2764" s="537">
        <f t="shared" si="80"/>
        <v>1.25</v>
      </c>
      <c r="R2764" s="470">
        <f>Q2764*0.75</f>
        <v>0.9375</v>
      </c>
      <c r="S2764" s="1264">
        <f t="shared" si="81"/>
        <v>39601.599999999999</v>
      </c>
      <c r="T2764" s="1265"/>
      <c r="U2764" s="1292" t="s">
        <v>1569</v>
      </c>
      <c r="V2764" s="1293"/>
    </row>
    <row r="2765" spans="1:23" ht="18">
      <c r="A2765" s="1652"/>
      <c r="B2765" s="817">
        <v>6</v>
      </c>
      <c r="C2765" s="1099">
        <v>100</v>
      </c>
      <c r="D2765" s="1100" t="s">
        <v>1000</v>
      </c>
      <c r="E2765" s="1101" t="s">
        <v>1111</v>
      </c>
      <c r="F2765" s="1102">
        <v>33</v>
      </c>
      <c r="G2765" s="514">
        <v>506</v>
      </c>
      <c r="H2765" s="514" t="s">
        <v>82</v>
      </c>
      <c r="I2765" s="514" t="s">
        <v>82</v>
      </c>
      <c r="J2765" s="838" t="s">
        <v>701</v>
      </c>
      <c r="K2765" s="1159" t="s">
        <v>1397</v>
      </c>
      <c r="L2765" s="837" t="s">
        <v>484</v>
      </c>
      <c r="M2765" s="468" t="s">
        <v>1782</v>
      </c>
      <c r="N2765" s="786">
        <v>155000</v>
      </c>
      <c r="O2765" s="756">
        <v>27</v>
      </c>
      <c r="P2765" s="801">
        <v>40</v>
      </c>
      <c r="Q2765" s="537">
        <f t="shared" si="80"/>
        <v>16.2</v>
      </c>
      <c r="R2765" s="470">
        <f>Q2765*0.75</f>
        <v>12.149999999999999</v>
      </c>
      <c r="S2765" s="1264">
        <f t="shared" si="81"/>
        <v>9567.9012345679021</v>
      </c>
      <c r="T2765" s="1265"/>
      <c r="U2765" s="1292" t="s">
        <v>1690</v>
      </c>
      <c r="V2765" s="1293"/>
    </row>
    <row r="2766" spans="1:23" ht="18">
      <c r="A2766" s="1652"/>
      <c r="B2766" s="817">
        <v>7</v>
      </c>
      <c r="C2766" s="1099">
        <v>100</v>
      </c>
      <c r="D2766" s="1102" t="s">
        <v>1918</v>
      </c>
      <c r="E2766" s="1102">
        <v>16</v>
      </c>
      <c r="F2766" s="1102">
        <v>32</v>
      </c>
      <c r="G2766" s="514">
        <v>504</v>
      </c>
      <c r="H2766" s="514" t="s">
        <v>82</v>
      </c>
      <c r="I2766" s="514" t="s">
        <v>82</v>
      </c>
      <c r="J2766" s="764" t="s">
        <v>443</v>
      </c>
      <c r="K2766" s="764" t="s">
        <v>443</v>
      </c>
      <c r="L2766" s="837" t="s">
        <v>484</v>
      </c>
      <c r="M2766" s="468" t="s">
        <v>1879</v>
      </c>
      <c r="N2766" s="514">
        <v>197026</v>
      </c>
      <c r="O2766" s="756">
        <v>37.6</v>
      </c>
      <c r="P2766" s="1130">
        <v>18</v>
      </c>
      <c r="Q2766" s="537">
        <f t="shared" si="80"/>
        <v>30.832000000000004</v>
      </c>
      <c r="R2766" s="470">
        <f>Q2766*0.75</f>
        <v>23.124000000000002</v>
      </c>
      <c r="S2766" s="1264">
        <f t="shared" si="81"/>
        <v>6390.3087701089771</v>
      </c>
      <c r="T2766" s="1265"/>
      <c r="U2766" s="1292" t="s">
        <v>1690</v>
      </c>
      <c r="V2766" s="1293"/>
    </row>
    <row r="2767" spans="1:23" ht="18">
      <c r="A2767" s="1652"/>
      <c r="B2767" s="817">
        <v>8</v>
      </c>
      <c r="C2767" s="1099" t="s">
        <v>82</v>
      </c>
      <c r="D2767" s="1102">
        <v>230</v>
      </c>
      <c r="E2767" s="1102">
        <v>0</v>
      </c>
      <c r="F2767" s="1103" t="s">
        <v>82</v>
      </c>
      <c r="G2767" s="514">
        <v>0</v>
      </c>
      <c r="H2767" s="514" t="s">
        <v>82</v>
      </c>
      <c r="I2767" s="514" t="s">
        <v>82</v>
      </c>
      <c r="J2767" s="764" t="s">
        <v>1210</v>
      </c>
      <c r="K2767" s="764">
        <v>0</v>
      </c>
      <c r="L2767" s="837" t="s">
        <v>96</v>
      </c>
      <c r="M2767" s="468" t="s">
        <v>82</v>
      </c>
      <c r="N2767" s="940"/>
      <c r="O2767" s="922"/>
      <c r="P2767" s="871"/>
      <c r="Q2767" s="537">
        <f t="shared" si="80"/>
        <v>0</v>
      </c>
      <c r="R2767" s="470">
        <f>Q2767*0.93</f>
        <v>0</v>
      </c>
      <c r="S2767" s="1264" t="e">
        <f t="shared" si="81"/>
        <v>#DIV/0!</v>
      </c>
      <c r="T2767" s="1265"/>
      <c r="U2767" s="1292" t="s">
        <v>472</v>
      </c>
      <c r="V2767" s="1293"/>
    </row>
    <row r="2768" spans="1:23" ht="18">
      <c r="A2768" s="1652"/>
      <c r="B2768" s="817" t="s">
        <v>465</v>
      </c>
      <c r="C2768" s="1099" t="s">
        <v>82</v>
      </c>
      <c r="D2768" s="1098">
        <v>30</v>
      </c>
      <c r="E2768" s="1104">
        <v>30</v>
      </c>
      <c r="F2768" s="1103" t="s">
        <v>82</v>
      </c>
      <c r="G2768" s="838" t="s">
        <v>96</v>
      </c>
      <c r="H2768" s="468" t="s">
        <v>82</v>
      </c>
      <c r="I2768" s="514" t="s">
        <v>82</v>
      </c>
      <c r="J2768" s="764" t="s">
        <v>699</v>
      </c>
      <c r="K2768" s="514">
        <v>0</v>
      </c>
      <c r="L2768" s="786" t="s">
        <v>82</v>
      </c>
      <c r="M2768" s="863" t="s">
        <v>82</v>
      </c>
      <c r="N2768" s="923"/>
      <c r="O2768" s="922"/>
      <c r="P2768" s="871"/>
      <c r="Q2768" s="537">
        <f t="shared" si="80"/>
        <v>0</v>
      </c>
      <c r="R2768" s="470">
        <f>Q2768*0.93</f>
        <v>0</v>
      </c>
      <c r="S2768" s="1264" t="e">
        <f t="shared" si="81"/>
        <v>#DIV/0!</v>
      </c>
      <c r="T2768" s="1265"/>
      <c r="U2768" s="1292" t="s">
        <v>473</v>
      </c>
      <c r="V2768" s="1293"/>
    </row>
    <row r="2769" spans="1:23" ht="18">
      <c r="A2769" s="1653"/>
      <c r="B2769" s="817" t="s">
        <v>467</v>
      </c>
      <c r="C2769" s="1131">
        <v>28</v>
      </c>
      <c r="D2769" s="1098">
        <v>50</v>
      </c>
      <c r="E2769" s="1109">
        <v>20</v>
      </c>
      <c r="F2769" s="1105">
        <v>33</v>
      </c>
      <c r="G2769" s="514">
        <v>487</v>
      </c>
      <c r="H2769" s="468" t="s">
        <v>82</v>
      </c>
      <c r="I2769" s="514" t="s">
        <v>82</v>
      </c>
      <c r="J2769" s="764">
        <v>0</v>
      </c>
      <c r="K2769" s="764">
        <v>0</v>
      </c>
      <c r="L2769" s="837" t="s">
        <v>484</v>
      </c>
      <c r="M2769" s="1091" t="s">
        <v>1594</v>
      </c>
      <c r="N2769" s="514">
        <v>99583</v>
      </c>
      <c r="O2769" s="787">
        <v>22.33</v>
      </c>
      <c r="P2769" s="801">
        <v>72</v>
      </c>
      <c r="Q2769" s="537">
        <f t="shared" si="80"/>
        <v>6.2523999999999997</v>
      </c>
      <c r="R2769" s="470">
        <f>Q2769*0.7835</f>
        <v>4.8987553999999998</v>
      </c>
      <c r="S2769" s="1264">
        <f t="shared" si="81"/>
        <v>15927.163969035892</v>
      </c>
      <c r="T2769" s="1265"/>
      <c r="U2769" s="1292" t="s">
        <v>1690</v>
      </c>
      <c r="V2769" s="1293"/>
    </row>
    <row r="2770" spans="1:23" ht="18">
      <c r="A2770" s="1651">
        <v>45703</v>
      </c>
      <c r="B2770" s="817" t="s">
        <v>256</v>
      </c>
      <c r="C2770" s="1095">
        <v>40</v>
      </c>
      <c r="D2770" s="1096">
        <v>79</v>
      </c>
      <c r="E2770" s="1101" t="s">
        <v>1911</v>
      </c>
      <c r="F2770" s="1098">
        <v>36</v>
      </c>
      <c r="G2770" s="514">
        <v>504</v>
      </c>
      <c r="H2770" s="970">
        <v>166.28</v>
      </c>
      <c r="I2770" s="514" t="s">
        <v>82</v>
      </c>
      <c r="J2770" s="1160" t="s">
        <v>451</v>
      </c>
      <c r="K2770" s="839" t="s">
        <v>96</v>
      </c>
      <c r="L2770" s="837" t="s">
        <v>484</v>
      </c>
      <c r="M2770" s="468" t="s">
        <v>1937</v>
      </c>
      <c r="N2770" s="514">
        <v>49503</v>
      </c>
      <c r="O2770" s="756">
        <v>125</v>
      </c>
      <c r="P2770" s="768">
        <v>99</v>
      </c>
      <c r="Q2770" s="537">
        <f t="shared" si="80"/>
        <v>1.25</v>
      </c>
      <c r="R2770" s="470">
        <f>Q2770*0.75</f>
        <v>0.9375</v>
      </c>
      <c r="S2770" s="1264">
        <f t="shared" si="81"/>
        <v>39602.400000000001</v>
      </c>
      <c r="T2770" s="1265"/>
      <c r="U2770" s="1292" t="s">
        <v>1569</v>
      </c>
      <c r="V2770" s="1293"/>
      <c r="W2770" s="959">
        <v>18</v>
      </c>
    </row>
    <row r="2771" spans="1:23" ht="18">
      <c r="A2771" s="1652"/>
      <c r="B2771" s="817">
        <v>6</v>
      </c>
      <c r="C2771" s="1099">
        <v>100</v>
      </c>
      <c r="D2771" s="1100" t="s">
        <v>1000</v>
      </c>
      <c r="E2771" s="1101" t="s">
        <v>1111</v>
      </c>
      <c r="F2771" s="1102">
        <v>33</v>
      </c>
      <c r="G2771" s="514">
        <v>506</v>
      </c>
      <c r="H2771" s="514" t="s">
        <v>82</v>
      </c>
      <c r="I2771" s="514" t="s">
        <v>82</v>
      </c>
      <c r="J2771" s="838" t="s">
        <v>701</v>
      </c>
      <c r="K2771" s="1159" t="s">
        <v>1397</v>
      </c>
      <c r="L2771" s="837" t="s">
        <v>484</v>
      </c>
      <c r="M2771" s="468" t="s">
        <v>1782</v>
      </c>
      <c r="N2771" s="786">
        <v>154000</v>
      </c>
      <c r="O2771" s="756">
        <v>26.27</v>
      </c>
      <c r="P2771" s="801">
        <v>40</v>
      </c>
      <c r="Q2771" s="537">
        <f t="shared" si="80"/>
        <v>15.762</v>
      </c>
      <c r="R2771" s="470">
        <f>Q2771*0.75</f>
        <v>11.8215</v>
      </c>
      <c r="S2771" s="1264">
        <f t="shared" si="81"/>
        <v>9770.3337139956857</v>
      </c>
      <c r="T2771" s="1265"/>
      <c r="U2771" s="1292" t="s">
        <v>1690</v>
      </c>
      <c r="V2771" s="1293"/>
    </row>
    <row r="2772" spans="1:23" ht="18">
      <c r="A2772" s="1652"/>
      <c r="B2772" s="817">
        <v>7</v>
      </c>
      <c r="C2772" s="1099">
        <v>100</v>
      </c>
      <c r="D2772" s="1102" t="s">
        <v>1918</v>
      </c>
      <c r="E2772" s="1102">
        <v>16</v>
      </c>
      <c r="F2772" s="1102">
        <v>32</v>
      </c>
      <c r="G2772" s="514">
        <v>504</v>
      </c>
      <c r="H2772" s="514" t="s">
        <v>82</v>
      </c>
      <c r="I2772" s="514" t="s">
        <v>82</v>
      </c>
      <c r="J2772" s="764" t="s">
        <v>443</v>
      </c>
      <c r="K2772" s="764" t="s">
        <v>443</v>
      </c>
      <c r="L2772" s="837" t="s">
        <v>484</v>
      </c>
      <c r="M2772" s="468" t="s">
        <v>1879</v>
      </c>
      <c r="N2772" s="514">
        <v>197026</v>
      </c>
      <c r="O2772" s="756">
        <v>37.5</v>
      </c>
      <c r="P2772" s="1130">
        <v>19</v>
      </c>
      <c r="Q2772" s="537">
        <f t="shared" si="80"/>
        <v>30.375</v>
      </c>
      <c r="R2772" s="470">
        <f>Q2772*0.75</f>
        <v>22.78125</v>
      </c>
      <c r="S2772" s="1264">
        <f t="shared" si="81"/>
        <v>6486.4526748971193</v>
      </c>
      <c r="T2772" s="1265"/>
      <c r="U2772" s="1292" t="s">
        <v>1690</v>
      </c>
      <c r="V2772" s="1293"/>
    </row>
    <row r="2773" spans="1:23" ht="18">
      <c r="A2773" s="1652"/>
      <c r="B2773" s="817">
        <v>8</v>
      </c>
      <c r="C2773" s="1099" t="s">
        <v>82</v>
      </c>
      <c r="D2773" s="1102">
        <v>230</v>
      </c>
      <c r="E2773" s="1102">
        <v>0</v>
      </c>
      <c r="F2773" s="1103" t="s">
        <v>82</v>
      </c>
      <c r="G2773" s="514">
        <v>0</v>
      </c>
      <c r="H2773" s="514" t="s">
        <v>82</v>
      </c>
      <c r="I2773" s="514" t="s">
        <v>82</v>
      </c>
      <c r="J2773" s="764" t="s">
        <v>1210</v>
      </c>
      <c r="K2773" s="764">
        <v>0</v>
      </c>
      <c r="L2773" s="837" t="s">
        <v>96</v>
      </c>
      <c r="M2773" s="468" t="s">
        <v>82</v>
      </c>
      <c r="N2773" s="940"/>
      <c r="O2773" s="922"/>
      <c r="P2773" s="871"/>
      <c r="Q2773" s="537">
        <f t="shared" si="80"/>
        <v>0</v>
      </c>
      <c r="R2773" s="470">
        <f>Q2773*0.93</f>
        <v>0</v>
      </c>
      <c r="S2773" s="1264" t="e">
        <f t="shared" si="81"/>
        <v>#DIV/0!</v>
      </c>
      <c r="T2773" s="1265"/>
      <c r="U2773" s="1292" t="s">
        <v>472</v>
      </c>
      <c r="V2773" s="1293"/>
    </row>
    <row r="2774" spans="1:23" ht="18">
      <c r="A2774" s="1652"/>
      <c r="B2774" s="817" t="s">
        <v>465</v>
      </c>
      <c r="C2774" s="1099" t="s">
        <v>82</v>
      </c>
      <c r="D2774" s="1098">
        <v>30</v>
      </c>
      <c r="E2774" s="1104">
        <v>30</v>
      </c>
      <c r="F2774" s="1103" t="s">
        <v>82</v>
      </c>
      <c r="G2774" s="838" t="s">
        <v>96</v>
      </c>
      <c r="H2774" s="468" t="s">
        <v>82</v>
      </c>
      <c r="I2774" s="514" t="s">
        <v>82</v>
      </c>
      <c r="J2774" s="764" t="s">
        <v>699</v>
      </c>
      <c r="K2774" s="514">
        <v>0</v>
      </c>
      <c r="L2774" s="786" t="s">
        <v>82</v>
      </c>
      <c r="M2774" s="863" t="s">
        <v>82</v>
      </c>
      <c r="N2774" s="923"/>
      <c r="O2774" s="922"/>
      <c r="P2774" s="871"/>
      <c r="Q2774" s="537">
        <f t="shared" si="80"/>
        <v>0</v>
      </c>
      <c r="R2774" s="470">
        <f>Q2774*0.93</f>
        <v>0</v>
      </c>
      <c r="S2774" s="1264" t="e">
        <f t="shared" si="81"/>
        <v>#DIV/0!</v>
      </c>
      <c r="T2774" s="1265"/>
      <c r="U2774" s="1292" t="s">
        <v>473</v>
      </c>
      <c r="V2774" s="1293"/>
    </row>
    <row r="2775" spans="1:23" ht="18">
      <c r="A2775" s="1653"/>
      <c r="B2775" s="817" t="s">
        <v>467</v>
      </c>
      <c r="C2775" s="1131">
        <v>28</v>
      </c>
      <c r="D2775" s="1098">
        <v>50</v>
      </c>
      <c r="E2775" s="1109">
        <v>20</v>
      </c>
      <c r="F2775" s="1105">
        <v>33</v>
      </c>
      <c r="G2775" s="514">
        <v>487</v>
      </c>
      <c r="H2775" s="468" t="s">
        <v>82</v>
      </c>
      <c r="I2775" s="514" t="s">
        <v>82</v>
      </c>
      <c r="J2775" s="764">
        <v>0</v>
      </c>
      <c r="K2775" s="764">
        <v>0</v>
      </c>
      <c r="L2775" s="837" t="s">
        <v>484</v>
      </c>
      <c r="M2775" s="1091" t="s">
        <v>1594</v>
      </c>
      <c r="N2775" s="514">
        <v>99583</v>
      </c>
      <c r="O2775" s="787">
        <v>22.33</v>
      </c>
      <c r="P2775" s="801">
        <v>72</v>
      </c>
      <c r="Q2775" s="537">
        <f t="shared" si="80"/>
        <v>6.2523999999999997</v>
      </c>
      <c r="R2775" s="470">
        <f>Q2775*0.7835</f>
        <v>4.8987553999999998</v>
      </c>
      <c r="S2775" s="1264">
        <f t="shared" si="81"/>
        <v>15927.163969035892</v>
      </c>
      <c r="T2775" s="1265"/>
      <c r="U2775" s="1292" t="s">
        <v>1690</v>
      </c>
      <c r="V2775" s="1293"/>
    </row>
    <row r="2776" spans="1:23" ht="19">
      <c r="A2776" s="1651">
        <v>45704</v>
      </c>
      <c r="B2776" s="817" t="s">
        <v>256</v>
      </c>
      <c r="C2776" s="1095">
        <v>42</v>
      </c>
      <c r="D2776" s="1096" t="s">
        <v>1452</v>
      </c>
      <c r="E2776" s="1101" t="s">
        <v>1911</v>
      </c>
      <c r="F2776" s="1098">
        <v>36</v>
      </c>
      <c r="G2776" s="514">
        <v>512.6</v>
      </c>
      <c r="H2776" s="970">
        <v>166.33</v>
      </c>
      <c r="I2776" s="514" t="s">
        <v>82</v>
      </c>
      <c r="J2776" s="1160" t="s">
        <v>451</v>
      </c>
      <c r="K2776" s="839" t="s">
        <v>96</v>
      </c>
      <c r="L2776" s="837" t="s">
        <v>484</v>
      </c>
      <c r="M2776" s="468" t="s">
        <v>1390</v>
      </c>
      <c r="N2776" s="514">
        <v>51025</v>
      </c>
      <c r="O2776" s="756">
        <v>135</v>
      </c>
      <c r="P2776" s="768">
        <v>99</v>
      </c>
      <c r="Q2776" s="537">
        <f t="shared" si="80"/>
        <v>1.35</v>
      </c>
      <c r="R2776" s="470">
        <f>Q2776*0.75</f>
        <v>1.0125000000000002</v>
      </c>
      <c r="S2776" s="1264">
        <f t="shared" si="81"/>
        <v>37796.296296296292</v>
      </c>
      <c r="T2776" s="1265"/>
      <c r="U2776" s="1292" t="s">
        <v>1569</v>
      </c>
      <c r="V2776" s="1293"/>
    </row>
    <row r="2777" spans="1:23" ht="18">
      <c r="A2777" s="1652"/>
      <c r="B2777" s="817">
        <v>6</v>
      </c>
      <c r="C2777" s="1099">
        <v>100</v>
      </c>
      <c r="D2777" s="1100" t="s">
        <v>1000</v>
      </c>
      <c r="E2777" s="1101" t="s">
        <v>1111</v>
      </c>
      <c r="F2777" s="1102">
        <v>33</v>
      </c>
      <c r="G2777" s="514">
        <v>506</v>
      </c>
      <c r="H2777" s="514" t="s">
        <v>82</v>
      </c>
      <c r="I2777" s="514" t="s">
        <v>82</v>
      </c>
      <c r="J2777" s="838" t="s">
        <v>701</v>
      </c>
      <c r="K2777" s="1159" t="s">
        <v>1397</v>
      </c>
      <c r="L2777" s="837" t="s">
        <v>484</v>
      </c>
      <c r="M2777" s="468" t="s">
        <v>1782</v>
      </c>
      <c r="N2777" s="786">
        <v>154000</v>
      </c>
      <c r="O2777" s="756">
        <v>27.5</v>
      </c>
      <c r="P2777" s="801">
        <v>40</v>
      </c>
      <c r="Q2777" s="537">
        <f t="shared" si="80"/>
        <v>16.5</v>
      </c>
      <c r="R2777" s="470">
        <f>Q2777*0.75</f>
        <v>12.375</v>
      </c>
      <c r="S2777" s="1264">
        <f t="shared" si="81"/>
        <v>9333.3333333333339</v>
      </c>
      <c r="T2777" s="1265"/>
      <c r="U2777" s="1292" t="s">
        <v>1690</v>
      </c>
      <c r="V2777" s="1293"/>
    </row>
    <row r="2778" spans="1:23" ht="18">
      <c r="A2778" s="1652"/>
      <c r="B2778" s="817">
        <v>7</v>
      </c>
      <c r="C2778" s="1099">
        <v>100</v>
      </c>
      <c r="D2778" s="1102" t="s">
        <v>1918</v>
      </c>
      <c r="E2778" s="1102">
        <v>16</v>
      </c>
      <c r="F2778" s="1102">
        <v>32</v>
      </c>
      <c r="G2778" s="514">
        <v>504</v>
      </c>
      <c r="H2778" s="514" t="s">
        <v>82</v>
      </c>
      <c r="I2778" s="514" t="s">
        <v>82</v>
      </c>
      <c r="J2778" s="764" t="s">
        <v>443</v>
      </c>
      <c r="K2778" s="764" t="s">
        <v>443</v>
      </c>
      <c r="L2778" s="837" t="s">
        <v>484</v>
      </c>
      <c r="M2778" s="468" t="s">
        <v>1879</v>
      </c>
      <c r="N2778" s="514">
        <v>197026</v>
      </c>
      <c r="O2778" s="756">
        <v>37.5</v>
      </c>
      <c r="P2778" s="1130">
        <v>19</v>
      </c>
      <c r="Q2778" s="537">
        <f t="shared" si="80"/>
        <v>30.375</v>
      </c>
      <c r="R2778" s="470">
        <f>Q2778*0.75</f>
        <v>22.78125</v>
      </c>
      <c r="S2778" s="1264">
        <f t="shared" si="81"/>
        <v>6486.4526748971193</v>
      </c>
      <c r="T2778" s="1265"/>
      <c r="U2778" s="1292" t="s">
        <v>1690</v>
      </c>
      <c r="V2778" s="1293"/>
    </row>
    <row r="2779" spans="1:23" ht="18">
      <c r="A2779" s="1652"/>
      <c r="B2779" s="817">
        <v>8</v>
      </c>
      <c r="C2779" s="1099" t="s">
        <v>82</v>
      </c>
      <c r="D2779" s="1102">
        <v>230</v>
      </c>
      <c r="E2779" s="1102">
        <v>0</v>
      </c>
      <c r="F2779" s="1103" t="s">
        <v>82</v>
      </c>
      <c r="G2779" s="514">
        <v>0</v>
      </c>
      <c r="H2779" s="514" t="s">
        <v>82</v>
      </c>
      <c r="I2779" s="514" t="s">
        <v>82</v>
      </c>
      <c r="J2779" s="764" t="s">
        <v>1210</v>
      </c>
      <c r="K2779" s="764">
        <v>0</v>
      </c>
      <c r="L2779" s="837" t="s">
        <v>96</v>
      </c>
      <c r="M2779" s="468" t="s">
        <v>82</v>
      </c>
      <c r="N2779" s="940"/>
      <c r="O2779" s="922"/>
      <c r="P2779" s="871"/>
      <c r="Q2779" s="537">
        <f t="shared" si="80"/>
        <v>0</v>
      </c>
      <c r="R2779" s="470">
        <f>Q2779*0.93</f>
        <v>0</v>
      </c>
      <c r="S2779" s="1264" t="e">
        <f t="shared" si="81"/>
        <v>#DIV/0!</v>
      </c>
      <c r="T2779" s="1265"/>
      <c r="U2779" s="1292" t="s">
        <v>472</v>
      </c>
      <c r="V2779" s="1293"/>
    </row>
    <row r="2780" spans="1:23" ht="18">
      <c r="A2780" s="1652"/>
      <c r="B2780" s="817" t="s">
        <v>465</v>
      </c>
      <c r="C2780" s="1099" t="s">
        <v>82</v>
      </c>
      <c r="D2780" s="1098">
        <v>30</v>
      </c>
      <c r="E2780" s="1104">
        <v>30</v>
      </c>
      <c r="F2780" s="1103" t="s">
        <v>82</v>
      </c>
      <c r="G2780" s="838" t="s">
        <v>96</v>
      </c>
      <c r="H2780" s="468" t="s">
        <v>82</v>
      </c>
      <c r="I2780" s="514" t="s">
        <v>82</v>
      </c>
      <c r="J2780" s="764" t="s">
        <v>699</v>
      </c>
      <c r="K2780" s="514">
        <v>0</v>
      </c>
      <c r="L2780" s="786" t="s">
        <v>82</v>
      </c>
      <c r="M2780" s="863" t="s">
        <v>82</v>
      </c>
      <c r="N2780" s="923"/>
      <c r="O2780" s="922"/>
      <c r="P2780" s="871"/>
      <c r="Q2780" s="537">
        <f t="shared" si="80"/>
        <v>0</v>
      </c>
      <c r="R2780" s="470">
        <f>Q2780*0.93</f>
        <v>0</v>
      </c>
      <c r="S2780" s="1264" t="e">
        <f t="shared" si="81"/>
        <v>#DIV/0!</v>
      </c>
      <c r="T2780" s="1265"/>
      <c r="U2780" s="1292" t="s">
        <v>473</v>
      </c>
      <c r="V2780" s="1293"/>
    </row>
    <row r="2781" spans="1:23" ht="18">
      <c r="A2781" s="1653"/>
      <c r="B2781" s="817" t="s">
        <v>467</v>
      </c>
      <c r="C2781" s="1131">
        <v>28</v>
      </c>
      <c r="D2781" s="1098">
        <v>50</v>
      </c>
      <c r="E2781" s="1109">
        <v>20</v>
      </c>
      <c r="F2781" s="1105">
        <v>33</v>
      </c>
      <c r="G2781" s="514">
        <v>487</v>
      </c>
      <c r="H2781" s="468" t="s">
        <v>82</v>
      </c>
      <c r="I2781" s="514" t="s">
        <v>82</v>
      </c>
      <c r="J2781" s="764">
        <v>0</v>
      </c>
      <c r="K2781" s="764">
        <v>0</v>
      </c>
      <c r="L2781" s="837" t="s">
        <v>484</v>
      </c>
      <c r="M2781" s="1091" t="s">
        <v>1594</v>
      </c>
      <c r="N2781" s="514">
        <v>99381</v>
      </c>
      <c r="O2781" s="787">
        <v>24.48</v>
      </c>
      <c r="P2781" s="801">
        <v>72</v>
      </c>
      <c r="Q2781" s="537">
        <f t="shared" si="80"/>
        <v>6.8544000000000009</v>
      </c>
      <c r="R2781" s="470">
        <f>Q2781*0.7835</f>
        <v>5.3704224000000007</v>
      </c>
      <c r="S2781" s="1264">
        <f t="shared" si="81"/>
        <v>14498.862044817924</v>
      </c>
      <c r="T2781" s="1265"/>
      <c r="U2781" s="1292" t="s">
        <v>1690</v>
      </c>
      <c r="V2781" s="1293"/>
    </row>
    <row r="2782" spans="1:23" ht="19">
      <c r="A2782" s="1651">
        <v>45705</v>
      </c>
      <c r="B2782" s="817" t="s">
        <v>256</v>
      </c>
      <c r="C2782" s="1095">
        <v>42</v>
      </c>
      <c r="D2782" s="1096" t="s">
        <v>1452</v>
      </c>
      <c r="E2782" s="1101" t="s">
        <v>1911</v>
      </c>
      <c r="F2782" s="1098">
        <v>36</v>
      </c>
      <c r="G2782" s="514">
        <v>512.6</v>
      </c>
      <c r="H2782" s="970">
        <v>166.34</v>
      </c>
      <c r="I2782" s="514" t="s">
        <v>82</v>
      </c>
      <c r="J2782" s="1160" t="s">
        <v>451</v>
      </c>
      <c r="K2782" s="839" t="s">
        <v>96</v>
      </c>
      <c r="L2782" s="837" t="s">
        <v>484</v>
      </c>
      <c r="M2782" s="468" t="s">
        <v>1390</v>
      </c>
      <c r="N2782" s="514">
        <v>54125</v>
      </c>
      <c r="O2782" s="756">
        <v>127</v>
      </c>
      <c r="P2782" s="768">
        <v>99</v>
      </c>
      <c r="Q2782" s="537">
        <f t="shared" si="80"/>
        <v>1.27</v>
      </c>
      <c r="R2782" s="470">
        <f>Q2782*0.75</f>
        <v>0.95250000000000001</v>
      </c>
      <c r="S2782" s="1264">
        <f t="shared" si="81"/>
        <v>42618.110236220469</v>
      </c>
      <c r="T2782" s="1265"/>
      <c r="U2782" s="1292" t="s">
        <v>1569</v>
      </c>
      <c r="V2782" s="1293"/>
    </row>
    <row r="2783" spans="1:23" ht="18">
      <c r="A2783" s="1652"/>
      <c r="B2783" s="817">
        <v>6</v>
      </c>
      <c r="C2783" s="1099">
        <v>100</v>
      </c>
      <c r="D2783" s="1100" t="s">
        <v>1000</v>
      </c>
      <c r="E2783" s="1101" t="s">
        <v>1473</v>
      </c>
      <c r="F2783" s="1102">
        <v>33</v>
      </c>
      <c r="G2783" s="514">
        <v>506</v>
      </c>
      <c r="H2783" s="514" t="s">
        <v>82</v>
      </c>
      <c r="I2783" s="514" t="s">
        <v>82</v>
      </c>
      <c r="J2783" s="838" t="s">
        <v>701</v>
      </c>
      <c r="K2783" s="1159" t="s">
        <v>1210</v>
      </c>
      <c r="L2783" s="837" t="s">
        <v>484</v>
      </c>
      <c r="M2783" s="468" t="s">
        <v>1782</v>
      </c>
      <c r="N2783" s="786">
        <v>153000</v>
      </c>
      <c r="O2783" s="756">
        <v>26.5</v>
      </c>
      <c r="P2783" s="801">
        <v>40</v>
      </c>
      <c r="Q2783" s="537">
        <f t="shared" si="80"/>
        <v>15.9</v>
      </c>
      <c r="R2783" s="470">
        <f>Q2783*0.75</f>
        <v>11.925000000000001</v>
      </c>
      <c r="S2783" s="1264">
        <f t="shared" si="81"/>
        <v>9622.6415094339627</v>
      </c>
      <c r="T2783" s="1265"/>
      <c r="U2783" s="1292" t="s">
        <v>1690</v>
      </c>
      <c r="V2783" s="1293"/>
    </row>
    <row r="2784" spans="1:23" ht="18">
      <c r="A2784" s="1652"/>
      <c r="B2784" s="817">
        <v>7</v>
      </c>
      <c r="C2784" s="1099">
        <v>100</v>
      </c>
      <c r="D2784" s="1102" t="s">
        <v>1918</v>
      </c>
      <c r="E2784" s="1102">
        <v>18</v>
      </c>
      <c r="F2784" s="1102">
        <v>32</v>
      </c>
      <c r="G2784" s="514">
        <v>504</v>
      </c>
      <c r="H2784" s="514" t="s">
        <v>82</v>
      </c>
      <c r="I2784" s="514" t="s">
        <v>82</v>
      </c>
      <c r="J2784" s="764" t="s">
        <v>443</v>
      </c>
      <c r="K2784" s="764" t="s">
        <v>443</v>
      </c>
      <c r="L2784" s="837" t="s">
        <v>484</v>
      </c>
      <c r="M2784" s="468" t="s">
        <v>1879</v>
      </c>
      <c r="N2784" s="514">
        <v>196000</v>
      </c>
      <c r="O2784" s="756">
        <v>36.49</v>
      </c>
      <c r="P2784" s="1130">
        <v>19</v>
      </c>
      <c r="Q2784" s="537">
        <f t="shared" si="80"/>
        <v>29.556899999999999</v>
      </c>
      <c r="R2784" s="470">
        <f>Q2784*0.75</f>
        <v>22.167674999999999</v>
      </c>
      <c r="S2784" s="1264">
        <f t="shared" si="81"/>
        <v>6631.2772990401563</v>
      </c>
      <c r="T2784" s="1265"/>
      <c r="U2784" s="1292" t="s">
        <v>1690</v>
      </c>
      <c r="V2784" s="1293"/>
    </row>
    <row r="2785" spans="1:22" ht="18">
      <c r="A2785" s="1652"/>
      <c r="B2785" s="817">
        <v>8</v>
      </c>
      <c r="C2785" s="1099" t="s">
        <v>82</v>
      </c>
      <c r="D2785" s="1102">
        <v>230</v>
      </c>
      <c r="E2785" s="1102">
        <v>0</v>
      </c>
      <c r="F2785" s="1103" t="s">
        <v>82</v>
      </c>
      <c r="G2785" s="514">
        <v>0</v>
      </c>
      <c r="H2785" s="514" t="s">
        <v>82</v>
      </c>
      <c r="I2785" s="514" t="s">
        <v>82</v>
      </c>
      <c r="J2785" s="764" t="s">
        <v>1210</v>
      </c>
      <c r="K2785" s="764">
        <v>0</v>
      </c>
      <c r="L2785" s="837" t="s">
        <v>96</v>
      </c>
      <c r="M2785" s="468" t="s">
        <v>82</v>
      </c>
      <c r="N2785" s="940"/>
      <c r="O2785" s="922"/>
      <c r="P2785" s="871"/>
      <c r="Q2785" s="537">
        <f t="shared" si="80"/>
        <v>0</v>
      </c>
      <c r="R2785" s="470">
        <f>Q2785*0.93</f>
        <v>0</v>
      </c>
      <c r="S2785" s="1264" t="e">
        <f t="shared" si="81"/>
        <v>#DIV/0!</v>
      </c>
      <c r="T2785" s="1265"/>
      <c r="U2785" s="1292" t="s">
        <v>472</v>
      </c>
      <c r="V2785" s="1293"/>
    </row>
    <row r="2786" spans="1:22" ht="18">
      <c r="A2786" s="1652"/>
      <c r="B2786" s="817" t="s">
        <v>465</v>
      </c>
      <c r="C2786" s="1099" t="s">
        <v>82</v>
      </c>
      <c r="D2786" s="1098">
        <v>30</v>
      </c>
      <c r="E2786" s="1104">
        <v>30</v>
      </c>
      <c r="F2786" s="1103" t="s">
        <v>82</v>
      </c>
      <c r="G2786" s="838" t="s">
        <v>96</v>
      </c>
      <c r="H2786" s="468" t="s">
        <v>82</v>
      </c>
      <c r="I2786" s="514" t="s">
        <v>82</v>
      </c>
      <c r="J2786" s="764" t="s">
        <v>699</v>
      </c>
      <c r="K2786" s="514">
        <v>0</v>
      </c>
      <c r="L2786" s="786" t="s">
        <v>82</v>
      </c>
      <c r="M2786" s="863" t="s">
        <v>82</v>
      </c>
      <c r="N2786" s="923"/>
      <c r="O2786" s="922"/>
      <c r="P2786" s="871"/>
      <c r="Q2786" s="537">
        <f t="shared" si="80"/>
        <v>0</v>
      </c>
      <c r="R2786" s="470">
        <f>Q2786*0.93</f>
        <v>0</v>
      </c>
      <c r="S2786" s="1264" t="e">
        <f t="shared" si="81"/>
        <v>#DIV/0!</v>
      </c>
      <c r="T2786" s="1265"/>
      <c r="U2786" s="1292" t="s">
        <v>473</v>
      </c>
      <c r="V2786" s="1293"/>
    </row>
    <row r="2787" spans="1:22" ht="18">
      <c r="A2787" s="1653"/>
      <c r="B2787" s="817" t="s">
        <v>467</v>
      </c>
      <c r="C2787" s="1131">
        <v>28</v>
      </c>
      <c r="D2787" s="1098">
        <v>50</v>
      </c>
      <c r="E2787" s="1109">
        <v>20</v>
      </c>
      <c r="F2787" s="1105">
        <v>33</v>
      </c>
      <c r="G2787" s="514">
        <v>487</v>
      </c>
      <c r="H2787" s="468" t="s">
        <v>82</v>
      </c>
      <c r="I2787" s="514" t="s">
        <v>82</v>
      </c>
      <c r="J2787" s="764">
        <v>0</v>
      </c>
      <c r="K2787" s="764">
        <v>0</v>
      </c>
      <c r="L2787" s="837" t="s">
        <v>484</v>
      </c>
      <c r="M2787" s="1091" t="s">
        <v>1594</v>
      </c>
      <c r="N2787" s="514">
        <v>102287</v>
      </c>
      <c r="O2787" s="787">
        <v>24.48</v>
      </c>
      <c r="P2787" s="801">
        <v>72</v>
      </c>
      <c r="Q2787" s="537">
        <f t="shared" si="80"/>
        <v>6.8544000000000009</v>
      </c>
      <c r="R2787" s="470">
        <f>Q2787*0.7835</f>
        <v>5.3704224000000007</v>
      </c>
      <c r="S2787" s="1264">
        <f t="shared" si="81"/>
        <v>14922.823295985059</v>
      </c>
      <c r="T2787" s="1265"/>
      <c r="U2787" s="1292" t="s">
        <v>1690</v>
      </c>
      <c r="V2787" s="1293"/>
    </row>
    <row r="2788" spans="1:22" ht="18.75" customHeight="1">
      <c r="A2788" s="1651">
        <v>45706</v>
      </c>
      <c r="B2788" s="817" t="s">
        <v>256</v>
      </c>
      <c r="C2788" s="1095">
        <v>42</v>
      </c>
      <c r="D2788" s="1096" t="s">
        <v>1452</v>
      </c>
      <c r="E2788" s="1101" t="s">
        <v>1911</v>
      </c>
      <c r="F2788" s="1098">
        <v>36</v>
      </c>
      <c r="G2788" s="514">
        <v>512.6</v>
      </c>
      <c r="H2788" s="970">
        <v>166.34</v>
      </c>
      <c r="I2788" s="514" t="s">
        <v>82</v>
      </c>
      <c r="J2788" s="1160" t="s">
        <v>451</v>
      </c>
      <c r="K2788" s="839" t="s">
        <v>96</v>
      </c>
      <c r="L2788" s="837" t="s">
        <v>484</v>
      </c>
      <c r="M2788" s="468" t="s">
        <v>1390</v>
      </c>
      <c r="N2788" s="514">
        <v>52705</v>
      </c>
      <c r="O2788" s="756">
        <v>127</v>
      </c>
      <c r="P2788" s="768">
        <v>99</v>
      </c>
      <c r="Q2788" s="537">
        <f t="shared" si="80"/>
        <v>1.27</v>
      </c>
      <c r="R2788" s="470">
        <f>Q2788*0.75</f>
        <v>0.95250000000000001</v>
      </c>
      <c r="S2788" s="1264">
        <f t="shared" si="81"/>
        <v>41500</v>
      </c>
      <c r="T2788" s="1265"/>
      <c r="U2788" s="1292" t="s">
        <v>1569</v>
      </c>
      <c r="V2788" s="1293"/>
    </row>
    <row r="2789" spans="1:22" ht="18.75" customHeight="1">
      <c r="A2789" s="1652"/>
      <c r="B2789" s="817">
        <v>6</v>
      </c>
      <c r="C2789" s="1099">
        <v>100</v>
      </c>
      <c r="D2789" s="1100" t="s">
        <v>1000</v>
      </c>
      <c r="E2789" s="1101" t="s">
        <v>1473</v>
      </c>
      <c r="F2789" s="1102">
        <v>33</v>
      </c>
      <c r="G2789" s="514">
        <v>506</v>
      </c>
      <c r="H2789" s="514" t="s">
        <v>82</v>
      </c>
      <c r="I2789" s="514" t="s">
        <v>82</v>
      </c>
      <c r="J2789" s="838" t="s">
        <v>701</v>
      </c>
      <c r="K2789" s="1159" t="s">
        <v>1210</v>
      </c>
      <c r="L2789" s="837" t="s">
        <v>484</v>
      </c>
      <c r="M2789" s="468" t="s">
        <v>1782</v>
      </c>
      <c r="N2789" s="786">
        <v>153000</v>
      </c>
      <c r="O2789" s="756">
        <v>27.5</v>
      </c>
      <c r="P2789" s="801">
        <v>40</v>
      </c>
      <c r="Q2789" s="537">
        <f t="shared" si="80"/>
        <v>16.5</v>
      </c>
      <c r="R2789" s="470">
        <f>Q2789*0.75</f>
        <v>12.375</v>
      </c>
      <c r="S2789" s="1264">
        <f t="shared" si="81"/>
        <v>9272.7272727272721</v>
      </c>
      <c r="T2789" s="1265"/>
      <c r="U2789" s="1292" t="s">
        <v>1690</v>
      </c>
      <c r="V2789" s="1293"/>
    </row>
    <row r="2790" spans="1:22" ht="18.75" customHeight="1">
      <c r="A2790" s="1652"/>
      <c r="B2790" s="817">
        <v>7</v>
      </c>
      <c r="C2790" s="1099">
        <v>100</v>
      </c>
      <c r="D2790" s="1102" t="s">
        <v>1918</v>
      </c>
      <c r="E2790" s="1102">
        <v>18</v>
      </c>
      <c r="F2790" s="1102">
        <v>32</v>
      </c>
      <c r="G2790" s="514">
        <v>504</v>
      </c>
      <c r="H2790" s="514" t="s">
        <v>82</v>
      </c>
      <c r="I2790" s="514" t="s">
        <v>82</v>
      </c>
      <c r="J2790" s="764" t="s">
        <v>443</v>
      </c>
      <c r="K2790" s="764" t="s">
        <v>443</v>
      </c>
      <c r="L2790" s="837" t="s">
        <v>484</v>
      </c>
      <c r="M2790" s="468" t="s">
        <v>1879</v>
      </c>
      <c r="N2790" s="514">
        <v>196000</v>
      </c>
      <c r="O2790" s="756">
        <v>36.81</v>
      </c>
      <c r="P2790" s="1130">
        <v>19</v>
      </c>
      <c r="Q2790" s="537">
        <f t="shared" si="80"/>
        <v>29.816100000000002</v>
      </c>
      <c r="R2790" s="470">
        <f>Q2790*0.75</f>
        <v>22.362075000000001</v>
      </c>
      <c r="S2790" s="1264">
        <f t="shared" si="81"/>
        <v>6573.6296832919124</v>
      </c>
      <c r="T2790" s="1265"/>
      <c r="U2790" s="1292" t="s">
        <v>1690</v>
      </c>
      <c r="V2790" s="1293"/>
    </row>
    <row r="2791" spans="1:22" ht="18.75" customHeight="1">
      <c r="A2791" s="1652"/>
      <c r="B2791" s="817">
        <v>8</v>
      </c>
      <c r="C2791" s="1099" t="s">
        <v>82</v>
      </c>
      <c r="D2791" s="1102">
        <v>230</v>
      </c>
      <c r="E2791" s="1102">
        <v>0</v>
      </c>
      <c r="F2791" s="1103" t="s">
        <v>82</v>
      </c>
      <c r="G2791" s="514">
        <v>0</v>
      </c>
      <c r="H2791" s="514" t="s">
        <v>82</v>
      </c>
      <c r="I2791" s="514" t="s">
        <v>82</v>
      </c>
      <c r="J2791" s="764" t="s">
        <v>1210</v>
      </c>
      <c r="K2791" s="764">
        <v>0</v>
      </c>
      <c r="L2791" s="837" t="s">
        <v>96</v>
      </c>
      <c r="M2791" s="468" t="s">
        <v>82</v>
      </c>
      <c r="N2791" s="940"/>
      <c r="O2791" s="922"/>
      <c r="P2791" s="871"/>
      <c r="Q2791" s="537">
        <f t="shared" si="80"/>
        <v>0</v>
      </c>
      <c r="R2791" s="470">
        <f>Q2791*0.93</f>
        <v>0</v>
      </c>
      <c r="S2791" s="1264" t="e">
        <f t="shared" si="81"/>
        <v>#DIV/0!</v>
      </c>
      <c r="T2791" s="1265"/>
      <c r="U2791" s="1292" t="s">
        <v>472</v>
      </c>
      <c r="V2791" s="1293"/>
    </row>
    <row r="2792" spans="1:22" ht="18.75" customHeight="1">
      <c r="A2792" s="1652"/>
      <c r="B2792" s="817" t="s">
        <v>465</v>
      </c>
      <c r="C2792" s="1099" t="s">
        <v>82</v>
      </c>
      <c r="D2792" s="1098">
        <v>30</v>
      </c>
      <c r="E2792" s="1104">
        <v>30</v>
      </c>
      <c r="F2792" s="1103" t="s">
        <v>82</v>
      </c>
      <c r="G2792" s="838" t="s">
        <v>96</v>
      </c>
      <c r="H2792" s="468" t="s">
        <v>82</v>
      </c>
      <c r="I2792" s="514" t="s">
        <v>82</v>
      </c>
      <c r="J2792" s="764" t="s">
        <v>699</v>
      </c>
      <c r="K2792" s="514">
        <v>0</v>
      </c>
      <c r="L2792" s="786" t="s">
        <v>82</v>
      </c>
      <c r="M2792" s="863" t="s">
        <v>82</v>
      </c>
      <c r="N2792" s="923"/>
      <c r="O2792" s="922"/>
      <c r="P2792" s="871"/>
      <c r="Q2792" s="537">
        <f t="shared" si="80"/>
        <v>0</v>
      </c>
      <c r="R2792" s="470">
        <f>Q2792*0.93</f>
        <v>0</v>
      </c>
      <c r="S2792" s="1264" t="e">
        <f t="shared" si="81"/>
        <v>#DIV/0!</v>
      </c>
      <c r="T2792" s="1265"/>
      <c r="U2792" s="1292" t="s">
        <v>473</v>
      </c>
      <c r="V2792" s="1293"/>
    </row>
    <row r="2793" spans="1:22" ht="18.75" customHeight="1">
      <c r="A2793" s="1653"/>
      <c r="B2793" s="817" t="s">
        <v>467</v>
      </c>
      <c r="C2793" s="1131">
        <v>28</v>
      </c>
      <c r="D2793" s="1098">
        <v>50</v>
      </c>
      <c r="E2793" s="1109">
        <v>20</v>
      </c>
      <c r="F2793" s="1105">
        <v>33</v>
      </c>
      <c r="G2793" s="514">
        <v>487</v>
      </c>
      <c r="H2793" s="468" t="s">
        <v>82</v>
      </c>
      <c r="I2793" s="514" t="s">
        <v>82</v>
      </c>
      <c r="J2793" s="764">
        <v>0</v>
      </c>
      <c r="K2793" s="764">
        <v>0</v>
      </c>
      <c r="L2793" s="837" t="s">
        <v>484</v>
      </c>
      <c r="M2793" s="1091" t="s">
        <v>1594</v>
      </c>
      <c r="N2793" s="514">
        <v>102500</v>
      </c>
      <c r="O2793" s="787">
        <v>24.48</v>
      </c>
      <c r="P2793" s="801">
        <v>72</v>
      </c>
      <c r="Q2793" s="537">
        <f t="shared" si="80"/>
        <v>6.8544000000000009</v>
      </c>
      <c r="R2793" s="470">
        <f>Q2793*0.7835</f>
        <v>5.3704224000000007</v>
      </c>
      <c r="S2793" s="1264">
        <f t="shared" si="81"/>
        <v>14953.898225957048</v>
      </c>
      <c r="T2793" s="1265"/>
      <c r="U2793" s="1292" t="s">
        <v>1690</v>
      </c>
      <c r="V2793" s="1293"/>
    </row>
    <row r="2794" spans="1:22" ht="19">
      <c r="A2794" s="1651">
        <v>45707</v>
      </c>
      <c r="B2794" s="817" t="s">
        <v>256</v>
      </c>
      <c r="C2794" s="1095">
        <v>42</v>
      </c>
      <c r="D2794" s="1096" t="s">
        <v>1452</v>
      </c>
      <c r="E2794" s="1101" t="s">
        <v>1911</v>
      </c>
      <c r="F2794" s="1098">
        <v>36</v>
      </c>
      <c r="G2794" s="514">
        <v>512.6</v>
      </c>
      <c r="H2794" s="970">
        <v>166.33</v>
      </c>
      <c r="I2794" s="514" t="s">
        <v>82</v>
      </c>
      <c r="J2794" s="1160" t="s">
        <v>451</v>
      </c>
      <c r="K2794" s="839" t="s">
        <v>96</v>
      </c>
      <c r="L2794" s="837" t="s">
        <v>484</v>
      </c>
      <c r="M2794" s="468" t="s">
        <v>1940</v>
      </c>
      <c r="N2794" s="514">
        <v>52568</v>
      </c>
      <c r="O2794" s="756">
        <v>127</v>
      </c>
      <c r="P2794" s="768">
        <v>99</v>
      </c>
      <c r="Q2794" s="537">
        <f t="shared" si="80"/>
        <v>1.27</v>
      </c>
      <c r="R2794" s="470">
        <f>Q2794*0.75</f>
        <v>0.95250000000000001</v>
      </c>
      <c r="S2794" s="1264">
        <f t="shared" si="81"/>
        <v>41392.125984251965</v>
      </c>
      <c r="T2794" s="1265"/>
      <c r="U2794" s="1292" t="s">
        <v>1569</v>
      </c>
      <c r="V2794" s="1293"/>
    </row>
    <row r="2795" spans="1:22" ht="18">
      <c r="A2795" s="1652"/>
      <c r="B2795" s="817">
        <v>6</v>
      </c>
      <c r="C2795" s="1099">
        <v>100</v>
      </c>
      <c r="D2795" s="1100" t="s">
        <v>1000</v>
      </c>
      <c r="E2795" s="1101" t="s">
        <v>1473</v>
      </c>
      <c r="F2795" s="1102">
        <v>33</v>
      </c>
      <c r="G2795" s="514">
        <v>510</v>
      </c>
      <c r="H2795" s="514" t="s">
        <v>82</v>
      </c>
      <c r="I2795" s="514" t="s">
        <v>82</v>
      </c>
      <c r="J2795" s="838" t="s">
        <v>701</v>
      </c>
      <c r="K2795" s="1159" t="s">
        <v>1210</v>
      </c>
      <c r="L2795" s="837" t="s">
        <v>484</v>
      </c>
      <c r="M2795" s="468" t="s">
        <v>1788</v>
      </c>
      <c r="N2795" s="786">
        <v>153000</v>
      </c>
      <c r="O2795" s="756">
        <v>27.5</v>
      </c>
      <c r="P2795" s="801">
        <v>40</v>
      </c>
      <c r="Q2795" s="537">
        <f t="shared" si="80"/>
        <v>16.5</v>
      </c>
      <c r="R2795" s="470">
        <f>Q2795*0.75</f>
        <v>12.375</v>
      </c>
      <c r="S2795" s="1264">
        <f t="shared" si="81"/>
        <v>9272.7272727272721</v>
      </c>
      <c r="T2795" s="1265"/>
      <c r="U2795" s="1292" t="s">
        <v>1690</v>
      </c>
      <c r="V2795" s="1293"/>
    </row>
    <row r="2796" spans="1:22" ht="18">
      <c r="A2796" s="1652"/>
      <c r="B2796" s="817">
        <v>7</v>
      </c>
      <c r="C2796" s="1099">
        <v>100</v>
      </c>
      <c r="D2796" s="1102" t="s">
        <v>1918</v>
      </c>
      <c r="E2796" s="1102">
        <v>18</v>
      </c>
      <c r="F2796" s="1102">
        <v>32</v>
      </c>
      <c r="G2796" s="514">
        <v>501</v>
      </c>
      <c r="H2796" s="514" t="s">
        <v>82</v>
      </c>
      <c r="I2796" s="514" t="s">
        <v>82</v>
      </c>
      <c r="J2796" s="764" t="s">
        <v>443</v>
      </c>
      <c r="K2796" s="764" t="s">
        <v>443</v>
      </c>
      <c r="L2796" s="837" t="s">
        <v>484</v>
      </c>
      <c r="M2796" s="468" t="s">
        <v>1879</v>
      </c>
      <c r="N2796" s="514">
        <v>196000</v>
      </c>
      <c r="O2796" s="756">
        <v>37.4</v>
      </c>
      <c r="P2796" s="1130">
        <v>19</v>
      </c>
      <c r="Q2796" s="537">
        <f t="shared" si="80"/>
        <v>30.294</v>
      </c>
      <c r="R2796" s="470">
        <f>Q2796*0.75</f>
        <v>22.720500000000001</v>
      </c>
      <c r="S2796" s="1264">
        <f t="shared" si="81"/>
        <v>6469.9280385554894</v>
      </c>
      <c r="T2796" s="1265"/>
      <c r="U2796" s="1292" t="s">
        <v>1690</v>
      </c>
      <c r="V2796" s="1293"/>
    </row>
    <row r="2797" spans="1:22" ht="18">
      <c r="A2797" s="1652"/>
      <c r="B2797" s="817">
        <v>8</v>
      </c>
      <c r="C2797" s="1099" t="s">
        <v>82</v>
      </c>
      <c r="D2797" s="1102">
        <v>230</v>
      </c>
      <c r="E2797" s="1102">
        <v>0</v>
      </c>
      <c r="F2797" s="1103" t="s">
        <v>82</v>
      </c>
      <c r="G2797" s="514">
        <v>0</v>
      </c>
      <c r="H2797" s="514" t="s">
        <v>82</v>
      </c>
      <c r="I2797" s="514" t="s">
        <v>82</v>
      </c>
      <c r="J2797" s="764" t="s">
        <v>1210</v>
      </c>
      <c r="K2797" s="764">
        <v>0</v>
      </c>
      <c r="L2797" s="837" t="s">
        <v>96</v>
      </c>
      <c r="M2797" s="468" t="s">
        <v>82</v>
      </c>
      <c r="N2797" s="940"/>
      <c r="O2797" s="922"/>
      <c r="P2797" s="871"/>
      <c r="Q2797" s="537">
        <f t="shared" si="80"/>
        <v>0</v>
      </c>
      <c r="R2797" s="470">
        <f>Q2797*0.93</f>
        <v>0</v>
      </c>
      <c r="S2797" s="1264" t="e">
        <f t="shared" si="81"/>
        <v>#DIV/0!</v>
      </c>
      <c r="T2797" s="1265"/>
      <c r="U2797" s="1292" t="s">
        <v>472</v>
      </c>
      <c r="V2797" s="1293"/>
    </row>
    <row r="2798" spans="1:22" ht="18">
      <c r="A2798" s="1652"/>
      <c r="B2798" s="817" t="s">
        <v>465</v>
      </c>
      <c r="C2798" s="1099" t="s">
        <v>82</v>
      </c>
      <c r="D2798" s="1098">
        <v>30</v>
      </c>
      <c r="E2798" s="1104">
        <v>30</v>
      </c>
      <c r="F2798" s="1103" t="s">
        <v>82</v>
      </c>
      <c r="G2798" s="838" t="s">
        <v>96</v>
      </c>
      <c r="H2798" s="468" t="s">
        <v>82</v>
      </c>
      <c r="I2798" s="514" t="s">
        <v>82</v>
      </c>
      <c r="J2798" s="764" t="s">
        <v>699</v>
      </c>
      <c r="K2798" s="514">
        <v>0</v>
      </c>
      <c r="L2798" s="786" t="s">
        <v>82</v>
      </c>
      <c r="M2798" s="863" t="s">
        <v>82</v>
      </c>
      <c r="N2798" s="923"/>
      <c r="O2798" s="922"/>
      <c r="P2798" s="871"/>
      <c r="Q2798" s="537">
        <f t="shared" si="80"/>
        <v>0</v>
      </c>
      <c r="R2798" s="470">
        <f>Q2798*0.93</f>
        <v>0</v>
      </c>
      <c r="S2798" s="1264" t="e">
        <f t="shared" si="81"/>
        <v>#DIV/0!</v>
      </c>
      <c r="T2798" s="1265"/>
      <c r="U2798" s="1292" t="s">
        <v>473</v>
      </c>
      <c r="V2798" s="1293"/>
    </row>
    <row r="2799" spans="1:22" ht="18">
      <c r="A2799" s="1653"/>
      <c r="B2799" s="817" t="s">
        <v>467</v>
      </c>
      <c r="C2799" s="1131">
        <v>28</v>
      </c>
      <c r="D2799" s="1098">
        <v>50</v>
      </c>
      <c r="E2799" s="1109">
        <v>20</v>
      </c>
      <c r="F2799" s="1105">
        <v>33</v>
      </c>
      <c r="G2799" s="514">
        <v>502</v>
      </c>
      <c r="H2799" s="468" t="s">
        <v>82</v>
      </c>
      <c r="I2799" s="514" t="s">
        <v>82</v>
      </c>
      <c r="J2799" s="764">
        <v>0</v>
      </c>
      <c r="K2799" s="764">
        <v>0</v>
      </c>
      <c r="L2799" s="837" t="s">
        <v>484</v>
      </c>
      <c r="M2799" s="1091" t="s">
        <v>1594</v>
      </c>
      <c r="N2799" s="514">
        <v>102500</v>
      </c>
      <c r="O2799" s="787">
        <v>24.48</v>
      </c>
      <c r="P2799" s="801">
        <v>72</v>
      </c>
      <c r="Q2799" s="537">
        <f t="shared" si="80"/>
        <v>6.8544000000000009</v>
      </c>
      <c r="R2799" s="470">
        <f>Q2799*0.7835</f>
        <v>5.3704224000000007</v>
      </c>
      <c r="S2799" s="1264">
        <f t="shared" si="81"/>
        <v>14953.898225957048</v>
      </c>
      <c r="T2799" s="1265"/>
      <c r="U2799" s="1292" t="s">
        <v>1690</v>
      </c>
      <c r="V2799" s="1293"/>
    </row>
    <row r="2800" spans="1:22" ht="18">
      <c r="A2800" s="1651">
        <v>45708</v>
      </c>
      <c r="B2800" s="817" t="s">
        <v>256</v>
      </c>
      <c r="C2800" s="1095">
        <v>45</v>
      </c>
      <c r="D2800" s="1096">
        <v>78</v>
      </c>
      <c r="E2800" s="1101">
        <v>44</v>
      </c>
      <c r="F2800" s="1098">
        <v>36</v>
      </c>
      <c r="G2800" s="514">
        <v>508</v>
      </c>
      <c r="H2800" s="970">
        <v>166.31</v>
      </c>
      <c r="I2800" s="514" t="s">
        <v>82</v>
      </c>
      <c r="J2800" s="1160" t="s">
        <v>1016</v>
      </c>
      <c r="K2800" s="839" t="s">
        <v>96</v>
      </c>
      <c r="L2800" s="837" t="s">
        <v>484</v>
      </c>
      <c r="M2800" s="468" t="s">
        <v>1940</v>
      </c>
      <c r="N2800" s="514">
        <v>52237</v>
      </c>
      <c r="O2800" s="756">
        <v>127</v>
      </c>
      <c r="P2800" s="768">
        <v>99</v>
      </c>
      <c r="Q2800" s="537">
        <f t="shared" si="80"/>
        <v>1.27</v>
      </c>
      <c r="R2800" s="470">
        <f>Q2800*0.75</f>
        <v>0.95250000000000001</v>
      </c>
      <c r="S2800" s="1264">
        <f t="shared" si="81"/>
        <v>41131.496062992126</v>
      </c>
      <c r="T2800" s="1265"/>
      <c r="U2800" s="1292" t="s">
        <v>1569</v>
      </c>
      <c r="V2800" s="1293"/>
    </row>
    <row r="2801" spans="1:23" ht="18">
      <c r="A2801" s="1652"/>
      <c r="B2801" s="817">
        <v>6</v>
      </c>
      <c r="C2801" s="1099">
        <v>100</v>
      </c>
      <c r="D2801" s="1100" t="s">
        <v>1475</v>
      </c>
      <c r="E2801" s="1101">
        <v>77</v>
      </c>
      <c r="F2801" s="1102">
        <v>33</v>
      </c>
      <c r="G2801" s="514">
        <v>510</v>
      </c>
      <c r="H2801" s="514" t="s">
        <v>82</v>
      </c>
      <c r="I2801" s="514" t="s">
        <v>82</v>
      </c>
      <c r="J2801" s="838" t="s">
        <v>701</v>
      </c>
      <c r="K2801" s="1159" t="s">
        <v>1210</v>
      </c>
      <c r="L2801" s="837" t="s">
        <v>484</v>
      </c>
      <c r="M2801" s="468" t="s">
        <v>1788</v>
      </c>
      <c r="N2801" s="786">
        <v>153000</v>
      </c>
      <c r="O2801" s="756">
        <v>25.82</v>
      </c>
      <c r="P2801" s="801">
        <v>40</v>
      </c>
      <c r="Q2801" s="537">
        <f t="shared" si="80"/>
        <v>15.492000000000001</v>
      </c>
      <c r="R2801" s="470">
        <f>Q2801*0.75</f>
        <v>11.619</v>
      </c>
      <c r="S2801" s="1264">
        <f t="shared" si="81"/>
        <v>9876.0650658404338</v>
      </c>
      <c r="T2801" s="1265"/>
      <c r="U2801" s="1292" t="s">
        <v>1690</v>
      </c>
      <c r="V2801" s="1293"/>
    </row>
    <row r="2802" spans="1:23" ht="18">
      <c r="A2802" s="1652"/>
      <c r="B2802" s="817">
        <v>7</v>
      </c>
      <c r="C2802" s="1099">
        <v>100</v>
      </c>
      <c r="D2802" s="1102">
        <v>66</v>
      </c>
      <c r="E2802" s="1102">
        <v>18</v>
      </c>
      <c r="F2802" s="1102">
        <v>33</v>
      </c>
      <c r="G2802" s="514">
        <v>501</v>
      </c>
      <c r="H2802" s="514" t="s">
        <v>82</v>
      </c>
      <c r="I2802" s="514" t="s">
        <v>82</v>
      </c>
      <c r="J2802" s="764" t="s">
        <v>443</v>
      </c>
      <c r="K2802" s="764" t="s">
        <v>443</v>
      </c>
      <c r="L2802" s="837" t="s">
        <v>484</v>
      </c>
      <c r="M2802" s="468" t="s">
        <v>1720</v>
      </c>
      <c r="N2802" s="514">
        <v>196000</v>
      </c>
      <c r="O2802" s="756">
        <v>37.4</v>
      </c>
      <c r="P2802" s="1130">
        <v>19</v>
      </c>
      <c r="Q2802" s="537">
        <f t="shared" si="80"/>
        <v>30.294</v>
      </c>
      <c r="R2802" s="470">
        <f>Q2802*0.75</f>
        <v>22.720500000000001</v>
      </c>
      <c r="S2802" s="1264">
        <f t="shared" si="81"/>
        <v>6469.9280385554894</v>
      </c>
      <c r="T2802" s="1265"/>
      <c r="U2802" s="1292" t="s">
        <v>1690</v>
      </c>
      <c r="V2802" s="1293"/>
    </row>
    <row r="2803" spans="1:23" ht="18">
      <c r="A2803" s="1652"/>
      <c r="B2803" s="817">
        <v>8</v>
      </c>
      <c r="C2803" s="1099" t="s">
        <v>82</v>
      </c>
      <c r="D2803" s="1102">
        <v>230</v>
      </c>
      <c r="E2803" s="1102">
        <v>0</v>
      </c>
      <c r="F2803" s="1103" t="s">
        <v>82</v>
      </c>
      <c r="G2803" s="514">
        <v>0</v>
      </c>
      <c r="H2803" s="514" t="s">
        <v>82</v>
      </c>
      <c r="I2803" s="514" t="s">
        <v>82</v>
      </c>
      <c r="J2803" s="764" t="s">
        <v>1210</v>
      </c>
      <c r="K2803" s="764">
        <v>0</v>
      </c>
      <c r="L2803" s="837" t="s">
        <v>96</v>
      </c>
      <c r="M2803" s="468" t="s">
        <v>82</v>
      </c>
      <c r="N2803" s="940"/>
      <c r="O2803" s="922"/>
      <c r="P2803" s="871"/>
      <c r="Q2803" s="537">
        <f t="shared" si="80"/>
        <v>0</v>
      </c>
      <c r="R2803" s="470">
        <f>Q2803*0.93</f>
        <v>0</v>
      </c>
      <c r="S2803" s="1264" t="e">
        <f t="shared" si="81"/>
        <v>#DIV/0!</v>
      </c>
      <c r="T2803" s="1265"/>
      <c r="U2803" s="1292" t="s">
        <v>472</v>
      </c>
      <c r="V2803" s="1293"/>
    </row>
    <row r="2804" spans="1:23" ht="18">
      <c r="A2804" s="1652"/>
      <c r="B2804" s="817" t="s">
        <v>465</v>
      </c>
      <c r="C2804" s="1099" t="s">
        <v>82</v>
      </c>
      <c r="D2804" s="1098">
        <v>30</v>
      </c>
      <c r="E2804" s="1104">
        <v>30</v>
      </c>
      <c r="F2804" s="1103" t="s">
        <v>82</v>
      </c>
      <c r="G2804" s="838" t="s">
        <v>96</v>
      </c>
      <c r="H2804" s="468" t="s">
        <v>82</v>
      </c>
      <c r="I2804" s="514" t="s">
        <v>82</v>
      </c>
      <c r="J2804" s="764" t="s">
        <v>699</v>
      </c>
      <c r="K2804" s="514">
        <v>0</v>
      </c>
      <c r="L2804" s="786" t="s">
        <v>82</v>
      </c>
      <c r="M2804" s="863" t="s">
        <v>82</v>
      </c>
      <c r="N2804" s="923"/>
      <c r="O2804" s="922"/>
      <c r="P2804" s="871"/>
      <c r="Q2804" s="537">
        <f t="shared" si="80"/>
        <v>0</v>
      </c>
      <c r="R2804" s="470">
        <f>Q2804*0.93</f>
        <v>0</v>
      </c>
      <c r="S2804" s="1264" t="e">
        <f t="shared" si="81"/>
        <v>#DIV/0!</v>
      </c>
      <c r="T2804" s="1265"/>
      <c r="U2804" s="1292" t="s">
        <v>473</v>
      </c>
      <c r="V2804" s="1293"/>
    </row>
    <row r="2805" spans="1:23" ht="18">
      <c r="A2805" s="1653"/>
      <c r="B2805" s="817" t="s">
        <v>467</v>
      </c>
      <c r="C2805" s="1131">
        <v>25</v>
      </c>
      <c r="D2805" s="1098">
        <v>50</v>
      </c>
      <c r="E2805" s="1109">
        <v>20</v>
      </c>
      <c r="F2805" s="1105">
        <v>32</v>
      </c>
      <c r="G2805" s="514">
        <v>501</v>
      </c>
      <c r="H2805" s="468" t="s">
        <v>82</v>
      </c>
      <c r="I2805" s="514" t="s">
        <v>82</v>
      </c>
      <c r="J2805" s="764">
        <v>0</v>
      </c>
      <c r="K2805" s="764">
        <v>0</v>
      </c>
      <c r="L2805" s="837" t="s">
        <v>484</v>
      </c>
      <c r="M2805" s="1091" t="s">
        <v>1353</v>
      </c>
      <c r="N2805" s="514">
        <v>102500</v>
      </c>
      <c r="O2805" s="787">
        <v>24.48</v>
      </c>
      <c r="P2805" s="801">
        <v>72</v>
      </c>
      <c r="Q2805" s="537">
        <f t="shared" si="80"/>
        <v>6.8544000000000009</v>
      </c>
      <c r="R2805" s="470">
        <f>Q2805*0.7835</f>
        <v>5.3704224000000007</v>
      </c>
      <c r="S2805" s="1264">
        <f t="shared" si="81"/>
        <v>14953.898225957048</v>
      </c>
      <c r="T2805" s="1265"/>
      <c r="U2805" s="1292" t="s">
        <v>1690</v>
      </c>
      <c r="V2805" s="1293"/>
    </row>
    <row r="2806" spans="1:23" ht="18">
      <c r="A2806" s="1651">
        <v>45709</v>
      </c>
      <c r="B2806" s="817" t="s">
        <v>256</v>
      </c>
      <c r="C2806" s="1095">
        <v>45</v>
      </c>
      <c r="D2806" s="1096">
        <v>78</v>
      </c>
      <c r="E2806" s="1101">
        <v>44</v>
      </c>
      <c r="F2806" s="1098" t="s">
        <v>874</v>
      </c>
      <c r="G2806" s="514">
        <v>509</v>
      </c>
      <c r="H2806" s="970">
        <v>166.31</v>
      </c>
      <c r="I2806" s="514" t="s">
        <v>82</v>
      </c>
      <c r="J2806" s="1160" t="s">
        <v>1016</v>
      </c>
      <c r="K2806" s="839" t="s">
        <v>96</v>
      </c>
      <c r="L2806" s="837" t="s">
        <v>484</v>
      </c>
      <c r="M2806" s="468" t="s">
        <v>1390</v>
      </c>
      <c r="N2806" s="514">
        <v>51233</v>
      </c>
      <c r="O2806" s="756">
        <v>127</v>
      </c>
      <c r="P2806" s="768">
        <v>99</v>
      </c>
      <c r="Q2806" s="537">
        <f t="shared" si="80"/>
        <v>1.27</v>
      </c>
      <c r="R2806" s="470">
        <f>Q2806*0.75</f>
        <v>0.95250000000000001</v>
      </c>
      <c r="S2806" s="1264">
        <f t="shared" si="81"/>
        <v>40340.944881889765</v>
      </c>
      <c r="T2806" s="1265"/>
      <c r="U2806" s="1292" t="s">
        <v>1569</v>
      </c>
      <c r="V2806" s="1293"/>
    </row>
    <row r="2807" spans="1:23" ht="18">
      <c r="A2807" s="1652"/>
      <c r="B2807" s="817">
        <v>6</v>
      </c>
      <c r="C2807" s="1099">
        <v>100</v>
      </c>
      <c r="D2807" s="1100">
        <v>54</v>
      </c>
      <c r="E2807" s="1101">
        <v>77</v>
      </c>
      <c r="F2807" s="1102">
        <v>33</v>
      </c>
      <c r="G2807" s="514">
        <v>511</v>
      </c>
      <c r="H2807" s="514" t="s">
        <v>82</v>
      </c>
      <c r="I2807" s="514" t="s">
        <v>82</v>
      </c>
      <c r="J2807" s="838" t="s">
        <v>701</v>
      </c>
      <c r="K2807" s="1159" t="s">
        <v>1210</v>
      </c>
      <c r="L2807" s="837" t="s">
        <v>484</v>
      </c>
      <c r="M2807" s="468" t="s">
        <v>1788</v>
      </c>
      <c r="N2807" s="786">
        <v>153000</v>
      </c>
      <c r="O2807" s="756">
        <v>25.63</v>
      </c>
      <c r="P2807" s="801">
        <v>40</v>
      </c>
      <c r="Q2807" s="537">
        <f t="shared" si="80"/>
        <v>15.378</v>
      </c>
      <c r="R2807" s="470">
        <f>Q2807*0.75</f>
        <v>11.5335</v>
      </c>
      <c r="S2807" s="1264">
        <f t="shared" si="81"/>
        <v>9949.2781896215365</v>
      </c>
      <c r="T2807" s="1265"/>
      <c r="U2807" s="1292" t="s">
        <v>1690</v>
      </c>
      <c r="V2807" s="1293"/>
    </row>
    <row r="2808" spans="1:23" ht="18">
      <c r="A2808" s="1652"/>
      <c r="B2808" s="817">
        <v>7</v>
      </c>
      <c r="C2808" s="1099">
        <v>100</v>
      </c>
      <c r="D2808" s="1102">
        <v>66</v>
      </c>
      <c r="E2808" s="1102">
        <v>18</v>
      </c>
      <c r="F2808" s="1102" t="s">
        <v>1135</v>
      </c>
      <c r="G2808" s="514">
        <v>501</v>
      </c>
      <c r="H2808" s="514" t="s">
        <v>82</v>
      </c>
      <c r="I2808" s="514" t="s">
        <v>82</v>
      </c>
      <c r="J2808" s="764" t="s">
        <v>443</v>
      </c>
      <c r="K2808" s="764" t="s">
        <v>443</v>
      </c>
      <c r="L2808" s="837" t="s">
        <v>484</v>
      </c>
      <c r="M2808" s="468" t="s">
        <v>1943</v>
      </c>
      <c r="N2808" s="514">
        <v>196000</v>
      </c>
      <c r="O2808" s="756">
        <v>37.4</v>
      </c>
      <c r="P2808" s="1130">
        <v>19</v>
      </c>
      <c r="Q2808" s="537">
        <f t="shared" ref="Q2808:Q2871" si="82">O2808*(100-P2808)/100</f>
        <v>30.294</v>
      </c>
      <c r="R2808" s="470">
        <f>Q2808*0.75</f>
        <v>22.720500000000001</v>
      </c>
      <c r="S2808" s="1264">
        <f t="shared" ref="S2808:S2871" si="83">N2808/Q2808</f>
        <v>6469.9280385554894</v>
      </c>
      <c r="T2808" s="1265"/>
      <c r="U2808" s="1292" t="s">
        <v>1690</v>
      </c>
      <c r="V2808" s="1293"/>
      <c r="W2808" s="959">
        <v>9</v>
      </c>
    </row>
    <row r="2809" spans="1:23" ht="18">
      <c r="A2809" s="1652"/>
      <c r="B2809" s="817">
        <v>8</v>
      </c>
      <c r="C2809" s="1099" t="s">
        <v>82</v>
      </c>
      <c r="D2809" s="1102">
        <v>230</v>
      </c>
      <c r="E2809" s="1102">
        <v>0</v>
      </c>
      <c r="F2809" s="1103" t="s">
        <v>82</v>
      </c>
      <c r="G2809" s="514">
        <v>0</v>
      </c>
      <c r="H2809" s="514" t="s">
        <v>82</v>
      </c>
      <c r="I2809" s="514" t="s">
        <v>82</v>
      </c>
      <c r="J2809" s="764" t="s">
        <v>1210</v>
      </c>
      <c r="K2809" s="764">
        <v>0</v>
      </c>
      <c r="L2809" s="837" t="s">
        <v>96</v>
      </c>
      <c r="M2809" s="468" t="s">
        <v>82</v>
      </c>
      <c r="N2809" s="940"/>
      <c r="O2809" s="922"/>
      <c r="P2809" s="871"/>
      <c r="Q2809" s="537">
        <f t="shared" si="82"/>
        <v>0</v>
      </c>
      <c r="R2809" s="470">
        <f>Q2809*0.93</f>
        <v>0</v>
      </c>
      <c r="S2809" s="1264" t="e">
        <f t="shared" si="83"/>
        <v>#DIV/0!</v>
      </c>
      <c r="T2809" s="1265"/>
      <c r="U2809" s="1292" t="s">
        <v>472</v>
      </c>
      <c r="V2809" s="1293"/>
    </row>
    <row r="2810" spans="1:23" ht="18">
      <c r="A2810" s="1652"/>
      <c r="B2810" s="817" t="s">
        <v>465</v>
      </c>
      <c r="C2810" s="1099" t="s">
        <v>82</v>
      </c>
      <c r="D2810" s="1098">
        <v>30</v>
      </c>
      <c r="E2810" s="1104">
        <v>30</v>
      </c>
      <c r="F2810" s="1103" t="s">
        <v>82</v>
      </c>
      <c r="G2810" s="838" t="s">
        <v>96</v>
      </c>
      <c r="H2810" s="468" t="s">
        <v>82</v>
      </c>
      <c r="I2810" s="514" t="s">
        <v>82</v>
      </c>
      <c r="J2810" s="764" t="s">
        <v>699</v>
      </c>
      <c r="K2810" s="514">
        <v>0</v>
      </c>
      <c r="L2810" s="786" t="s">
        <v>82</v>
      </c>
      <c r="M2810" s="863" t="s">
        <v>82</v>
      </c>
      <c r="N2810" s="923"/>
      <c r="O2810" s="922"/>
      <c r="P2810" s="871"/>
      <c r="Q2810" s="537">
        <f t="shared" si="82"/>
        <v>0</v>
      </c>
      <c r="R2810" s="470">
        <f>Q2810*0.93</f>
        <v>0</v>
      </c>
      <c r="S2810" s="1264" t="e">
        <f t="shared" si="83"/>
        <v>#DIV/0!</v>
      </c>
      <c r="T2810" s="1265"/>
      <c r="U2810" s="1292" t="s">
        <v>473</v>
      </c>
      <c r="V2810" s="1293"/>
    </row>
    <row r="2811" spans="1:23" ht="18">
      <c r="A2811" s="1653"/>
      <c r="B2811" s="817" t="s">
        <v>467</v>
      </c>
      <c r="C2811" s="1131">
        <v>25</v>
      </c>
      <c r="D2811" s="1098">
        <v>50</v>
      </c>
      <c r="E2811" s="1109">
        <v>20</v>
      </c>
      <c r="F2811" s="1105">
        <v>32</v>
      </c>
      <c r="G2811" s="514">
        <v>501</v>
      </c>
      <c r="H2811" s="468" t="s">
        <v>82</v>
      </c>
      <c r="I2811" s="514" t="s">
        <v>82</v>
      </c>
      <c r="J2811" s="764">
        <v>0</v>
      </c>
      <c r="K2811" s="764">
        <v>0</v>
      </c>
      <c r="L2811" s="837" t="s">
        <v>484</v>
      </c>
      <c r="M2811" s="1091" t="s">
        <v>1594</v>
      </c>
      <c r="N2811" s="514">
        <v>102500</v>
      </c>
      <c r="O2811" s="787">
        <v>24.48</v>
      </c>
      <c r="P2811" s="801">
        <v>72</v>
      </c>
      <c r="Q2811" s="537">
        <f t="shared" si="82"/>
        <v>6.8544000000000009</v>
      </c>
      <c r="R2811" s="470">
        <f>Q2811*0.7835</f>
        <v>5.3704224000000007</v>
      </c>
      <c r="S2811" s="1264">
        <f t="shared" si="83"/>
        <v>14953.898225957048</v>
      </c>
      <c r="T2811" s="1265"/>
      <c r="U2811" s="1292" t="s">
        <v>1690</v>
      </c>
      <c r="V2811" s="1293"/>
    </row>
    <row r="2812" spans="1:23" ht="18">
      <c r="A2812" s="1651">
        <v>45710</v>
      </c>
      <c r="B2812" s="817" t="s">
        <v>256</v>
      </c>
      <c r="C2812" s="1095">
        <v>45</v>
      </c>
      <c r="D2812" s="1096">
        <v>78</v>
      </c>
      <c r="E2812" s="1101">
        <v>44</v>
      </c>
      <c r="F2812" s="1098">
        <v>36</v>
      </c>
      <c r="G2812" s="514">
        <v>509</v>
      </c>
      <c r="H2812" s="970">
        <v>166.3</v>
      </c>
      <c r="I2812" s="514" t="s">
        <v>82</v>
      </c>
      <c r="J2812" s="1160" t="s">
        <v>1016</v>
      </c>
      <c r="K2812" s="839" t="s">
        <v>96</v>
      </c>
      <c r="L2812" s="837" t="s">
        <v>484</v>
      </c>
      <c r="M2812" s="468" t="s">
        <v>1390</v>
      </c>
      <c r="N2812" s="514">
        <v>52623</v>
      </c>
      <c r="O2812" s="756">
        <v>127</v>
      </c>
      <c r="P2812" s="768">
        <v>99</v>
      </c>
      <c r="Q2812" s="537">
        <f t="shared" si="82"/>
        <v>1.27</v>
      </c>
      <c r="R2812" s="470">
        <f>Q2812*0.75</f>
        <v>0.95250000000000001</v>
      </c>
      <c r="S2812" s="1264">
        <f t="shared" si="83"/>
        <v>41435.433070866144</v>
      </c>
      <c r="T2812" s="1265"/>
      <c r="U2812" s="1292" t="s">
        <v>1569</v>
      </c>
      <c r="V2812" s="1293"/>
    </row>
    <row r="2813" spans="1:23" ht="18">
      <c r="A2813" s="1652"/>
      <c r="B2813" s="817">
        <v>6</v>
      </c>
      <c r="C2813" s="1099">
        <v>100</v>
      </c>
      <c r="D2813" s="1100" t="s">
        <v>1648</v>
      </c>
      <c r="E2813" s="1101">
        <v>78</v>
      </c>
      <c r="F2813" s="1102">
        <v>33</v>
      </c>
      <c r="G2813" s="514">
        <v>510</v>
      </c>
      <c r="H2813" s="514" t="s">
        <v>82</v>
      </c>
      <c r="I2813" s="514" t="s">
        <v>82</v>
      </c>
      <c r="J2813" s="838" t="s">
        <v>701</v>
      </c>
      <c r="K2813" s="1159" t="s">
        <v>1210</v>
      </c>
      <c r="L2813" s="837" t="s">
        <v>484</v>
      </c>
      <c r="M2813" s="468" t="s">
        <v>1760</v>
      </c>
      <c r="N2813" s="786">
        <v>153000</v>
      </c>
      <c r="O2813" s="756">
        <v>25</v>
      </c>
      <c r="P2813" s="801">
        <v>40</v>
      </c>
      <c r="Q2813" s="537">
        <f t="shared" si="82"/>
        <v>15</v>
      </c>
      <c r="R2813" s="470">
        <f>Q2813*0.75</f>
        <v>11.25</v>
      </c>
      <c r="S2813" s="1264">
        <f t="shared" si="83"/>
        <v>10200</v>
      </c>
      <c r="T2813" s="1265"/>
      <c r="U2813" s="1292" t="s">
        <v>1690</v>
      </c>
      <c r="V2813" s="1293"/>
      <c r="W2813" s="959">
        <v>14</v>
      </c>
    </row>
    <row r="2814" spans="1:23" ht="18">
      <c r="A2814" s="1652"/>
      <c r="B2814" s="817">
        <v>7</v>
      </c>
      <c r="C2814" s="1099">
        <v>100</v>
      </c>
      <c r="D2814" s="1102">
        <v>66</v>
      </c>
      <c r="E2814" s="1102">
        <v>16</v>
      </c>
      <c r="F2814" s="1102">
        <v>33</v>
      </c>
      <c r="G2814" s="514">
        <v>500</v>
      </c>
      <c r="H2814" s="514" t="s">
        <v>82</v>
      </c>
      <c r="I2814" s="514" t="s">
        <v>82</v>
      </c>
      <c r="J2814" s="764" t="s">
        <v>443</v>
      </c>
      <c r="K2814" s="764" t="s">
        <v>443</v>
      </c>
      <c r="L2814" s="837" t="s">
        <v>484</v>
      </c>
      <c r="M2814" s="468" t="s">
        <v>1879</v>
      </c>
      <c r="N2814" s="514">
        <v>196000</v>
      </c>
      <c r="O2814" s="756">
        <v>37.4</v>
      </c>
      <c r="P2814" s="1130">
        <v>19</v>
      </c>
      <c r="Q2814" s="537">
        <f t="shared" si="82"/>
        <v>30.294</v>
      </c>
      <c r="R2814" s="470">
        <f>Q2814*0.75</f>
        <v>22.720500000000001</v>
      </c>
      <c r="S2814" s="1264">
        <f t="shared" si="83"/>
        <v>6469.9280385554894</v>
      </c>
      <c r="T2814" s="1265"/>
      <c r="U2814" s="1292" t="s">
        <v>1690</v>
      </c>
      <c r="V2814" s="1293"/>
    </row>
    <row r="2815" spans="1:23" ht="18">
      <c r="A2815" s="1652"/>
      <c r="B2815" s="817">
        <v>8</v>
      </c>
      <c r="C2815" s="1099" t="s">
        <v>82</v>
      </c>
      <c r="D2815" s="1102">
        <v>230</v>
      </c>
      <c r="E2815" s="1102">
        <v>0</v>
      </c>
      <c r="F2815" s="1103" t="s">
        <v>82</v>
      </c>
      <c r="G2815" s="514">
        <v>0</v>
      </c>
      <c r="H2815" s="514" t="s">
        <v>82</v>
      </c>
      <c r="I2815" s="514" t="s">
        <v>82</v>
      </c>
      <c r="J2815" s="764" t="s">
        <v>1210</v>
      </c>
      <c r="K2815" s="764">
        <v>0</v>
      </c>
      <c r="L2815" s="837" t="s">
        <v>96</v>
      </c>
      <c r="M2815" s="468" t="s">
        <v>82</v>
      </c>
      <c r="N2815" s="940"/>
      <c r="O2815" s="922"/>
      <c r="P2815" s="871"/>
      <c r="Q2815" s="537">
        <f t="shared" si="82"/>
        <v>0</v>
      </c>
      <c r="R2815" s="470">
        <f>Q2815*0.93</f>
        <v>0</v>
      </c>
      <c r="S2815" s="1264" t="e">
        <f t="shared" si="83"/>
        <v>#DIV/0!</v>
      </c>
      <c r="T2815" s="1265"/>
      <c r="U2815" s="1292" t="s">
        <v>472</v>
      </c>
      <c r="V2815" s="1293"/>
    </row>
    <row r="2816" spans="1:23" ht="18">
      <c r="A2816" s="1652"/>
      <c r="B2816" s="817" t="s">
        <v>465</v>
      </c>
      <c r="C2816" s="1099" t="s">
        <v>82</v>
      </c>
      <c r="D2816" s="1098">
        <v>30</v>
      </c>
      <c r="E2816" s="1104">
        <v>30</v>
      </c>
      <c r="F2816" s="1103" t="s">
        <v>82</v>
      </c>
      <c r="G2816" s="838" t="s">
        <v>96</v>
      </c>
      <c r="H2816" s="468" t="s">
        <v>82</v>
      </c>
      <c r="I2816" s="514" t="s">
        <v>82</v>
      </c>
      <c r="J2816" s="764" t="s">
        <v>699</v>
      </c>
      <c r="K2816" s="514">
        <v>0</v>
      </c>
      <c r="L2816" s="786" t="s">
        <v>82</v>
      </c>
      <c r="M2816" s="863" t="s">
        <v>82</v>
      </c>
      <c r="N2816" s="923"/>
      <c r="O2816" s="922"/>
      <c r="P2816" s="871"/>
      <c r="Q2816" s="537">
        <f t="shared" si="82"/>
        <v>0</v>
      </c>
      <c r="R2816" s="470">
        <f>Q2816*0.93</f>
        <v>0</v>
      </c>
      <c r="S2816" s="1264" t="e">
        <f t="shared" si="83"/>
        <v>#DIV/0!</v>
      </c>
      <c r="T2816" s="1265"/>
      <c r="U2816" s="1292" t="s">
        <v>473</v>
      </c>
      <c r="V2816" s="1293"/>
    </row>
    <row r="2817" spans="1:22" ht="18">
      <c r="A2817" s="1653"/>
      <c r="B2817" s="817" t="s">
        <v>467</v>
      </c>
      <c r="C2817" s="1131">
        <v>26</v>
      </c>
      <c r="D2817" s="1098">
        <v>48</v>
      </c>
      <c r="E2817" s="1109">
        <v>20</v>
      </c>
      <c r="F2817" s="1105">
        <v>32</v>
      </c>
      <c r="G2817" s="514">
        <v>501</v>
      </c>
      <c r="H2817" s="468" t="s">
        <v>82</v>
      </c>
      <c r="I2817" s="514" t="s">
        <v>82</v>
      </c>
      <c r="J2817" s="764">
        <v>0</v>
      </c>
      <c r="K2817" s="764">
        <v>0</v>
      </c>
      <c r="L2817" s="837" t="s">
        <v>484</v>
      </c>
      <c r="M2817" s="1091" t="s">
        <v>1594</v>
      </c>
      <c r="N2817" s="514">
        <v>102500</v>
      </c>
      <c r="O2817" s="787">
        <v>24.48</v>
      </c>
      <c r="P2817" s="801">
        <v>72</v>
      </c>
      <c r="Q2817" s="537">
        <f t="shared" si="82"/>
        <v>6.8544000000000009</v>
      </c>
      <c r="R2817" s="470">
        <f>Q2817*0.7835</f>
        <v>5.3704224000000007</v>
      </c>
      <c r="S2817" s="1264">
        <f t="shared" si="83"/>
        <v>14953.898225957048</v>
      </c>
      <c r="T2817" s="1265"/>
      <c r="U2817" s="1292" t="s">
        <v>1690</v>
      </c>
      <c r="V2817" s="1293"/>
    </row>
    <row r="2818" spans="1:22" ht="18">
      <c r="A2818" s="1651">
        <v>45711</v>
      </c>
      <c r="B2818" s="817" t="s">
        <v>256</v>
      </c>
      <c r="C2818" s="1095">
        <v>45</v>
      </c>
      <c r="D2818" s="1096">
        <v>78</v>
      </c>
      <c r="E2818" s="1101">
        <v>44</v>
      </c>
      <c r="F2818" s="1098">
        <v>36</v>
      </c>
      <c r="G2818" s="514">
        <v>507</v>
      </c>
      <c r="H2818" s="970">
        <v>166.29</v>
      </c>
      <c r="I2818" s="514" t="s">
        <v>82</v>
      </c>
      <c r="J2818" s="1160" t="s">
        <v>1016</v>
      </c>
      <c r="K2818" s="839" t="s">
        <v>96</v>
      </c>
      <c r="L2818" s="837" t="s">
        <v>484</v>
      </c>
      <c r="M2818" s="468" t="s">
        <v>1940</v>
      </c>
      <c r="N2818" s="514">
        <v>52605</v>
      </c>
      <c r="O2818" s="756">
        <v>127</v>
      </c>
      <c r="P2818" s="768">
        <v>99</v>
      </c>
      <c r="Q2818" s="537">
        <f t="shared" si="82"/>
        <v>1.27</v>
      </c>
      <c r="R2818" s="470">
        <f>Q2818*0.75</f>
        <v>0.95250000000000001</v>
      </c>
      <c r="S2818" s="1264">
        <f t="shared" si="83"/>
        <v>41421.259842519685</v>
      </c>
      <c r="T2818" s="1265"/>
      <c r="U2818" s="1292" t="s">
        <v>1569</v>
      </c>
      <c r="V2818" s="1293"/>
    </row>
    <row r="2819" spans="1:22" ht="18">
      <c r="A2819" s="1652"/>
      <c r="B2819" s="817">
        <v>6</v>
      </c>
      <c r="C2819" s="1099">
        <v>100</v>
      </c>
      <c r="D2819" s="1100" t="s">
        <v>1475</v>
      </c>
      <c r="E2819" s="1101">
        <v>78</v>
      </c>
      <c r="F2819" s="1102">
        <v>33</v>
      </c>
      <c r="G2819" s="514">
        <v>505</v>
      </c>
      <c r="H2819" s="514" t="s">
        <v>82</v>
      </c>
      <c r="I2819" s="514" t="s">
        <v>82</v>
      </c>
      <c r="J2819" s="838" t="s">
        <v>701</v>
      </c>
      <c r="K2819" s="1159" t="s">
        <v>1210</v>
      </c>
      <c r="L2819" s="837" t="s">
        <v>484</v>
      </c>
      <c r="M2819" s="468" t="s">
        <v>1788</v>
      </c>
      <c r="N2819" s="786">
        <v>153000</v>
      </c>
      <c r="O2819" s="756">
        <v>26.27</v>
      </c>
      <c r="P2819" s="801">
        <v>40</v>
      </c>
      <c r="Q2819" s="537">
        <f t="shared" si="82"/>
        <v>15.762</v>
      </c>
      <c r="R2819" s="470">
        <f>Q2819*0.75</f>
        <v>11.8215</v>
      </c>
      <c r="S2819" s="1264">
        <f t="shared" si="83"/>
        <v>9706.8899885801293</v>
      </c>
      <c r="T2819" s="1265"/>
      <c r="U2819" s="1292" t="s">
        <v>1690</v>
      </c>
      <c r="V2819" s="1293"/>
    </row>
    <row r="2820" spans="1:22" ht="18">
      <c r="A2820" s="1652"/>
      <c r="B2820" s="817">
        <v>7</v>
      </c>
      <c r="C2820" s="1099">
        <v>100</v>
      </c>
      <c r="D2820" s="1102">
        <v>66</v>
      </c>
      <c r="E2820" s="1102">
        <v>16</v>
      </c>
      <c r="F2820" s="1102">
        <v>33</v>
      </c>
      <c r="G2820" s="514">
        <v>501</v>
      </c>
      <c r="H2820" s="514" t="s">
        <v>82</v>
      </c>
      <c r="I2820" s="514" t="s">
        <v>82</v>
      </c>
      <c r="J2820" s="764" t="s">
        <v>443</v>
      </c>
      <c r="K2820" s="764" t="s">
        <v>443</v>
      </c>
      <c r="L2820" s="837" t="s">
        <v>484</v>
      </c>
      <c r="M2820" s="468" t="s">
        <v>1879</v>
      </c>
      <c r="N2820" s="514">
        <v>196000</v>
      </c>
      <c r="O2820" s="756">
        <v>37.4</v>
      </c>
      <c r="P2820" s="1130">
        <v>19</v>
      </c>
      <c r="Q2820" s="537">
        <f t="shared" si="82"/>
        <v>30.294</v>
      </c>
      <c r="R2820" s="470">
        <f>Q2820*0.75</f>
        <v>22.720500000000001</v>
      </c>
      <c r="S2820" s="1264">
        <f t="shared" si="83"/>
        <v>6469.9280385554894</v>
      </c>
      <c r="T2820" s="1265"/>
      <c r="U2820" s="1292" t="s">
        <v>1690</v>
      </c>
      <c r="V2820" s="1293"/>
    </row>
    <row r="2821" spans="1:22" ht="18">
      <c r="A2821" s="1652"/>
      <c r="B2821" s="817">
        <v>8</v>
      </c>
      <c r="C2821" s="1099" t="s">
        <v>82</v>
      </c>
      <c r="D2821" s="1102">
        <v>230</v>
      </c>
      <c r="E2821" s="1102">
        <v>0</v>
      </c>
      <c r="F2821" s="1103" t="s">
        <v>82</v>
      </c>
      <c r="G2821" s="514">
        <v>0</v>
      </c>
      <c r="H2821" s="514" t="s">
        <v>82</v>
      </c>
      <c r="I2821" s="514" t="s">
        <v>82</v>
      </c>
      <c r="J2821" s="764" t="s">
        <v>1210</v>
      </c>
      <c r="K2821" s="764">
        <v>0</v>
      </c>
      <c r="L2821" s="837" t="s">
        <v>96</v>
      </c>
      <c r="M2821" s="468" t="s">
        <v>82</v>
      </c>
      <c r="N2821" s="940"/>
      <c r="O2821" s="922"/>
      <c r="P2821" s="871"/>
      <c r="Q2821" s="537">
        <f t="shared" si="82"/>
        <v>0</v>
      </c>
      <c r="R2821" s="470">
        <f>Q2821*0.93</f>
        <v>0</v>
      </c>
      <c r="S2821" s="1264" t="e">
        <f t="shared" si="83"/>
        <v>#DIV/0!</v>
      </c>
      <c r="T2821" s="1265"/>
      <c r="U2821" s="1292" t="s">
        <v>472</v>
      </c>
      <c r="V2821" s="1293"/>
    </row>
    <row r="2822" spans="1:22" ht="18">
      <c r="A2822" s="1652"/>
      <c r="B2822" s="817" t="s">
        <v>465</v>
      </c>
      <c r="C2822" s="1099" t="s">
        <v>82</v>
      </c>
      <c r="D2822" s="1098">
        <v>30</v>
      </c>
      <c r="E2822" s="1104">
        <v>30</v>
      </c>
      <c r="F2822" s="1103" t="s">
        <v>82</v>
      </c>
      <c r="G2822" s="838" t="s">
        <v>96</v>
      </c>
      <c r="H2822" s="468" t="s">
        <v>82</v>
      </c>
      <c r="I2822" s="514" t="s">
        <v>82</v>
      </c>
      <c r="J2822" s="764" t="s">
        <v>699</v>
      </c>
      <c r="K2822" s="514">
        <v>0</v>
      </c>
      <c r="L2822" s="786" t="s">
        <v>82</v>
      </c>
      <c r="M2822" s="863" t="s">
        <v>82</v>
      </c>
      <c r="N2822" s="923"/>
      <c r="O2822" s="922"/>
      <c r="P2822" s="871"/>
      <c r="Q2822" s="537">
        <f t="shared" si="82"/>
        <v>0</v>
      </c>
      <c r="R2822" s="470">
        <f>Q2822*0.93</f>
        <v>0</v>
      </c>
      <c r="S2822" s="1264" t="e">
        <f t="shared" si="83"/>
        <v>#DIV/0!</v>
      </c>
      <c r="T2822" s="1265"/>
      <c r="U2822" s="1292" t="s">
        <v>473</v>
      </c>
      <c r="V2822" s="1293"/>
    </row>
    <row r="2823" spans="1:22" ht="18">
      <c r="A2823" s="1653"/>
      <c r="B2823" s="817" t="s">
        <v>467</v>
      </c>
      <c r="C2823" s="1131">
        <v>26</v>
      </c>
      <c r="D2823" s="1098">
        <v>48</v>
      </c>
      <c r="E2823" s="1109">
        <v>20</v>
      </c>
      <c r="F2823" s="1105">
        <v>32</v>
      </c>
      <c r="G2823" s="514">
        <v>501</v>
      </c>
      <c r="H2823" s="468" t="s">
        <v>82</v>
      </c>
      <c r="I2823" s="514" t="s">
        <v>82</v>
      </c>
      <c r="J2823" s="764">
        <v>0</v>
      </c>
      <c r="K2823" s="764">
        <v>0</v>
      </c>
      <c r="L2823" s="837" t="s">
        <v>484</v>
      </c>
      <c r="M2823" s="1091" t="s">
        <v>1945</v>
      </c>
      <c r="N2823" s="514">
        <v>102500</v>
      </c>
      <c r="O2823" s="787">
        <v>24.48</v>
      </c>
      <c r="P2823" s="801">
        <v>72</v>
      </c>
      <c r="Q2823" s="537">
        <f t="shared" si="82"/>
        <v>6.8544000000000009</v>
      </c>
      <c r="R2823" s="470">
        <f>Q2823*0.7835</f>
        <v>5.3704224000000007</v>
      </c>
      <c r="S2823" s="1264">
        <f t="shared" si="83"/>
        <v>14953.898225957048</v>
      </c>
      <c r="T2823" s="1265"/>
      <c r="U2823" s="1292" t="s">
        <v>1690</v>
      </c>
      <c r="V2823" s="1293"/>
    </row>
    <row r="2824" spans="1:22" ht="19">
      <c r="A2824" s="1651">
        <v>45712</v>
      </c>
      <c r="B2824" s="817" t="s">
        <v>256</v>
      </c>
      <c r="C2824" s="1095">
        <v>45</v>
      </c>
      <c r="D2824" s="1096" t="s">
        <v>1452</v>
      </c>
      <c r="E2824" s="1101">
        <v>44</v>
      </c>
      <c r="F2824" s="1098" t="s">
        <v>1402</v>
      </c>
      <c r="G2824" s="514">
        <v>506</v>
      </c>
      <c r="H2824" s="970">
        <v>166.29</v>
      </c>
      <c r="I2824" s="514" t="s">
        <v>82</v>
      </c>
      <c r="J2824" s="1160" t="s">
        <v>1016</v>
      </c>
      <c r="K2824" s="839" t="s">
        <v>96</v>
      </c>
      <c r="L2824" s="837" t="s">
        <v>484</v>
      </c>
      <c r="M2824" s="468" t="s">
        <v>1940</v>
      </c>
      <c r="N2824" s="514">
        <v>52702</v>
      </c>
      <c r="O2824" s="756">
        <v>127</v>
      </c>
      <c r="P2824" s="768">
        <v>99</v>
      </c>
      <c r="Q2824" s="537">
        <f t="shared" si="82"/>
        <v>1.27</v>
      </c>
      <c r="R2824" s="470">
        <f>Q2824*0.75</f>
        <v>0.95250000000000001</v>
      </c>
      <c r="S2824" s="1264">
        <f t="shared" si="83"/>
        <v>41497.637795275587</v>
      </c>
      <c r="T2824" s="1265"/>
      <c r="U2824" s="1292" t="s">
        <v>1569</v>
      </c>
      <c r="V2824" s="1293"/>
    </row>
    <row r="2825" spans="1:22" ht="18">
      <c r="A2825" s="1652"/>
      <c r="B2825" s="817">
        <v>6</v>
      </c>
      <c r="C2825" s="1099">
        <v>100</v>
      </c>
      <c r="D2825" s="1100">
        <v>54</v>
      </c>
      <c r="E2825" s="1101">
        <v>78</v>
      </c>
      <c r="F2825" s="1102" t="s">
        <v>907</v>
      </c>
      <c r="G2825" s="514">
        <v>501</v>
      </c>
      <c r="H2825" s="514" t="s">
        <v>82</v>
      </c>
      <c r="I2825" s="514" t="s">
        <v>82</v>
      </c>
      <c r="J2825" s="838" t="s">
        <v>701</v>
      </c>
      <c r="K2825" s="1159" t="s">
        <v>1210</v>
      </c>
      <c r="L2825" s="837" t="s">
        <v>484</v>
      </c>
      <c r="M2825" s="468" t="s">
        <v>1788</v>
      </c>
      <c r="N2825" s="786">
        <v>153000</v>
      </c>
      <c r="O2825" s="756">
        <v>29.07</v>
      </c>
      <c r="P2825" s="801">
        <v>40</v>
      </c>
      <c r="Q2825" s="537">
        <f t="shared" si="82"/>
        <v>17.442</v>
      </c>
      <c r="R2825" s="470">
        <f>Q2825*0.75</f>
        <v>13.0815</v>
      </c>
      <c r="S2825" s="1264">
        <f t="shared" si="83"/>
        <v>8771.9298245614027</v>
      </c>
      <c r="T2825" s="1265"/>
      <c r="U2825" s="1292" t="s">
        <v>1690</v>
      </c>
      <c r="V2825" s="1293"/>
    </row>
    <row r="2826" spans="1:22" ht="18">
      <c r="A2826" s="1652"/>
      <c r="B2826" s="817">
        <v>7</v>
      </c>
      <c r="C2826" s="1099">
        <v>100</v>
      </c>
      <c r="D2826" s="1102">
        <v>66</v>
      </c>
      <c r="E2826" s="1102">
        <v>16</v>
      </c>
      <c r="F2826" s="1102" t="s">
        <v>907</v>
      </c>
      <c r="G2826" s="514">
        <v>501</v>
      </c>
      <c r="H2826" s="514" t="s">
        <v>82</v>
      </c>
      <c r="I2826" s="514" t="s">
        <v>82</v>
      </c>
      <c r="J2826" s="764" t="s">
        <v>443</v>
      </c>
      <c r="K2826" s="764" t="s">
        <v>443</v>
      </c>
      <c r="L2826" s="837" t="s">
        <v>484</v>
      </c>
      <c r="M2826" s="468" t="s">
        <v>1720</v>
      </c>
      <c r="N2826" s="514">
        <v>196000</v>
      </c>
      <c r="O2826" s="756">
        <v>37.4</v>
      </c>
      <c r="P2826" s="1130">
        <v>19</v>
      </c>
      <c r="Q2826" s="537">
        <f t="shared" si="82"/>
        <v>30.294</v>
      </c>
      <c r="R2826" s="470">
        <f>Q2826*0.75</f>
        <v>22.720500000000001</v>
      </c>
      <c r="S2826" s="1264">
        <f t="shared" si="83"/>
        <v>6469.9280385554894</v>
      </c>
      <c r="T2826" s="1265"/>
      <c r="U2826" s="1292" t="s">
        <v>1690</v>
      </c>
      <c r="V2826" s="1293"/>
    </row>
    <row r="2827" spans="1:22" ht="18">
      <c r="A2827" s="1652"/>
      <c r="B2827" s="817">
        <v>8</v>
      </c>
      <c r="C2827" s="1099" t="s">
        <v>82</v>
      </c>
      <c r="D2827" s="1102">
        <v>230</v>
      </c>
      <c r="E2827" s="1102">
        <v>0</v>
      </c>
      <c r="F2827" s="1103" t="s">
        <v>82</v>
      </c>
      <c r="G2827" s="514">
        <v>0</v>
      </c>
      <c r="H2827" s="514" t="s">
        <v>82</v>
      </c>
      <c r="I2827" s="514" t="s">
        <v>82</v>
      </c>
      <c r="J2827" s="764" t="s">
        <v>1210</v>
      </c>
      <c r="K2827" s="764">
        <v>0</v>
      </c>
      <c r="L2827" s="837" t="s">
        <v>96</v>
      </c>
      <c r="M2827" s="468" t="s">
        <v>82</v>
      </c>
      <c r="N2827" s="940"/>
      <c r="O2827" s="922"/>
      <c r="P2827" s="871"/>
      <c r="Q2827" s="537">
        <f t="shared" si="82"/>
        <v>0</v>
      </c>
      <c r="R2827" s="470">
        <f>Q2827*0.93</f>
        <v>0</v>
      </c>
      <c r="S2827" s="1264" t="e">
        <f t="shared" si="83"/>
        <v>#DIV/0!</v>
      </c>
      <c r="T2827" s="1265"/>
      <c r="U2827" s="1292" t="s">
        <v>472</v>
      </c>
      <c r="V2827" s="1293"/>
    </row>
    <row r="2828" spans="1:22" ht="18">
      <c r="A2828" s="1652"/>
      <c r="B2828" s="817" t="s">
        <v>465</v>
      </c>
      <c r="C2828" s="1099" t="s">
        <v>82</v>
      </c>
      <c r="D2828" s="1098">
        <v>30</v>
      </c>
      <c r="E2828" s="1104">
        <v>30</v>
      </c>
      <c r="F2828" s="1103" t="s">
        <v>82</v>
      </c>
      <c r="G2828" s="838" t="s">
        <v>96</v>
      </c>
      <c r="H2828" s="468" t="s">
        <v>82</v>
      </c>
      <c r="I2828" s="514" t="s">
        <v>82</v>
      </c>
      <c r="J2828" s="764" t="s">
        <v>699</v>
      </c>
      <c r="K2828" s="514">
        <v>0</v>
      </c>
      <c r="L2828" s="786" t="s">
        <v>82</v>
      </c>
      <c r="M2828" s="863" t="s">
        <v>82</v>
      </c>
      <c r="N2828" s="923"/>
      <c r="O2828" s="922"/>
      <c r="P2828" s="871"/>
      <c r="Q2828" s="537">
        <f t="shared" si="82"/>
        <v>0</v>
      </c>
      <c r="R2828" s="470">
        <f>Q2828*0.93</f>
        <v>0</v>
      </c>
      <c r="S2828" s="1264" t="e">
        <f t="shared" si="83"/>
        <v>#DIV/0!</v>
      </c>
      <c r="T2828" s="1265"/>
      <c r="U2828" s="1292" t="s">
        <v>473</v>
      </c>
      <c r="V2828" s="1293"/>
    </row>
    <row r="2829" spans="1:22" ht="18">
      <c r="A2829" s="1653"/>
      <c r="B2829" s="817" t="s">
        <v>467</v>
      </c>
      <c r="C2829" s="1131">
        <v>26</v>
      </c>
      <c r="D2829" s="1098">
        <v>48</v>
      </c>
      <c r="E2829" s="1109">
        <v>20</v>
      </c>
      <c r="F2829" s="1105">
        <v>32</v>
      </c>
      <c r="G2829" s="514">
        <v>501</v>
      </c>
      <c r="H2829" s="468" t="s">
        <v>82</v>
      </c>
      <c r="I2829" s="514" t="s">
        <v>82</v>
      </c>
      <c r="J2829" s="764">
        <v>0</v>
      </c>
      <c r="K2829" s="764">
        <v>0</v>
      </c>
      <c r="L2829" s="837" t="s">
        <v>484</v>
      </c>
      <c r="M2829" s="1091" t="s">
        <v>1945</v>
      </c>
      <c r="N2829" s="514">
        <v>102500</v>
      </c>
      <c r="O2829" s="787">
        <v>24.48</v>
      </c>
      <c r="P2829" s="801">
        <v>72</v>
      </c>
      <c r="Q2829" s="537">
        <f t="shared" si="82"/>
        <v>6.8544000000000009</v>
      </c>
      <c r="R2829" s="470">
        <f>Q2829*0.7835</f>
        <v>5.3704224000000007</v>
      </c>
      <c r="S2829" s="1264">
        <f t="shared" si="83"/>
        <v>14953.898225957048</v>
      </c>
      <c r="T2829" s="1265"/>
      <c r="U2829" s="1292" t="s">
        <v>1690</v>
      </c>
      <c r="V2829" s="1293"/>
    </row>
    <row r="2830" spans="1:22" ht="18">
      <c r="A2830" s="1651">
        <v>45713</v>
      </c>
      <c r="B2830" s="817" t="s">
        <v>256</v>
      </c>
      <c r="C2830" s="1095">
        <v>45</v>
      </c>
      <c r="D2830" s="1096">
        <v>79</v>
      </c>
      <c r="E2830" s="1101">
        <v>44</v>
      </c>
      <c r="F2830" s="1098" t="s">
        <v>1113</v>
      </c>
      <c r="G2830" s="514">
        <v>506</v>
      </c>
      <c r="H2830" s="970">
        <v>166.28</v>
      </c>
      <c r="I2830" s="514" t="s">
        <v>82</v>
      </c>
      <c r="J2830" s="1160" t="s">
        <v>1016</v>
      </c>
      <c r="K2830" s="839" t="s">
        <v>96</v>
      </c>
      <c r="L2830" s="837" t="s">
        <v>484</v>
      </c>
      <c r="M2830" s="468" t="s">
        <v>1940</v>
      </c>
      <c r="N2830" s="514">
        <v>54153</v>
      </c>
      <c r="O2830" s="756">
        <v>127</v>
      </c>
      <c r="P2830" s="768">
        <v>99</v>
      </c>
      <c r="Q2830" s="537">
        <f t="shared" si="82"/>
        <v>1.27</v>
      </c>
      <c r="R2830" s="470">
        <f>Q2830*0.75</f>
        <v>0.95250000000000001</v>
      </c>
      <c r="S2830" s="1264">
        <f t="shared" si="83"/>
        <v>42640.157480314963</v>
      </c>
      <c r="T2830" s="1265"/>
      <c r="U2830" s="1292" t="s">
        <v>1569</v>
      </c>
      <c r="V2830" s="1293"/>
    </row>
    <row r="2831" spans="1:22" ht="18">
      <c r="A2831" s="1652"/>
      <c r="B2831" s="817">
        <v>6</v>
      </c>
      <c r="C2831" s="1099">
        <v>100</v>
      </c>
      <c r="D2831" s="1100">
        <v>54</v>
      </c>
      <c r="E2831" s="1101">
        <v>78</v>
      </c>
      <c r="F2831" s="1102" t="s">
        <v>1284</v>
      </c>
      <c r="G2831" s="514">
        <v>500</v>
      </c>
      <c r="H2831" s="514" t="s">
        <v>82</v>
      </c>
      <c r="I2831" s="514" t="s">
        <v>82</v>
      </c>
      <c r="J2831" s="838" t="s">
        <v>1814</v>
      </c>
      <c r="K2831" s="1159" t="s">
        <v>700</v>
      </c>
      <c r="L2831" s="837" t="s">
        <v>484</v>
      </c>
      <c r="M2831" s="468" t="s">
        <v>1788</v>
      </c>
      <c r="N2831" s="786">
        <v>153000</v>
      </c>
      <c r="O2831" s="756">
        <v>28.25</v>
      </c>
      <c r="P2831" s="801">
        <v>40</v>
      </c>
      <c r="Q2831" s="537">
        <f t="shared" si="82"/>
        <v>16.95</v>
      </c>
      <c r="R2831" s="470">
        <f>Q2831*0.75</f>
        <v>12.712499999999999</v>
      </c>
      <c r="S2831" s="1264">
        <f t="shared" si="83"/>
        <v>9026.5486725663723</v>
      </c>
      <c r="T2831" s="1265"/>
      <c r="U2831" s="1292" t="s">
        <v>1690</v>
      </c>
      <c r="V2831" s="1293"/>
    </row>
    <row r="2832" spans="1:22" ht="18">
      <c r="A2832" s="1652"/>
      <c r="B2832" s="817">
        <v>7</v>
      </c>
      <c r="C2832" s="1099">
        <v>100</v>
      </c>
      <c r="D2832" s="1102" t="s">
        <v>1918</v>
      </c>
      <c r="E2832" s="1102">
        <v>17</v>
      </c>
      <c r="F2832" s="1102">
        <v>31.32</v>
      </c>
      <c r="G2832" s="514">
        <v>499</v>
      </c>
      <c r="H2832" s="514" t="s">
        <v>82</v>
      </c>
      <c r="I2832" s="514" t="s">
        <v>82</v>
      </c>
      <c r="J2832" s="764" t="s">
        <v>443</v>
      </c>
      <c r="K2832" s="764" t="s">
        <v>443</v>
      </c>
      <c r="L2832" s="837" t="s">
        <v>484</v>
      </c>
      <c r="M2832" s="468" t="s">
        <v>1720</v>
      </c>
      <c r="N2832" s="514">
        <v>196000</v>
      </c>
      <c r="O2832" s="756">
        <v>37.4</v>
      </c>
      <c r="P2832" s="1130">
        <v>19</v>
      </c>
      <c r="Q2832" s="537">
        <f t="shared" si="82"/>
        <v>30.294</v>
      </c>
      <c r="R2832" s="470">
        <f>Q2832*0.75</f>
        <v>22.720500000000001</v>
      </c>
      <c r="S2832" s="1264">
        <f t="shared" si="83"/>
        <v>6469.9280385554894</v>
      </c>
      <c r="T2832" s="1265"/>
      <c r="U2832" s="1292" t="s">
        <v>1690</v>
      </c>
      <c r="V2832" s="1293"/>
    </row>
    <row r="2833" spans="1:23" ht="18">
      <c r="A2833" s="1652"/>
      <c r="B2833" s="817">
        <v>8</v>
      </c>
      <c r="C2833" s="1099" t="s">
        <v>82</v>
      </c>
      <c r="D2833" s="1102">
        <v>230</v>
      </c>
      <c r="E2833" s="1102">
        <v>0</v>
      </c>
      <c r="F2833" s="1103" t="s">
        <v>82</v>
      </c>
      <c r="G2833" s="514">
        <v>0</v>
      </c>
      <c r="H2833" s="514" t="s">
        <v>82</v>
      </c>
      <c r="I2833" s="514" t="s">
        <v>82</v>
      </c>
      <c r="J2833" s="764" t="s">
        <v>1210</v>
      </c>
      <c r="K2833" s="764">
        <v>0</v>
      </c>
      <c r="L2833" s="837" t="s">
        <v>96</v>
      </c>
      <c r="M2833" s="468" t="s">
        <v>82</v>
      </c>
      <c r="N2833" s="940"/>
      <c r="O2833" s="922"/>
      <c r="P2833" s="871"/>
      <c r="Q2833" s="537">
        <f t="shared" si="82"/>
        <v>0</v>
      </c>
      <c r="R2833" s="470">
        <f>Q2833*0.93</f>
        <v>0</v>
      </c>
      <c r="S2833" s="1264" t="e">
        <f t="shared" si="83"/>
        <v>#DIV/0!</v>
      </c>
      <c r="T2833" s="1265"/>
      <c r="U2833" s="1292" t="s">
        <v>472</v>
      </c>
      <c r="V2833" s="1293"/>
    </row>
    <row r="2834" spans="1:23" ht="18">
      <c r="A2834" s="1652"/>
      <c r="B2834" s="817" t="s">
        <v>465</v>
      </c>
      <c r="C2834" s="1099" t="s">
        <v>82</v>
      </c>
      <c r="D2834" s="1098">
        <v>30</v>
      </c>
      <c r="E2834" s="1104">
        <v>30</v>
      </c>
      <c r="F2834" s="1103" t="s">
        <v>82</v>
      </c>
      <c r="G2834" s="838" t="s">
        <v>96</v>
      </c>
      <c r="H2834" s="468" t="s">
        <v>82</v>
      </c>
      <c r="I2834" s="514" t="s">
        <v>82</v>
      </c>
      <c r="J2834" s="764" t="s">
        <v>699</v>
      </c>
      <c r="K2834" s="514">
        <v>0</v>
      </c>
      <c r="L2834" s="786" t="s">
        <v>82</v>
      </c>
      <c r="M2834" s="863" t="s">
        <v>82</v>
      </c>
      <c r="N2834" s="923"/>
      <c r="O2834" s="922"/>
      <c r="P2834" s="871"/>
      <c r="Q2834" s="537">
        <f t="shared" si="82"/>
        <v>0</v>
      </c>
      <c r="R2834" s="470">
        <f>Q2834*0.93</f>
        <v>0</v>
      </c>
      <c r="S2834" s="1264" t="e">
        <f t="shared" si="83"/>
        <v>#DIV/0!</v>
      </c>
      <c r="T2834" s="1265"/>
      <c r="U2834" s="1292" t="s">
        <v>473</v>
      </c>
      <c r="V2834" s="1293"/>
    </row>
    <row r="2835" spans="1:23" ht="18">
      <c r="A2835" s="1653"/>
      <c r="B2835" s="817" t="s">
        <v>467</v>
      </c>
      <c r="C2835" s="1131">
        <v>26</v>
      </c>
      <c r="D2835" s="1098" t="s">
        <v>1110</v>
      </c>
      <c r="E2835" s="1109">
        <v>20</v>
      </c>
      <c r="F2835" s="1105" t="s">
        <v>1948</v>
      </c>
      <c r="G2835" s="514">
        <v>500</v>
      </c>
      <c r="H2835" s="468" t="s">
        <v>82</v>
      </c>
      <c r="I2835" s="514" t="s">
        <v>82</v>
      </c>
      <c r="J2835" s="764">
        <v>0</v>
      </c>
      <c r="K2835" s="764">
        <v>0</v>
      </c>
      <c r="L2835" s="837" t="s">
        <v>484</v>
      </c>
      <c r="M2835" s="1091" t="s">
        <v>1945</v>
      </c>
      <c r="N2835" s="514">
        <v>102500</v>
      </c>
      <c r="O2835" s="787">
        <v>24.48</v>
      </c>
      <c r="P2835" s="801">
        <v>72</v>
      </c>
      <c r="Q2835" s="537">
        <f t="shared" si="82"/>
        <v>6.8544000000000009</v>
      </c>
      <c r="R2835" s="470">
        <f>Q2835*0.7835</f>
        <v>5.3704224000000007</v>
      </c>
      <c r="S2835" s="1264">
        <f t="shared" si="83"/>
        <v>14953.898225957048</v>
      </c>
      <c r="T2835" s="1265"/>
      <c r="U2835" s="1292" t="s">
        <v>1690</v>
      </c>
      <c r="V2835" s="1293"/>
    </row>
    <row r="2836" spans="1:23" ht="19">
      <c r="A2836" s="1651">
        <v>45714</v>
      </c>
      <c r="B2836" s="817" t="s">
        <v>256</v>
      </c>
      <c r="C2836" s="1095">
        <v>45</v>
      </c>
      <c r="D2836" s="1096" t="s">
        <v>1452</v>
      </c>
      <c r="E2836" s="1101">
        <v>44</v>
      </c>
      <c r="F2836" s="1098" t="s">
        <v>1015</v>
      </c>
      <c r="G2836" s="514">
        <v>505</v>
      </c>
      <c r="H2836" s="970">
        <v>166.27</v>
      </c>
      <c r="I2836" s="514" t="s">
        <v>82</v>
      </c>
      <c r="J2836" s="1160" t="s">
        <v>1016</v>
      </c>
      <c r="K2836" s="839" t="s">
        <v>96</v>
      </c>
      <c r="L2836" s="837" t="s">
        <v>484</v>
      </c>
      <c r="M2836" s="468" t="s">
        <v>1288</v>
      </c>
      <c r="N2836" s="514">
        <v>55330</v>
      </c>
      <c r="O2836" s="756">
        <v>125</v>
      </c>
      <c r="P2836" s="768">
        <v>99</v>
      </c>
      <c r="Q2836" s="537">
        <f t="shared" si="82"/>
        <v>1.25</v>
      </c>
      <c r="R2836" s="470">
        <f>Q2836*0.75</f>
        <v>0.9375</v>
      </c>
      <c r="S2836" s="1264">
        <f t="shared" si="83"/>
        <v>44264</v>
      </c>
      <c r="T2836" s="1265"/>
      <c r="U2836" s="1292" t="s">
        <v>1569</v>
      </c>
      <c r="V2836" s="1293"/>
    </row>
    <row r="2837" spans="1:23" ht="18">
      <c r="A2837" s="1652"/>
      <c r="B2837" s="817">
        <v>6</v>
      </c>
      <c r="C2837" s="1099">
        <v>100</v>
      </c>
      <c r="D2837" s="1100" t="s">
        <v>1653</v>
      </c>
      <c r="E2837" s="1101">
        <v>77</v>
      </c>
      <c r="F2837" s="1102" t="s">
        <v>1948</v>
      </c>
      <c r="G2837" s="514">
        <v>500</v>
      </c>
      <c r="H2837" s="514" t="s">
        <v>82</v>
      </c>
      <c r="I2837" s="514" t="s">
        <v>82</v>
      </c>
      <c r="J2837" s="838" t="s">
        <v>1814</v>
      </c>
      <c r="K2837" s="1159" t="s">
        <v>700</v>
      </c>
      <c r="L2837" s="837" t="s">
        <v>484</v>
      </c>
      <c r="M2837" s="468" t="s">
        <v>1788</v>
      </c>
      <c r="N2837" s="786">
        <v>153000</v>
      </c>
      <c r="O2837" s="756">
        <v>32</v>
      </c>
      <c r="P2837" s="801">
        <v>40</v>
      </c>
      <c r="Q2837" s="537">
        <f t="shared" si="82"/>
        <v>19.2</v>
      </c>
      <c r="R2837" s="470">
        <f>Q2837*0.75</f>
        <v>14.399999999999999</v>
      </c>
      <c r="S2837" s="1264">
        <f t="shared" si="83"/>
        <v>7968.75</v>
      </c>
      <c r="T2837" s="1265"/>
      <c r="U2837" s="1292" t="s">
        <v>1690</v>
      </c>
      <c r="V2837" s="1293"/>
    </row>
    <row r="2838" spans="1:23" ht="18">
      <c r="A2838" s="1652"/>
      <c r="B2838" s="817">
        <v>7</v>
      </c>
      <c r="C2838" s="1099">
        <v>100</v>
      </c>
      <c r="D2838" s="1102">
        <v>65</v>
      </c>
      <c r="E2838" s="1102">
        <v>17</v>
      </c>
      <c r="F2838" s="1102" t="s">
        <v>1948</v>
      </c>
      <c r="G2838" s="514">
        <v>499</v>
      </c>
      <c r="H2838" s="514" t="s">
        <v>82</v>
      </c>
      <c r="I2838" s="514" t="s">
        <v>82</v>
      </c>
      <c r="J2838" s="764" t="s">
        <v>443</v>
      </c>
      <c r="K2838" s="764" t="s">
        <v>443</v>
      </c>
      <c r="L2838" s="837" t="s">
        <v>484</v>
      </c>
      <c r="M2838" s="468" t="s">
        <v>1220</v>
      </c>
      <c r="N2838" s="514">
        <v>196000</v>
      </c>
      <c r="O2838" s="756">
        <v>35</v>
      </c>
      <c r="P2838" s="1130">
        <v>19</v>
      </c>
      <c r="Q2838" s="537">
        <f t="shared" si="82"/>
        <v>28.35</v>
      </c>
      <c r="R2838" s="470">
        <f>Q2838*0.75</f>
        <v>21.262500000000003</v>
      </c>
      <c r="S2838" s="1264">
        <f t="shared" si="83"/>
        <v>6913.5802469135797</v>
      </c>
      <c r="T2838" s="1265"/>
      <c r="U2838" s="1292" t="s">
        <v>1690</v>
      </c>
      <c r="V2838" s="1293"/>
    </row>
    <row r="2839" spans="1:23" ht="18">
      <c r="A2839" s="1652"/>
      <c r="B2839" s="817">
        <v>8</v>
      </c>
      <c r="C2839" s="1099" t="s">
        <v>82</v>
      </c>
      <c r="D2839" s="1102">
        <v>230</v>
      </c>
      <c r="E2839" s="1102">
        <v>0</v>
      </c>
      <c r="F2839" s="1103" t="s">
        <v>82</v>
      </c>
      <c r="G2839" s="514">
        <v>0</v>
      </c>
      <c r="H2839" s="514" t="s">
        <v>82</v>
      </c>
      <c r="I2839" s="514" t="s">
        <v>82</v>
      </c>
      <c r="J2839" s="764" t="s">
        <v>1210</v>
      </c>
      <c r="K2839" s="764">
        <v>0</v>
      </c>
      <c r="L2839" s="837" t="s">
        <v>96</v>
      </c>
      <c r="M2839" s="468" t="s">
        <v>82</v>
      </c>
      <c r="N2839" s="940"/>
      <c r="O2839" s="922"/>
      <c r="P2839" s="871"/>
      <c r="Q2839" s="537">
        <f t="shared" si="82"/>
        <v>0</v>
      </c>
      <c r="R2839" s="470">
        <f>Q2839*0.93</f>
        <v>0</v>
      </c>
      <c r="S2839" s="1264" t="e">
        <f t="shared" si="83"/>
        <v>#DIV/0!</v>
      </c>
      <c r="T2839" s="1265"/>
      <c r="U2839" s="1292" t="s">
        <v>472</v>
      </c>
      <c r="V2839" s="1293"/>
    </row>
    <row r="2840" spans="1:23" ht="18">
      <c r="A2840" s="1652"/>
      <c r="B2840" s="817" t="s">
        <v>465</v>
      </c>
      <c r="C2840" s="1099" t="s">
        <v>82</v>
      </c>
      <c r="D2840" s="1098">
        <v>30</v>
      </c>
      <c r="E2840" s="1104">
        <v>30</v>
      </c>
      <c r="F2840" s="1103" t="s">
        <v>82</v>
      </c>
      <c r="G2840" s="838" t="s">
        <v>96</v>
      </c>
      <c r="H2840" s="468" t="s">
        <v>82</v>
      </c>
      <c r="I2840" s="514" t="s">
        <v>82</v>
      </c>
      <c r="J2840" s="764" t="s">
        <v>699</v>
      </c>
      <c r="K2840" s="514">
        <v>0</v>
      </c>
      <c r="L2840" s="786" t="s">
        <v>82</v>
      </c>
      <c r="M2840" s="863" t="s">
        <v>82</v>
      </c>
      <c r="N2840" s="923"/>
      <c r="O2840" s="922"/>
      <c r="P2840" s="871"/>
      <c r="Q2840" s="537">
        <f t="shared" si="82"/>
        <v>0</v>
      </c>
      <c r="R2840" s="470">
        <f>Q2840*0.93</f>
        <v>0</v>
      </c>
      <c r="S2840" s="1264" t="e">
        <f t="shared" si="83"/>
        <v>#DIV/0!</v>
      </c>
      <c r="T2840" s="1265"/>
      <c r="U2840" s="1292" t="s">
        <v>473</v>
      </c>
      <c r="V2840" s="1293"/>
    </row>
    <row r="2841" spans="1:23" ht="18">
      <c r="A2841" s="1653"/>
      <c r="B2841" s="817" t="s">
        <v>467</v>
      </c>
      <c r="C2841" s="1131">
        <v>26</v>
      </c>
      <c r="D2841" s="1098" t="s">
        <v>1079</v>
      </c>
      <c r="E2841" s="1109">
        <v>20</v>
      </c>
      <c r="F2841" s="1105">
        <v>30</v>
      </c>
      <c r="G2841" s="514">
        <v>500</v>
      </c>
      <c r="H2841" s="468" t="s">
        <v>82</v>
      </c>
      <c r="I2841" s="514" t="s">
        <v>82</v>
      </c>
      <c r="J2841" s="764">
        <v>0</v>
      </c>
      <c r="K2841" s="764">
        <v>0</v>
      </c>
      <c r="L2841" s="837" t="s">
        <v>484</v>
      </c>
      <c r="M2841" s="1091" t="s">
        <v>1353</v>
      </c>
      <c r="N2841" s="514">
        <v>102500</v>
      </c>
      <c r="O2841" s="787">
        <v>22.5</v>
      </c>
      <c r="P2841" s="801">
        <v>72</v>
      </c>
      <c r="Q2841" s="537">
        <f t="shared" si="82"/>
        <v>6.3</v>
      </c>
      <c r="R2841" s="470">
        <f>Q2841*0.7835</f>
        <v>4.9360499999999998</v>
      </c>
      <c r="S2841" s="1264">
        <f t="shared" si="83"/>
        <v>16269.84126984127</v>
      </c>
      <c r="T2841" s="1265"/>
      <c r="U2841" s="1292" t="s">
        <v>1690</v>
      </c>
      <c r="V2841" s="1293"/>
    </row>
    <row r="2842" spans="1:23" ht="18.75" customHeight="1">
      <c r="A2842" s="1651">
        <v>45715</v>
      </c>
      <c r="B2842" s="817" t="s">
        <v>256</v>
      </c>
      <c r="C2842" s="1095">
        <v>45</v>
      </c>
      <c r="D2842" s="1096" t="s">
        <v>1452</v>
      </c>
      <c r="E2842" s="1101">
        <v>44</v>
      </c>
      <c r="F2842" s="1098" t="s">
        <v>1950</v>
      </c>
      <c r="G2842" s="514">
        <v>506</v>
      </c>
      <c r="H2842" s="970">
        <v>166.27</v>
      </c>
      <c r="I2842" s="514" t="s">
        <v>82</v>
      </c>
      <c r="J2842" s="1160" t="s">
        <v>1016</v>
      </c>
      <c r="K2842" s="839" t="s">
        <v>96</v>
      </c>
      <c r="L2842" s="837" t="s">
        <v>484</v>
      </c>
      <c r="M2842" s="468" t="s">
        <v>1951</v>
      </c>
      <c r="N2842" s="514">
        <v>53115</v>
      </c>
      <c r="O2842" s="756">
        <v>135</v>
      </c>
      <c r="P2842" s="768">
        <v>93</v>
      </c>
      <c r="Q2842" s="537">
        <f t="shared" si="82"/>
        <v>9.4499999999999993</v>
      </c>
      <c r="R2842" s="470">
        <f>Q2842*0.75</f>
        <v>7.0874999999999995</v>
      </c>
      <c r="S2842" s="1264">
        <f t="shared" si="83"/>
        <v>5620.6349206349214</v>
      </c>
      <c r="T2842" s="1265"/>
      <c r="U2842" s="1292" t="s">
        <v>1569</v>
      </c>
      <c r="V2842" s="1293"/>
    </row>
    <row r="2843" spans="1:23" ht="18.75" customHeight="1">
      <c r="A2843" s="1652"/>
      <c r="B2843" s="817">
        <v>6</v>
      </c>
      <c r="C2843" s="1099">
        <v>100</v>
      </c>
      <c r="D2843" s="1100">
        <v>53</v>
      </c>
      <c r="E2843" s="1101">
        <v>77</v>
      </c>
      <c r="F2843" s="1102" t="s">
        <v>1875</v>
      </c>
      <c r="G2843" s="514">
        <v>499</v>
      </c>
      <c r="H2843" s="514" t="s">
        <v>82</v>
      </c>
      <c r="I2843" s="514" t="s">
        <v>82</v>
      </c>
      <c r="J2843" s="838" t="s">
        <v>1814</v>
      </c>
      <c r="K2843" s="1159" t="s">
        <v>700</v>
      </c>
      <c r="L2843" s="837" t="s">
        <v>484</v>
      </c>
      <c r="M2843" s="468" t="s">
        <v>1788</v>
      </c>
      <c r="N2843" s="786">
        <v>154000</v>
      </c>
      <c r="O2843" s="756">
        <v>20.55</v>
      </c>
      <c r="P2843" s="801">
        <v>30</v>
      </c>
      <c r="Q2843" s="537">
        <f t="shared" si="82"/>
        <v>14.385</v>
      </c>
      <c r="R2843" s="470">
        <f>Q2843*0.75</f>
        <v>10.78875</v>
      </c>
      <c r="S2843" s="1264">
        <f t="shared" si="83"/>
        <v>10705.596107055961</v>
      </c>
      <c r="T2843" s="1265"/>
      <c r="U2843" s="1292" t="s">
        <v>1690</v>
      </c>
      <c r="V2843" s="1293"/>
      <c r="W2843" s="959">
        <v>14</v>
      </c>
    </row>
    <row r="2844" spans="1:23" ht="18.75" customHeight="1">
      <c r="A2844" s="1652"/>
      <c r="B2844" s="817">
        <v>7</v>
      </c>
      <c r="C2844" s="1099">
        <v>100</v>
      </c>
      <c r="D2844" s="1102" t="s">
        <v>1918</v>
      </c>
      <c r="E2844" s="1102">
        <v>17</v>
      </c>
      <c r="F2844" s="1102" t="s">
        <v>1948</v>
      </c>
      <c r="G2844" s="514">
        <v>498</v>
      </c>
      <c r="H2844" s="514" t="s">
        <v>82</v>
      </c>
      <c r="I2844" s="514" t="s">
        <v>82</v>
      </c>
      <c r="J2844" s="764" t="s">
        <v>443</v>
      </c>
      <c r="K2844" s="764" t="s">
        <v>443</v>
      </c>
      <c r="L2844" s="837" t="s">
        <v>484</v>
      </c>
      <c r="M2844" s="468" t="s">
        <v>1720</v>
      </c>
      <c r="N2844" s="514">
        <v>196000</v>
      </c>
      <c r="O2844" s="756">
        <v>25</v>
      </c>
      <c r="P2844" s="1130">
        <v>9</v>
      </c>
      <c r="Q2844" s="537">
        <f t="shared" si="82"/>
        <v>22.75</v>
      </c>
      <c r="R2844" s="470">
        <f>Q2844*0.75</f>
        <v>17.0625</v>
      </c>
      <c r="S2844" s="1264">
        <f t="shared" si="83"/>
        <v>8615.3846153846152</v>
      </c>
      <c r="T2844" s="1265"/>
      <c r="U2844" s="1292" t="s">
        <v>1690</v>
      </c>
      <c r="V2844" s="1293"/>
      <c r="W2844" s="959">
        <v>9.5</v>
      </c>
    </row>
    <row r="2845" spans="1:23" ht="18.75" customHeight="1">
      <c r="A2845" s="1652"/>
      <c r="B2845" s="817">
        <v>8</v>
      </c>
      <c r="C2845" s="1099" t="s">
        <v>82</v>
      </c>
      <c r="D2845" s="1102">
        <v>230</v>
      </c>
      <c r="E2845" s="1102">
        <v>0</v>
      </c>
      <c r="F2845" s="1103" t="s">
        <v>82</v>
      </c>
      <c r="G2845" s="514">
        <v>0</v>
      </c>
      <c r="H2845" s="514" t="s">
        <v>82</v>
      </c>
      <c r="I2845" s="514" t="s">
        <v>82</v>
      </c>
      <c r="J2845" s="764" t="s">
        <v>1210</v>
      </c>
      <c r="K2845" s="764">
        <v>0</v>
      </c>
      <c r="L2845" s="837" t="s">
        <v>96</v>
      </c>
      <c r="M2845" s="468" t="s">
        <v>82</v>
      </c>
      <c r="N2845" s="940"/>
      <c r="O2845" s="922"/>
      <c r="P2845" s="871"/>
      <c r="Q2845" s="537">
        <f t="shared" si="82"/>
        <v>0</v>
      </c>
      <c r="R2845" s="470">
        <f>Q2845*0.93</f>
        <v>0</v>
      </c>
      <c r="S2845" s="1264" t="e">
        <f t="shared" si="83"/>
        <v>#DIV/0!</v>
      </c>
      <c r="T2845" s="1265"/>
      <c r="U2845" s="1292" t="s">
        <v>472</v>
      </c>
      <c r="V2845" s="1293"/>
    </row>
    <row r="2846" spans="1:23" ht="18.75" customHeight="1">
      <c r="A2846" s="1652"/>
      <c r="B2846" s="817" t="s">
        <v>465</v>
      </c>
      <c r="C2846" s="1099" t="s">
        <v>82</v>
      </c>
      <c r="D2846" s="1098">
        <v>30</v>
      </c>
      <c r="E2846" s="1104">
        <v>30</v>
      </c>
      <c r="F2846" s="1103" t="s">
        <v>82</v>
      </c>
      <c r="G2846" s="838" t="s">
        <v>96</v>
      </c>
      <c r="H2846" s="468" t="s">
        <v>82</v>
      </c>
      <c r="I2846" s="514" t="s">
        <v>82</v>
      </c>
      <c r="J2846" s="764" t="s">
        <v>699</v>
      </c>
      <c r="K2846" s="514">
        <v>0</v>
      </c>
      <c r="L2846" s="786" t="s">
        <v>82</v>
      </c>
      <c r="M2846" s="863" t="s">
        <v>82</v>
      </c>
      <c r="N2846" s="923"/>
      <c r="O2846" s="922"/>
      <c r="P2846" s="871"/>
      <c r="Q2846" s="537">
        <f t="shared" si="82"/>
        <v>0</v>
      </c>
      <c r="R2846" s="470">
        <f>Q2846*0.93</f>
        <v>0</v>
      </c>
      <c r="S2846" s="1264" t="e">
        <f t="shared" si="83"/>
        <v>#DIV/0!</v>
      </c>
      <c r="T2846" s="1265"/>
      <c r="U2846" s="1292" t="s">
        <v>473</v>
      </c>
      <c r="V2846" s="1293"/>
    </row>
    <row r="2847" spans="1:23" ht="18.75" customHeight="1">
      <c r="A2847" s="1653"/>
      <c r="B2847" s="817" t="s">
        <v>467</v>
      </c>
      <c r="C2847" s="1131">
        <v>26</v>
      </c>
      <c r="D2847" s="1098" t="s">
        <v>1079</v>
      </c>
      <c r="E2847" s="1109">
        <v>20</v>
      </c>
      <c r="F2847" s="1105">
        <v>30</v>
      </c>
      <c r="G2847" s="514">
        <v>499</v>
      </c>
      <c r="H2847" s="468" t="s">
        <v>82</v>
      </c>
      <c r="I2847" s="514" t="s">
        <v>82</v>
      </c>
      <c r="J2847" s="764">
        <v>0</v>
      </c>
      <c r="K2847" s="764">
        <v>0</v>
      </c>
      <c r="L2847" s="837" t="s">
        <v>484</v>
      </c>
      <c r="M2847" s="1091" t="s">
        <v>1945</v>
      </c>
      <c r="N2847" s="514">
        <v>102500</v>
      </c>
      <c r="O2847" s="787">
        <v>22.5</v>
      </c>
      <c r="P2847" s="801">
        <v>63</v>
      </c>
      <c r="Q2847" s="537">
        <f t="shared" si="82"/>
        <v>8.3249999999999993</v>
      </c>
      <c r="R2847" s="470">
        <f>Q2847*0.7835</f>
        <v>6.5226374999999992</v>
      </c>
      <c r="S2847" s="1264">
        <f t="shared" si="83"/>
        <v>12312.312312312313</v>
      </c>
      <c r="T2847" s="1265"/>
      <c r="U2847" s="1292" t="s">
        <v>1690</v>
      </c>
      <c r="V2847" s="1293"/>
    </row>
    <row r="2848" spans="1:23" ht="18">
      <c r="A2848" s="1651">
        <v>45716</v>
      </c>
      <c r="B2848" s="817" t="s">
        <v>256</v>
      </c>
      <c r="C2848" s="1095">
        <v>45</v>
      </c>
      <c r="D2848" s="1096">
        <v>78</v>
      </c>
      <c r="E2848" s="1101">
        <v>44</v>
      </c>
      <c r="F2848" s="1098" t="s">
        <v>1952</v>
      </c>
      <c r="G2848" s="514">
        <v>505</v>
      </c>
      <c r="H2848" s="970">
        <v>166.26</v>
      </c>
      <c r="I2848" s="514" t="s">
        <v>82</v>
      </c>
      <c r="J2848" s="1160" t="s">
        <v>1016</v>
      </c>
      <c r="K2848" s="839" t="s">
        <v>96</v>
      </c>
      <c r="L2848" s="837" t="s">
        <v>484</v>
      </c>
      <c r="M2848" s="468" t="s">
        <v>1951</v>
      </c>
      <c r="N2848" s="514">
        <v>53791</v>
      </c>
      <c r="O2848" s="756">
        <v>131</v>
      </c>
      <c r="P2848" s="768">
        <v>92</v>
      </c>
      <c r="Q2848" s="537">
        <f t="shared" si="82"/>
        <v>10.48</v>
      </c>
      <c r="R2848" s="470">
        <f>Q2848*0.75</f>
        <v>7.86</v>
      </c>
      <c r="S2848" s="1264">
        <f t="shared" si="83"/>
        <v>5132.7290076335876</v>
      </c>
      <c r="T2848" s="1265"/>
      <c r="U2848" s="1292" t="s">
        <v>1569</v>
      </c>
      <c r="V2848" s="1293"/>
    </row>
    <row r="2849" spans="1:23" ht="18">
      <c r="A2849" s="1652"/>
      <c r="B2849" s="817">
        <v>6</v>
      </c>
      <c r="C2849" s="1099">
        <v>100</v>
      </c>
      <c r="D2849" s="1100">
        <v>53</v>
      </c>
      <c r="E2849" s="1101">
        <v>77</v>
      </c>
      <c r="F2849" s="1102">
        <v>30</v>
      </c>
      <c r="G2849" s="514">
        <v>498</v>
      </c>
      <c r="H2849" s="514" t="s">
        <v>82</v>
      </c>
      <c r="I2849" s="514" t="s">
        <v>82</v>
      </c>
      <c r="J2849" s="838" t="s">
        <v>1814</v>
      </c>
      <c r="K2849" s="1159" t="s">
        <v>700</v>
      </c>
      <c r="L2849" s="837" t="s">
        <v>484</v>
      </c>
      <c r="M2849" s="468" t="s">
        <v>1788</v>
      </c>
      <c r="N2849" s="786">
        <v>154000</v>
      </c>
      <c r="O2849" s="756">
        <v>16</v>
      </c>
      <c r="P2849" s="801">
        <v>49</v>
      </c>
      <c r="Q2849" s="537">
        <f t="shared" si="82"/>
        <v>8.16</v>
      </c>
      <c r="R2849" s="470">
        <f>Q2849*0.75</f>
        <v>6.12</v>
      </c>
      <c r="S2849" s="1264">
        <f t="shared" si="83"/>
        <v>18872.549019607843</v>
      </c>
      <c r="T2849" s="1265"/>
      <c r="U2849" s="1292" t="s">
        <v>1690</v>
      </c>
      <c r="V2849" s="1293"/>
    </row>
    <row r="2850" spans="1:23" ht="18">
      <c r="A2850" s="1652"/>
      <c r="B2850" s="817">
        <v>7</v>
      </c>
      <c r="C2850" s="1099">
        <v>100</v>
      </c>
      <c r="D2850" s="1102">
        <v>65</v>
      </c>
      <c r="E2850" s="1102">
        <v>17</v>
      </c>
      <c r="F2850" s="1102">
        <v>30</v>
      </c>
      <c r="G2850" s="514">
        <v>498</v>
      </c>
      <c r="H2850" s="514" t="s">
        <v>82</v>
      </c>
      <c r="I2850" s="514" t="s">
        <v>82</v>
      </c>
      <c r="J2850" s="764" t="s">
        <v>443</v>
      </c>
      <c r="K2850" s="764" t="s">
        <v>443</v>
      </c>
      <c r="L2850" s="837" t="s">
        <v>484</v>
      </c>
      <c r="M2850" s="468" t="s">
        <v>1220</v>
      </c>
      <c r="N2850" s="514">
        <v>195000</v>
      </c>
      <c r="O2850" s="756">
        <v>32.369999999999997</v>
      </c>
      <c r="P2850" s="1130">
        <v>16</v>
      </c>
      <c r="Q2850" s="537">
        <f t="shared" si="82"/>
        <v>27.190799999999999</v>
      </c>
      <c r="R2850" s="470">
        <f>Q2850*0.75</f>
        <v>20.3931</v>
      </c>
      <c r="S2850" s="1264">
        <f t="shared" si="83"/>
        <v>7171.5433161216297</v>
      </c>
      <c r="T2850" s="1265"/>
      <c r="U2850" s="1292" t="s">
        <v>1690</v>
      </c>
      <c r="V2850" s="1293"/>
    </row>
    <row r="2851" spans="1:23" ht="18">
      <c r="A2851" s="1652"/>
      <c r="B2851" s="817">
        <v>8</v>
      </c>
      <c r="C2851" s="1099" t="s">
        <v>82</v>
      </c>
      <c r="D2851" s="1102">
        <v>230</v>
      </c>
      <c r="E2851" s="1102">
        <v>0</v>
      </c>
      <c r="F2851" s="1103" t="s">
        <v>82</v>
      </c>
      <c r="G2851" s="514">
        <v>0</v>
      </c>
      <c r="H2851" s="514" t="s">
        <v>82</v>
      </c>
      <c r="I2851" s="514" t="s">
        <v>82</v>
      </c>
      <c r="J2851" s="764" t="s">
        <v>1210</v>
      </c>
      <c r="K2851" s="764">
        <v>0</v>
      </c>
      <c r="L2851" s="837" t="s">
        <v>96</v>
      </c>
      <c r="M2851" s="468" t="s">
        <v>82</v>
      </c>
      <c r="N2851" s="940"/>
      <c r="O2851" s="922"/>
      <c r="P2851" s="871"/>
      <c r="Q2851" s="537">
        <f t="shared" si="82"/>
        <v>0</v>
      </c>
      <c r="R2851" s="470">
        <f>Q2851*0.93</f>
        <v>0</v>
      </c>
      <c r="S2851" s="1264" t="e">
        <f t="shared" si="83"/>
        <v>#DIV/0!</v>
      </c>
      <c r="T2851" s="1265"/>
      <c r="U2851" s="1292" t="s">
        <v>472</v>
      </c>
      <c r="V2851" s="1293"/>
    </row>
    <row r="2852" spans="1:23" ht="18">
      <c r="A2852" s="1652"/>
      <c r="B2852" s="817" t="s">
        <v>465</v>
      </c>
      <c r="C2852" s="1099" t="s">
        <v>82</v>
      </c>
      <c r="D2852" s="1098">
        <v>30</v>
      </c>
      <c r="E2852" s="1104">
        <v>30</v>
      </c>
      <c r="F2852" s="1103" t="s">
        <v>82</v>
      </c>
      <c r="G2852" s="838" t="s">
        <v>96</v>
      </c>
      <c r="H2852" s="468" t="s">
        <v>82</v>
      </c>
      <c r="I2852" s="514" t="s">
        <v>82</v>
      </c>
      <c r="J2852" s="764" t="s">
        <v>699</v>
      </c>
      <c r="K2852" s="514">
        <v>0</v>
      </c>
      <c r="L2852" s="786" t="s">
        <v>82</v>
      </c>
      <c r="M2852" s="863" t="s">
        <v>82</v>
      </c>
      <c r="N2852" s="923"/>
      <c r="O2852" s="922"/>
      <c r="P2852" s="871"/>
      <c r="Q2852" s="537">
        <f t="shared" si="82"/>
        <v>0</v>
      </c>
      <c r="R2852" s="470">
        <f>Q2852*0.93</f>
        <v>0</v>
      </c>
      <c r="S2852" s="1264" t="e">
        <f t="shared" si="83"/>
        <v>#DIV/0!</v>
      </c>
      <c r="T2852" s="1265"/>
      <c r="U2852" s="1292" t="s">
        <v>473</v>
      </c>
      <c r="V2852" s="1293"/>
    </row>
    <row r="2853" spans="1:23" ht="18">
      <c r="A2853" s="1653"/>
      <c r="B2853" s="817" t="s">
        <v>467</v>
      </c>
      <c r="C2853" s="1131">
        <v>26</v>
      </c>
      <c r="D2853" s="1098" t="s">
        <v>1110</v>
      </c>
      <c r="E2853" s="1109">
        <v>20</v>
      </c>
      <c r="F2853" s="1105" t="s">
        <v>1950</v>
      </c>
      <c r="G2853" s="514">
        <v>498</v>
      </c>
      <c r="H2853" s="468" t="s">
        <v>82</v>
      </c>
      <c r="I2853" s="514" t="s">
        <v>82</v>
      </c>
      <c r="J2853" s="764">
        <v>0</v>
      </c>
      <c r="K2853" s="764">
        <v>0</v>
      </c>
      <c r="L2853" s="837" t="s">
        <v>484</v>
      </c>
      <c r="M2853" s="1091" t="s">
        <v>1945</v>
      </c>
      <c r="N2853" s="514">
        <v>104000</v>
      </c>
      <c r="O2853" s="787">
        <v>24.9</v>
      </c>
      <c r="P2853" s="801">
        <v>72</v>
      </c>
      <c r="Q2853" s="537">
        <f t="shared" si="82"/>
        <v>6.9719999999999995</v>
      </c>
      <c r="R2853" s="470">
        <f>Q2853*0.7835</f>
        <v>5.4625619999999993</v>
      </c>
      <c r="S2853" s="1264">
        <f t="shared" si="83"/>
        <v>14916.810097532991</v>
      </c>
      <c r="T2853" s="1265"/>
      <c r="U2853" s="1292" t="s">
        <v>1537</v>
      </c>
      <c r="V2853" s="1293"/>
      <c r="W2853" s="959">
        <v>5.5</v>
      </c>
    </row>
    <row r="2854" spans="1:23" ht="19">
      <c r="A2854" s="1651">
        <v>45717</v>
      </c>
      <c r="B2854" s="817" t="s">
        <v>256</v>
      </c>
      <c r="C2854" s="1095">
        <v>45</v>
      </c>
      <c r="D2854" s="1096" t="s">
        <v>1452</v>
      </c>
      <c r="E2854" s="1101">
        <v>44</v>
      </c>
      <c r="F2854" s="1098">
        <v>33</v>
      </c>
      <c r="G2854" s="514">
        <v>506</v>
      </c>
      <c r="H2854" s="970">
        <v>166.24</v>
      </c>
      <c r="I2854" s="514" t="s">
        <v>82</v>
      </c>
      <c r="J2854" s="1160" t="s">
        <v>1016</v>
      </c>
      <c r="K2854" s="839" t="s">
        <v>96</v>
      </c>
      <c r="L2854" s="837" t="s">
        <v>484</v>
      </c>
      <c r="M2854" s="468" t="s">
        <v>1390</v>
      </c>
      <c r="N2854" s="514">
        <v>53409</v>
      </c>
      <c r="O2854" s="756">
        <v>131</v>
      </c>
      <c r="P2854" s="768">
        <v>92</v>
      </c>
      <c r="Q2854" s="537">
        <f t="shared" si="82"/>
        <v>10.48</v>
      </c>
      <c r="R2854" s="470">
        <f>Q2854*0.75</f>
        <v>7.86</v>
      </c>
      <c r="S2854" s="1264">
        <f t="shared" si="83"/>
        <v>5096.2786259541981</v>
      </c>
      <c r="T2854" s="1265"/>
      <c r="U2854" s="1292" t="s">
        <v>1569</v>
      </c>
      <c r="V2854" s="1293"/>
    </row>
    <row r="2855" spans="1:23" ht="18">
      <c r="A2855" s="1652"/>
      <c r="B2855" s="817">
        <v>6</v>
      </c>
      <c r="C2855" s="1099">
        <v>100</v>
      </c>
      <c r="D2855" s="1100">
        <v>53</v>
      </c>
      <c r="E2855" s="1101">
        <v>77</v>
      </c>
      <c r="F2855" s="1102">
        <v>30</v>
      </c>
      <c r="G2855" s="514">
        <v>498</v>
      </c>
      <c r="H2855" s="514" t="s">
        <v>82</v>
      </c>
      <c r="I2855" s="514" t="s">
        <v>82</v>
      </c>
      <c r="J2855" s="838" t="s">
        <v>1814</v>
      </c>
      <c r="K2855" s="1159" t="s">
        <v>700</v>
      </c>
      <c r="L2855" s="837" t="s">
        <v>484</v>
      </c>
      <c r="M2855" s="468" t="s">
        <v>1788</v>
      </c>
      <c r="N2855" s="786">
        <v>154000</v>
      </c>
      <c r="O2855" s="756">
        <v>16</v>
      </c>
      <c r="P2855" s="801">
        <v>49</v>
      </c>
      <c r="Q2855" s="537">
        <f t="shared" si="82"/>
        <v>8.16</v>
      </c>
      <c r="R2855" s="470">
        <f>Q2855*0.75</f>
        <v>6.12</v>
      </c>
      <c r="S2855" s="1264">
        <f t="shared" si="83"/>
        <v>18872.549019607843</v>
      </c>
      <c r="T2855" s="1265"/>
      <c r="U2855" s="1292" t="s">
        <v>1690</v>
      </c>
      <c r="V2855" s="1293"/>
    </row>
    <row r="2856" spans="1:23" ht="18">
      <c r="A2856" s="1652"/>
      <c r="B2856" s="817">
        <v>7</v>
      </c>
      <c r="C2856" s="1099">
        <v>100</v>
      </c>
      <c r="D2856" s="1102">
        <v>65</v>
      </c>
      <c r="E2856" s="1102">
        <v>17</v>
      </c>
      <c r="F2856" s="1102">
        <v>30</v>
      </c>
      <c r="G2856" s="514">
        <v>496</v>
      </c>
      <c r="H2856" s="514" t="s">
        <v>82</v>
      </c>
      <c r="I2856" s="514" t="s">
        <v>82</v>
      </c>
      <c r="J2856" s="764" t="s">
        <v>443</v>
      </c>
      <c r="K2856" s="764" t="s">
        <v>443</v>
      </c>
      <c r="L2856" s="837" t="s">
        <v>484</v>
      </c>
      <c r="M2856" s="468" t="s">
        <v>1720</v>
      </c>
      <c r="N2856" s="514">
        <v>195000</v>
      </c>
      <c r="O2856" s="756">
        <v>31.96</v>
      </c>
      <c r="P2856" s="1130">
        <v>16</v>
      </c>
      <c r="Q2856" s="537">
        <f t="shared" si="82"/>
        <v>26.846399999999999</v>
      </c>
      <c r="R2856" s="470">
        <f>Q2856*0.75</f>
        <v>20.134799999999998</v>
      </c>
      <c r="S2856" s="1264">
        <f t="shared" si="83"/>
        <v>7263.5437153584844</v>
      </c>
      <c r="T2856" s="1265"/>
      <c r="U2856" s="1292" t="s">
        <v>1690</v>
      </c>
      <c r="V2856" s="1293"/>
    </row>
    <row r="2857" spans="1:23" ht="18">
      <c r="A2857" s="1652"/>
      <c r="B2857" s="817">
        <v>8</v>
      </c>
      <c r="C2857" s="1099" t="s">
        <v>82</v>
      </c>
      <c r="D2857" s="1102">
        <v>230</v>
      </c>
      <c r="E2857" s="1102">
        <v>0</v>
      </c>
      <c r="F2857" s="1103" t="s">
        <v>82</v>
      </c>
      <c r="G2857" s="514">
        <v>0</v>
      </c>
      <c r="H2857" s="514" t="s">
        <v>82</v>
      </c>
      <c r="I2857" s="514" t="s">
        <v>82</v>
      </c>
      <c r="J2857" s="764" t="s">
        <v>1210</v>
      </c>
      <c r="K2857" s="764">
        <v>0</v>
      </c>
      <c r="L2857" s="837" t="s">
        <v>96</v>
      </c>
      <c r="M2857" s="468" t="s">
        <v>82</v>
      </c>
      <c r="N2857" s="940"/>
      <c r="O2857" s="922"/>
      <c r="P2857" s="871"/>
      <c r="Q2857" s="537">
        <f t="shared" si="82"/>
        <v>0</v>
      </c>
      <c r="R2857" s="470">
        <f>Q2857*0.93</f>
        <v>0</v>
      </c>
      <c r="S2857" s="1264" t="e">
        <f t="shared" si="83"/>
        <v>#DIV/0!</v>
      </c>
      <c r="T2857" s="1265"/>
      <c r="U2857" s="1292" t="s">
        <v>472</v>
      </c>
      <c r="V2857" s="1293"/>
    </row>
    <row r="2858" spans="1:23" ht="18">
      <c r="A2858" s="1652"/>
      <c r="B2858" s="817" t="s">
        <v>465</v>
      </c>
      <c r="C2858" s="1099" t="s">
        <v>82</v>
      </c>
      <c r="D2858" s="1098">
        <v>30</v>
      </c>
      <c r="E2858" s="1104">
        <v>30</v>
      </c>
      <c r="F2858" s="1103" t="s">
        <v>82</v>
      </c>
      <c r="G2858" s="838" t="s">
        <v>96</v>
      </c>
      <c r="H2858" s="468" t="s">
        <v>82</v>
      </c>
      <c r="I2858" s="514" t="s">
        <v>82</v>
      </c>
      <c r="J2858" s="764" t="s">
        <v>699</v>
      </c>
      <c r="K2858" s="514">
        <v>0</v>
      </c>
      <c r="L2858" s="786" t="s">
        <v>82</v>
      </c>
      <c r="M2858" s="863" t="s">
        <v>82</v>
      </c>
      <c r="N2858" s="923"/>
      <c r="O2858" s="922"/>
      <c r="P2858" s="871"/>
      <c r="Q2858" s="537">
        <f t="shared" si="82"/>
        <v>0</v>
      </c>
      <c r="R2858" s="470">
        <f>Q2858*0.93</f>
        <v>0</v>
      </c>
      <c r="S2858" s="1264" t="e">
        <f t="shared" si="83"/>
        <v>#DIV/0!</v>
      </c>
      <c r="T2858" s="1265"/>
      <c r="U2858" s="1292" t="s">
        <v>473</v>
      </c>
      <c r="V2858" s="1293"/>
    </row>
    <row r="2859" spans="1:23" ht="18">
      <c r="A2859" s="1653"/>
      <c r="B2859" s="817" t="s">
        <v>467</v>
      </c>
      <c r="C2859" s="1131">
        <v>26</v>
      </c>
      <c r="D2859" s="1098" t="s">
        <v>1110</v>
      </c>
      <c r="E2859" s="1109">
        <v>20</v>
      </c>
      <c r="F2859" s="1105" t="s">
        <v>1875</v>
      </c>
      <c r="G2859" s="514">
        <v>497</v>
      </c>
      <c r="H2859" s="468" t="s">
        <v>82</v>
      </c>
      <c r="I2859" s="514" t="s">
        <v>82</v>
      </c>
      <c r="J2859" s="764">
        <v>0</v>
      </c>
      <c r="K2859" s="764">
        <v>0</v>
      </c>
      <c r="L2859" s="837" t="s">
        <v>484</v>
      </c>
      <c r="M2859" s="1091" t="s">
        <v>1945</v>
      </c>
      <c r="N2859" s="514">
        <v>104000</v>
      </c>
      <c r="O2859" s="787">
        <v>24.9</v>
      </c>
      <c r="P2859" s="801">
        <v>72</v>
      </c>
      <c r="Q2859" s="537">
        <f t="shared" si="82"/>
        <v>6.9719999999999995</v>
      </c>
      <c r="R2859" s="470">
        <f>Q2859*0.7835</f>
        <v>5.4625619999999993</v>
      </c>
      <c r="S2859" s="1264">
        <f t="shared" si="83"/>
        <v>14916.810097532991</v>
      </c>
      <c r="T2859" s="1265"/>
      <c r="U2859" s="1292" t="s">
        <v>1690</v>
      </c>
      <c r="V2859" s="1293"/>
    </row>
    <row r="2860" spans="1:23" ht="18">
      <c r="A2860" s="1651">
        <v>45718</v>
      </c>
      <c r="B2860" s="817" t="s">
        <v>256</v>
      </c>
      <c r="C2860" s="1095">
        <v>45</v>
      </c>
      <c r="D2860" s="1096">
        <v>79</v>
      </c>
      <c r="E2860" s="1101">
        <v>44</v>
      </c>
      <c r="F2860" s="1098">
        <v>33</v>
      </c>
      <c r="G2860" s="514">
        <v>507</v>
      </c>
      <c r="H2860" s="970">
        <v>166.24</v>
      </c>
      <c r="I2860" s="514" t="s">
        <v>82</v>
      </c>
      <c r="J2860" s="1160" t="s">
        <v>1016</v>
      </c>
      <c r="K2860" s="839" t="s">
        <v>96</v>
      </c>
      <c r="L2860" s="837" t="s">
        <v>484</v>
      </c>
      <c r="M2860" s="468" t="s">
        <v>1390</v>
      </c>
      <c r="N2860" s="514">
        <v>52700</v>
      </c>
      <c r="O2860" s="756">
        <v>131</v>
      </c>
      <c r="P2860" s="768">
        <v>92</v>
      </c>
      <c r="Q2860" s="537">
        <f t="shared" si="82"/>
        <v>10.48</v>
      </c>
      <c r="R2860" s="470">
        <f>Q2860*0.75</f>
        <v>7.86</v>
      </c>
      <c r="S2860" s="1264">
        <f t="shared" si="83"/>
        <v>5028.6259541984728</v>
      </c>
      <c r="T2860" s="1265"/>
      <c r="U2860" s="1292" t="s">
        <v>1569</v>
      </c>
      <c r="V2860" s="1293"/>
    </row>
    <row r="2861" spans="1:23" ht="18">
      <c r="A2861" s="1652"/>
      <c r="B2861" s="817">
        <v>6</v>
      </c>
      <c r="C2861" s="1099">
        <v>100</v>
      </c>
      <c r="D2861" s="1100">
        <v>53</v>
      </c>
      <c r="E2861" s="1101">
        <v>77</v>
      </c>
      <c r="F2861" s="1102">
        <v>30</v>
      </c>
      <c r="G2861" s="514">
        <v>499</v>
      </c>
      <c r="H2861" s="514" t="s">
        <v>82</v>
      </c>
      <c r="I2861" s="514" t="s">
        <v>82</v>
      </c>
      <c r="J2861" s="838" t="s">
        <v>1814</v>
      </c>
      <c r="K2861" s="1159" t="s">
        <v>843</v>
      </c>
      <c r="L2861" s="837" t="s">
        <v>484</v>
      </c>
      <c r="M2861" s="468" t="s">
        <v>1788</v>
      </c>
      <c r="N2861" s="786">
        <v>154000</v>
      </c>
      <c r="O2861" s="756">
        <v>16.87</v>
      </c>
      <c r="P2861" s="801">
        <v>49</v>
      </c>
      <c r="Q2861" s="537">
        <f t="shared" si="82"/>
        <v>8.6036999999999999</v>
      </c>
      <c r="R2861" s="470">
        <f>Q2861*0.75</f>
        <v>6.4527749999999999</v>
      </c>
      <c r="S2861" s="1264">
        <f t="shared" si="83"/>
        <v>17899.275892929785</v>
      </c>
      <c r="T2861" s="1265"/>
      <c r="U2861" s="1292" t="s">
        <v>1690</v>
      </c>
      <c r="V2861" s="1293"/>
    </row>
    <row r="2862" spans="1:23" ht="18">
      <c r="A2862" s="1652"/>
      <c r="B2862" s="817">
        <v>7</v>
      </c>
      <c r="C2862" s="1099">
        <v>100</v>
      </c>
      <c r="D2862" s="1102">
        <v>65</v>
      </c>
      <c r="E2862" s="1102">
        <v>16</v>
      </c>
      <c r="F2862" s="1102">
        <v>30</v>
      </c>
      <c r="G2862" s="514">
        <v>497</v>
      </c>
      <c r="H2862" s="514" t="s">
        <v>82</v>
      </c>
      <c r="I2862" s="514" t="s">
        <v>82</v>
      </c>
      <c r="J2862" s="764" t="s">
        <v>443</v>
      </c>
      <c r="K2862" s="764" t="s">
        <v>443</v>
      </c>
      <c r="L2862" s="837" t="s">
        <v>484</v>
      </c>
      <c r="M2862" s="468" t="s">
        <v>1720</v>
      </c>
      <c r="N2862" s="514">
        <v>195000</v>
      </c>
      <c r="O2862" s="756">
        <v>33.700000000000003</v>
      </c>
      <c r="P2862" s="1130">
        <v>16</v>
      </c>
      <c r="Q2862" s="537">
        <f t="shared" si="82"/>
        <v>28.308000000000003</v>
      </c>
      <c r="R2862" s="470">
        <f>Q2862*0.75</f>
        <v>21.231000000000002</v>
      </c>
      <c r="S2862" s="1264">
        <f t="shared" si="83"/>
        <v>6888.5120813904186</v>
      </c>
      <c r="T2862" s="1265"/>
      <c r="U2862" s="1292" t="s">
        <v>1690</v>
      </c>
      <c r="V2862" s="1293"/>
    </row>
    <row r="2863" spans="1:23" ht="18">
      <c r="A2863" s="1652"/>
      <c r="B2863" s="817">
        <v>8</v>
      </c>
      <c r="C2863" s="1099" t="s">
        <v>82</v>
      </c>
      <c r="D2863" s="1102">
        <v>230</v>
      </c>
      <c r="E2863" s="1102">
        <v>0</v>
      </c>
      <c r="F2863" s="1103" t="s">
        <v>82</v>
      </c>
      <c r="G2863" s="514">
        <v>0</v>
      </c>
      <c r="H2863" s="514" t="s">
        <v>82</v>
      </c>
      <c r="I2863" s="514" t="s">
        <v>82</v>
      </c>
      <c r="J2863" s="764" t="s">
        <v>1210</v>
      </c>
      <c r="K2863" s="764">
        <v>0</v>
      </c>
      <c r="L2863" s="837" t="s">
        <v>96</v>
      </c>
      <c r="M2863" s="468" t="s">
        <v>82</v>
      </c>
      <c r="N2863" s="940"/>
      <c r="O2863" s="922"/>
      <c r="P2863" s="871"/>
      <c r="Q2863" s="537">
        <f t="shared" si="82"/>
        <v>0</v>
      </c>
      <c r="R2863" s="470">
        <f>Q2863*0.93</f>
        <v>0</v>
      </c>
      <c r="S2863" s="1264" t="e">
        <f t="shared" si="83"/>
        <v>#DIV/0!</v>
      </c>
      <c r="T2863" s="1265"/>
      <c r="U2863" s="1292" t="s">
        <v>472</v>
      </c>
      <c r="V2863" s="1293"/>
    </row>
    <row r="2864" spans="1:23" ht="18">
      <c r="A2864" s="1652"/>
      <c r="B2864" s="817" t="s">
        <v>465</v>
      </c>
      <c r="C2864" s="1099" t="s">
        <v>82</v>
      </c>
      <c r="D2864" s="1098">
        <v>30</v>
      </c>
      <c r="E2864" s="1104">
        <v>30</v>
      </c>
      <c r="F2864" s="1103" t="s">
        <v>82</v>
      </c>
      <c r="G2864" s="838" t="s">
        <v>96</v>
      </c>
      <c r="H2864" s="468" t="s">
        <v>82</v>
      </c>
      <c r="I2864" s="514" t="s">
        <v>82</v>
      </c>
      <c r="J2864" s="764" t="s">
        <v>699</v>
      </c>
      <c r="K2864" s="514">
        <v>0</v>
      </c>
      <c r="L2864" s="786" t="s">
        <v>82</v>
      </c>
      <c r="M2864" s="863" t="s">
        <v>82</v>
      </c>
      <c r="N2864" s="923"/>
      <c r="O2864" s="922"/>
      <c r="P2864" s="871"/>
      <c r="Q2864" s="537">
        <f t="shared" si="82"/>
        <v>0</v>
      </c>
      <c r="R2864" s="470">
        <f>Q2864*0.93</f>
        <v>0</v>
      </c>
      <c r="S2864" s="1264" t="e">
        <f t="shared" si="83"/>
        <v>#DIV/0!</v>
      </c>
      <c r="T2864" s="1265"/>
      <c r="U2864" s="1292" t="s">
        <v>473</v>
      </c>
      <c r="V2864" s="1293"/>
    </row>
    <row r="2865" spans="1:23" ht="18">
      <c r="A2865" s="1653"/>
      <c r="B2865" s="817" t="s">
        <v>467</v>
      </c>
      <c r="C2865" s="1131">
        <v>26</v>
      </c>
      <c r="D2865" s="1098">
        <v>47</v>
      </c>
      <c r="E2865" s="1109">
        <v>20</v>
      </c>
      <c r="F2865" s="1105">
        <v>30</v>
      </c>
      <c r="G2865" s="514">
        <v>497</v>
      </c>
      <c r="H2865" s="468" t="s">
        <v>82</v>
      </c>
      <c r="I2865" s="514" t="s">
        <v>82</v>
      </c>
      <c r="J2865" s="764">
        <v>0</v>
      </c>
      <c r="K2865" s="764">
        <v>0</v>
      </c>
      <c r="L2865" s="837" t="s">
        <v>484</v>
      </c>
      <c r="M2865" s="1091" t="s">
        <v>1945</v>
      </c>
      <c r="N2865" s="514">
        <v>104000</v>
      </c>
      <c r="O2865" s="787">
        <v>25.5</v>
      </c>
      <c r="P2865" s="801">
        <v>72</v>
      </c>
      <c r="Q2865" s="537">
        <f t="shared" si="82"/>
        <v>7.14</v>
      </c>
      <c r="R2865" s="470">
        <f>Q2865*0.7835</f>
        <v>5.5941899999999993</v>
      </c>
      <c r="S2865" s="1264">
        <f t="shared" si="83"/>
        <v>14565.826330532214</v>
      </c>
      <c r="T2865" s="1265"/>
      <c r="U2865" s="1292" t="s">
        <v>1690</v>
      </c>
      <c r="V2865" s="1293"/>
    </row>
    <row r="2866" spans="1:23" ht="18">
      <c r="A2866" s="1651">
        <v>45719</v>
      </c>
      <c r="B2866" s="817" t="s">
        <v>256</v>
      </c>
      <c r="C2866" s="1095">
        <v>45</v>
      </c>
      <c r="D2866" s="1096">
        <v>79</v>
      </c>
      <c r="E2866" s="1101">
        <v>44</v>
      </c>
      <c r="F2866" s="1098">
        <v>33</v>
      </c>
      <c r="G2866" s="514">
        <v>497</v>
      </c>
      <c r="H2866" s="970">
        <v>166.23</v>
      </c>
      <c r="I2866" s="514" t="s">
        <v>82</v>
      </c>
      <c r="J2866" s="1160" t="s">
        <v>1016</v>
      </c>
      <c r="K2866" s="839" t="s">
        <v>96</v>
      </c>
      <c r="L2866" s="837" t="s">
        <v>484</v>
      </c>
      <c r="M2866" s="468" t="s">
        <v>1390</v>
      </c>
      <c r="N2866" s="514">
        <v>54659</v>
      </c>
      <c r="O2866" s="756">
        <v>131</v>
      </c>
      <c r="P2866" s="768">
        <v>92</v>
      </c>
      <c r="Q2866" s="537">
        <f t="shared" si="82"/>
        <v>10.48</v>
      </c>
      <c r="R2866" s="470">
        <f>Q2866*0.75</f>
        <v>7.86</v>
      </c>
      <c r="S2866" s="1264">
        <f t="shared" si="83"/>
        <v>5215.5534351145034</v>
      </c>
      <c r="T2866" s="1265"/>
      <c r="U2866" s="1292" t="s">
        <v>1569</v>
      </c>
      <c r="V2866" s="1293"/>
    </row>
    <row r="2867" spans="1:23" ht="18">
      <c r="A2867" s="1652"/>
      <c r="B2867" s="817">
        <v>6</v>
      </c>
      <c r="C2867" s="1099">
        <v>100</v>
      </c>
      <c r="D2867" s="1100">
        <v>53</v>
      </c>
      <c r="E2867" s="1101">
        <v>77</v>
      </c>
      <c r="F2867" s="1102">
        <v>30</v>
      </c>
      <c r="G2867" s="514">
        <v>499</v>
      </c>
      <c r="H2867" s="514" t="s">
        <v>82</v>
      </c>
      <c r="I2867" s="514" t="s">
        <v>82</v>
      </c>
      <c r="J2867" s="838" t="s">
        <v>1814</v>
      </c>
      <c r="K2867" s="1159" t="s">
        <v>843</v>
      </c>
      <c r="L2867" s="837" t="s">
        <v>484</v>
      </c>
      <c r="M2867" s="468" t="s">
        <v>1788</v>
      </c>
      <c r="N2867" s="786">
        <v>153000</v>
      </c>
      <c r="O2867" s="756">
        <v>18.03</v>
      </c>
      <c r="P2867" s="801">
        <v>49</v>
      </c>
      <c r="Q2867" s="537">
        <f t="shared" si="82"/>
        <v>9.1953000000000014</v>
      </c>
      <c r="R2867" s="470">
        <f>Q2867*0.75</f>
        <v>6.8964750000000006</v>
      </c>
      <c r="S2867" s="1264">
        <f t="shared" si="83"/>
        <v>16638.935108153077</v>
      </c>
      <c r="T2867" s="1265"/>
      <c r="U2867" s="1292" t="s">
        <v>1690</v>
      </c>
      <c r="V2867" s="1293"/>
    </row>
    <row r="2868" spans="1:23" ht="18">
      <c r="A2868" s="1652"/>
      <c r="B2868" s="817">
        <v>7</v>
      </c>
      <c r="C2868" s="1099">
        <v>100</v>
      </c>
      <c r="D2868" s="1102">
        <v>65</v>
      </c>
      <c r="E2868" s="1102">
        <v>16</v>
      </c>
      <c r="F2868" s="1102">
        <v>30</v>
      </c>
      <c r="G2868" s="514">
        <v>497</v>
      </c>
      <c r="H2868" s="514" t="s">
        <v>82</v>
      </c>
      <c r="I2868" s="514" t="s">
        <v>82</v>
      </c>
      <c r="J2868" s="764" t="s">
        <v>443</v>
      </c>
      <c r="K2868" s="764" t="s">
        <v>443</v>
      </c>
      <c r="L2868" s="837" t="s">
        <v>484</v>
      </c>
      <c r="M2868" s="468" t="s">
        <v>1720</v>
      </c>
      <c r="N2868" s="514">
        <v>193000</v>
      </c>
      <c r="O2868" s="756">
        <v>34</v>
      </c>
      <c r="P2868" s="1130">
        <v>16</v>
      </c>
      <c r="Q2868" s="537">
        <f t="shared" si="82"/>
        <v>28.56</v>
      </c>
      <c r="R2868" s="470">
        <f>Q2868*0.75</f>
        <v>21.419999999999998</v>
      </c>
      <c r="S2868" s="1264">
        <f t="shared" si="83"/>
        <v>6757.7030812324929</v>
      </c>
      <c r="T2868" s="1265"/>
      <c r="U2868" s="1292" t="s">
        <v>1690</v>
      </c>
      <c r="V2868" s="1293"/>
    </row>
    <row r="2869" spans="1:23" ht="18">
      <c r="A2869" s="1652"/>
      <c r="B2869" s="817">
        <v>8</v>
      </c>
      <c r="C2869" s="1099" t="s">
        <v>82</v>
      </c>
      <c r="D2869" s="1102">
        <v>230</v>
      </c>
      <c r="E2869" s="1102">
        <v>0</v>
      </c>
      <c r="F2869" s="1103" t="s">
        <v>82</v>
      </c>
      <c r="G2869" s="514">
        <v>0</v>
      </c>
      <c r="H2869" s="514" t="s">
        <v>82</v>
      </c>
      <c r="I2869" s="514" t="s">
        <v>82</v>
      </c>
      <c r="J2869" s="764" t="s">
        <v>1210</v>
      </c>
      <c r="K2869" s="764">
        <v>0</v>
      </c>
      <c r="L2869" s="837" t="s">
        <v>96</v>
      </c>
      <c r="M2869" s="468" t="s">
        <v>82</v>
      </c>
      <c r="N2869" s="940"/>
      <c r="O2869" s="922"/>
      <c r="P2869" s="871"/>
      <c r="Q2869" s="537">
        <f t="shared" si="82"/>
        <v>0</v>
      </c>
      <c r="R2869" s="470">
        <f>Q2869*0.93</f>
        <v>0</v>
      </c>
      <c r="S2869" s="1264" t="e">
        <f t="shared" si="83"/>
        <v>#DIV/0!</v>
      </c>
      <c r="T2869" s="1265"/>
      <c r="U2869" s="1292" t="s">
        <v>472</v>
      </c>
      <c r="V2869" s="1293"/>
    </row>
    <row r="2870" spans="1:23" ht="18">
      <c r="A2870" s="1652"/>
      <c r="B2870" s="817" t="s">
        <v>465</v>
      </c>
      <c r="C2870" s="1099" t="s">
        <v>82</v>
      </c>
      <c r="D2870" s="1098">
        <v>30</v>
      </c>
      <c r="E2870" s="1104">
        <v>30</v>
      </c>
      <c r="F2870" s="1103" t="s">
        <v>82</v>
      </c>
      <c r="G2870" s="838" t="s">
        <v>96</v>
      </c>
      <c r="H2870" s="468" t="s">
        <v>82</v>
      </c>
      <c r="I2870" s="514" t="s">
        <v>82</v>
      </c>
      <c r="J2870" s="764" t="s">
        <v>699</v>
      </c>
      <c r="K2870" s="514">
        <v>0</v>
      </c>
      <c r="L2870" s="786" t="s">
        <v>82</v>
      </c>
      <c r="M2870" s="863" t="s">
        <v>82</v>
      </c>
      <c r="N2870" s="923"/>
      <c r="O2870" s="922"/>
      <c r="P2870" s="871"/>
      <c r="Q2870" s="537">
        <f t="shared" si="82"/>
        <v>0</v>
      </c>
      <c r="R2870" s="470">
        <f>Q2870*0.93</f>
        <v>0</v>
      </c>
      <c r="S2870" s="1264" t="e">
        <f t="shared" si="83"/>
        <v>#DIV/0!</v>
      </c>
      <c r="T2870" s="1265"/>
      <c r="U2870" s="1292" t="s">
        <v>473</v>
      </c>
      <c r="V2870" s="1293"/>
    </row>
    <row r="2871" spans="1:23" ht="18">
      <c r="A2871" s="1653"/>
      <c r="B2871" s="817" t="s">
        <v>467</v>
      </c>
      <c r="C2871" s="1131">
        <v>26</v>
      </c>
      <c r="D2871" s="1098">
        <v>47</v>
      </c>
      <c r="E2871" s="1109">
        <v>20</v>
      </c>
      <c r="F2871" s="1105">
        <v>30</v>
      </c>
      <c r="G2871" s="514">
        <v>498</v>
      </c>
      <c r="H2871" s="468" t="s">
        <v>82</v>
      </c>
      <c r="I2871" s="514" t="s">
        <v>82</v>
      </c>
      <c r="J2871" s="764">
        <v>0</v>
      </c>
      <c r="K2871" s="764">
        <v>0</v>
      </c>
      <c r="L2871" s="837" t="s">
        <v>484</v>
      </c>
      <c r="M2871" s="1091" t="s">
        <v>1945</v>
      </c>
      <c r="N2871" s="514">
        <v>104000</v>
      </c>
      <c r="O2871" s="787">
        <v>25.5</v>
      </c>
      <c r="P2871" s="801">
        <v>72</v>
      </c>
      <c r="Q2871" s="537">
        <f t="shared" si="82"/>
        <v>7.14</v>
      </c>
      <c r="R2871" s="470">
        <f>Q2871*0.7835</f>
        <v>5.5941899999999993</v>
      </c>
      <c r="S2871" s="1264">
        <f t="shared" si="83"/>
        <v>14565.826330532214</v>
      </c>
      <c r="T2871" s="1265"/>
      <c r="U2871" s="1292" t="s">
        <v>1690</v>
      </c>
      <c r="V2871" s="1293"/>
    </row>
    <row r="2872" spans="1:23" ht="18">
      <c r="A2872" s="1651">
        <v>45720</v>
      </c>
      <c r="B2872" s="817" t="s">
        <v>256</v>
      </c>
      <c r="C2872" s="1095">
        <v>45</v>
      </c>
      <c r="D2872" s="1096">
        <v>79</v>
      </c>
      <c r="E2872" s="1101">
        <v>44</v>
      </c>
      <c r="F2872" s="1098">
        <v>33</v>
      </c>
      <c r="G2872" s="514">
        <v>499</v>
      </c>
      <c r="H2872" s="970">
        <v>166.17</v>
      </c>
      <c r="I2872" s="514" t="s">
        <v>82</v>
      </c>
      <c r="J2872" s="1160" t="s">
        <v>1016</v>
      </c>
      <c r="K2872" s="839" t="s">
        <v>96</v>
      </c>
      <c r="L2872" s="837" t="s">
        <v>484</v>
      </c>
      <c r="M2872" s="468" t="s">
        <v>1236</v>
      </c>
      <c r="N2872" s="514">
        <v>53771</v>
      </c>
      <c r="O2872" s="756">
        <v>131</v>
      </c>
      <c r="P2872" s="768">
        <v>92</v>
      </c>
      <c r="Q2872" s="537">
        <f t="shared" ref="Q2872:Q2935" si="84">O2872*(100-P2872)/100</f>
        <v>10.48</v>
      </c>
      <c r="R2872" s="470">
        <f>Q2872*0.75</f>
        <v>7.86</v>
      </c>
      <c r="S2872" s="1264">
        <f t="shared" ref="S2872:S2935" si="85">N2872/Q2872</f>
        <v>5130.820610687023</v>
      </c>
      <c r="T2872" s="1265"/>
      <c r="U2872" s="1292" t="s">
        <v>1569</v>
      </c>
      <c r="V2872" s="1293"/>
    </row>
    <row r="2873" spans="1:23" ht="18">
      <c r="A2873" s="1652"/>
      <c r="B2873" s="817">
        <v>6</v>
      </c>
      <c r="C2873" s="1099">
        <v>100</v>
      </c>
      <c r="D2873" s="1100">
        <v>53</v>
      </c>
      <c r="E2873" s="1101">
        <v>77</v>
      </c>
      <c r="F2873" s="1102">
        <v>30</v>
      </c>
      <c r="G2873" s="514">
        <v>502</v>
      </c>
      <c r="H2873" s="514" t="s">
        <v>82</v>
      </c>
      <c r="I2873" s="514" t="s">
        <v>82</v>
      </c>
      <c r="J2873" s="838" t="s">
        <v>1814</v>
      </c>
      <c r="K2873" s="1159" t="s">
        <v>843</v>
      </c>
      <c r="L2873" s="837" t="s">
        <v>484</v>
      </c>
      <c r="M2873" s="468" t="s">
        <v>1805</v>
      </c>
      <c r="N2873" s="786">
        <v>153000</v>
      </c>
      <c r="O2873" s="756">
        <v>16</v>
      </c>
      <c r="P2873" s="801">
        <v>49</v>
      </c>
      <c r="Q2873" s="537">
        <f t="shared" si="84"/>
        <v>8.16</v>
      </c>
      <c r="R2873" s="470">
        <f>Q2873*0.75</f>
        <v>6.12</v>
      </c>
      <c r="S2873" s="1264">
        <f t="shared" si="85"/>
        <v>18750</v>
      </c>
      <c r="T2873" s="1265"/>
      <c r="U2873" s="1292" t="s">
        <v>1690</v>
      </c>
      <c r="V2873" s="1293"/>
    </row>
    <row r="2874" spans="1:23" ht="18">
      <c r="A2874" s="1652"/>
      <c r="B2874" s="817">
        <v>7</v>
      </c>
      <c r="C2874" s="1099">
        <v>100</v>
      </c>
      <c r="D2874" s="1102">
        <v>65</v>
      </c>
      <c r="E2874" s="1102">
        <v>16</v>
      </c>
      <c r="F2874" s="1102">
        <v>30</v>
      </c>
      <c r="G2874" s="514">
        <v>499</v>
      </c>
      <c r="H2874" s="514" t="s">
        <v>82</v>
      </c>
      <c r="I2874" s="514" t="s">
        <v>82</v>
      </c>
      <c r="J2874" s="764" t="s">
        <v>443</v>
      </c>
      <c r="K2874" s="764" t="s">
        <v>443</v>
      </c>
      <c r="L2874" s="837" t="s">
        <v>484</v>
      </c>
      <c r="M2874" s="468" t="s">
        <v>1720</v>
      </c>
      <c r="N2874" s="514">
        <v>193000</v>
      </c>
      <c r="O2874" s="756">
        <v>32.99</v>
      </c>
      <c r="P2874" s="1130">
        <v>16</v>
      </c>
      <c r="Q2874" s="537">
        <f t="shared" si="84"/>
        <v>27.711600000000004</v>
      </c>
      <c r="R2874" s="470">
        <f>Q2874*0.75</f>
        <v>20.783700000000003</v>
      </c>
      <c r="S2874" s="1264">
        <f t="shared" si="85"/>
        <v>6964.5924450410648</v>
      </c>
      <c r="T2874" s="1265"/>
      <c r="U2874" s="1292" t="s">
        <v>1690</v>
      </c>
      <c r="V2874" s="1293"/>
    </row>
    <row r="2875" spans="1:23" ht="18">
      <c r="A2875" s="1652"/>
      <c r="B2875" s="817">
        <v>8</v>
      </c>
      <c r="C2875" s="1099" t="s">
        <v>82</v>
      </c>
      <c r="D2875" s="1102">
        <v>230</v>
      </c>
      <c r="E2875" s="1102">
        <v>0</v>
      </c>
      <c r="F2875" s="1103" t="s">
        <v>82</v>
      </c>
      <c r="G2875" s="514">
        <v>0</v>
      </c>
      <c r="H2875" s="514" t="s">
        <v>82</v>
      </c>
      <c r="I2875" s="514" t="s">
        <v>82</v>
      </c>
      <c r="J2875" s="764" t="s">
        <v>1210</v>
      </c>
      <c r="K2875" s="764">
        <v>0</v>
      </c>
      <c r="L2875" s="837" t="s">
        <v>96</v>
      </c>
      <c r="M2875" s="468" t="s">
        <v>82</v>
      </c>
      <c r="N2875" s="940"/>
      <c r="O2875" s="922"/>
      <c r="P2875" s="871"/>
      <c r="Q2875" s="537">
        <f t="shared" si="84"/>
        <v>0</v>
      </c>
      <c r="R2875" s="470">
        <f>Q2875*0.93</f>
        <v>0</v>
      </c>
      <c r="S2875" s="1264" t="e">
        <f t="shared" si="85"/>
        <v>#DIV/0!</v>
      </c>
      <c r="T2875" s="1265"/>
      <c r="U2875" s="1292" t="s">
        <v>472</v>
      </c>
      <c r="V2875" s="1293"/>
    </row>
    <row r="2876" spans="1:23" ht="18">
      <c r="A2876" s="1652"/>
      <c r="B2876" s="817" t="s">
        <v>465</v>
      </c>
      <c r="C2876" s="1099" t="s">
        <v>82</v>
      </c>
      <c r="D2876" s="1098">
        <v>30</v>
      </c>
      <c r="E2876" s="1104">
        <v>30</v>
      </c>
      <c r="F2876" s="1103" t="s">
        <v>82</v>
      </c>
      <c r="G2876" s="838" t="s">
        <v>96</v>
      </c>
      <c r="H2876" s="468" t="s">
        <v>82</v>
      </c>
      <c r="I2876" s="514" t="s">
        <v>82</v>
      </c>
      <c r="J2876" s="764" t="s">
        <v>699</v>
      </c>
      <c r="K2876" s="514">
        <v>0</v>
      </c>
      <c r="L2876" s="786" t="s">
        <v>82</v>
      </c>
      <c r="M2876" s="863" t="s">
        <v>82</v>
      </c>
      <c r="N2876" s="923"/>
      <c r="O2876" s="922"/>
      <c r="P2876" s="871"/>
      <c r="Q2876" s="537">
        <f t="shared" si="84"/>
        <v>0</v>
      </c>
      <c r="R2876" s="470">
        <f>Q2876*0.93</f>
        <v>0</v>
      </c>
      <c r="S2876" s="1264" t="e">
        <f t="shared" si="85"/>
        <v>#DIV/0!</v>
      </c>
      <c r="T2876" s="1265"/>
      <c r="U2876" s="1292" t="s">
        <v>473</v>
      </c>
      <c r="V2876" s="1293"/>
    </row>
    <row r="2877" spans="1:23" ht="18">
      <c r="A2877" s="1653"/>
      <c r="B2877" s="817" t="s">
        <v>467</v>
      </c>
      <c r="C2877" s="1131">
        <v>26</v>
      </c>
      <c r="D2877" s="1098">
        <v>47</v>
      </c>
      <c r="E2877" s="1109">
        <v>20</v>
      </c>
      <c r="F2877" s="1105">
        <v>30</v>
      </c>
      <c r="G2877" s="514">
        <v>499</v>
      </c>
      <c r="H2877" s="468" t="s">
        <v>82</v>
      </c>
      <c r="I2877" s="514" t="s">
        <v>82</v>
      </c>
      <c r="J2877" s="764">
        <v>0</v>
      </c>
      <c r="K2877" s="764">
        <v>0</v>
      </c>
      <c r="L2877" s="837" t="s">
        <v>484</v>
      </c>
      <c r="M2877" s="1091" t="s">
        <v>1945</v>
      </c>
      <c r="N2877" s="514">
        <v>104000</v>
      </c>
      <c r="O2877" s="787">
        <v>25.5</v>
      </c>
      <c r="P2877" s="801">
        <v>72</v>
      </c>
      <c r="Q2877" s="537">
        <f t="shared" si="84"/>
        <v>7.14</v>
      </c>
      <c r="R2877" s="470">
        <f>Q2877*0.7835</f>
        <v>5.5941899999999993</v>
      </c>
      <c r="S2877" s="1264">
        <f t="shared" si="85"/>
        <v>14565.826330532214</v>
      </c>
      <c r="T2877" s="1265"/>
      <c r="U2877" s="1292" t="s">
        <v>1690</v>
      </c>
      <c r="V2877" s="1293"/>
    </row>
    <row r="2878" spans="1:23" ht="19">
      <c r="A2878" s="1651">
        <v>45721</v>
      </c>
      <c r="B2878" s="817" t="s">
        <v>256</v>
      </c>
      <c r="C2878" s="1095">
        <v>40</v>
      </c>
      <c r="D2878" s="1096" t="s">
        <v>788</v>
      </c>
      <c r="E2878" s="1101">
        <v>44</v>
      </c>
      <c r="F2878" s="1098">
        <v>33</v>
      </c>
      <c r="G2878" s="514">
        <v>499</v>
      </c>
      <c r="H2878" s="970">
        <v>166.11</v>
      </c>
      <c r="I2878" s="514" t="s">
        <v>82</v>
      </c>
      <c r="J2878" s="1160" t="s">
        <v>1016</v>
      </c>
      <c r="K2878" s="839" t="s">
        <v>96</v>
      </c>
      <c r="L2878" s="837" t="s">
        <v>484</v>
      </c>
      <c r="M2878" s="468" t="s">
        <v>1937</v>
      </c>
      <c r="N2878" s="514">
        <v>46683</v>
      </c>
      <c r="O2878" s="756">
        <v>127.1</v>
      </c>
      <c r="P2878" s="768">
        <v>92</v>
      </c>
      <c r="Q2878" s="537">
        <f t="shared" si="84"/>
        <v>10.167999999999999</v>
      </c>
      <c r="R2878" s="470">
        <f>Q2878*0.75</f>
        <v>7.6259999999999994</v>
      </c>
      <c r="S2878" s="1264">
        <f t="shared" si="85"/>
        <v>4591.1683713611337</v>
      </c>
      <c r="T2878" s="1265"/>
      <c r="U2878" s="1292" t="s">
        <v>1569</v>
      </c>
      <c r="V2878" s="1293"/>
      <c r="W2878" s="959">
        <v>18</v>
      </c>
    </row>
    <row r="2879" spans="1:23" ht="18">
      <c r="A2879" s="1652"/>
      <c r="B2879" s="817">
        <v>6</v>
      </c>
      <c r="C2879" s="1099">
        <v>100</v>
      </c>
      <c r="D2879" s="1100">
        <v>53</v>
      </c>
      <c r="E2879" s="1101">
        <v>77</v>
      </c>
      <c r="F2879" s="1102">
        <v>30</v>
      </c>
      <c r="G2879" s="514">
        <v>501</v>
      </c>
      <c r="H2879" s="514" t="s">
        <v>82</v>
      </c>
      <c r="I2879" s="514" t="s">
        <v>82</v>
      </c>
      <c r="J2879" s="838" t="s">
        <v>1814</v>
      </c>
      <c r="K2879" s="1159" t="s">
        <v>843</v>
      </c>
      <c r="L2879" s="837" t="s">
        <v>484</v>
      </c>
      <c r="M2879" s="468" t="s">
        <v>1805</v>
      </c>
      <c r="N2879" s="786">
        <v>153000</v>
      </c>
      <c r="O2879" s="756">
        <v>16</v>
      </c>
      <c r="P2879" s="801">
        <v>49</v>
      </c>
      <c r="Q2879" s="537">
        <f t="shared" si="84"/>
        <v>8.16</v>
      </c>
      <c r="R2879" s="470">
        <f>Q2879*0.75</f>
        <v>6.12</v>
      </c>
      <c r="S2879" s="1264">
        <f t="shared" si="85"/>
        <v>18750</v>
      </c>
      <c r="T2879" s="1265"/>
      <c r="U2879" s="1292" t="s">
        <v>1690</v>
      </c>
      <c r="V2879" s="1293"/>
    </row>
    <row r="2880" spans="1:23" ht="18">
      <c r="A2880" s="1652"/>
      <c r="B2880" s="817">
        <v>7</v>
      </c>
      <c r="C2880" s="1099">
        <v>100</v>
      </c>
      <c r="D2880" s="1102">
        <v>65</v>
      </c>
      <c r="E2880" s="1102">
        <v>16</v>
      </c>
      <c r="F2880" s="1102">
        <v>30</v>
      </c>
      <c r="G2880" s="514">
        <v>498</v>
      </c>
      <c r="H2880" s="514" t="s">
        <v>82</v>
      </c>
      <c r="I2880" s="514" t="s">
        <v>82</v>
      </c>
      <c r="J2880" s="764" t="s">
        <v>443</v>
      </c>
      <c r="K2880" s="764" t="s">
        <v>443</v>
      </c>
      <c r="L2880" s="837" t="s">
        <v>484</v>
      </c>
      <c r="M2880" s="468" t="s">
        <v>1720</v>
      </c>
      <c r="N2880" s="514">
        <v>193000</v>
      </c>
      <c r="O2880" s="756">
        <v>33</v>
      </c>
      <c r="P2880" s="1130">
        <v>16</v>
      </c>
      <c r="Q2880" s="537">
        <f t="shared" si="84"/>
        <v>27.72</v>
      </c>
      <c r="R2880" s="470">
        <f>Q2880*0.75</f>
        <v>20.79</v>
      </c>
      <c r="S2880" s="1264">
        <f t="shared" si="85"/>
        <v>6962.4819624819629</v>
      </c>
      <c r="T2880" s="1265"/>
      <c r="U2880" s="1292" t="s">
        <v>1690</v>
      </c>
      <c r="V2880" s="1293"/>
    </row>
    <row r="2881" spans="1:23" ht="18">
      <c r="A2881" s="1652"/>
      <c r="B2881" s="817">
        <v>8</v>
      </c>
      <c r="C2881" s="1099" t="s">
        <v>82</v>
      </c>
      <c r="D2881" s="1102">
        <v>230</v>
      </c>
      <c r="E2881" s="1102">
        <v>0</v>
      </c>
      <c r="F2881" s="1103" t="s">
        <v>82</v>
      </c>
      <c r="G2881" s="514">
        <v>0</v>
      </c>
      <c r="H2881" s="514" t="s">
        <v>82</v>
      </c>
      <c r="I2881" s="514" t="s">
        <v>82</v>
      </c>
      <c r="J2881" s="764" t="s">
        <v>1210</v>
      </c>
      <c r="K2881" s="764">
        <v>0</v>
      </c>
      <c r="L2881" s="837" t="s">
        <v>96</v>
      </c>
      <c r="M2881" s="468" t="s">
        <v>82</v>
      </c>
      <c r="N2881" s="940"/>
      <c r="O2881" s="922"/>
      <c r="P2881" s="871"/>
      <c r="Q2881" s="537">
        <f t="shared" si="84"/>
        <v>0</v>
      </c>
      <c r="R2881" s="470">
        <f>Q2881*0.93</f>
        <v>0</v>
      </c>
      <c r="S2881" s="1264" t="e">
        <f t="shared" si="85"/>
        <v>#DIV/0!</v>
      </c>
      <c r="T2881" s="1265"/>
      <c r="U2881" s="1292" t="s">
        <v>472</v>
      </c>
      <c r="V2881" s="1293"/>
    </row>
    <row r="2882" spans="1:23" ht="18">
      <c r="A2882" s="1652"/>
      <c r="B2882" s="817" t="s">
        <v>465</v>
      </c>
      <c r="C2882" s="1099" t="s">
        <v>82</v>
      </c>
      <c r="D2882" s="1098">
        <v>30</v>
      </c>
      <c r="E2882" s="1104">
        <v>30</v>
      </c>
      <c r="F2882" s="1103" t="s">
        <v>82</v>
      </c>
      <c r="G2882" s="838" t="s">
        <v>96</v>
      </c>
      <c r="H2882" s="468" t="s">
        <v>82</v>
      </c>
      <c r="I2882" s="514" t="s">
        <v>82</v>
      </c>
      <c r="J2882" s="764" t="s">
        <v>699</v>
      </c>
      <c r="K2882" s="514">
        <v>0</v>
      </c>
      <c r="L2882" s="786" t="s">
        <v>82</v>
      </c>
      <c r="M2882" s="863" t="s">
        <v>82</v>
      </c>
      <c r="N2882" s="923"/>
      <c r="O2882" s="922"/>
      <c r="P2882" s="871"/>
      <c r="Q2882" s="537">
        <f t="shared" si="84"/>
        <v>0</v>
      </c>
      <c r="R2882" s="470">
        <f>Q2882*0.93</f>
        <v>0</v>
      </c>
      <c r="S2882" s="1264" t="e">
        <f t="shared" si="85"/>
        <v>#DIV/0!</v>
      </c>
      <c r="T2882" s="1265"/>
      <c r="U2882" s="1292" t="s">
        <v>473</v>
      </c>
      <c r="V2882" s="1293"/>
    </row>
    <row r="2883" spans="1:23" ht="18">
      <c r="A2883" s="1653"/>
      <c r="B2883" s="817" t="s">
        <v>467</v>
      </c>
      <c r="C2883" s="1131">
        <v>26</v>
      </c>
      <c r="D2883" s="1098">
        <v>46</v>
      </c>
      <c r="E2883" s="1109">
        <v>20</v>
      </c>
      <c r="F2883" s="1105">
        <v>30</v>
      </c>
      <c r="G2883" s="514">
        <v>499</v>
      </c>
      <c r="H2883" s="468" t="s">
        <v>82</v>
      </c>
      <c r="I2883" s="514" t="s">
        <v>82</v>
      </c>
      <c r="J2883" s="764">
        <v>0</v>
      </c>
      <c r="K2883" s="764">
        <v>0</v>
      </c>
      <c r="L2883" s="837" t="s">
        <v>484</v>
      </c>
      <c r="M2883" s="1091" t="s">
        <v>1945</v>
      </c>
      <c r="N2883" s="514">
        <v>104000</v>
      </c>
      <c r="O2883" s="787">
        <v>25.5</v>
      </c>
      <c r="P2883" s="801">
        <v>72</v>
      </c>
      <c r="Q2883" s="537">
        <f t="shared" si="84"/>
        <v>7.14</v>
      </c>
      <c r="R2883" s="470">
        <f>Q2883*0.7835</f>
        <v>5.5941899999999993</v>
      </c>
      <c r="S2883" s="1264">
        <f t="shared" si="85"/>
        <v>14565.826330532214</v>
      </c>
      <c r="T2883" s="1265"/>
      <c r="U2883" s="1292" t="s">
        <v>1690</v>
      </c>
      <c r="V2883" s="1293"/>
    </row>
    <row r="2884" spans="1:23" ht="19">
      <c r="A2884" s="1651">
        <v>45722</v>
      </c>
      <c r="B2884" s="817" t="s">
        <v>256</v>
      </c>
      <c r="C2884" s="1095" t="s">
        <v>1038</v>
      </c>
      <c r="D2884" s="1096" t="s">
        <v>788</v>
      </c>
      <c r="E2884" s="1101">
        <v>44</v>
      </c>
      <c r="F2884" s="1098">
        <v>33</v>
      </c>
      <c r="G2884" s="514">
        <v>507</v>
      </c>
      <c r="H2884" s="970">
        <v>166.16</v>
      </c>
      <c r="I2884" s="514" t="s">
        <v>82</v>
      </c>
      <c r="J2884" s="1160" t="s">
        <v>1016</v>
      </c>
      <c r="K2884" s="839" t="s">
        <v>96</v>
      </c>
      <c r="L2884" s="837" t="s">
        <v>484</v>
      </c>
      <c r="M2884" s="468" t="s">
        <v>1957</v>
      </c>
      <c r="N2884" s="514">
        <v>44855</v>
      </c>
      <c r="O2884" s="756">
        <v>123</v>
      </c>
      <c r="P2884" s="768">
        <v>92</v>
      </c>
      <c r="Q2884" s="537">
        <f t="shared" si="84"/>
        <v>9.84</v>
      </c>
      <c r="R2884" s="470">
        <f>Q2884*0.75</f>
        <v>7.38</v>
      </c>
      <c r="S2884" s="1264">
        <f t="shared" si="85"/>
        <v>4558.4349593495936</v>
      </c>
      <c r="T2884" s="1265"/>
      <c r="U2884" s="1292" t="s">
        <v>1619</v>
      </c>
      <c r="V2884" s="1293"/>
    </row>
    <row r="2885" spans="1:23" ht="18">
      <c r="A2885" s="1652"/>
      <c r="B2885" s="817">
        <v>6</v>
      </c>
      <c r="C2885" s="1099">
        <v>100</v>
      </c>
      <c r="D2885" s="1100">
        <v>53</v>
      </c>
      <c r="E2885" s="1101">
        <v>77</v>
      </c>
      <c r="F2885" s="1102">
        <v>30</v>
      </c>
      <c r="G2885" s="514">
        <v>500</v>
      </c>
      <c r="H2885" s="514" t="s">
        <v>82</v>
      </c>
      <c r="I2885" s="514" t="s">
        <v>82</v>
      </c>
      <c r="J2885" s="838" t="s">
        <v>460</v>
      </c>
      <c r="K2885" s="1159" t="s">
        <v>843</v>
      </c>
      <c r="L2885" s="837" t="s">
        <v>484</v>
      </c>
      <c r="M2885" s="468" t="s">
        <v>1802</v>
      </c>
      <c r="N2885" s="786">
        <v>153000</v>
      </c>
      <c r="O2885" s="756">
        <v>16</v>
      </c>
      <c r="P2885" s="801">
        <v>49</v>
      </c>
      <c r="Q2885" s="537">
        <f t="shared" si="84"/>
        <v>8.16</v>
      </c>
      <c r="R2885" s="470">
        <f>Q2885*0.75</f>
        <v>6.12</v>
      </c>
      <c r="S2885" s="1264">
        <f t="shared" si="85"/>
        <v>18750</v>
      </c>
      <c r="T2885" s="1265"/>
      <c r="U2885" s="1292" t="s">
        <v>1690</v>
      </c>
      <c r="V2885" s="1293"/>
    </row>
    <row r="2886" spans="1:23" ht="18">
      <c r="A2886" s="1652"/>
      <c r="B2886" s="817">
        <v>7</v>
      </c>
      <c r="C2886" s="1099">
        <v>100</v>
      </c>
      <c r="D2886" s="1102">
        <v>65</v>
      </c>
      <c r="E2886" s="1102">
        <v>16</v>
      </c>
      <c r="F2886" s="1102" t="s">
        <v>1950</v>
      </c>
      <c r="G2886" s="514">
        <v>498</v>
      </c>
      <c r="H2886" s="514" t="s">
        <v>82</v>
      </c>
      <c r="I2886" s="514" t="s">
        <v>82</v>
      </c>
      <c r="J2886" s="764" t="s">
        <v>443</v>
      </c>
      <c r="K2886" s="764" t="s">
        <v>443</v>
      </c>
      <c r="L2886" s="837" t="s">
        <v>484</v>
      </c>
      <c r="M2886" s="468" t="s">
        <v>1879</v>
      </c>
      <c r="N2886" s="514">
        <v>195000</v>
      </c>
      <c r="O2886" s="756">
        <v>32.43</v>
      </c>
      <c r="P2886" s="1130">
        <v>16</v>
      </c>
      <c r="Q2886" s="537">
        <f t="shared" si="84"/>
        <v>27.241199999999999</v>
      </c>
      <c r="R2886" s="470">
        <f>Q2886*0.75</f>
        <v>20.430900000000001</v>
      </c>
      <c r="S2886" s="1264">
        <f t="shared" si="85"/>
        <v>7158.2749658605353</v>
      </c>
      <c r="T2886" s="1265"/>
      <c r="U2886" s="1292" t="s">
        <v>1542</v>
      </c>
      <c r="V2886" s="1293"/>
      <c r="W2886" s="959">
        <v>9</v>
      </c>
    </row>
    <row r="2887" spans="1:23" ht="18">
      <c r="A2887" s="1652"/>
      <c r="B2887" s="817">
        <v>8</v>
      </c>
      <c r="C2887" s="1099" t="s">
        <v>82</v>
      </c>
      <c r="D2887" s="1102">
        <v>230</v>
      </c>
      <c r="E2887" s="1102">
        <v>0</v>
      </c>
      <c r="F2887" s="1103" t="s">
        <v>82</v>
      </c>
      <c r="G2887" s="514">
        <v>0</v>
      </c>
      <c r="H2887" s="514" t="s">
        <v>82</v>
      </c>
      <c r="I2887" s="514" t="s">
        <v>82</v>
      </c>
      <c r="J2887" s="764" t="s">
        <v>1210</v>
      </c>
      <c r="K2887" s="764">
        <v>0</v>
      </c>
      <c r="L2887" s="837" t="s">
        <v>96</v>
      </c>
      <c r="M2887" s="468" t="s">
        <v>82</v>
      </c>
      <c r="N2887" s="940"/>
      <c r="O2887" s="922"/>
      <c r="P2887" s="871"/>
      <c r="Q2887" s="537">
        <f t="shared" si="84"/>
        <v>0</v>
      </c>
      <c r="R2887" s="470">
        <f>Q2887*0.93</f>
        <v>0</v>
      </c>
      <c r="S2887" s="1264" t="e">
        <f t="shared" si="85"/>
        <v>#DIV/0!</v>
      </c>
      <c r="T2887" s="1265"/>
      <c r="U2887" s="1292" t="s">
        <v>472</v>
      </c>
      <c r="V2887" s="1293"/>
    </row>
    <row r="2888" spans="1:23" ht="18">
      <c r="A2888" s="1652"/>
      <c r="B2888" s="817" t="s">
        <v>465</v>
      </c>
      <c r="C2888" s="1099" t="s">
        <v>82</v>
      </c>
      <c r="D2888" s="1098">
        <v>30</v>
      </c>
      <c r="E2888" s="1104">
        <v>30</v>
      </c>
      <c r="F2888" s="1103" t="s">
        <v>82</v>
      </c>
      <c r="G2888" s="838" t="s">
        <v>96</v>
      </c>
      <c r="H2888" s="468" t="s">
        <v>82</v>
      </c>
      <c r="I2888" s="514" t="s">
        <v>82</v>
      </c>
      <c r="J2888" s="764" t="s">
        <v>699</v>
      </c>
      <c r="K2888" s="514">
        <v>0</v>
      </c>
      <c r="L2888" s="786" t="s">
        <v>82</v>
      </c>
      <c r="M2888" s="863" t="s">
        <v>82</v>
      </c>
      <c r="N2888" s="923"/>
      <c r="O2888" s="922"/>
      <c r="P2888" s="871"/>
      <c r="Q2888" s="537">
        <f t="shared" si="84"/>
        <v>0</v>
      </c>
      <c r="R2888" s="470">
        <f>Q2888*0.93</f>
        <v>0</v>
      </c>
      <c r="S2888" s="1264" t="e">
        <f t="shared" si="85"/>
        <v>#DIV/0!</v>
      </c>
      <c r="T2888" s="1265"/>
      <c r="U2888" s="1292" t="s">
        <v>473</v>
      </c>
      <c r="V2888" s="1293"/>
    </row>
    <row r="2889" spans="1:23" ht="18">
      <c r="A2889" s="1653"/>
      <c r="B2889" s="817" t="s">
        <v>467</v>
      </c>
      <c r="C2889" s="1131">
        <v>26</v>
      </c>
      <c r="D2889" s="1098">
        <v>46</v>
      </c>
      <c r="E2889" s="1109">
        <v>20</v>
      </c>
      <c r="F2889" s="1105">
        <v>30</v>
      </c>
      <c r="G2889" s="514">
        <v>499</v>
      </c>
      <c r="H2889" s="468" t="s">
        <v>82</v>
      </c>
      <c r="I2889" s="514" t="s">
        <v>82</v>
      </c>
      <c r="J2889" s="764">
        <v>0</v>
      </c>
      <c r="K2889" s="764">
        <v>0</v>
      </c>
      <c r="L2889" s="837" t="s">
        <v>484</v>
      </c>
      <c r="M2889" s="1091" t="s">
        <v>1945</v>
      </c>
      <c r="N2889" s="514">
        <v>104000</v>
      </c>
      <c r="O2889" s="787">
        <v>25.5</v>
      </c>
      <c r="P2889" s="801">
        <v>72</v>
      </c>
      <c r="Q2889" s="537">
        <f t="shared" si="84"/>
        <v>7.14</v>
      </c>
      <c r="R2889" s="470">
        <f>Q2889*0.7835</f>
        <v>5.5941899999999993</v>
      </c>
      <c r="S2889" s="1264">
        <f t="shared" si="85"/>
        <v>14565.826330532214</v>
      </c>
      <c r="T2889" s="1265"/>
      <c r="U2889" s="1292" t="s">
        <v>1690</v>
      </c>
      <c r="V2889" s="1293"/>
    </row>
    <row r="2890" spans="1:23" ht="19">
      <c r="A2890" s="1651">
        <v>45723</v>
      </c>
      <c r="B2890" s="817" t="s">
        <v>256</v>
      </c>
      <c r="C2890" s="1095">
        <v>45</v>
      </c>
      <c r="D2890" s="1096" t="s">
        <v>788</v>
      </c>
      <c r="E2890" s="1101">
        <v>44</v>
      </c>
      <c r="F2890" s="1098" t="s">
        <v>1875</v>
      </c>
      <c r="G2890" s="514">
        <v>514</v>
      </c>
      <c r="H2890" s="970">
        <v>166.21</v>
      </c>
      <c r="I2890" s="514" t="s">
        <v>82</v>
      </c>
      <c r="J2890" s="1160" t="s">
        <v>1016</v>
      </c>
      <c r="K2890" s="839" t="s">
        <v>96</v>
      </c>
      <c r="L2890" s="837" t="s">
        <v>484</v>
      </c>
      <c r="M2890" s="468" t="s">
        <v>1288</v>
      </c>
      <c r="N2890" s="514">
        <v>50330</v>
      </c>
      <c r="O2890" s="756">
        <v>131</v>
      </c>
      <c r="P2890" s="768">
        <v>92</v>
      </c>
      <c r="Q2890" s="537">
        <f t="shared" si="84"/>
        <v>10.48</v>
      </c>
      <c r="R2890" s="470">
        <f>Q2890*0.75</f>
        <v>7.86</v>
      </c>
      <c r="S2890" s="1264">
        <f t="shared" si="85"/>
        <v>4802.480916030534</v>
      </c>
      <c r="T2890" s="1265"/>
      <c r="U2890" s="1292" t="s">
        <v>1959</v>
      </c>
      <c r="V2890" s="1293"/>
    </row>
    <row r="2891" spans="1:23" ht="18">
      <c r="A2891" s="1652"/>
      <c r="B2891" s="817">
        <v>6</v>
      </c>
      <c r="C2891" s="1099">
        <v>100</v>
      </c>
      <c r="D2891" s="1100">
        <v>53</v>
      </c>
      <c r="E2891" s="1101">
        <v>77</v>
      </c>
      <c r="F2891" s="1102" t="s">
        <v>1875</v>
      </c>
      <c r="G2891" s="514">
        <v>498</v>
      </c>
      <c r="H2891" s="514" t="s">
        <v>82</v>
      </c>
      <c r="I2891" s="514" t="s">
        <v>82</v>
      </c>
      <c r="J2891" s="838" t="s">
        <v>460</v>
      </c>
      <c r="K2891" s="1159" t="s">
        <v>485</v>
      </c>
      <c r="L2891" s="837" t="s">
        <v>484</v>
      </c>
      <c r="M2891" s="468" t="s">
        <v>1788</v>
      </c>
      <c r="N2891" s="786">
        <v>153000</v>
      </c>
      <c r="O2891" s="756">
        <v>17.559999999999999</v>
      </c>
      <c r="P2891" s="801">
        <v>49</v>
      </c>
      <c r="Q2891" s="537">
        <f t="shared" si="84"/>
        <v>8.9555999999999987</v>
      </c>
      <c r="R2891" s="470">
        <f>Q2891*0.75</f>
        <v>6.7166999999999994</v>
      </c>
      <c r="S2891" s="1264">
        <f t="shared" si="85"/>
        <v>17084.282460136677</v>
      </c>
      <c r="T2891" s="1265"/>
      <c r="U2891" s="1292" t="s">
        <v>1578</v>
      </c>
      <c r="V2891" s="1293"/>
      <c r="W2891" s="959">
        <v>14</v>
      </c>
    </row>
    <row r="2892" spans="1:23" ht="18">
      <c r="A2892" s="1652"/>
      <c r="B2892" s="817">
        <v>7</v>
      </c>
      <c r="C2892" s="1099">
        <v>100</v>
      </c>
      <c r="D2892" s="1102">
        <v>65</v>
      </c>
      <c r="E2892" s="1102">
        <v>16</v>
      </c>
      <c r="F2892" s="1102">
        <v>30</v>
      </c>
      <c r="G2892" s="514">
        <v>497</v>
      </c>
      <c r="H2892" s="514" t="s">
        <v>82</v>
      </c>
      <c r="I2892" s="514" t="s">
        <v>82</v>
      </c>
      <c r="J2892" s="764" t="s">
        <v>443</v>
      </c>
      <c r="K2892" s="764" t="s">
        <v>443</v>
      </c>
      <c r="L2892" s="837" t="s">
        <v>484</v>
      </c>
      <c r="M2892" s="468" t="s">
        <v>1720</v>
      </c>
      <c r="N2892" s="514">
        <v>195000</v>
      </c>
      <c r="O2892" s="756">
        <v>32.6</v>
      </c>
      <c r="P2892" s="1130">
        <v>16</v>
      </c>
      <c r="Q2892" s="537">
        <f t="shared" si="84"/>
        <v>27.384</v>
      </c>
      <c r="R2892" s="470">
        <f>Q2892*0.75</f>
        <v>20.538</v>
      </c>
      <c r="S2892" s="1264">
        <f t="shared" si="85"/>
        <v>7120.9465381244518</v>
      </c>
      <c r="T2892" s="1265"/>
      <c r="U2892" s="1292" t="s">
        <v>1690</v>
      </c>
      <c r="V2892" s="1293"/>
    </row>
    <row r="2893" spans="1:23" ht="18">
      <c r="A2893" s="1652"/>
      <c r="B2893" s="817">
        <v>8</v>
      </c>
      <c r="C2893" s="1099" t="s">
        <v>82</v>
      </c>
      <c r="D2893" s="1102">
        <v>230</v>
      </c>
      <c r="E2893" s="1102">
        <v>0</v>
      </c>
      <c r="F2893" s="1103" t="s">
        <v>82</v>
      </c>
      <c r="G2893" s="514">
        <v>0</v>
      </c>
      <c r="H2893" s="514" t="s">
        <v>82</v>
      </c>
      <c r="I2893" s="514" t="s">
        <v>82</v>
      </c>
      <c r="J2893" s="764" t="s">
        <v>1210</v>
      </c>
      <c r="K2893" s="764">
        <v>0</v>
      </c>
      <c r="L2893" s="837" t="s">
        <v>96</v>
      </c>
      <c r="M2893" s="468" t="s">
        <v>82</v>
      </c>
      <c r="N2893" s="940"/>
      <c r="O2893" s="922"/>
      <c r="P2893" s="871"/>
      <c r="Q2893" s="537">
        <f t="shared" si="84"/>
        <v>0</v>
      </c>
      <c r="R2893" s="470">
        <f>Q2893*0.93</f>
        <v>0</v>
      </c>
      <c r="S2893" s="1264" t="e">
        <f t="shared" si="85"/>
        <v>#DIV/0!</v>
      </c>
      <c r="T2893" s="1265"/>
      <c r="U2893" s="1292" t="s">
        <v>472</v>
      </c>
      <c r="V2893" s="1293"/>
    </row>
    <row r="2894" spans="1:23" ht="18">
      <c r="A2894" s="1652"/>
      <c r="B2894" s="817" t="s">
        <v>465</v>
      </c>
      <c r="C2894" s="1099" t="s">
        <v>82</v>
      </c>
      <c r="D2894" s="1098">
        <v>30</v>
      </c>
      <c r="E2894" s="1104">
        <v>30</v>
      </c>
      <c r="F2894" s="1103" t="s">
        <v>82</v>
      </c>
      <c r="G2894" s="838" t="s">
        <v>96</v>
      </c>
      <c r="H2894" s="468" t="s">
        <v>82</v>
      </c>
      <c r="I2894" s="514" t="s">
        <v>82</v>
      </c>
      <c r="J2894" s="764" t="s">
        <v>699</v>
      </c>
      <c r="K2894" s="514">
        <v>0</v>
      </c>
      <c r="L2894" s="786" t="s">
        <v>82</v>
      </c>
      <c r="M2894" s="863" t="s">
        <v>82</v>
      </c>
      <c r="N2894" s="923"/>
      <c r="O2894" s="922"/>
      <c r="P2894" s="871"/>
      <c r="Q2894" s="537">
        <f t="shared" si="84"/>
        <v>0</v>
      </c>
      <c r="R2894" s="470">
        <f>Q2894*0.93</f>
        <v>0</v>
      </c>
      <c r="S2894" s="1264" t="e">
        <f t="shared" si="85"/>
        <v>#DIV/0!</v>
      </c>
      <c r="T2894" s="1265"/>
      <c r="U2894" s="1292" t="s">
        <v>473</v>
      </c>
      <c r="V2894" s="1293"/>
    </row>
    <row r="2895" spans="1:23" ht="18">
      <c r="A2895" s="1653"/>
      <c r="B2895" s="817" t="s">
        <v>467</v>
      </c>
      <c r="C2895" s="1131">
        <v>26</v>
      </c>
      <c r="D2895" s="1098">
        <v>46</v>
      </c>
      <c r="E2895" s="1109">
        <v>20</v>
      </c>
      <c r="F2895" s="1105">
        <v>30</v>
      </c>
      <c r="G2895" s="514">
        <v>498</v>
      </c>
      <c r="H2895" s="468" t="s">
        <v>82</v>
      </c>
      <c r="I2895" s="514" t="s">
        <v>82</v>
      </c>
      <c r="J2895" s="764">
        <v>0</v>
      </c>
      <c r="K2895" s="764">
        <v>0</v>
      </c>
      <c r="L2895" s="837" t="s">
        <v>484</v>
      </c>
      <c r="M2895" s="1091" t="s">
        <v>1945</v>
      </c>
      <c r="N2895" s="514">
        <v>103000</v>
      </c>
      <c r="O2895" s="787">
        <v>25.5</v>
      </c>
      <c r="P2895" s="801">
        <v>72</v>
      </c>
      <c r="Q2895" s="537">
        <f t="shared" si="84"/>
        <v>7.14</v>
      </c>
      <c r="R2895" s="470">
        <f>Q2895*0.7835</f>
        <v>5.5941899999999993</v>
      </c>
      <c r="S2895" s="1264">
        <f t="shared" si="85"/>
        <v>14425.77030812325</v>
      </c>
      <c r="T2895" s="1265"/>
      <c r="U2895" s="1292" t="s">
        <v>1537</v>
      </c>
      <c r="V2895" s="1293"/>
      <c r="W2895" s="959">
        <v>5.8</v>
      </c>
    </row>
    <row r="2896" spans="1:23" ht="18.75" customHeight="1">
      <c r="A2896" s="1651">
        <v>45724</v>
      </c>
      <c r="B2896" s="817" t="s">
        <v>256</v>
      </c>
      <c r="C2896" s="1095" t="s">
        <v>1961</v>
      </c>
      <c r="D2896" s="1096" t="s">
        <v>1196</v>
      </c>
      <c r="E2896" s="1101">
        <v>44</v>
      </c>
      <c r="F2896" s="1098">
        <v>33</v>
      </c>
      <c r="G2896" s="514">
        <v>524</v>
      </c>
      <c r="H2896" s="970">
        <v>166.27</v>
      </c>
      <c r="I2896" s="514" t="s">
        <v>82</v>
      </c>
      <c r="J2896" s="1160" t="s">
        <v>1016</v>
      </c>
      <c r="K2896" s="839" t="s">
        <v>96</v>
      </c>
      <c r="L2896" s="837" t="s">
        <v>484</v>
      </c>
      <c r="M2896" s="468" t="s">
        <v>1236</v>
      </c>
      <c r="N2896" s="514">
        <v>54524</v>
      </c>
      <c r="O2896" s="756">
        <v>133</v>
      </c>
      <c r="P2896" s="768">
        <v>92</v>
      </c>
      <c r="Q2896" s="537">
        <f t="shared" si="84"/>
        <v>10.64</v>
      </c>
      <c r="R2896" s="470">
        <f>Q2896*0.75</f>
        <v>7.98</v>
      </c>
      <c r="S2896" s="1264">
        <f t="shared" si="85"/>
        <v>5124.4360902255639</v>
      </c>
      <c r="T2896" s="1265"/>
      <c r="U2896" s="1292" t="s">
        <v>1569</v>
      </c>
      <c r="V2896" s="1293"/>
    </row>
    <row r="2897" spans="1:22" ht="18.75" customHeight="1">
      <c r="A2897" s="1652"/>
      <c r="B2897" s="817">
        <v>6</v>
      </c>
      <c r="C2897" s="1099">
        <v>100</v>
      </c>
      <c r="D2897" s="1100">
        <v>53</v>
      </c>
      <c r="E2897" s="1101">
        <v>77</v>
      </c>
      <c r="F2897" s="1102">
        <v>30</v>
      </c>
      <c r="G2897" s="514">
        <v>498</v>
      </c>
      <c r="H2897" s="514" t="s">
        <v>82</v>
      </c>
      <c r="I2897" s="514" t="s">
        <v>82</v>
      </c>
      <c r="J2897" s="838" t="s">
        <v>460</v>
      </c>
      <c r="K2897" s="1159" t="s">
        <v>843</v>
      </c>
      <c r="L2897" s="837" t="s">
        <v>484</v>
      </c>
      <c r="M2897" s="468" t="s">
        <v>1962</v>
      </c>
      <c r="N2897" s="786">
        <v>153000</v>
      </c>
      <c r="O2897" s="756">
        <v>17.940000000000001</v>
      </c>
      <c r="P2897" s="801">
        <v>49</v>
      </c>
      <c r="Q2897" s="537">
        <f t="shared" si="84"/>
        <v>9.1494</v>
      </c>
      <c r="R2897" s="470">
        <f>Q2897*0.75</f>
        <v>6.86205</v>
      </c>
      <c r="S2897" s="1264">
        <f t="shared" si="85"/>
        <v>16722.408026755853</v>
      </c>
      <c r="T2897" s="1265"/>
      <c r="U2897" s="1292" t="s">
        <v>1690</v>
      </c>
      <c r="V2897" s="1293"/>
    </row>
    <row r="2898" spans="1:22" ht="18.75" customHeight="1">
      <c r="A2898" s="1652"/>
      <c r="B2898" s="817">
        <v>7</v>
      </c>
      <c r="C2898" s="1099">
        <v>100</v>
      </c>
      <c r="D2898" s="1102">
        <v>65</v>
      </c>
      <c r="E2898" s="1102">
        <v>16</v>
      </c>
      <c r="F2898" s="1102">
        <v>30</v>
      </c>
      <c r="G2898" s="514">
        <v>495</v>
      </c>
      <c r="H2898" s="514" t="s">
        <v>82</v>
      </c>
      <c r="I2898" s="514" t="s">
        <v>82</v>
      </c>
      <c r="J2898" s="764" t="s">
        <v>443</v>
      </c>
      <c r="K2898" s="764" t="s">
        <v>443</v>
      </c>
      <c r="L2898" s="837" t="s">
        <v>484</v>
      </c>
      <c r="M2898" s="468" t="s">
        <v>1220</v>
      </c>
      <c r="N2898" s="514">
        <v>193000</v>
      </c>
      <c r="O2898" s="756">
        <v>32.700000000000003</v>
      </c>
      <c r="P2898" s="1130">
        <v>16</v>
      </c>
      <c r="Q2898" s="537">
        <f t="shared" si="84"/>
        <v>27.468000000000004</v>
      </c>
      <c r="R2898" s="470">
        <f>Q2898*0.75</f>
        <v>20.601000000000003</v>
      </c>
      <c r="S2898" s="1264">
        <f t="shared" si="85"/>
        <v>7026.3579437891358</v>
      </c>
      <c r="T2898" s="1265"/>
      <c r="U2898" s="1292" t="s">
        <v>1690</v>
      </c>
      <c r="V2898" s="1293"/>
    </row>
    <row r="2899" spans="1:22" ht="18.75" customHeight="1">
      <c r="A2899" s="1652"/>
      <c r="B2899" s="817">
        <v>8</v>
      </c>
      <c r="C2899" s="1099" t="s">
        <v>82</v>
      </c>
      <c r="D2899" s="1102">
        <v>230</v>
      </c>
      <c r="E2899" s="1102">
        <v>0</v>
      </c>
      <c r="F2899" s="1103" t="s">
        <v>82</v>
      </c>
      <c r="G2899" s="514">
        <v>0</v>
      </c>
      <c r="H2899" s="514" t="s">
        <v>82</v>
      </c>
      <c r="I2899" s="514" t="s">
        <v>82</v>
      </c>
      <c r="J2899" s="764" t="s">
        <v>1210</v>
      </c>
      <c r="K2899" s="764">
        <v>0</v>
      </c>
      <c r="L2899" s="837" t="s">
        <v>96</v>
      </c>
      <c r="M2899" s="468" t="s">
        <v>82</v>
      </c>
      <c r="N2899" s="940"/>
      <c r="O2899" s="922"/>
      <c r="P2899" s="871"/>
      <c r="Q2899" s="537">
        <f t="shared" si="84"/>
        <v>0</v>
      </c>
      <c r="R2899" s="470">
        <f>Q2899*0.93</f>
        <v>0</v>
      </c>
      <c r="S2899" s="1264" t="e">
        <f t="shared" si="85"/>
        <v>#DIV/0!</v>
      </c>
      <c r="T2899" s="1265"/>
      <c r="U2899" s="1292" t="s">
        <v>472</v>
      </c>
      <c r="V2899" s="1293"/>
    </row>
    <row r="2900" spans="1:22" ht="18.75" customHeight="1">
      <c r="A2900" s="1652"/>
      <c r="B2900" s="817" t="s">
        <v>465</v>
      </c>
      <c r="C2900" s="1099" t="s">
        <v>82</v>
      </c>
      <c r="D2900" s="1098">
        <v>30</v>
      </c>
      <c r="E2900" s="1104">
        <v>30</v>
      </c>
      <c r="F2900" s="1103" t="s">
        <v>82</v>
      </c>
      <c r="G2900" s="838" t="s">
        <v>96</v>
      </c>
      <c r="H2900" s="468" t="s">
        <v>82</v>
      </c>
      <c r="I2900" s="514" t="s">
        <v>82</v>
      </c>
      <c r="J2900" s="764" t="s">
        <v>699</v>
      </c>
      <c r="K2900" s="514">
        <v>0</v>
      </c>
      <c r="L2900" s="786" t="s">
        <v>82</v>
      </c>
      <c r="M2900" s="863" t="s">
        <v>82</v>
      </c>
      <c r="N2900" s="923"/>
      <c r="O2900" s="922"/>
      <c r="P2900" s="871"/>
      <c r="Q2900" s="537">
        <f t="shared" si="84"/>
        <v>0</v>
      </c>
      <c r="R2900" s="470">
        <f>Q2900*0.93</f>
        <v>0</v>
      </c>
      <c r="S2900" s="1264" t="e">
        <f t="shared" si="85"/>
        <v>#DIV/0!</v>
      </c>
      <c r="T2900" s="1265"/>
      <c r="U2900" s="1292" t="s">
        <v>473</v>
      </c>
      <c r="V2900" s="1293"/>
    </row>
    <row r="2901" spans="1:22" ht="18.75" customHeight="1">
      <c r="A2901" s="1653"/>
      <c r="B2901" s="817" t="s">
        <v>467</v>
      </c>
      <c r="C2901" s="1131">
        <v>26</v>
      </c>
      <c r="D2901" s="1098">
        <v>46</v>
      </c>
      <c r="E2901" s="1109">
        <v>20</v>
      </c>
      <c r="F2901" s="1105">
        <v>30</v>
      </c>
      <c r="G2901" s="514">
        <v>497</v>
      </c>
      <c r="H2901" s="468" t="s">
        <v>82</v>
      </c>
      <c r="I2901" s="514" t="s">
        <v>82</v>
      </c>
      <c r="J2901" s="764">
        <v>0</v>
      </c>
      <c r="K2901" s="764">
        <v>0</v>
      </c>
      <c r="L2901" s="837" t="s">
        <v>484</v>
      </c>
      <c r="M2901" s="1091" t="s">
        <v>1353</v>
      </c>
      <c r="N2901" s="514">
        <v>103000</v>
      </c>
      <c r="O2901" s="787">
        <v>25.5</v>
      </c>
      <c r="P2901" s="801">
        <v>72</v>
      </c>
      <c r="Q2901" s="537">
        <f t="shared" si="84"/>
        <v>7.14</v>
      </c>
      <c r="R2901" s="470">
        <f>Q2901*0.7835</f>
        <v>5.5941899999999993</v>
      </c>
      <c r="S2901" s="1264">
        <f t="shared" si="85"/>
        <v>14425.77030812325</v>
      </c>
      <c r="T2901" s="1265"/>
      <c r="U2901" s="1292" t="s">
        <v>1690</v>
      </c>
      <c r="V2901" s="1293"/>
    </row>
    <row r="2902" spans="1:22" ht="19">
      <c r="A2902" s="1651">
        <v>45725</v>
      </c>
      <c r="B2902" s="817" t="s">
        <v>256</v>
      </c>
      <c r="C2902" s="1095">
        <v>55</v>
      </c>
      <c r="D2902" s="1096" t="s">
        <v>1963</v>
      </c>
      <c r="E2902" s="1101" t="s">
        <v>1964</v>
      </c>
      <c r="F2902" s="1098">
        <v>33</v>
      </c>
      <c r="G2902" s="514">
        <v>535</v>
      </c>
      <c r="H2902" s="970">
        <v>166.33</v>
      </c>
      <c r="I2902" s="514" t="s">
        <v>82</v>
      </c>
      <c r="J2902" s="1160" t="s">
        <v>1016</v>
      </c>
      <c r="K2902" s="839" t="s">
        <v>96</v>
      </c>
      <c r="L2902" s="837" t="s">
        <v>484</v>
      </c>
      <c r="M2902" s="468" t="s">
        <v>1198</v>
      </c>
      <c r="N2902" s="514">
        <v>64121</v>
      </c>
      <c r="O2902" s="756">
        <v>138</v>
      </c>
      <c r="P2902" s="768">
        <v>92</v>
      </c>
      <c r="Q2902" s="537">
        <f t="shared" si="84"/>
        <v>11.04</v>
      </c>
      <c r="R2902" s="470">
        <f>Q2902*0.75</f>
        <v>8.2799999999999994</v>
      </c>
      <c r="S2902" s="1264">
        <f t="shared" si="85"/>
        <v>5808.061594202899</v>
      </c>
      <c r="T2902" s="1265"/>
      <c r="U2902" s="1292" t="s">
        <v>1569</v>
      </c>
      <c r="V2902" s="1293"/>
    </row>
    <row r="2903" spans="1:22" ht="18">
      <c r="A2903" s="1652"/>
      <c r="B2903" s="817">
        <v>6</v>
      </c>
      <c r="C2903" s="1099">
        <v>100</v>
      </c>
      <c r="D2903" s="1100">
        <v>53</v>
      </c>
      <c r="E2903" s="1101">
        <v>77</v>
      </c>
      <c r="F2903" s="1102">
        <v>30</v>
      </c>
      <c r="G2903" s="514">
        <v>499</v>
      </c>
      <c r="H2903" s="514" t="s">
        <v>82</v>
      </c>
      <c r="I2903" s="514" t="s">
        <v>82</v>
      </c>
      <c r="J2903" s="838" t="s">
        <v>460</v>
      </c>
      <c r="K2903" s="1159" t="s">
        <v>1141</v>
      </c>
      <c r="L2903" s="837" t="s">
        <v>484</v>
      </c>
      <c r="M2903" s="468" t="s">
        <v>1962</v>
      </c>
      <c r="N2903" s="786">
        <v>153000</v>
      </c>
      <c r="O2903" s="756">
        <v>19.079999999999998</v>
      </c>
      <c r="P2903" s="801">
        <v>49</v>
      </c>
      <c r="Q2903" s="537">
        <f t="shared" si="84"/>
        <v>9.7307999999999986</v>
      </c>
      <c r="R2903" s="470">
        <f>Q2903*0.75</f>
        <v>7.2980999999999989</v>
      </c>
      <c r="S2903" s="1264">
        <f t="shared" si="85"/>
        <v>15723.270440251574</v>
      </c>
      <c r="T2903" s="1265"/>
      <c r="U2903" s="1292" t="s">
        <v>1690</v>
      </c>
      <c r="V2903" s="1293"/>
    </row>
    <row r="2904" spans="1:22" ht="18">
      <c r="A2904" s="1652"/>
      <c r="B2904" s="817">
        <v>7</v>
      </c>
      <c r="C2904" s="1099">
        <v>100</v>
      </c>
      <c r="D2904" s="1102">
        <v>65</v>
      </c>
      <c r="E2904" s="1102">
        <v>16</v>
      </c>
      <c r="F2904" s="1102">
        <v>30</v>
      </c>
      <c r="G2904" s="514">
        <v>494</v>
      </c>
      <c r="H2904" s="514" t="s">
        <v>82</v>
      </c>
      <c r="I2904" s="514" t="s">
        <v>82</v>
      </c>
      <c r="J2904" s="764" t="s">
        <v>443</v>
      </c>
      <c r="K2904" s="764" t="s">
        <v>443</v>
      </c>
      <c r="L2904" s="837" t="s">
        <v>484</v>
      </c>
      <c r="M2904" s="468" t="s">
        <v>1220</v>
      </c>
      <c r="N2904" s="514">
        <v>193000</v>
      </c>
      <c r="O2904" s="756">
        <v>33</v>
      </c>
      <c r="P2904" s="1130">
        <v>16</v>
      </c>
      <c r="Q2904" s="537">
        <f t="shared" si="84"/>
        <v>27.72</v>
      </c>
      <c r="R2904" s="470">
        <f>Q2904*0.75</f>
        <v>20.79</v>
      </c>
      <c r="S2904" s="1264">
        <f t="shared" si="85"/>
        <v>6962.4819624819629</v>
      </c>
      <c r="T2904" s="1265"/>
      <c r="U2904" s="1292" t="s">
        <v>1690</v>
      </c>
      <c r="V2904" s="1293"/>
    </row>
    <row r="2905" spans="1:22" ht="18">
      <c r="A2905" s="1652"/>
      <c r="B2905" s="817">
        <v>8</v>
      </c>
      <c r="C2905" s="1099" t="s">
        <v>82</v>
      </c>
      <c r="D2905" s="1102">
        <v>230</v>
      </c>
      <c r="E2905" s="1102">
        <v>0</v>
      </c>
      <c r="F2905" s="1103" t="s">
        <v>82</v>
      </c>
      <c r="G2905" s="514">
        <v>0</v>
      </c>
      <c r="H2905" s="514" t="s">
        <v>82</v>
      </c>
      <c r="I2905" s="514" t="s">
        <v>82</v>
      </c>
      <c r="J2905" s="764" t="s">
        <v>1210</v>
      </c>
      <c r="K2905" s="764">
        <v>0</v>
      </c>
      <c r="L2905" s="837" t="s">
        <v>96</v>
      </c>
      <c r="M2905" s="468" t="s">
        <v>82</v>
      </c>
      <c r="N2905" s="940"/>
      <c r="O2905" s="922"/>
      <c r="P2905" s="871"/>
      <c r="Q2905" s="537">
        <f t="shared" si="84"/>
        <v>0</v>
      </c>
      <c r="R2905" s="470">
        <f>Q2905*0.93</f>
        <v>0</v>
      </c>
      <c r="S2905" s="1264" t="e">
        <f t="shared" si="85"/>
        <v>#DIV/0!</v>
      </c>
      <c r="T2905" s="1265"/>
      <c r="U2905" s="1292" t="s">
        <v>472</v>
      </c>
      <c r="V2905" s="1293"/>
    </row>
    <row r="2906" spans="1:22" ht="18">
      <c r="A2906" s="1652"/>
      <c r="B2906" s="817" t="s">
        <v>465</v>
      </c>
      <c r="C2906" s="1099" t="s">
        <v>82</v>
      </c>
      <c r="D2906" s="1098">
        <v>30</v>
      </c>
      <c r="E2906" s="1104">
        <v>30</v>
      </c>
      <c r="F2906" s="1103" t="s">
        <v>82</v>
      </c>
      <c r="G2906" s="838" t="s">
        <v>96</v>
      </c>
      <c r="H2906" s="468" t="s">
        <v>82</v>
      </c>
      <c r="I2906" s="514" t="s">
        <v>82</v>
      </c>
      <c r="J2906" s="764" t="s">
        <v>699</v>
      </c>
      <c r="K2906" s="514">
        <v>0</v>
      </c>
      <c r="L2906" s="786" t="s">
        <v>82</v>
      </c>
      <c r="M2906" s="863" t="s">
        <v>82</v>
      </c>
      <c r="N2906" s="923"/>
      <c r="O2906" s="922"/>
      <c r="P2906" s="871"/>
      <c r="Q2906" s="537">
        <f t="shared" si="84"/>
        <v>0</v>
      </c>
      <c r="R2906" s="470">
        <f>Q2906*0.93</f>
        <v>0</v>
      </c>
      <c r="S2906" s="1264" t="e">
        <f t="shared" si="85"/>
        <v>#DIV/0!</v>
      </c>
      <c r="T2906" s="1265"/>
      <c r="U2906" s="1292" t="s">
        <v>473</v>
      </c>
      <c r="V2906" s="1293"/>
    </row>
    <row r="2907" spans="1:22" ht="18">
      <c r="A2907" s="1653"/>
      <c r="B2907" s="817" t="s">
        <v>467</v>
      </c>
      <c r="C2907" s="1131">
        <v>26</v>
      </c>
      <c r="D2907" s="1098">
        <v>46</v>
      </c>
      <c r="E2907" s="1109">
        <v>20</v>
      </c>
      <c r="F2907" s="1105">
        <v>30</v>
      </c>
      <c r="G2907" s="514">
        <v>495</v>
      </c>
      <c r="H2907" s="468" t="s">
        <v>82</v>
      </c>
      <c r="I2907" s="514" t="s">
        <v>82</v>
      </c>
      <c r="J2907" s="764">
        <v>0</v>
      </c>
      <c r="K2907" s="764">
        <v>0</v>
      </c>
      <c r="L2907" s="837" t="s">
        <v>484</v>
      </c>
      <c r="M2907" s="1091" t="s">
        <v>1594</v>
      </c>
      <c r="N2907" s="514">
        <v>103000</v>
      </c>
      <c r="O2907" s="787">
        <v>26</v>
      </c>
      <c r="P2907" s="801">
        <v>72</v>
      </c>
      <c r="Q2907" s="537">
        <f t="shared" si="84"/>
        <v>7.28</v>
      </c>
      <c r="R2907" s="470">
        <f>Q2907*0.7835</f>
        <v>5.7038799999999998</v>
      </c>
      <c r="S2907" s="1264">
        <f t="shared" si="85"/>
        <v>14148.351648351649</v>
      </c>
      <c r="T2907" s="1265"/>
      <c r="U2907" s="1292" t="s">
        <v>1690</v>
      </c>
      <c r="V2907" s="1293"/>
    </row>
    <row r="2908" spans="1:22" ht="18">
      <c r="A2908" s="1651">
        <v>45726</v>
      </c>
      <c r="B2908" s="817" t="s">
        <v>256</v>
      </c>
      <c r="C2908" s="1095">
        <v>55</v>
      </c>
      <c r="D2908" s="1096">
        <v>72</v>
      </c>
      <c r="E2908" s="1101">
        <v>45</v>
      </c>
      <c r="F2908" s="1098">
        <v>33</v>
      </c>
      <c r="G2908" s="514">
        <v>535</v>
      </c>
      <c r="H2908" s="970">
        <v>166.29</v>
      </c>
      <c r="I2908" s="514" t="s">
        <v>82</v>
      </c>
      <c r="J2908" s="1160" t="s">
        <v>1016</v>
      </c>
      <c r="K2908" s="839" t="s">
        <v>96</v>
      </c>
      <c r="L2908" s="837" t="s">
        <v>484</v>
      </c>
      <c r="M2908" s="468" t="s">
        <v>1198</v>
      </c>
      <c r="N2908" s="514">
        <v>65078</v>
      </c>
      <c r="O2908" s="756">
        <v>138</v>
      </c>
      <c r="P2908" s="768">
        <v>92</v>
      </c>
      <c r="Q2908" s="537">
        <f t="shared" si="84"/>
        <v>11.04</v>
      </c>
      <c r="R2908" s="470">
        <f>Q2908*0.75</f>
        <v>8.2799999999999994</v>
      </c>
      <c r="S2908" s="1264">
        <f t="shared" si="85"/>
        <v>5894.7463768115949</v>
      </c>
      <c r="T2908" s="1265"/>
      <c r="U2908" s="1292" t="s">
        <v>1569</v>
      </c>
      <c r="V2908" s="1293"/>
    </row>
    <row r="2909" spans="1:22" ht="18">
      <c r="A2909" s="1652"/>
      <c r="B2909" s="817">
        <v>6</v>
      </c>
      <c r="C2909" s="1099">
        <v>100</v>
      </c>
      <c r="D2909" s="1100">
        <v>53</v>
      </c>
      <c r="E2909" s="1101">
        <v>77</v>
      </c>
      <c r="F2909" s="1102">
        <v>30</v>
      </c>
      <c r="G2909" s="514">
        <v>502</v>
      </c>
      <c r="H2909" s="514" t="s">
        <v>82</v>
      </c>
      <c r="I2909" s="514" t="s">
        <v>82</v>
      </c>
      <c r="J2909" s="838" t="s">
        <v>460</v>
      </c>
      <c r="K2909" s="1159" t="s">
        <v>700</v>
      </c>
      <c r="L2909" s="837" t="s">
        <v>484</v>
      </c>
      <c r="M2909" s="468" t="s">
        <v>1788</v>
      </c>
      <c r="N2909" s="786">
        <v>153000</v>
      </c>
      <c r="O2909" s="756">
        <v>17.920000000000002</v>
      </c>
      <c r="P2909" s="801">
        <v>49</v>
      </c>
      <c r="Q2909" s="537">
        <f t="shared" si="84"/>
        <v>9.1392000000000007</v>
      </c>
      <c r="R2909" s="470">
        <f>Q2909*0.75</f>
        <v>6.8544</v>
      </c>
      <c r="S2909" s="1264">
        <f t="shared" si="85"/>
        <v>16741.071428571428</v>
      </c>
      <c r="T2909" s="1265"/>
      <c r="U2909" s="1292" t="s">
        <v>1690</v>
      </c>
      <c r="V2909" s="1293"/>
    </row>
    <row r="2910" spans="1:22" ht="18">
      <c r="A2910" s="1652"/>
      <c r="B2910" s="817">
        <v>7</v>
      </c>
      <c r="C2910" s="1099">
        <v>100</v>
      </c>
      <c r="D2910" s="1102" t="s">
        <v>672</v>
      </c>
      <c r="E2910" s="1102">
        <v>16</v>
      </c>
      <c r="F2910" s="1102">
        <v>30</v>
      </c>
      <c r="G2910" s="514">
        <v>496</v>
      </c>
      <c r="H2910" s="514" t="s">
        <v>82</v>
      </c>
      <c r="I2910" s="514" t="s">
        <v>82</v>
      </c>
      <c r="J2910" s="764" t="s">
        <v>443</v>
      </c>
      <c r="K2910" s="764" t="s">
        <v>443</v>
      </c>
      <c r="L2910" s="837" t="s">
        <v>484</v>
      </c>
      <c r="M2910" s="468" t="s">
        <v>1220</v>
      </c>
      <c r="N2910" s="514">
        <v>193000</v>
      </c>
      <c r="O2910" s="756">
        <v>33</v>
      </c>
      <c r="P2910" s="1130">
        <v>16</v>
      </c>
      <c r="Q2910" s="537">
        <f t="shared" si="84"/>
        <v>27.72</v>
      </c>
      <c r="R2910" s="470">
        <f>Q2910*0.75</f>
        <v>20.79</v>
      </c>
      <c r="S2910" s="1264">
        <f t="shared" si="85"/>
        <v>6962.4819624819629</v>
      </c>
      <c r="T2910" s="1265"/>
      <c r="U2910" s="1292" t="s">
        <v>1690</v>
      </c>
      <c r="V2910" s="1293"/>
    </row>
    <row r="2911" spans="1:22" ht="18">
      <c r="A2911" s="1652"/>
      <c r="B2911" s="817">
        <v>8</v>
      </c>
      <c r="C2911" s="1099" t="s">
        <v>82</v>
      </c>
      <c r="D2911" s="1102">
        <v>230</v>
      </c>
      <c r="E2911" s="1102">
        <v>0</v>
      </c>
      <c r="F2911" s="1103" t="s">
        <v>82</v>
      </c>
      <c r="G2911" s="514">
        <v>0</v>
      </c>
      <c r="H2911" s="514" t="s">
        <v>82</v>
      </c>
      <c r="I2911" s="514" t="s">
        <v>82</v>
      </c>
      <c r="J2911" s="764" t="s">
        <v>1210</v>
      </c>
      <c r="K2911" s="764">
        <v>0</v>
      </c>
      <c r="L2911" s="837" t="s">
        <v>96</v>
      </c>
      <c r="M2911" s="468" t="s">
        <v>82</v>
      </c>
      <c r="N2911" s="940"/>
      <c r="O2911" s="922"/>
      <c r="P2911" s="871"/>
      <c r="Q2911" s="537">
        <f t="shared" si="84"/>
        <v>0</v>
      </c>
      <c r="R2911" s="470">
        <f>Q2911*0.93</f>
        <v>0</v>
      </c>
      <c r="S2911" s="1264" t="e">
        <f t="shared" si="85"/>
        <v>#DIV/0!</v>
      </c>
      <c r="T2911" s="1265"/>
      <c r="U2911" s="1292" t="s">
        <v>472</v>
      </c>
      <c r="V2911" s="1293"/>
    </row>
    <row r="2912" spans="1:22" ht="18">
      <c r="A2912" s="1652"/>
      <c r="B2912" s="817" t="s">
        <v>465</v>
      </c>
      <c r="C2912" s="1099" t="s">
        <v>82</v>
      </c>
      <c r="D2912" s="1098">
        <v>30</v>
      </c>
      <c r="E2912" s="1104">
        <v>30</v>
      </c>
      <c r="F2912" s="1103" t="s">
        <v>82</v>
      </c>
      <c r="G2912" s="838" t="s">
        <v>96</v>
      </c>
      <c r="H2912" s="468" t="s">
        <v>82</v>
      </c>
      <c r="I2912" s="514" t="s">
        <v>82</v>
      </c>
      <c r="J2912" s="764" t="s">
        <v>699</v>
      </c>
      <c r="K2912" s="514">
        <v>0</v>
      </c>
      <c r="L2912" s="786" t="s">
        <v>82</v>
      </c>
      <c r="M2912" s="863" t="s">
        <v>82</v>
      </c>
      <c r="N2912" s="923"/>
      <c r="O2912" s="922"/>
      <c r="P2912" s="871"/>
      <c r="Q2912" s="537">
        <f t="shared" si="84"/>
        <v>0</v>
      </c>
      <c r="R2912" s="470">
        <f>Q2912*0.93</f>
        <v>0</v>
      </c>
      <c r="S2912" s="1264" t="e">
        <f t="shared" si="85"/>
        <v>#DIV/0!</v>
      </c>
      <c r="T2912" s="1265"/>
      <c r="U2912" s="1292" t="s">
        <v>473</v>
      </c>
      <c r="V2912" s="1293"/>
    </row>
    <row r="2913" spans="1:22" ht="18">
      <c r="A2913" s="1653"/>
      <c r="B2913" s="817" t="s">
        <v>467</v>
      </c>
      <c r="C2913" s="1131">
        <v>26</v>
      </c>
      <c r="D2913" s="1098">
        <v>46</v>
      </c>
      <c r="E2913" s="1109">
        <v>20</v>
      </c>
      <c r="F2913" s="1105">
        <v>30</v>
      </c>
      <c r="G2913" s="514">
        <v>497</v>
      </c>
      <c r="H2913" s="468" t="s">
        <v>82</v>
      </c>
      <c r="I2913" s="514" t="s">
        <v>82</v>
      </c>
      <c r="J2913" s="764">
        <v>0</v>
      </c>
      <c r="K2913" s="764">
        <v>0</v>
      </c>
      <c r="L2913" s="837" t="s">
        <v>484</v>
      </c>
      <c r="M2913" s="1091" t="s">
        <v>1945</v>
      </c>
      <c r="N2913" s="514">
        <v>103000</v>
      </c>
      <c r="O2913" s="787">
        <v>26</v>
      </c>
      <c r="P2913" s="801">
        <v>72</v>
      </c>
      <c r="Q2913" s="537">
        <f t="shared" si="84"/>
        <v>7.28</v>
      </c>
      <c r="R2913" s="470">
        <f>Q2913*0.7835</f>
        <v>5.7038799999999998</v>
      </c>
      <c r="S2913" s="1264">
        <f t="shared" si="85"/>
        <v>14148.351648351649</v>
      </c>
      <c r="T2913" s="1265"/>
      <c r="U2913" s="1292" t="s">
        <v>1690</v>
      </c>
      <c r="V2913" s="1293"/>
    </row>
    <row r="2914" spans="1:22" ht="18">
      <c r="A2914" s="1651">
        <v>45727</v>
      </c>
      <c r="B2914" s="817" t="s">
        <v>256</v>
      </c>
      <c r="C2914" s="1095">
        <v>55</v>
      </c>
      <c r="D2914" s="1096">
        <v>72</v>
      </c>
      <c r="E2914" s="1101">
        <v>45</v>
      </c>
      <c r="F2914" s="1098">
        <v>33</v>
      </c>
      <c r="G2914" s="514">
        <v>518</v>
      </c>
      <c r="H2914" s="970">
        <v>166.24</v>
      </c>
      <c r="I2914" s="514" t="s">
        <v>82</v>
      </c>
      <c r="J2914" s="1160" t="s">
        <v>1016</v>
      </c>
      <c r="K2914" s="839" t="s">
        <v>96</v>
      </c>
      <c r="L2914" s="837" t="s">
        <v>484</v>
      </c>
      <c r="M2914" s="468" t="s">
        <v>1198</v>
      </c>
      <c r="N2914" s="514">
        <v>63509</v>
      </c>
      <c r="O2914" s="756">
        <v>138</v>
      </c>
      <c r="P2914" s="768">
        <v>92</v>
      </c>
      <c r="Q2914" s="537">
        <f t="shared" si="84"/>
        <v>11.04</v>
      </c>
      <c r="R2914" s="470">
        <f>Q2914*0.75</f>
        <v>8.2799999999999994</v>
      </c>
      <c r="S2914" s="1264">
        <f t="shared" si="85"/>
        <v>5752.626811594203</v>
      </c>
      <c r="T2914" s="1265"/>
      <c r="U2914" s="1292" t="s">
        <v>1569</v>
      </c>
      <c r="V2914" s="1293"/>
    </row>
    <row r="2915" spans="1:22" ht="18">
      <c r="A2915" s="1652"/>
      <c r="B2915" s="817">
        <v>6</v>
      </c>
      <c r="C2915" s="1099">
        <v>100</v>
      </c>
      <c r="D2915" s="1100">
        <v>53</v>
      </c>
      <c r="E2915" s="1101">
        <v>77</v>
      </c>
      <c r="F2915" s="1102">
        <v>30</v>
      </c>
      <c r="G2915" s="514">
        <v>501</v>
      </c>
      <c r="H2915" s="514" t="s">
        <v>82</v>
      </c>
      <c r="I2915" s="514" t="s">
        <v>82</v>
      </c>
      <c r="J2915" s="838" t="s">
        <v>460</v>
      </c>
      <c r="K2915" s="1159" t="s">
        <v>1965</v>
      </c>
      <c r="L2915" s="837" t="s">
        <v>484</v>
      </c>
      <c r="M2915" s="468" t="s">
        <v>1788</v>
      </c>
      <c r="N2915" s="786">
        <v>153000</v>
      </c>
      <c r="O2915" s="756">
        <v>17.079999999999998</v>
      </c>
      <c r="P2915" s="801">
        <v>49</v>
      </c>
      <c r="Q2915" s="537">
        <f t="shared" si="84"/>
        <v>8.710799999999999</v>
      </c>
      <c r="R2915" s="470">
        <f>Q2915*0.75</f>
        <v>6.5330999999999992</v>
      </c>
      <c r="S2915" s="1264">
        <f t="shared" si="85"/>
        <v>17564.402810304451</v>
      </c>
      <c r="T2915" s="1265"/>
      <c r="U2915" s="1292" t="s">
        <v>1690</v>
      </c>
      <c r="V2915" s="1293"/>
    </row>
    <row r="2916" spans="1:22" ht="18">
      <c r="A2916" s="1652"/>
      <c r="B2916" s="817">
        <v>7</v>
      </c>
      <c r="C2916" s="1099">
        <v>100</v>
      </c>
      <c r="D2916" s="1102">
        <v>64</v>
      </c>
      <c r="E2916" s="1102">
        <v>16</v>
      </c>
      <c r="F2916" s="1102">
        <v>30</v>
      </c>
      <c r="G2916" s="514">
        <v>496</v>
      </c>
      <c r="H2916" s="514" t="s">
        <v>82</v>
      </c>
      <c r="I2916" s="514" t="s">
        <v>82</v>
      </c>
      <c r="J2916" s="764" t="s">
        <v>443</v>
      </c>
      <c r="K2916" s="764" t="s">
        <v>443</v>
      </c>
      <c r="L2916" s="837" t="s">
        <v>484</v>
      </c>
      <c r="M2916" s="468" t="s">
        <v>1720</v>
      </c>
      <c r="N2916" s="514">
        <v>193000</v>
      </c>
      <c r="O2916" s="756">
        <v>31</v>
      </c>
      <c r="P2916" s="1130">
        <v>16</v>
      </c>
      <c r="Q2916" s="537">
        <f t="shared" si="84"/>
        <v>26.04</v>
      </c>
      <c r="R2916" s="470">
        <f>Q2916*0.75</f>
        <v>19.53</v>
      </c>
      <c r="S2916" s="1264">
        <f t="shared" si="85"/>
        <v>7411.6743471582186</v>
      </c>
      <c r="T2916" s="1265"/>
      <c r="U2916" s="1292" t="s">
        <v>1690</v>
      </c>
      <c r="V2916" s="1293"/>
    </row>
    <row r="2917" spans="1:22" ht="18">
      <c r="A2917" s="1652"/>
      <c r="B2917" s="817">
        <v>8</v>
      </c>
      <c r="C2917" s="1099" t="s">
        <v>82</v>
      </c>
      <c r="D2917" s="1102">
        <v>230</v>
      </c>
      <c r="E2917" s="1102">
        <v>0</v>
      </c>
      <c r="F2917" s="1103" t="s">
        <v>82</v>
      </c>
      <c r="G2917" s="514">
        <v>0</v>
      </c>
      <c r="H2917" s="514" t="s">
        <v>82</v>
      </c>
      <c r="I2917" s="514" t="s">
        <v>82</v>
      </c>
      <c r="J2917" s="764" t="s">
        <v>1210</v>
      </c>
      <c r="K2917" s="764">
        <v>0</v>
      </c>
      <c r="L2917" s="837" t="s">
        <v>96</v>
      </c>
      <c r="M2917" s="468" t="s">
        <v>82</v>
      </c>
      <c r="N2917" s="940"/>
      <c r="O2917" s="922"/>
      <c r="P2917" s="871"/>
      <c r="Q2917" s="537">
        <f t="shared" si="84"/>
        <v>0</v>
      </c>
      <c r="R2917" s="470">
        <f>Q2917*0.93</f>
        <v>0</v>
      </c>
      <c r="S2917" s="1264" t="e">
        <f t="shared" si="85"/>
        <v>#DIV/0!</v>
      </c>
      <c r="T2917" s="1265"/>
      <c r="U2917" s="1292" t="s">
        <v>472</v>
      </c>
      <c r="V2917" s="1293"/>
    </row>
    <row r="2918" spans="1:22" ht="18">
      <c r="A2918" s="1652"/>
      <c r="B2918" s="817" t="s">
        <v>465</v>
      </c>
      <c r="C2918" s="1099" t="s">
        <v>82</v>
      </c>
      <c r="D2918" s="1098">
        <v>30</v>
      </c>
      <c r="E2918" s="1104">
        <v>30</v>
      </c>
      <c r="F2918" s="1103" t="s">
        <v>82</v>
      </c>
      <c r="G2918" s="838" t="s">
        <v>96</v>
      </c>
      <c r="H2918" s="468" t="s">
        <v>82</v>
      </c>
      <c r="I2918" s="514" t="s">
        <v>82</v>
      </c>
      <c r="J2918" s="764" t="s">
        <v>699</v>
      </c>
      <c r="K2918" s="514">
        <v>0</v>
      </c>
      <c r="L2918" s="786" t="s">
        <v>82</v>
      </c>
      <c r="M2918" s="863" t="s">
        <v>82</v>
      </c>
      <c r="N2918" s="923"/>
      <c r="O2918" s="922"/>
      <c r="P2918" s="871"/>
      <c r="Q2918" s="537">
        <f t="shared" si="84"/>
        <v>0</v>
      </c>
      <c r="R2918" s="470">
        <f>Q2918*0.93</f>
        <v>0</v>
      </c>
      <c r="S2918" s="1264" t="e">
        <f t="shared" si="85"/>
        <v>#DIV/0!</v>
      </c>
      <c r="T2918" s="1265"/>
      <c r="U2918" s="1292" t="s">
        <v>473</v>
      </c>
      <c r="V2918" s="1293"/>
    </row>
    <row r="2919" spans="1:22" ht="18">
      <c r="A2919" s="1653"/>
      <c r="B2919" s="817" t="s">
        <v>467</v>
      </c>
      <c r="C2919" s="1131">
        <v>26</v>
      </c>
      <c r="D2919" s="1098">
        <v>46</v>
      </c>
      <c r="E2919" s="1109">
        <v>20</v>
      </c>
      <c r="F2919" s="1105">
        <v>30</v>
      </c>
      <c r="G2919" s="514">
        <v>497</v>
      </c>
      <c r="H2919" s="468" t="s">
        <v>82</v>
      </c>
      <c r="I2919" s="514" t="s">
        <v>82</v>
      </c>
      <c r="J2919" s="764">
        <v>0</v>
      </c>
      <c r="K2919" s="764">
        <v>0</v>
      </c>
      <c r="L2919" s="837" t="s">
        <v>484</v>
      </c>
      <c r="M2919" s="1091" t="s">
        <v>1945</v>
      </c>
      <c r="N2919" s="514">
        <v>103000</v>
      </c>
      <c r="O2919" s="787">
        <v>24</v>
      </c>
      <c r="P2919" s="801">
        <v>72</v>
      </c>
      <c r="Q2919" s="537">
        <f t="shared" si="84"/>
        <v>6.72</v>
      </c>
      <c r="R2919" s="470">
        <f>Q2919*0.7835</f>
        <v>5.2651199999999996</v>
      </c>
      <c r="S2919" s="1264">
        <f t="shared" si="85"/>
        <v>15327.380952380952</v>
      </c>
      <c r="T2919" s="1265"/>
      <c r="U2919" s="1292" t="s">
        <v>1690</v>
      </c>
      <c r="V2919" s="1293"/>
    </row>
    <row r="2920" spans="1:22" ht="18">
      <c r="A2920" s="1651">
        <v>45728</v>
      </c>
      <c r="B2920" s="817" t="s">
        <v>256</v>
      </c>
      <c r="C2920" s="1095">
        <v>55</v>
      </c>
      <c r="D2920" s="1096">
        <v>72</v>
      </c>
      <c r="E2920" s="1101">
        <v>45</v>
      </c>
      <c r="F2920" s="1098">
        <v>33</v>
      </c>
      <c r="G2920" s="514">
        <v>518</v>
      </c>
      <c r="H2920" s="970">
        <v>166.18</v>
      </c>
      <c r="I2920" s="514" t="s">
        <v>82</v>
      </c>
      <c r="J2920" s="1160" t="s">
        <v>1016</v>
      </c>
      <c r="K2920" s="839" t="s">
        <v>96</v>
      </c>
      <c r="L2920" s="837" t="s">
        <v>484</v>
      </c>
      <c r="M2920" s="468" t="s">
        <v>1198</v>
      </c>
      <c r="N2920" s="514">
        <v>63766</v>
      </c>
      <c r="O2920" s="756">
        <v>138</v>
      </c>
      <c r="P2920" s="768">
        <v>92</v>
      </c>
      <c r="Q2920" s="537">
        <f t="shared" si="84"/>
        <v>11.04</v>
      </c>
      <c r="R2920" s="470">
        <f>Q2920*0.75</f>
        <v>8.2799999999999994</v>
      </c>
      <c r="S2920" s="1264">
        <f t="shared" si="85"/>
        <v>5775.9057971014499</v>
      </c>
      <c r="T2920" s="1265"/>
      <c r="U2920" s="1292" t="s">
        <v>1569</v>
      </c>
      <c r="V2920" s="1293"/>
    </row>
    <row r="2921" spans="1:22" ht="18">
      <c r="A2921" s="1652"/>
      <c r="B2921" s="817">
        <v>6</v>
      </c>
      <c r="C2921" s="1099">
        <v>100</v>
      </c>
      <c r="D2921" s="1100">
        <v>53</v>
      </c>
      <c r="E2921" s="1101">
        <v>77</v>
      </c>
      <c r="F2921" s="1102">
        <v>30</v>
      </c>
      <c r="G2921" s="514">
        <v>501</v>
      </c>
      <c r="H2921" s="514" t="s">
        <v>82</v>
      </c>
      <c r="I2921" s="514" t="s">
        <v>82</v>
      </c>
      <c r="J2921" s="838" t="s">
        <v>460</v>
      </c>
      <c r="K2921" s="1159" t="s">
        <v>1141</v>
      </c>
      <c r="L2921" s="837" t="s">
        <v>484</v>
      </c>
      <c r="M2921" s="468" t="s">
        <v>1788</v>
      </c>
      <c r="N2921" s="786">
        <v>153000</v>
      </c>
      <c r="O2921" s="756">
        <v>17.079999999999998</v>
      </c>
      <c r="P2921" s="801">
        <v>49</v>
      </c>
      <c r="Q2921" s="537">
        <f t="shared" si="84"/>
        <v>8.710799999999999</v>
      </c>
      <c r="R2921" s="470">
        <f>Q2921*0.75</f>
        <v>6.5330999999999992</v>
      </c>
      <c r="S2921" s="1264">
        <f t="shared" si="85"/>
        <v>17564.402810304451</v>
      </c>
      <c r="T2921" s="1265"/>
      <c r="U2921" s="1292" t="s">
        <v>1690</v>
      </c>
      <c r="V2921" s="1293"/>
    </row>
    <row r="2922" spans="1:22" ht="18">
      <c r="A2922" s="1652"/>
      <c r="B2922" s="817">
        <v>7</v>
      </c>
      <c r="C2922" s="1099">
        <v>100</v>
      </c>
      <c r="D2922" s="1102">
        <v>64</v>
      </c>
      <c r="E2922" s="1102">
        <v>16</v>
      </c>
      <c r="F2922" s="1102">
        <v>30</v>
      </c>
      <c r="G2922" s="514">
        <v>496</v>
      </c>
      <c r="H2922" s="514" t="s">
        <v>82</v>
      </c>
      <c r="I2922" s="514" t="s">
        <v>82</v>
      </c>
      <c r="J2922" s="764" t="s">
        <v>443</v>
      </c>
      <c r="K2922" s="764" t="s">
        <v>443</v>
      </c>
      <c r="L2922" s="837" t="s">
        <v>484</v>
      </c>
      <c r="M2922" s="468" t="s">
        <v>1720</v>
      </c>
      <c r="N2922" s="514">
        <v>193000</v>
      </c>
      <c r="O2922" s="756">
        <v>30.43</v>
      </c>
      <c r="P2922" s="1130">
        <v>16</v>
      </c>
      <c r="Q2922" s="537">
        <f t="shared" si="84"/>
        <v>25.561199999999999</v>
      </c>
      <c r="R2922" s="470">
        <f>Q2922*0.75</f>
        <v>19.1709</v>
      </c>
      <c r="S2922" s="1264">
        <f t="shared" si="85"/>
        <v>7550.5062360139591</v>
      </c>
      <c r="T2922" s="1265"/>
      <c r="U2922" s="1292" t="s">
        <v>1690</v>
      </c>
      <c r="V2922" s="1293"/>
    </row>
    <row r="2923" spans="1:22" ht="18">
      <c r="A2923" s="1652"/>
      <c r="B2923" s="817">
        <v>8</v>
      </c>
      <c r="C2923" s="1099" t="s">
        <v>82</v>
      </c>
      <c r="D2923" s="1102">
        <v>230</v>
      </c>
      <c r="E2923" s="1102">
        <v>0</v>
      </c>
      <c r="F2923" s="1103" t="s">
        <v>82</v>
      </c>
      <c r="G2923" s="514">
        <v>0</v>
      </c>
      <c r="H2923" s="514" t="s">
        <v>82</v>
      </c>
      <c r="I2923" s="514" t="s">
        <v>82</v>
      </c>
      <c r="J2923" s="764" t="s">
        <v>1210</v>
      </c>
      <c r="K2923" s="764">
        <v>0</v>
      </c>
      <c r="L2923" s="837" t="s">
        <v>96</v>
      </c>
      <c r="M2923" s="468" t="s">
        <v>82</v>
      </c>
      <c r="N2923" s="940"/>
      <c r="O2923" s="922"/>
      <c r="P2923" s="871"/>
      <c r="Q2923" s="537">
        <f t="shared" si="84"/>
        <v>0</v>
      </c>
      <c r="R2923" s="470">
        <f>Q2923*0.93</f>
        <v>0</v>
      </c>
      <c r="S2923" s="1264" t="e">
        <f t="shared" si="85"/>
        <v>#DIV/0!</v>
      </c>
      <c r="T2923" s="1265"/>
      <c r="U2923" s="1292" t="s">
        <v>472</v>
      </c>
      <c r="V2923" s="1293"/>
    </row>
    <row r="2924" spans="1:22" ht="18">
      <c r="A2924" s="1652"/>
      <c r="B2924" s="817" t="s">
        <v>465</v>
      </c>
      <c r="C2924" s="1099" t="s">
        <v>82</v>
      </c>
      <c r="D2924" s="1098">
        <v>30</v>
      </c>
      <c r="E2924" s="1104">
        <v>30</v>
      </c>
      <c r="F2924" s="1103" t="s">
        <v>82</v>
      </c>
      <c r="G2924" s="838" t="s">
        <v>96</v>
      </c>
      <c r="H2924" s="468" t="s">
        <v>82</v>
      </c>
      <c r="I2924" s="514" t="s">
        <v>82</v>
      </c>
      <c r="J2924" s="764" t="s">
        <v>699</v>
      </c>
      <c r="K2924" s="514">
        <v>0</v>
      </c>
      <c r="L2924" s="786" t="s">
        <v>82</v>
      </c>
      <c r="M2924" s="863" t="s">
        <v>82</v>
      </c>
      <c r="N2924" s="923"/>
      <c r="O2924" s="922"/>
      <c r="P2924" s="871"/>
      <c r="Q2924" s="537">
        <f t="shared" si="84"/>
        <v>0</v>
      </c>
      <c r="R2924" s="470">
        <f>Q2924*0.93</f>
        <v>0</v>
      </c>
      <c r="S2924" s="1264" t="e">
        <f t="shared" si="85"/>
        <v>#DIV/0!</v>
      </c>
      <c r="T2924" s="1265"/>
      <c r="U2924" s="1292" t="s">
        <v>473</v>
      </c>
      <c r="V2924" s="1293"/>
    </row>
    <row r="2925" spans="1:22" ht="18">
      <c r="A2925" s="1653"/>
      <c r="B2925" s="817" t="s">
        <v>467</v>
      </c>
      <c r="C2925" s="1131">
        <v>26</v>
      </c>
      <c r="D2925" s="1098">
        <v>46</v>
      </c>
      <c r="E2925" s="1109">
        <v>20</v>
      </c>
      <c r="F2925" s="1105">
        <v>30</v>
      </c>
      <c r="G2925" s="514">
        <v>497</v>
      </c>
      <c r="H2925" s="468" t="s">
        <v>82</v>
      </c>
      <c r="I2925" s="514" t="s">
        <v>82</v>
      </c>
      <c r="J2925" s="764">
        <v>0</v>
      </c>
      <c r="K2925" s="764">
        <v>0</v>
      </c>
      <c r="L2925" s="837" t="s">
        <v>484</v>
      </c>
      <c r="M2925" s="1091" t="s">
        <v>1945</v>
      </c>
      <c r="N2925" s="514">
        <v>103000</v>
      </c>
      <c r="O2925" s="787">
        <v>24</v>
      </c>
      <c r="P2925" s="801">
        <v>72</v>
      </c>
      <c r="Q2925" s="537">
        <f t="shared" si="84"/>
        <v>6.72</v>
      </c>
      <c r="R2925" s="470">
        <f>Q2925*0.7835</f>
        <v>5.2651199999999996</v>
      </c>
      <c r="S2925" s="1264">
        <f t="shared" si="85"/>
        <v>15327.380952380952</v>
      </c>
      <c r="T2925" s="1265"/>
      <c r="U2925" s="1292" t="s">
        <v>1690</v>
      </c>
      <c r="V2925" s="1293"/>
    </row>
    <row r="2926" spans="1:22" ht="18">
      <c r="A2926" s="1651">
        <v>45729</v>
      </c>
      <c r="B2926" s="817" t="s">
        <v>256</v>
      </c>
      <c r="C2926" s="1095">
        <v>55</v>
      </c>
      <c r="D2926" s="1096">
        <v>72</v>
      </c>
      <c r="E2926" s="1101">
        <v>45</v>
      </c>
      <c r="F2926" s="1098">
        <v>33</v>
      </c>
      <c r="G2926" s="514">
        <v>518</v>
      </c>
      <c r="H2926" s="970">
        <v>166.14</v>
      </c>
      <c r="I2926" s="514" t="s">
        <v>82</v>
      </c>
      <c r="J2926" s="1160" t="s">
        <v>1016</v>
      </c>
      <c r="K2926" s="839" t="s">
        <v>96</v>
      </c>
      <c r="L2926" s="837" t="s">
        <v>484</v>
      </c>
      <c r="M2926" s="468" t="s">
        <v>1198</v>
      </c>
      <c r="N2926" s="514">
        <v>64292</v>
      </c>
      <c r="O2926" s="756">
        <v>135</v>
      </c>
      <c r="P2926" s="768">
        <v>92</v>
      </c>
      <c r="Q2926" s="537">
        <f t="shared" si="84"/>
        <v>10.8</v>
      </c>
      <c r="R2926" s="470">
        <f>Q2926*0.75</f>
        <v>8.1000000000000014</v>
      </c>
      <c r="S2926" s="1264">
        <f t="shared" si="85"/>
        <v>5952.9629629629626</v>
      </c>
      <c r="T2926" s="1265"/>
      <c r="U2926" s="1292" t="s">
        <v>1569</v>
      </c>
      <c r="V2926" s="1293"/>
    </row>
    <row r="2927" spans="1:22" ht="18">
      <c r="A2927" s="1652"/>
      <c r="B2927" s="817">
        <v>6</v>
      </c>
      <c r="C2927" s="1099">
        <v>100</v>
      </c>
      <c r="D2927" s="1100">
        <v>53</v>
      </c>
      <c r="E2927" s="1101">
        <v>77</v>
      </c>
      <c r="F2927" s="1102">
        <v>30</v>
      </c>
      <c r="G2927" s="514">
        <v>501</v>
      </c>
      <c r="H2927" s="514" t="s">
        <v>82</v>
      </c>
      <c r="I2927" s="514" t="s">
        <v>82</v>
      </c>
      <c r="J2927" s="838" t="s">
        <v>460</v>
      </c>
      <c r="K2927" s="1159" t="s">
        <v>1141</v>
      </c>
      <c r="L2927" s="837" t="s">
        <v>484</v>
      </c>
      <c r="M2927" s="468" t="s">
        <v>1788</v>
      </c>
      <c r="N2927" s="786">
        <v>153000</v>
      </c>
      <c r="O2927" s="756">
        <v>17</v>
      </c>
      <c r="P2927" s="801">
        <v>49</v>
      </c>
      <c r="Q2927" s="537">
        <f t="shared" si="84"/>
        <v>8.67</v>
      </c>
      <c r="R2927" s="470">
        <f>Q2927*0.75</f>
        <v>6.5024999999999995</v>
      </c>
      <c r="S2927" s="1264">
        <f t="shared" si="85"/>
        <v>17647.058823529413</v>
      </c>
      <c r="T2927" s="1265"/>
      <c r="U2927" s="1292" t="s">
        <v>1690</v>
      </c>
      <c r="V2927" s="1293"/>
    </row>
    <row r="2928" spans="1:22" ht="18">
      <c r="A2928" s="1652"/>
      <c r="B2928" s="817">
        <v>7</v>
      </c>
      <c r="C2928" s="1099">
        <v>100</v>
      </c>
      <c r="D2928" s="1102">
        <v>64</v>
      </c>
      <c r="E2928" s="1102">
        <v>16</v>
      </c>
      <c r="F2928" s="1102">
        <v>30</v>
      </c>
      <c r="G2928" s="514">
        <v>496</v>
      </c>
      <c r="H2928" s="514" t="s">
        <v>82</v>
      </c>
      <c r="I2928" s="514" t="s">
        <v>82</v>
      </c>
      <c r="J2928" s="764" t="s">
        <v>443</v>
      </c>
      <c r="K2928" s="764" t="s">
        <v>443</v>
      </c>
      <c r="L2928" s="837" t="s">
        <v>484</v>
      </c>
      <c r="M2928" s="468" t="s">
        <v>1720</v>
      </c>
      <c r="N2928" s="514">
        <v>193000</v>
      </c>
      <c r="O2928" s="756">
        <v>30</v>
      </c>
      <c r="P2928" s="1130">
        <v>16</v>
      </c>
      <c r="Q2928" s="537">
        <f t="shared" si="84"/>
        <v>25.2</v>
      </c>
      <c r="R2928" s="470">
        <f>Q2928*0.75</f>
        <v>18.899999999999999</v>
      </c>
      <c r="S2928" s="1264">
        <f t="shared" si="85"/>
        <v>7658.730158730159</v>
      </c>
      <c r="T2928" s="1265"/>
      <c r="U2928" s="1292" t="s">
        <v>1690</v>
      </c>
      <c r="V2928" s="1293"/>
    </row>
    <row r="2929" spans="1:22" ht="18">
      <c r="A2929" s="1652"/>
      <c r="B2929" s="817">
        <v>8</v>
      </c>
      <c r="C2929" s="1099" t="s">
        <v>82</v>
      </c>
      <c r="D2929" s="1102">
        <v>230</v>
      </c>
      <c r="E2929" s="1102">
        <v>0</v>
      </c>
      <c r="F2929" s="1103" t="s">
        <v>82</v>
      </c>
      <c r="G2929" s="514">
        <v>0</v>
      </c>
      <c r="H2929" s="514" t="s">
        <v>82</v>
      </c>
      <c r="I2929" s="514" t="s">
        <v>82</v>
      </c>
      <c r="J2929" s="764" t="s">
        <v>1210</v>
      </c>
      <c r="K2929" s="764">
        <v>0</v>
      </c>
      <c r="L2929" s="837" t="s">
        <v>96</v>
      </c>
      <c r="M2929" s="468" t="s">
        <v>82</v>
      </c>
      <c r="N2929" s="940"/>
      <c r="O2929" s="922"/>
      <c r="P2929" s="871"/>
      <c r="Q2929" s="537">
        <f t="shared" si="84"/>
        <v>0</v>
      </c>
      <c r="R2929" s="470">
        <f>Q2929*0.93</f>
        <v>0</v>
      </c>
      <c r="S2929" s="1264" t="e">
        <f t="shared" si="85"/>
        <v>#DIV/0!</v>
      </c>
      <c r="T2929" s="1265"/>
      <c r="U2929" s="1292" t="s">
        <v>472</v>
      </c>
      <c r="V2929" s="1293"/>
    </row>
    <row r="2930" spans="1:22" ht="18">
      <c r="A2930" s="1652"/>
      <c r="B2930" s="817" t="s">
        <v>465</v>
      </c>
      <c r="C2930" s="1099" t="s">
        <v>82</v>
      </c>
      <c r="D2930" s="1098">
        <v>30</v>
      </c>
      <c r="E2930" s="1104">
        <v>30</v>
      </c>
      <c r="F2930" s="1103" t="s">
        <v>82</v>
      </c>
      <c r="G2930" s="838" t="s">
        <v>96</v>
      </c>
      <c r="H2930" s="468" t="s">
        <v>82</v>
      </c>
      <c r="I2930" s="514" t="s">
        <v>82</v>
      </c>
      <c r="J2930" s="764" t="s">
        <v>699</v>
      </c>
      <c r="K2930" s="514">
        <v>0</v>
      </c>
      <c r="L2930" s="786" t="s">
        <v>82</v>
      </c>
      <c r="M2930" s="863" t="s">
        <v>82</v>
      </c>
      <c r="N2930" s="923"/>
      <c r="O2930" s="922"/>
      <c r="P2930" s="871"/>
      <c r="Q2930" s="537">
        <f t="shared" si="84"/>
        <v>0</v>
      </c>
      <c r="R2930" s="470">
        <f>Q2930*0.93</f>
        <v>0</v>
      </c>
      <c r="S2930" s="1264" t="e">
        <f t="shared" si="85"/>
        <v>#DIV/0!</v>
      </c>
      <c r="T2930" s="1265"/>
      <c r="U2930" s="1292" t="s">
        <v>473</v>
      </c>
      <c r="V2930" s="1293"/>
    </row>
    <row r="2931" spans="1:22" ht="18">
      <c r="A2931" s="1653"/>
      <c r="B2931" s="817" t="s">
        <v>467</v>
      </c>
      <c r="C2931" s="1131">
        <v>26</v>
      </c>
      <c r="D2931" s="1098">
        <v>46</v>
      </c>
      <c r="E2931" s="1109">
        <v>20</v>
      </c>
      <c r="F2931" s="1105">
        <v>30</v>
      </c>
      <c r="G2931" s="514">
        <v>497</v>
      </c>
      <c r="H2931" s="468" t="s">
        <v>82</v>
      </c>
      <c r="I2931" s="514" t="s">
        <v>82</v>
      </c>
      <c r="J2931" s="764">
        <v>0</v>
      </c>
      <c r="K2931" s="764">
        <v>0</v>
      </c>
      <c r="L2931" s="837" t="s">
        <v>484</v>
      </c>
      <c r="M2931" s="1091" t="s">
        <v>1945</v>
      </c>
      <c r="N2931" s="514">
        <v>103000</v>
      </c>
      <c r="O2931" s="787">
        <v>21.55</v>
      </c>
      <c r="P2931" s="801">
        <v>72</v>
      </c>
      <c r="Q2931" s="537">
        <f t="shared" si="84"/>
        <v>6.0339999999999998</v>
      </c>
      <c r="R2931" s="470">
        <f>Q2931*0.7835</f>
        <v>4.7276389999999999</v>
      </c>
      <c r="S2931" s="1264">
        <f t="shared" si="85"/>
        <v>17069.937023533312</v>
      </c>
      <c r="T2931" s="1265"/>
      <c r="U2931" s="1292" t="s">
        <v>1690</v>
      </c>
      <c r="V2931" s="1293"/>
    </row>
    <row r="2932" spans="1:22" ht="18">
      <c r="A2932" s="1651">
        <v>45730</v>
      </c>
      <c r="B2932" s="817" t="s">
        <v>256</v>
      </c>
      <c r="C2932" s="1095">
        <v>55</v>
      </c>
      <c r="D2932" s="1096">
        <v>72</v>
      </c>
      <c r="E2932" s="1101">
        <v>45</v>
      </c>
      <c r="F2932" s="1098">
        <v>33</v>
      </c>
      <c r="G2932" s="514">
        <v>518</v>
      </c>
      <c r="H2932" s="970">
        <v>166.1</v>
      </c>
      <c r="I2932" s="514" t="s">
        <v>82</v>
      </c>
      <c r="J2932" s="1160" t="s">
        <v>1016</v>
      </c>
      <c r="K2932" s="839" t="s">
        <v>96</v>
      </c>
      <c r="L2932" s="837" t="s">
        <v>484</v>
      </c>
      <c r="M2932" s="468" t="s">
        <v>1198</v>
      </c>
      <c r="N2932" s="514">
        <v>63919</v>
      </c>
      <c r="O2932" s="756">
        <v>135</v>
      </c>
      <c r="P2932" s="768">
        <v>92</v>
      </c>
      <c r="Q2932" s="537">
        <f t="shared" si="84"/>
        <v>10.8</v>
      </c>
      <c r="R2932" s="470">
        <f>Q2932*0.75</f>
        <v>8.1000000000000014</v>
      </c>
      <c r="S2932" s="1264">
        <f t="shared" si="85"/>
        <v>5918.4259259259252</v>
      </c>
      <c r="T2932" s="1265"/>
      <c r="U2932" s="1292" t="s">
        <v>1619</v>
      </c>
      <c r="V2932" s="1293"/>
    </row>
    <row r="2933" spans="1:22" ht="18">
      <c r="A2933" s="1652"/>
      <c r="B2933" s="817">
        <v>6</v>
      </c>
      <c r="C2933" s="1099">
        <v>100</v>
      </c>
      <c r="D2933" s="1100">
        <v>53</v>
      </c>
      <c r="E2933" s="1101">
        <v>77</v>
      </c>
      <c r="F2933" s="1102">
        <v>30</v>
      </c>
      <c r="G2933" s="514">
        <v>501</v>
      </c>
      <c r="H2933" s="514" t="s">
        <v>82</v>
      </c>
      <c r="I2933" s="514" t="s">
        <v>82</v>
      </c>
      <c r="J2933" s="838" t="s">
        <v>460</v>
      </c>
      <c r="K2933" s="1159" t="s">
        <v>1210</v>
      </c>
      <c r="L2933" s="837" t="s">
        <v>484</v>
      </c>
      <c r="M2933" s="468" t="s">
        <v>1788</v>
      </c>
      <c r="N2933" s="786">
        <v>151986</v>
      </c>
      <c r="O2933" s="756">
        <v>17</v>
      </c>
      <c r="P2933" s="801">
        <v>49</v>
      </c>
      <c r="Q2933" s="537">
        <f t="shared" si="84"/>
        <v>8.67</v>
      </c>
      <c r="R2933" s="470">
        <f>Q2933*0.75</f>
        <v>6.5024999999999995</v>
      </c>
      <c r="S2933" s="1264">
        <f t="shared" si="85"/>
        <v>17530.103806228373</v>
      </c>
      <c r="T2933" s="1265"/>
      <c r="U2933" s="1292" t="s">
        <v>1690</v>
      </c>
      <c r="V2933" s="1293"/>
    </row>
    <row r="2934" spans="1:22" ht="18">
      <c r="A2934" s="1652"/>
      <c r="B2934" s="817">
        <v>7</v>
      </c>
      <c r="C2934" s="1099">
        <v>100</v>
      </c>
      <c r="D2934" s="1102">
        <v>64</v>
      </c>
      <c r="E2934" s="1102">
        <v>16</v>
      </c>
      <c r="F2934" s="1102">
        <v>30</v>
      </c>
      <c r="G2934" s="514">
        <v>496</v>
      </c>
      <c r="H2934" s="514" t="s">
        <v>82</v>
      </c>
      <c r="I2934" s="514" t="s">
        <v>82</v>
      </c>
      <c r="J2934" s="764" t="s">
        <v>443</v>
      </c>
      <c r="K2934" s="764" t="s">
        <v>443</v>
      </c>
      <c r="L2934" s="837" t="s">
        <v>484</v>
      </c>
      <c r="M2934" s="468" t="s">
        <v>1720</v>
      </c>
      <c r="N2934" s="514">
        <v>193000</v>
      </c>
      <c r="O2934" s="756">
        <v>29.69</v>
      </c>
      <c r="P2934" s="1130">
        <v>16</v>
      </c>
      <c r="Q2934" s="537">
        <f t="shared" si="84"/>
        <v>24.939599999999999</v>
      </c>
      <c r="R2934" s="470">
        <f>Q2934*0.75</f>
        <v>18.704699999999999</v>
      </c>
      <c r="S2934" s="1264">
        <f t="shared" si="85"/>
        <v>7738.6966912059543</v>
      </c>
      <c r="T2934" s="1265"/>
      <c r="U2934" s="1292" t="s">
        <v>1690</v>
      </c>
      <c r="V2934" s="1293"/>
    </row>
    <row r="2935" spans="1:22" ht="18">
      <c r="A2935" s="1652"/>
      <c r="B2935" s="817">
        <v>8</v>
      </c>
      <c r="C2935" s="1099" t="s">
        <v>82</v>
      </c>
      <c r="D2935" s="1102">
        <v>230</v>
      </c>
      <c r="E2935" s="1102">
        <v>0</v>
      </c>
      <c r="F2935" s="1103" t="s">
        <v>82</v>
      </c>
      <c r="G2935" s="514">
        <v>0</v>
      </c>
      <c r="H2935" s="514" t="s">
        <v>82</v>
      </c>
      <c r="I2935" s="514" t="s">
        <v>82</v>
      </c>
      <c r="J2935" s="764" t="s">
        <v>1210</v>
      </c>
      <c r="K2935" s="764">
        <v>0</v>
      </c>
      <c r="L2935" s="837" t="s">
        <v>96</v>
      </c>
      <c r="M2935" s="468" t="s">
        <v>82</v>
      </c>
      <c r="N2935" s="940"/>
      <c r="O2935" s="922"/>
      <c r="P2935" s="871"/>
      <c r="Q2935" s="537">
        <f t="shared" si="84"/>
        <v>0</v>
      </c>
      <c r="R2935" s="470">
        <f>Q2935*0.93</f>
        <v>0</v>
      </c>
      <c r="S2935" s="1264" t="e">
        <f t="shared" si="85"/>
        <v>#DIV/0!</v>
      </c>
      <c r="T2935" s="1265"/>
      <c r="U2935" s="1292" t="s">
        <v>472</v>
      </c>
      <c r="V2935" s="1293"/>
    </row>
    <row r="2936" spans="1:22" ht="18">
      <c r="A2936" s="1652"/>
      <c r="B2936" s="817" t="s">
        <v>465</v>
      </c>
      <c r="C2936" s="1099" t="s">
        <v>82</v>
      </c>
      <c r="D2936" s="1098">
        <v>30</v>
      </c>
      <c r="E2936" s="1104">
        <v>30</v>
      </c>
      <c r="F2936" s="1103" t="s">
        <v>82</v>
      </c>
      <c r="G2936" s="838" t="s">
        <v>96</v>
      </c>
      <c r="H2936" s="468" t="s">
        <v>82</v>
      </c>
      <c r="I2936" s="514" t="s">
        <v>82</v>
      </c>
      <c r="J2936" s="764" t="s">
        <v>699</v>
      </c>
      <c r="K2936" s="514">
        <v>0</v>
      </c>
      <c r="L2936" s="786" t="s">
        <v>82</v>
      </c>
      <c r="M2936" s="863" t="s">
        <v>82</v>
      </c>
      <c r="N2936" s="923"/>
      <c r="O2936" s="922"/>
      <c r="P2936" s="871"/>
      <c r="Q2936" s="537">
        <f t="shared" ref="Q2936:Q2999" si="86">O2936*(100-P2936)/100</f>
        <v>0</v>
      </c>
      <c r="R2936" s="470">
        <f>Q2936*0.93</f>
        <v>0</v>
      </c>
      <c r="S2936" s="1264" t="e">
        <f t="shared" ref="S2936:S2999" si="87">N2936/Q2936</f>
        <v>#DIV/0!</v>
      </c>
      <c r="T2936" s="1265"/>
      <c r="U2936" s="1292" t="s">
        <v>473</v>
      </c>
      <c r="V2936" s="1293"/>
    </row>
    <row r="2937" spans="1:22" ht="18">
      <c r="A2937" s="1653"/>
      <c r="B2937" s="817" t="s">
        <v>467</v>
      </c>
      <c r="C2937" s="1131">
        <v>26</v>
      </c>
      <c r="D2937" s="1098">
        <v>46</v>
      </c>
      <c r="E2937" s="1109">
        <v>20</v>
      </c>
      <c r="F2937" s="1105">
        <v>30</v>
      </c>
      <c r="G2937" s="514">
        <v>497</v>
      </c>
      <c r="H2937" s="468" t="s">
        <v>82</v>
      </c>
      <c r="I2937" s="514" t="s">
        <v>82</v>
      </c>
      <c r="J2937" s="764">
        <v>0</v>
      </c>
      <c r="K2937" s="764">
        <v>0</v>
      </c>
      <c r="L2937" s="837" t="s">
        <v>484</v>
      </c>
      <c r="M2937" s="1091" t="s">
        <v>1945</v>
      </c>
      <c r="N2937" s="514">
        <v>103000</v>
      </c>
      <c r="O2937" s="787">
        <v>20.5</v>
      </c>
      <c r="P2937" s="801">
        <v>70</v>
      </c>
      <c r="Q2937" s="537">
        <f t="shared" si="86"/>
        <v>6.15</v>
      </c>
      <c r="R2937" s="470">
        <f>Q2937*0.7835</f>
        <v>4.8185250000000002</v>
      </c>
      <c r="S2937" s="1264">
        <f t="shared" si="87"/>
        <v>16747.967479674797</v>
      </c>
      <c r="T2937" s="1265"/>
      <c r="U2937" s="1292" t="s">
        <v>1620</v>
      </c>
      <c r="V2937" s="1293"/>
    </row>
    <row r="2938" spans="1:22" ht="19">
      <c r="A2938" s="1651">
        <v>45731</v>
      </c>
      <c r="B2938" s="817" t="s">
        <v>256</v>
      </c>
      <c r="C2938" s="1095">
        <v>50</v>
      </c>
      <c r="D2938" s="1096" t="s">
        <v>1967</v>
      </c>
      <c r="E2938" s="1101">
        <v>45</v>
      </c>
      <c r="F2938" s="1098">
        <v>33</v>
      </c>
      <c r="G2938" s="514">
        <v>518</v>
      </c>
      <c r="H2938" s="970">
        <v>166.09</v>
      </c>
      <c r="I2938" s="514" t="s">
        <v>82</v>
      </c>
      <c r="J2938" s="1160" t="s">
        <v>1016</v>
      </c>
      <c r="K2938" s="839" t="s">
        <v>96</v>
      </c>
      <c r="L2938" s="837" t="s">
        <v>484</v>
      </c>
      <c r="M2938" s="468" t="s">
        <v>1378</v>
      </c>
      <c r="N2938" s="514">
        <v>60830</v>
      </c>
      <c r="O2938" s="756">
        <v>135</v>
      </c>
      <c r="P2938" s="768">
        <v>92</v>
      </c>
      <c r="Q2938" s="537">
        <f t="shared" si="86"/>
        <v>10.8</v>
      </c>
      <c r="R2938" s="470">
        <f>Q2938*0.75</f>
        <v>8.1000000000000014</v>
      </c>
      <c r="S2938" s="1264">
        <f t="shared" si="87"/>
        <v>5632.4074074074069</v>
      </c>
      <c r="T2938" s="1265"/>
      <c r="U2938" s="1292" t="s">
        <v>1619</v>
      </c>
      <c r="V2938" s="1293"/>
    </row>
    <row r="2939" spans="1:22" ht="18">
      <c r="A2939" s="1652"/>
      <c r="B2939" s="817">
        <v>6</v>
      </c>
      <c r="C2939" s="1099">
        <v>100</v>
      </c>
      <c r="D2939" s="1100">
        <v>53</v>
      </c>
      <c r="E2939" s="1101">
        <v>77</v>
      </c>
      <c r="F2939" s="1102">
        <v>30</v>
      </c>
      <c r="G2939" s="514">
        <v>501</v>
      </c>
      <c r="H2939" s="514" t="s">
        <v>82</v>
      </c>
      <c r="I2939" s="514" t="s">
        <v>82</v>
      </c>
      <c r="J2939" s="838" t="s">
        <v>460</v>
      </c>
      <c r="K2939" s="1159" t="s">
        <v>843</v>
      </c>
      <c r="L2939" s="837" t="s">
        <v>484</v>
      </c>
      <c r="M2939" s="468" t="s">
        <v>1788</v>
      </c>
      <c r="N2939" s="786">
        <v>150973</v>
      </c>
      <c r="O2939" s="756">
        <v>17</v>
      </c>
      <c r="P2939" s="801">
        <v>49</v>
      </c>
      <c r="Q2939" s="537">
        <f t="shared" si="86"/>
        <v>8.67</v>
      </c>
      <c r="R2939" s="470">
        <f>Q2939*0.75</f>
        <v>6.5024999999999995</v>
      </c>
      <c r="S2939" s="1264">
        <f t="shared" si="87"/>
        <v>17413.264129181083</v>
      </c>
      <c r="T2939" s="1265"/>
      <c r="U2939" s="1292" t="s">
        <v>1690</v>
      </c>
      <c r="V2939" s="1293"/>
    </row>
    <row r="2940" spans="1:22" ht="18">
      <c r="A2940" s="1652"/>
      <c r="B2940" s="817">
        <v>7</v>
      </c>
      <c r="C2940" s="1099">
        <v>100</v>
      </c>
      <c r="D2940" s="1102">
        <v>64</v>
      </c>
      <c r="E2940" s="1102">
        <v>16</v>
      </c>
      <c r="F2940" s="1102">
        <v>30</v>
      </c>
      <c r="G2940" s="514">
        <v>496</v>
      </c>
      <c r="H2940" s="514" t="s">
        <v>82</v>
      </c>
      <c r="I2940" s="514" t="s">
        <v>82</v>
      </c>
      <c r="J2940" s="764" t="s">
        <v>443</v>
      </c>
      <c r="K2940" s="764" t="s">
        <v>443</v>
      </c>
      <c r="L2940" s="837" t="s">
        <v>484</v>
      </c>
      <c r="M2940" s="468" t="s">
        <v>1720</v>
      </c>
      <c r="N2940" s="514">
        <v>193000</v>
      </c>
      <c r="O2940" s="756">
        <v>30.8</v>
      </c>
      <c r="P2940" s="1130">
        <v>18</v>
      </c>
      <c r="Q2940" s="537">
        <f t="shared" si="86"/>
        <v>25.256</v>
      </c>
      <c r="R2940" s="470">
        <f>Q2940*0.75</f>
        <v>18.942</v>
      </c>
      <c r="S2940" s="1264">
        <f t="shared" si="87"/>
        <v>7641.7484954070324</v>
      </c>
      <c r="T2940" s="1265"/>
      <c r="U2940" s="1292" t="s">
        <v>1620</v>
      </c>
      <c r="V2940" s="1293"/>
    </row>
    <row r="2941" spans="1:22" ht="18">
      <c r="A2941" s="1652"/>
      <c r="B2941" s="817">
        <v>8</v>
      </c>
      <c r="C2941" s="1099" t="s">
        <v>82</v>
      </c>
      <c r="D2941" s="1102">
        <v>230</v>
      </c>
      <c r="E2941" s="1102">
        <v>0</v>
      </c>
      <c r="F2941" s="1103" t="s">
        <v>82</v>
      </c>
      <c r="G2941" s="514">
        <v>0</v>
      </c>
      <c r="H2941" s="514" t="s">
        <v>82</v>
      </c>
      <c r="I2941" s="514" t="s">
        <v>82</v>
      </c>
      <c r="J2941" s="764" t="s">
        <v>1210</v>
      </c>
      <c r="K2941" s="764">
        <v>0</v>
      </c>
      <c r="L2941" s="837" t="s">
        <v>96</v>
      </c>
      <c r="M2941" s="468" t="s">
        <v>82</v>
      </c>
      <c r="N2941" s="940"/>
      <c r="O2941" s="922"/>
      <c r="P2941" s="871"/>
      <c r="Q2941" s="537">
        <f t="shared" si="86"/>
        <v>0</v>
      </c>
      <c r="R2941" s="470">
        <f>Q2941*0.93</f>
        <v>0</v>
      </c>
      <c r="S2941" s="1264" t="e">
        <f t="shared" si="87"/>
        <v>#DIV/0!</v>
      </c>
      <c r="T2941" s="1265"/>
      <c r="U2941" s="1292" t="s">
        <v>472</v>
      </c>
      <c r="V2941" s="1293"/>
    </row>
    <row r="2942" spans="1:22" ht="18">
      <c r="A2942" s="1652"/>
      <c r="B2942" s="817" t="s">
        <v>465</v>
      </c>
      <c r="C2942" s="1099" t="s">
        <v>82</v>
      </c>
      <c r="D2942" s="1098">
        <v>30</v>
      </c>
      <c r="E2942" s="1104">
        <v>30</v>
      </c>
      <c r="F2942" s="1103" t="s">
        <v>82</v>
      </c>
      <c r="G2942" s="838" t="s">
        <v>96</v>
      </c>
      <c r="H2942" s="468" t="s">
        <v>82</v>
      </c>
      <c r="I2942" s="514" t="s">
        <v>82</v>
      </c>
      <c r="J2942" s="764" t="s">
        <v>699</v>
      </c>
      <c r="K2942" s="514">
        <v>0</v>
      </c>
      <c r="L2942" s="786" t="s">
        <v>82</v>
      </c>
      <c r="M2942" s="863" t="s">
        <v>82</v>
      </c>
      <c r="N2942" s="923"/>
      <c r="O2942" s="922"/>
      <c r="P2942" s="871"/>
      <c r="Q2942" s="537">
        <f t="shared" si="86"/>
        <v>0</v>
      </c>
      <c r="R2942" s="470">
        <f>Q2942*0.93</f>
        <v>0</v>
      </c>
      <c r="S2942" s="1264" t="e">
        <f t="shared" si="87"/>
        <v>#DIV/0!</v>
      </c>
      <c r="T2942" s="1265"/>
      <c r="U2942" s="1292" t="s">
        <v>473</v>
      </c>
      <c r="V2942" s="1293"/>
    </row>
    <row r="2943" spans="1:22" ht="18">
      <c r="A2943" s="1653"/>
      <c r="B2943" s="817" t="s">
        <v>467</v>
      </c>
      <c r="C2943" s="1131">
        <v>26</v>
      </c>
      <c r="D2943" s="1098">
        <v>46</v>
      </c>
      <c r="E2943" s="1109">
        <v>20</v>
      </c>
      <c r="F2943" s="1105">
        <v>30</v>
      </c>
      <c r="G2943" s="514">
        <v>497</v>
      </c>
      <c r="H2943" s="468" t="s">
        <v>82</v>
      </c>
      <c r="I2943" s="514" t="s">
        <v>82</v>
      </c>
      <c r="J2943" s="764">
        <v>0</v>
      </c>
      <c r="K2943" s="764">
        <v>0</v>
      </c>
      <c r="L2943" s="837" t="s">
        <v>484</v>
      </c>
      <c r="M2943" s="1091" t="s">
        <v>1945</v>
      </c>
      <c r="N2943" s="514">
        <v>103000</v>
      </c>
      <c r="O2943" s="787">
        <v>21.5</v>
      </c>
      <c r="P2943" s="801">
        <v>70</v>
      </c>
      <c r="Q2943" s="537">
        <f t="shared" si="86"/>
        <v>6.45</v>
      </c>
      <c r="R2943" s="470">
        <f>Q2943*0.7835</f>
        <v>5.0535750000000004</v>
      </c>
      <c r="S2943" s="1264">
        <f t="shared" si="87"/>
        <v>15968.992248062015</v>
      </c>
      <c r="T2943" s="1265"/>
      <c r="U2943" s="1292" t="s">
        <v>1690</v>
      </c>
      <c r="V2943" s="1293"/>
    </row>
    <row r="2944" spans="1:22" ht="18">
      <c r="A2944" s="1651">
        <v>45732</v>
      </c>
      <c r="B2944" s="817" t="s">
        <v>256</v>
      </c>
      <c r="C2944" s="1095">
        <v>50</v>
      </c>
      <c r="D2944" s="1096">
        <v>77</v>
      </c>
      <c r="E2944" s="1101">
        <v>45</v>
      </c>
      <c r="F2944" s="1098">
        <v>33</v>
      </c>
      <c r="G2944" s="514">
        <v>518</v>
      </c>
      <c r="H2944" s="970">
        <v>166.07</v>
      </c>
      <c r="I2944" s="514" t="s">
        <v>82</v>
      </c>
      <c r="J2944" s="1160" t="s">
        <v>1016</v>
      </c>
      <c r="K2944" s="839" t="s">
        <v>96</v>
      </c>
      <c r="L2944" s="837" t="s">
        <v>484</v>
      </c>
      <c r="M2944" s="468" t="s">
        <v>1378</v>
      </c>
      <c r="N2944" s="514">
        <v>58650</v>
      </c>
      <c r="O2944" s="756">
        <v>135</v>
      </c>
      <c r="P2944" s="768">
        <v>92</v>
      </c>
      <c r="Q2944" s="537">
        <f t="shared" si="86"/>
        <v>10.8</v>
      </c>
      <c r="R2944" s="470">
        <f>Q2944*0.75</f>
        <v>8.1000000000000014</v>
      </c>
      <c r="S2944" s="1264">
        <f t="shared" si="87"/>
        <v>5430.5555555555547</v>
      </c>
      <c r="T2944" s="1265"/>
      <c r="U2944" s="1292" t="s">
        <v>1619</v>
      </c>
      <c r="V2944" s="1293"/>
    </row>
    <row r="2945" spans="1:22" ht="18">
      <c r="A2945" s="1652"/>
      <c r="B2945" s="817">
        <v>6</v>
      </c>
      <c r="C2945" s="1099">
        <v>100</v>
      </c>
      <c r="D2945" s="1100">
        <v>53</v>
      </c>
      <c r="E2945" s="1101">
        <v>77</v>
      </c>
      <c r="F2945" s="1102">
        <v>30</v>
      </c>
      <c r="G2945" s="514">
        <v>501</v>
      </c>
      <c r="H2945" s="514" t="s">
        <v>82</v>
      </c>
      <c r="I2945" s="514" t="s">
        <v>82</v>
      </c>
      <c r="J2945" s="838" t="s">
        <v>460</v>
      </c>
      <c r="K2945" s="1159" t="s">
        <v>1829</v>
      </c>
      <c r="L2945" s="837" t="s">
        <v>484</v>
      </c>
      <c r="M2945" s="468" t="s">
        <v>1788</v>
      </c>
      <c r="N2945" s="786">
        <v>150973</v>
      </c>
      <c r="O2945" s="756">
        <v>17</v>
      </c>
      <c r="P2945" s="801">
        <v>47</v>
      </c>
      <c r="Q2945" s="537">
        <f t="shared" si="86"/>
        <v>9.01</v>
      </c>
      <c r="R2945" s="470">
        <f>Q2945*0.75</f>
        <v>6.7575000000000003</v>
      </c>
      <c r="S2945" s="1264">
        <f t="shared" si="87"/>
        <v>16756.159822419533</v>
      </c>
      <c r="T2945" s="1265"/>
      <c r="U2945" s="1292" t="s">
        <v>1620</v>
      </c>
      <c r="V2945" s="1293"/>
    </row>
    <row r="2946" spans="1:22" ht="18">
      <c r="A2946" s="1652"/>
      <c r="B2946" s="817">
        <v>7</v>
      </c>
      <c r="C2946" s="1099">
        <v>100</v>
      </c>
      <c r="D2946" s="1102">
        <v>64</v>
      </c>
      <c r="E2946" s="1102">
        <v>16</v>
      </c>
      <c r="F2946" s="1102">
        <v>30</v>
      </c>
      <c r="G2946" s="514">
        <v>496</v>
      </c>
      <c r="H2946" s="514" t="s">
        <v>82</v>
      </c>
      <c r="I2946" s="514" t="s">
        <v>82</v>
      </c>
      <c r="J2946" s="764" t="s">
        <v>443</v>
      </c>
      <c r="K2946" s="764" t="s">
        <v>443</v>
      </c>
      <c r="L2946" s="837" t="s">
        <v>484</v>
      </c>
      <c r="M2946" s="468" t="s">
        <v>1720</v>
      </c>
      <c r="N2946" s="514">
        <v>191024</v>
      </c>
      <c r="O2946" s="756">
        <v>30.01</v>
      </c>
      <c r="P2946" s="1130">
        <v>18</v>
      </c>
      <c r="Q2946" s="537">
        <f t="shared" si="86"/>
        <v>24.6082</v>
      </c>
      <c r="R2946" s="470">
        <f>Q2946*0.75</f>
        <v>18.456150000000001</v>
      </c>
      <c r="S2946" s="1264">
        <f t="shared" si="87"/>
        <v>7762.6157134613668</v>
      </c>
      <c r="T2946" s="1265"/>
      <c r="U2946" s="1292" t="s">
        <v>1690</v>
      </c>
      <c r="V2946" s="1293"/>
    </row>
    <row r="2947" spans="1:22" ht="18">
      <c r="A2947" s="1652"/>
      <c r="B2947" s="817">
        <v>8</v>
      </c>
      <c r="C2947" s="1099" t="s">
        <v>82</v>
      </c>
      <c r="D2947" s="1102">
        <v>230</v>
      </c>
      <c r="E2947" s="1102">
        <v>0</v>
      </c>
      <c r="F2947" s="1103" t="s">
        <v>82</v>
      </c>
      <c r="G2947" s="514">
        <v>0</v>
      </c>
      <c r="H2947" s="514" t="s">
        <v>82</v>
      </c>
      <c r="I2947" s="514" t="s">
        <v>82</v>
      </c>
      <c r="J2947" s="764" t="s">
        <v>1210</v>
      </c>
      <c r="K2947" s="764">
        <v>0</v>
      </c>
      <c r="L2947" s="837" t="s">
        <v>96</v>
      </c>
      <c r="M2947" s="468" t="s">
        <v>82</v>
      </c>
      <c r="N2947" s="940"/>
      <c r="O2947" s="922"/>
      <c r="P2947" s="871"/>
      <c r="Q2947" s="537">
        <f t="shared" si="86"/>
        <v>0</v>
      </c>
      <c r="R2947" s="470">
        <f>Q2947*0.93</f>
        <v>0</v>
      </c>
      <c r="S2947" s="1264" t="e">
        <f t="shared" si="87"/>
        <v>#DIV/0!</v>
      </c>
      <c r="T2947" s="1265"/>
      <c r="U2947" s="1292" t="s">
        <v>472</v>
      </c>
      <c r="V2947" s="1293"/>
    </row>
    <row r="2948" spans="1:22" ht="18">
      <c r="A2948" s="1652"/>
      <c r="B2948" s="817" t="s">
        <v>465</v>
      </c>
      <c r="C2948" s="1099" t="s">
        <v>82</v>
      </c>
      <c r="D2948" s="1098">
        <v>30</v>
      </c>
      <c r="E2948" s="1104">
        <v>30</v>
      </c>
      <c r="F2948" s="1103" t="s">
        <v>82</v>
      </c>
      <c r="G2948" s="838" t="s">
        <v>96</v>
      </c>
      <c r="H2948" s="468" t="s">
        <v>82</v>
      </c>
      <c r="I2948" s="514" t="s">
        <v>82</v>
      </c>
      <c r="J2948" s="764" t="s">
        <v>699</v>
      </c>
      <c r="K2948" s="514">
        <v>0</v>
      </c>
      <c r="L2948" s="786" t="s">
        <v>82</v>
      </c>
      <c r="M2948" s="863" t="s">
        <v>82</v>
      </c>
      <c r="N2948" s="923"/>
      <c r="O2948" s="922"/>
      <c r="P2948" s="871"/>
      <c r="Q2948" s="537">
        <f t="shared" si="86"/>
        <v>0</v>
      </c>
      <c r="R2948" s="470">
        <f>Q2948*0.93</f>
        <v>0</v>
      </c>
      <c r="S2948" s="1264" t="e">
        <f t="shared" si="87"/>
        <v>#DIV/0!</v>
      </c>
      <c r="T2948" s="1265"/>
      <c r="U2948" s="1292" t="s">
        <v>473</v>
      </c>
      <c r="V2948" s="1293"/>
    </row>
    <row r="2949" spans="1:22" ht="18">
      <c r="A2949" s="1653"/>
      <c r="B2949" s="817" t="s">
        <v>467</v>
      </c>
      <c r="C2949" s="1131">
        <v>26</v>
      </c>
      <c r="D2949" s="1098">
        <v>46</v>
      </c>
      <c r="E2949" s="1109">
        <v>20</v>
      </c>
      <c r="F2949" s="1105">
        <v>30</v>
      </c>
      <c r="G2949" s="514">
        <v>497</v>
      </c>
      <c r="H2949" s="468" t="s">
        <v>82</v>
      </c>
      <c r="I2949" s="514" t="s">
        <v>82</v>
      </c>
      <c r="J2949" s="764">
        <v>0</v>
      </c>
      <c r="K2949" s="764">
        <v>0</v>
      </c>
      <c r="L2949" s="837" t="s">
        <v>484</v>
      </c>
      <c r="M2949" s="1091" t="s">
        <v>1945</v>
      </c>
      <c r="N2949" s="514">
        <v>102000</v>
      </c>
      <c r="O2949" s="787">
        <v>21.05</v>
      </c>
      <c r="P2949" s="801">
        <v>70</v>
      </c>
      <c r="Q2949" s="537">
        <f t="shared" si="86"/>
        <v>6.3150000000000004</v>
      </c>
      <c r="R2949" s="470">
        <f>Q2949*0.7835</f>
        <v>4.9478024999999999</v>
      </c>
      <c r="S2949" s="1264">
        <f t="shared" si="87"/>
        <v>16152.019002375297</v>
      </c>
      <c r="T2949" s="1265"/>
      <c r="U2949" s="1292" t="s">
        <v>1690</v>
      </c>
      <c r="V2949" s="1293"/>
    </row>
    <row r="2950" spans="1:22" ht="19">
      <c r="A2950" s="1651">
        <v>45733</v>
      </c>
      <c r="B2950" s="817" t="s">
        <v>256</v>
      </c>
      <c r="C2950" s="1095">
        <v>52</v>
      </c>
      <c r="D2950" s="1096" t="s">
        <v>1111</v>
      </c>
      <c r="E2950" s="1101">
        <v>45</v>
      </c>
      <c r="F2950" s="1098">
        <v>33</v>
      </c>
      <c r="G2950" s="514">
        <v>518</v>
      </c>
      <c r="H2950" s="970">
        <v>166.05</v>
      </c>
      <c r="I2950" s="514" t="s">
        <v>82</v>
      </c>
      <c r="J2950" s="1160" t="s">
        <v>1016</v>
      </c>
      <c r="K2950" s="839" t="s">
        <v>96</v>
      </c>
      <c r="L2950" s="837" t="s">
        <v>484</v>
      </c>
      <c r="M2950" s="468" t="s">
        <v>1378</v>
      </c>
      <c r="N2950" s="514">
        <v>58661</v>
      </c>
      <c r="O2950" s="756">
        <v>135</v>
      </c>
      <c r="P2950" s="768">
        <v>92</v>
      </c>
      <c r="Q2950" s="537">
        <f t="shared" si="86"/>
        <v>10.8</v>
      </c>
      <c r="R2950" s="470">
        <f>Q2950*0.75</f>
        <v>8.1000000000000014</v>
      </c>
      <c r="S2950" s="1264">
        <f t="shared" si="87"/>
        <v>5431.5740740740739</v>
      </c>
      <c r="T2950" s="1265"/>
      <c r="U2950" s="1292" t="s">
        <v>1569</v>
      </c>
      <c r="V2950" s="1293"/>
    </row>
    <row r="2951" spans="1:22" ht="18">
      <c r="A2951" s="1652"/>
      <c r="B2951" s="817">
        <v>6</v>
      </c>
      <c r="C2951" s="1099">
        <v>100</v>
      </c>
      <c r="D2951" s="1100">
        <v>53</v>
      </c>
      <c r="E2951" s="1101">
        <v>77</v>
      </c>
      <c r="F2951" s="1102">
        <v>30</v>
      </c>
      <c r="G2951" s="514">
        <v>501</v>
      </c>
      <c r="H2951" s="514" t="s">
        <v>82</v>
      </c>
      <c r="I2951" s="514" t="s">
        <v>82</v>
      </c>
      <c r="J2951" s="838" t="s">
        <v>460</v>
      </c>
      <c r="K2951" s="1159" t="s">
        <v>1829</v>
      </c>
      <c r="L2951" s="837" t="s">
        <v>484</v>
      </c>
      <c r="M2951" s="468" t="s">
        <v>1788</v>
      </c>
      <c r="N2951" s="786">
        <v>150973</v>
      </c>
      <c r="O2951" s="756">
        <v>17</v>
      </c>
      <c r="P2951" s="801">
        <v>47</v>
      </c>
      <c r="Q2951" s="537">
        <f t="shared" si="86"/>
        <v>9.01</v>
      </c>
      <c r="R2951" s="470">
        <f>Q2951*0.75</f>
        <v>6.7575000000000003</v>
      </c>
      <c r="S2951" s="1264">
        <f t="shared" si="87"/>
        <v>16756.159822419533</v>
      </c>
      <c r="T2951" s="1265"/>
      <c r="U2951" s="1292" t="s">
        <v>1690</v>
      </c>
      <c r="V2951" s="1293"/>
    </row>
    <row r="2952" spans="1:22" ht="18">
      <c r="A2952" s="1652"/>
      <c r="B2952" s="817">
        <v>7</v>
      </c>
      <c r="C2952" s="1099">
        <v>100</v>
      </c>
      <c r="D2952" s="1102">
        <v>64</v>
      </c>
      <c r="E2952" s="1102">
        <v>16</v>
      </c>
      <c r="F2952" s="1102">
        <v>30</v>
      </c>
      <c r="G2952" s="514">
        <v>496</v>
      </c>
      <c r="H2952" s="514" t="s">
        <v>82</v>
      </c>
      <c r="I2952" s="514" t="s">
        <v>82</v>
      </c>
      <c r="J2952" s="764" t="s">
        <v>443</v>
      </c>
      <c r="K2952" s="764" t="s">
        <v>443</v>
      </c>
      <c r="L2952" s="837" t="s">
        <v>484</v>
      </c>
      <c r="M2952" s="468" t="s">
        <v>1720</v>
      </c>
      <c r="N2952" s="514">
        <v>191024</v>
      </c>
      <c r="O2952" s="756">
        <v>30.55</v>
      </c>
      <c r="P2952" s="1130">
        <v>18</v>
      </c>
      <c r="Q2952" s="537">
        <f t="shared" si="86"/>
        <v>25.050999999999998</v>
      </c>
      <c r="R2952" s="470">
        <f>Q2952*0.75</f>
        <v>18.788249999999998</v>
      </c>
      <c r="S2952" s="1264">
        <f t="shared" si="87"/>
        <v>7625.4041754820173</v>
      </c>
      <c r="T2952" s="1265"/>
      <c r="U2952" s="1292" t="s">
        <v>1690</v>
      </c>
      <c r="V2952" s="1293"/>
    </row>
    <row r="2953" spans="1:22" ht="18">
      <c r="A2953" s="1652"/>
      <c r="B2953" s="817">
        <v>8</v>
      </c>
      <c r="C2953" s="1099" t="s">
        <v>82</v>
      </c>
      <c r="D2953" s="1102">
        <v>230</v>
      </c>
      <c r="E2953" s="1102">
        <v>0</v>
      </c>
      <c r="F2953" s="1103" t="s">
        <v>82</v>
      </c>
      <c r="G2953" s="514">
        <v>0</v>
      </c>
      <c r="H2953" s="514" t="s">
        <v>82</v>
      </c>
      <c r="I2953" s="514" t="s">
        <v>82</v>
      </c>
      <c r="J2953" s="764" t="s">
        <v>1210</v>
      </c>
      <c r="K2953" s="764">
        <v>0</v>
      </c>
      <c r="L2953" s="837" t="s">
        <v>96</v>
      </c>
      <c r="M2953" s="468" t="s">
        <v>82</v>
      </c>
      <c r="N2953" s="940"/>
      <c r="O2953" s="922"/>
      <c r="P2953" s="871"/>
      <c r="Q2953" s="537">
        <f t="shared" si="86"/>
        <v>0</v>
      </c>
      <c r="R2953" s="470">
        <f>Q2953*0.93</f>
        <v>0</v>
      </c>
      <c r="S2953" s="1264" t="e">
        <f t="shared" si="87"/>
        <v>#DIV/0!</v>
      </c>
      <c r="T2953" s="1265"/>
      <c r="U2953" s="1292" t="s">
        <v>472</v>
      </c>
      <c r="V2953" s="1293"/>
    </row>
    <row r="2954" spans="1:22" ht="18">
      <c r="A2954" s="1652"/>
      <c r="B2954" s="817" t="s">
        <v>465</v>
      </c>
      <c r="C2954" s="1099" t="s">
        <v>82</v>
      </c>
      <c r="D2954" s="1098">
        <v>30</v>
      </c>
      <c r="E2954" s="1104">
        <v>30</v>
      </c>
      <c r="F2954" s="1103" t="s">
        <v>82</v>
      </c>
      <c r="G2954" s="838" t="s">
        <v>96</v>
      </c>
      <c r="H2954" s="468" t="s">
        <v>82</v>
      </c>
      <c r="I2954" s="514" t="s">
        <v>82</v>
      </c>
      <c r="J2954" s="764" t="s">
        <v>699</v>
      </c>
      <c r="K2954" s="514">
        <v>0</v>
      </c>
      <c r="L2954" s="786" t="s">
        <v>82</v>
      </c>
      <c r="M2954" s="863" t="s">
        <v>82</v>
      </c>
      <c r="N2954" s="923"/>
      <c r="O2954" s="922"/>
      <c r="P2954" s="871"/>
      <c r="Q2954" s="537">
        <f t="shared" si="86"/>
        <v>0</v>
      </c>
      <c r="R2954" s="470">
        <f>Q2954*0.93</f>
        <v>0</v>
      </c>
      <c r="S2954" s="1264" t="e">
        <f t="shared" si="87"/>
        <v>#DIV/0!</v>
      </c>
      <c r="T2954" s="1265"/>
      <c r="U2954" s="1292" t="s">
        <v>473</v>
      </c>
      <c r="V2954" s="1293"/>
    </row>
    <row r="2955" spans="1:22" ht="18">
      <c r="A2955" s="1653"/>
      <c r="B2955" s="817" t="s">
        <v>467</v>
      </c>
      <c r="C2955" s="1131">
        <v>26</v>
      </c>
      <c r="D2955" s="1098">
        <v>46</v>
      </c>
      <c r="E2955" s="1109">
        <v>20</v>
      </c>
      <c r="F2955" s="1105">
        <v>30</v>
      </c>
      <c r="G2955" s="514">
        <v>497</v>
      </c>
      <c r="H2955" s="468" t="s">
        <v>82</v>
      </c>
      <c r="I2955" s="514" t="s">
        <v>82</v>
      </c>
      <c r="J2955" s="764">
        <v>0</v>
      </c>
      <c r="K2955" s="764">
        <v>0</v>
      </c>
      <c r="L2955" s="837" t="s">
        <v>484</v>
      </c>
      <c r="M2955" s="1091" t="s">
        <v>1945</v>
      </c>
      <c r="N2955" s="514">
        <v>102000</v>
      </c>
      <c r="O2955" s="787">
        <v>21.05</v>
      </c>
      <c r="P2955" s="801">
        <v>70</v>
      </c>
      <c r="Q2955" s="537">
        <f t="shared" si="86"/>
        <v>6.3150000000000004</v>
      </c>
      <c r="R2955" s="470">
        <f>Q2955*0.7835</f>
        <v>4.9478024999999999</v>
      </c>
      <c r="S2955" s="1264">
        <f t="shared" si="87"/>
        <v>16152.019002375297</v>
      </c>
      <c r="T2955" s="1265"/>
      <c r="U2955" s="1292" t="s">
        <v>1690</v>
      </c>
      <c r="V2955" s="1293"/>
    </row>
    <row r="2956" spans="1:22" ht="18">
      <c r="A2956" s="1651">
        <v>45734</v>
      </c>
      <c r="B2956" s="817" t="s">
        <v>256</v>
      </c>
      <c r="C2956" s="1095">
        <v>52</v>
      </c>
      <c r="D2956" s="1096">
        <v>76</v>
      </c>
      <c r="E2956" s="1101">
        <v>45</v>
      </c>
      <c r="F2956" s="1098">
        <v>33</v>
      </c>
      <c r="G2956" s="514">
        <v>518</v>
      </c>
      <c r="H2956" s="970">
        <v>166.02</v>
      </c>
      <c r="I2956" s="514" t="s">
        <v>82</v>
      </c>
      <c r="J2956" s="1160" t="s">
        <v>1016</v>
      </c>
      <c r="K2956" s="839" t="s">
        <v>96</v>
      </c>
      <c r="L2956" s="837" t="s">
        <v>484</v>
      </c>
      <c r="M2956" s="468" t="s">
        <v>1378</v>
      </c>
      <c r="N2956" s="514">
        <v>59537</v>
      </c>
      <c r="O2956" s="756">
        <v>135</v>
      </c>
      <c r="P2956" s="768">
        <v>92</v>
      </c>
      <c r="Q2956" s="537">
        <f t="shared" si="86"/>
        <v>10.8</v>
      </c>
      <c r="R2956" s="470">
        <f>Q2956*0.75</f>
        <v>8.1000000000000014</v>
      </c>
      <c r="S2956" s="1264">
        <f t="shared" si="87"/>
        <v>5512.6851851851852</v>
      </c>
      <c r="T2956" s="1265"/>
      <c r="U2956" s="1292" t="s">
        <v>1569</v>
      </c>
      <c r="V2956" s="1293"/>
    </row>
    <row r="2957" spans="1:22" ht="18">
      <c r="A2957" s="1652"/>
      <c r="B2957" s="817">
        <v>6</v>
      </c>
      <c r="C2957" s="1099">
        <v>100</v>
      </c>
      <c r="D2957" s="1100">
        <v>53</v>
      </c>
      <c r="E2957" s="1101">
        <v>77</v>
      </c>
      <c r="F2957" s="1102">
        <v>30</v>
      </c>
      <c r="G2957" s="514">
        <v>501</v>
      </c>
      <c r="H2957" s="514" t="s">
        <v>82</v>
      </c>
      <c r="I2957" s="514" t="s">
        <v>82</v>
      </c>
      <c r="J2957" s="838" t="s">
        <v>460</v>
      </c>
      <c r="K2957" s="1159" t="s">
        <v>1829</v>
      </c>
      <c r="L2957" s="837" t="s">
        <v>484</v>
      </c>
      <c r="M2957" s="468" t="s">
        <v>1788</v>
      </c>
      <c r="N2957" s="786">
        <v>150973</v>
      </c>
      <c r="O2957" s="756">
        <v>17</v>
      </c>
      <c r="P2957" s="801">
        <v>47</v>
      </c>
      <c r="Q2957" s="537">
        <f t="shared" si="86"/>
        <v>9.01</v>
      </c>
      <c r="R2957" s="470">
        <f>Q2957*0.75</f>
        <v>6.7575000000000003</v>
      </c>
      <c r="S2957" s="1264">
        <f t="shared" si="87"/>
        <v>16756.159822419533</v>
      </c>
      <c r="T2957" s="1265"/>
      <c r="U2957" s="1292" t="s">
        <v>1690</v>
      </c>
      <c r="V2957" s="1293"/>
    </row>
    <row r="2958" spans="1:22" ht="18">
      <c r="A2958" s="1652"/>
      <c r="B2958" s="817">
        <v>7</v>
      </c>
      <c r="C2958" s="1099">
        <v>100</v>
      </c>
      <c r="D2958" s="1102">
        <v>64</v>
      </c>
      <c r="E2958" s="1102">
        <v>16</v>
      </c>
      <c r="F2958" s="1102">
        <v>30</v>
      </c>
      <c r="G2958" s="514">
        <v>496</v>
      </c>
      <c r="H2958" s="514" t="s">
        <v>82</v>
      </c>
      <c r="I2958" s="514" t="s">
        <v>82</v>
      </c>
      <c r="J2958" s="764" t="s">
        <v>443</v>
      </c>
      <c r="K2958" s="764" t="s">
        <v>443</v>
      </c>
      <c r="L2958" s="837" t="s">
        <v>484</v>
      </c>
      <c r="M2958" s="468" t="s">
        <v>1720</v>
      </c>
      <c r="N2958" s="514">
        <v>191024</v>
      </c>
      <c r="O2958" s="756">
        <v>31.71</v>
      </c>
      <c r="P2958" s="1130">
        <v>18</v>
      </c>
      <c r="Q2958" s="537">
        <f t="shared" si="86"/>
        <v>26.002200000000002</v>
      </c>
      <c r="R2958" s="470">
        <f>Q2958*0.75</f>
        <v>19.501650000000001</v>
      </c>
      <c r="S2958" s="1264">
        <f t="shared" si="87"/>
        <v>7346.4552999361586</v>
      </c>
      <c r="T2958" s="1265"/>
      <c r="U2958" s="1292" t="s">
        <v>1690</v>
      </c>
      <c r="V2958" s="1293"/>
    </row>
    <row r="2959" spans="1:22" ht="18">
      <c r="A2959" s="1652"/>
      <c r="B2959" s="817">
        <v>8</v>
      </c>
      <c r="C2959" s="1099" t="s">
        <v>82</v>
      </c>
      <c r="D2959" s="1102">
        <v>230</v>
      </c>
      <c r="E2959" s="1102">
        <v>0</v>
      </c>
      <c r="F2959" s="1103" t="s">
        <v>82</v>
      </c>
      <c r="G2959" s="514">
        <v>0</v>
      </c>
      <c r="H2959" s="514" t="s">
        <v>82</v>
      </c>
      <c r="I2959" s="514" t="s">
        <v>82</v>
      </c>
      <c r="J2959" s="764" t="s">
        <v>1210</v>
      </c>
      <c r="K2959" s="764">
        <v>0</v>
      </c>
      <c r="L2959" s="837" t="s">
        <v>96</v>
      </c>
      <c r="M2959" s="468" t="s">
        <v>82</v>
      </c>
      <c r="N2959" s="940"/>
      <c r="O2959" s="922"/>
      <c r="P2959" s="871"/>
      <c r="Q2959" s="537">
        <f t="shared" si="86"/>
        <v>0</v>
      </c>
      <c r="R2959" s="470">
        <f>Q2959*0.93</f>
        <v>0</v>
      </c>
      <c r="S2959" s="1264" t="e">
        <f t="shared" si="87"/>
        <v>#DIV/0!</v>
      </c>
      <c r="T2959" s="1265"/>
      <c r="U2959" s="1292" t="s">
        <v>472</v>
      </c>
      <c r="V2959" s="1293"/>
    </row>
    <row r="2960" spans="1:22" ht="18">
      <c r="A2960" s="1652"/>
      <c r="B2960" s="817" t="s">
        <v>465</v>
      </c>
      <c r="C2960" s="1099" t="s">
        <v>82</v>
      </c>
      <c r="D2960" s="1098">
        <v>30</v>
      </c>
      <c r="E2960" s="1104">
        <v>30</v>
      </c>
      <c r="F2960" s="1103" t="s">
        <v>82</v>
      </c>
      <c r="G2960" s="838" t="s">
        <v>96</v>
      </c>
      <c r="H2960" s="468" t="s">
        <v>82</v>
      </c>
      <c r="I2960" s="514" t="s">
        <v>82</v>
      </c>
      <c r="J2960" s="764" t="s">
        <v>699</v>
      </c>
      <c r="K2960" s="514">
        <v>0</v>
      </c>
      <c r="L2960" s="786" t="s">
        <v>82</v>
      </c>
      <c r="M2960" s="863" t="s">
        <v>82</v>
      </c>
      <c r="N2960" s="923"/>
      <c r="O2960" s="922"/>
      <c r="P2960" s="871"/>
      <c r="Q2960" s="537">
        <f t="shared" si="86"/>
        <v>0</v>
      </c>
      <c r="R2960" s="470">
        <f>Q2960*0.93</f>
        <v>0</v>
      </c>
      <c r="S2960" s="1264" t="e">
        <f t="shared" si="87"/>
        <v>#DIV/0!</v>
      </c>
      <c r="T2960" s="1265"/>
      <c r="U2960" s="1292" t="s">
        <v>473</v>
      </c>
      <c r="V2960" s="1293"/>
    </row>
    <row r="2961" spans="1:22" ht="18">
      <c r="A2961" s="1653"/>
      <c r="B2961" s="817" t="s">
        <v>467</v>
      </c>
      <c r="C2961" s="1131">
        <v>26</v>
      </c>
      <c r="D2961" s="1098">
        <v>46</v>
      </c>
      <c r="E2961" s="1109">
        <v>20</v>
      </c>
      <c r="F2961" s="1105">
        <v>30</v>
      </c>
      <c r="G2961" s="514">
        <v>497</v>
      </c>
      <c r="H2961" s="468" t="s">
        <v>82</v>
      </c>
      <c r="I2961" s="514" t="s">
        <v>82</v>
      </c>
      <c r="J2961" s="764">
        <v>0</v>
      </c>
      <c r="K2961" s="764">
        <v>0</v>
      </c>
      <c r="L2961" s="837" t="s">
        <v>484</v>
      </c>
      <c r="M2961" s="1091" t="s">
        <v>1945</v>
      </c>
      <c r="N2961" s="514">
        <v>102000</v>
      </c>
      <c r="O2961" s="787">
        <v>21.05</v>
      </c>
      <c r="P2961" s="801">
        <v>70</v>
      </c>
      <c r="Q2961" s="537">
        <f t="shared" si="86"/>
        <v>6.3150000000000004</v>
      </c>
      <c r="R2961" s="470">
        <f>Q2961*0.7835</f>
        <v>4.9478024999999999</v>
      </c>
      <c r="S2961" s="1264">
        <f t="shared" si="87"/>
        <v>16152.019002375297</v>
      </c>
      <c r="T2961" s="1265"/>
      <c r="U2961" s="1292" t="s">
        <v>1690</v>
      </c>
      <c r="V2961" s="1293"/>
    </row>
    <row r="2962" spans="1:22" ht="19">
      <c r="A2962" s="1651">
        <v>45735</v>
      </c>
      <c r="B2962" s="817" t="s">
        <v>256</v>
      </c>
      <c r="C2962" s="1095" t="s">
        <v>1350</v>
      </c>
      <c r="D2962" s="1096" t="s">
        <v>1967</v>
      </c>
      <c r="E2962" s="1101">
        <v>45</v>
      </c>
      <c r="F2962" s="1098">
        <v>33</v>
      </c>
      <c r="G2962" s="514">
        <v>518</v>
      </c>
      <c r="H2962" s="970">
        <v>166</v>
      </c>
      <c r="I2962" s="514" t="s">
        <v>82</v>
      </c>
      <c r="J2962" s="1160" t="s">
        <v>1016</v>
      </c>
      <c r="K2962" s="839" t="s">
        <v>96</v>
      </c>
      <c r="L2962" s="837" t="s">
        <v>484</v>
      </c>
      <c r="M2962" s="468" t="s">
        <v>1233</v>
      </c>
      <c r="N2962" s="514">
        <v>64017</v>
      </c>
      <c r="O2962" s="756">
        <v>135</v>
      </c>
      <c r="P2962" s="768">
        <v>92</v>
      </c>
      <c r="Q2962" s="537">
        <f t="shared" si="86"/>
        <v>10.8</v>
      </c>
      <c r="R2962" s="470">
        <f>Q2962*0.75</f>
        <v>8.1000000000000014</v>
      </c>
      <c r="S2962" s="1264">
        <f t="shared" si="87"/>
        <v>5927.5</v>
      </c>
      <c r="T2962" s="1265"/>
      <c r="U2962" s="1292" t="s">
        <v>1569</v>
      </c>
      <c r="V2962" s="1293"/>
    </row>
    <row r="2963" spans="1:22" ht="18">
      <c r="A2963" s="1652"/>
      <c r="B2963" s="817">
        <v>6</v>
      </c>
      <c r="C2963" s="1099">
        <v>100</v>
      </c>
      <c r="D2963" s="1100">
        <v>53</v>
      </c>
      <c r="E2963" s="1101">
        <v>77</v>
      </c>
      <c r="F2963" s="1102">
        <v>30</v>
      </c>
      <c r="G2963" s="514">
        <v>501</v>
      </c>
      <c r="H2963" s="514" t="s">
        <v>82</v>
      </c>
      <c r="I2963" s="514" t="s">
        <v>82</v>
      </c>
      <c r="J2963" s="838" t="s">
        <v>460</v>
      </c>
      <c r="K2963" s="1159" t="s">
        <v>1141</v>
      </c>
      <c r="L2963" s="837" t="s">
        <v>484</v>
      </c>
      <c r="M2963" s="468" t="s">
        <v>1788</v>
      </c>
      <c r="N2963" s="786">
        <v>150973</v>
      </c>
      <c r="O2963" s="756">
        <v>17</v>
      </c>
      <c r="P2963" s="801">
        <v>47</v>
      </c>
      <c r="Q2963" s="537">
        <f t="shared" si="86"/>
        <v>9.01</v>
      </c>
      <c r="R2963" s="470">
        <f>Q2963*0.75</f>
        <v>6.7575000000000003</v>
      </c>
      <c r="S2963" s="1264">
        <f t="shared" si="87"/>
        <v>16756.159822419533</v>
      </c>
      <c r="T2963" s="1265"/>
      <c r="U2963" s="1292" t="s">
        <v>1690</v>
      </c>
      <c r="V2963" s="1293"/>
    </row>
    <row r="2964" spans="1:22" ht="18">
      <c r="A2964" s="1652"/>
      <c r="B2964" s="817">
        <v>7</v>
      </c>
      <c r="C2964" s="1099">
        <v>100</v>
      </c>
      <c r="D2964" s="1102">
        <v>64</v>
      </c>
      <c r="E2964" s="1102">
        <v>16</v>
      </c>
      <c r="F2964" s="1102">
        <v>30</v>
      </c>
      <c r="G2964" s="514">
        <v>496</v>
      </c>
      <c r="H2964" s="514" t="s">
        <v>82</v>
      </c>
      <c r="I2964" s="514" t="s">
        <v>82</v>
      </c>
      <c r="J2964" s="764" t="s">
        <v>443</v>
      </c>
      <c r="K2964" s="764" t="s">
        <v>443</v>
      </c>
      <c r="L2964" s="837" t="s">
        <v>484</v>
      </c>
      <c r="M2964" s="468" t="s">
        <v>1720</v>
      </c>
      <c r="N2964" s="514">
        <v>191024</v>
      </c>
      <c r="O2964" s="756">
        <v>31.54</v>
      </c>
      <c r="P2964" s="1130">
        <v>18</v>
      </c>
      <c r="Q2964" s="537">
        <f t="shared" si="86"/>
        <v>25.862799999999996</v>
      </c>
      <c r="R2964" s="470">
        <f>Q2964*0.75</f>
        <v>19.397099999999998</v>
      </c>
      <c r="S2964" s="1264">
        <f t="shared" si="87"/>
        <v>7386.0525542478008</v>
      </c>
      <c r="T2964" s="1265"/>
      <c r="U2964" s="1292" t="s">
        <v>1690</v>
      </c>
      <c r="V2964" s="1293"/>
    </row>
    <row r="2965" spans="1:22" ht="18">
      <c r="A2965" s="1652"/>
      <c r="B2965" s="817">
        <v>8</v>
      </c>
      <c r="C2965" s="1099" t="s">
        <v>82</v>
      </c>
      <c r="D2965" s="1102">
        <v>230</v>
      </c>
      <c r="E2965" s="1102">
        <v>0</v>
      </c>
      <c r="F2965" s="1103" t="s">
        <v>82</v>
      </c>
      <c r="G2965" s="514">
        <v>0</v>
      </c>
      <c r="H2965" s="514" t="s">
        <v>82</v>
      </c>
      <c r="I2965" s="514" t="s">
        <v>82</v>
      </c>
      <c r="J2965" s="764" t="s">
        <v>1210</v>
      </c>
      <c r="K2965" s="764">
        <v>0</v>
      </c>
      <c r="L2965" s="837" t="s">
        <v>96</v>
      </c>
      <c r="M2965" s="468" t="s">
        <v>82</v>
      </c>
      <c r="N2965" s="940"/>
      <c r="O2965" s="922"/>
      <c r="P2965" s="871"/>
      <c r="Q2965" s="537">
        <f t="shared" si="86"/>
        <v>0</v>
      </c>
      <c r="R2965" s="470">
        <f>Q2965*0.93</f>
        <v>0</v>
      </c>
      <c r="S2965" s="1264" t="e">
        <f t="shared" si="87"/>
        <v>#DIV/0!</v>
      </c>
      <c r="T2965" s="1265"/>
      <c r="U2965" s="1292" t="s">
        <v>472</v>
      </c>
      <c r="V2965" s="1293"/>
    </row>
    <row r="2966" spans="1:22" ht="18">
      <c r="A2966" s="1652"/>
      <c r="B2966" s="817" t="s">
        <v>465</v>
      </c>
      <c r="C2966" s="1099" t="s">
        <v>82</v>
      </c>
      <c r="D2966" s="1098">
        <v>30</v>
      </c>
      <c r="E2966" s="1104">
        <v>30</v>
      </c>
      <c r="F2966" s="1103" t="s">
        <v>82</v>
      </c>
      <c r="G2966" s="838" t="s">
        <v>96</v>
      </c>
      <c r="H2966" s="468" t="s">
        <v>82</v>
      </c>
      <c r="I2966" s="514" t="s">
        <v>82</v>
      </c>
      <c r="J2966" s="764" t="s">
        <v>699</v>
      </c>
      <c r="K2966" s="514">
        <v>0</v>
      </c>
      <c r="L2966" s="786" t="s">
        <v>82</v>
      </c>
      <c r="M2966" s="863" t="s">
        <v>82</v>
      </c>
      <c r="N2966" s="923"/>
      <c r="O2966" s="922"/>
      <c r="P2966" s="871"/>
      <c r="Q2966" s="537">
        <f t="shared" si="86"/>
        <v>0</v>
      </c>
      <c r="R2966" s="470">
        <f>Q2966*0.93</f>
        <v>0</v>
      </c>
      <c r="S2966" s="1264" t="e">
        <f t="shared" si="87"/>
        <v>#DIV/0!</v>
      </c>
      <c r="T2966" s="1265"/>
      <c r="U2966" s="1292" t="s">
        <v>473</v>
      </c>
      <c r="V2966" s="1293"/>
    </row>
    <row r="2967" spans="1:22" ht="18">
      <c r="A2967" s="1653"/>
      <c r="B2967" s="817" t="s">
        <v>467</v>
      </c>
      <c r="C2967" s="1131">
        <v>26</v>
      </c>
      <c r="D2967" s="1098">
        <v>46</v>
      </c>
      <c r="E2967" s="1109">
        <v>20</v>
      </c>
      <c r="F2967" s="1105">
        <v>30</v>
      </c>
      <c r="G2967" s="514">
        <v>497</v>
      </c>
      <c r="H2967" s="468" t="s">
        <v>82</v>
      </c>
      <c r="I2967" s="514" t="s">
        <v>82</v>
      </c>
      <c r="J2967" s="764">
        <v>0</v>
      </c>
      <c r="K2967" s="764">
        <v>0</v>
      </c>
      <c r="L2967" s="837" t="s">
        <v>484</v>
      </c>
      <c r="M2967" s="1091" t="s">
        <v>1945</v>
      </c>
      <c r="N2967" s="514">
        <v>102000</v>
      </c>
      <c r="O2967" s="787">
        <v>21.05</v>
      </c>
      <c r="P2967" s="801">
        <v>70</v>
      </c>
      <c r="Q2967" s="537">
        <f t="shared" si="86"/>
        <v>6.3150000000000004</v>
      </c>
      <c r="R2967" s="470">
        <f>Q2967*0.7835</f>
        <v>4.9478024999999999</v>
      </c>
      <c r="S2967" s="1264">
        <f t="shared" si="87"/>
        <v>16152.019002375297</v>
      </c>
      <c r="T2967" s="1265"/>
      <c r="U2967" s="1292" t="s">
        <v>1690</v>
      </c>
      <c r="V2967" s="1293"/>
    </row>
    <row r="2968" spans="1:22" ht="18.75" customHeight="1">
      <c r="A2968" s="1651">
        <v>45736</v>
      </c>
      <c r="B2968" s="817" t="s">
        <v>256</v>
      </c>
      <c r="C2968" s="1095">
        <v>55</v>
      </c>
      <c r="D2968" s="1096">
        <v>72</v>
      </c>
      <c r="E2968" s="1101">
        <v>45</v>
      </c>
      <c r="F2968" s="1098">
        <v>33</v>
      </c>
      <c r="G2968" s="514">
        <v>518</v>
      </c>
      <c r="H2968" s="970">
        <v>166</v>
      </c>
      <c r="I2968" s="514" t="s">
        <v>82</v>
      </c>
      <c r="J2968" s="1160" t="s">
        <v>1016</v>
      </c>
      <c r="K2968" s="839" t="s">
        <v>96</v>
      </c>
      <c r="L2968" s="837" t="s">
        <v>484</v>
      </c>
      <c r="M2968" s="468" t="s">
        <v>1233</v>
      </c>
      <c r="N2968" s="514">
        <v>64814</v>
      </c>
      <c r="O2968" s="756">
        <v>135</v>
      </c>
      <c r="P2968" s="768">
        <v>92</v>
      </c>
      <c r="Q2968" s="537">
        <f t="shared" si="86"/>
        <v>10.8</v>
      </c>
      <c r="R2968" s="470">
        <f>Q2968*0.75</f>
        <v>8.1000000000000014</v>
      </c>
      <c r="S2968" s="1264">
        <f t="shared" si="87"/>
        <v>6001.2962962962956</v>
      </c>
      <c r="T2968" s="1265"/>
      <c r="U2968" s="1292" t="s">
        <v>1569</v>
      </c>
      <c r="V2968" s="1293"/>
    </row>
    <row r="2969" spans="1:22" ht="18.75" customHeight="1">
      <c r="A2969" s="1652"/>
      <c r="B2969" s="817">
        <v>6</v>
      </c>
      <c r="C2969" s="1099">
        <v>100</v>
      </c>
      <c r="D2969" s="1100">
        <v>53</v>
      </c>
      <c r="E2969" s="1101">
        <v>77</v>
      </c>
      <c r="F2969" s="1102">
        <v>30</v>
      </c>
      <c r="G2969" s="514">
        <v>501</v>
      </c>
      <c r="H2969" s="514" t="s">
        <v>82</v>
      </c>
      <c r="I2969" s="514" t="s">
        <v>82</v>
      </c>
      <c r="J2969" s="838" t="s">
        <v>460</v>
      </c>
      <c r="K2969" s="1159" t="s">
        <v>1829</v>
      </c>
      <c r="L2969" s="837" t="s">
        <v>484</v>
      </c>
      <c r="M2969" s="468" t="s">
        <v>1788</v>
      </c>
      <c r="N2969" s="786">
        <v>150973</v>
      </c>
      <c r="O2969" s="756">
        <v>17.239999999999998</v>
      </c>
      <c r="P2969" s="801">
        <v>47</v>
      </c>
      <c r="Q2969" s="537">
        <f t="shared" si="86"/>
        <v>9.1372</v>
      </c>
      <c r="R2969" s="470">
        <f>Q2969*0.75</f>
        <v>6.8529</v>
      </c>
      <c r="S2969" s="1264">
        <f t="shared" si="87"/>
        <v>16522.895416538984</v>
      </c>
      <c r="T2969" s="1265"/>
      <c r="U2969" s="1292" t="s">
        <v>1690</v>
      </c>
      <c r="V2969" s="1293"/>
    </row>
    <row r="2970" spans="1:22" ht="18.75" customHeight="1">
      <c r="A2970" s="1652"/>
      <c r="B2970" s="817">
        <v>7</v>
      </c>
      <c r="C2970" s="1099">
        <v>100</v>
      </c>
      <c r="D2970" s="1102">
        <v>64</v>
      </c>
      <c r="E2970" s="1102">
        <v>16</v>
      </c>
      <c r="F2970" s="1102">
        <v>30</v>
      </c>
      <c r="G2970" s="514">
        <v>496</v>
      </c>
      <c r="H2970" s="514" t="s">
        <v>82</v>
      </c>
      <c r="I2970" s="514" t="s">
        <v>82</v>
      </c>
      <c r="J2970" s="764" t="s">
        <v>443</v>
      </c>
      <c r="K2970" s="764" t="s">
        <v>443</v>
      </c>
      <c r="L2970" s="837" t="s">
        <v>484</v>
      </c>
      <c r="M2970" s="468" t="s">
        <v>1720</v>
      </c>
      <c r="N2970" s="514">
        <v>191024</v>
      </c>
      <c r="O2970" s="756">
        <v>32.5</v>
      </c>
      <c r="P2970" s="1130">
        <v>18</v>
      </c>
      <c r="Q2970" s="537">
        <f t="shared" si="86"/>
        <v>26.65</v>
      </c>
      <c r="R2970" s="470">
        <f>Q2970*0.75</f>
        <v>19.987499999999997</v>
      </c>
      <c r="S2970" s="1264">
        <f t="shared" si="87"/>
        <v>7167.8799249530957</v>
      </c>
      <c r="T2970" s="1265"/>
      <c r="U2970" s="1292" t="s">
        <v>1690</v>
      </c>
      <c r="V2970" s="1293"/>
    </row>
    <row r="2971" spans="1:22" ht="18.75" customHeight="1">
      <c r="A2971" s="1652"/>
      <c r="B2971" s="817">
        <v>8</v>
      </c>
      <c r="C2971" s="1099" t="s">
        <v>82</v>
      </c>
      <c r="D2971" s="1102">
        <v>230</v>
      </c>
      <c r="E2971" s="1102">
        <v>0</v>
      </c>
      <c r="F2971" s="1103" t="s">
        <v>82</v>
      </c>
      <c r="G2971" s="514">
        <v>0</v>
      </c>
      <c r="H2971" s="514" t="s">
        <v>82</v>
      </c>
      <c r="I2971" s="514" t="s">
        <v>82</v>
      </c>
      <c r="J2971" s="764" t="s">
        <v>1210</v>
      </c>
      <c r="K2971" s="764">
        <v>0</v>
      </c>
      <c r="L2971" s="837" t="s">
        <v>96</v>
      </c>
      <c r="M2971" s="468" t="s">
        <v>82</v>
      </c>
      <c r="N2971" s="940"/>
      <c r="O2971" s="922"/>
      <c r="P2971" s="871"/>
      <c r="Q2971" s="537">
        <f t="shared" si="86"/>
        <v>0</v>
      </c>
      <c r="R2971" s="470">
        <f>Q2971*0.93</f>
        <v>0</v>
      </c>
      <c r="S2971" s="1264" t="e">
        <f t="shared" si="87"/>
        <v>#DIV/0!</v>
      </c>
      <c r="T2971" s="1265"/>
      <c r="U2971" s="1292" t="s">
        <v>472</v>
      </c>
      <c r="V2971" s="1293"/>
    </row>
    <row r="2972" spans="1:22" ht="18.75" customHeight="1">
      <c r="A2972" s="1652"/>
      <c r="B2972" s="817" t="s">
        <v>465</v>
      </c>
      <c r="C2972" s="1099" t="s">
        <v>82</v>
      </c>
      <c r="D2972" s="1098">
        <v>30</v>
      </c>
      <c r="E2972" s="1104">
        <v>30</v>
      </c>
      <c r="F2972" s="1103" t="s">
        <v>82</v>
      </c>
      <c r="G2972" s="838" t="s">
        <v>96</v>
      </c>
      <c r="H2972" s="468" t="s">
        <v>82</v>
      </c>
      <c r="I2972" s="514" t="s">
        <v>82</v>
      </c>
      <c r="J2972" s="764" t="s">
        <v>699</v>
      </c>
      <c r="K2972" s="514">
        <v>0</v>
      </c>
      <c r="L2972" s="786" t="s">
        <v>82</v>
      </c>
      <c r="M2972" s="863" t="s">
        <v>82</v>
      </c>
      <c r="N2972" s="923"/>
      <c r="O2972" s="922"/>
      <c r="P2972" s="871"/>
      <c r="Q2972" s="537">
        <f t="shared" si="86"/>
        <v>0</v>
      </c>
      <c r="R2972" s="470">
        <f>Q2972*0.93</f>
        <v>0</v>
      </c>
      <c r="S2972" s="1264" t="e">
        <f t="shared" si="87"/>
        <v>#DIV/0!</v>
      </c>
      <c r="T2972" s="1265"/>
      <c r="U2972" s="1292" t="s">
        <v>473</v>
      </c>
      <c r="V2972" s="1293"/>
    </row>
    <row r="2973" spans="1:22" ht="18.75" customHeight="1">
      <c r="A2973" s="1653"/>
      <c r="B2973" s="817" t="s">
        <v>467</v>
      </c>
      <c r="C2973" s="1131">
        <v>26</v>
      </c>
      <c r="D2973" s="1098">
        <v>46</v>
      </c>
      <c r="E2973" s="1109">
        <v>20</v>
      </c>
      <c r="F2973" s="1105">
        <v>30</v>
      </c>
      <c r="G2973" s="514">
        <v>497</v>
      </c>
      <c r="H2973" s="468" t="s">
        <v>82</v>
      </c>
      <c r="I2973" s="514" t="s">
        <v>82</v>
      </c>
      <c r="J2973" s="764">
        <v>0</v>
      </c>
      <c r="K2973" s="764">
        <v>0</v>
      </c>
      <c r="L2973" s="837" t="s">
        <v>484</v>
      </c>
      <c r="M2973" s="1091" t="s">
        <v>1945</v>
      </c>
      <c r="N2973" s="514">
        <v>102000</v>
      </c>
      <c r="O2973" s="787">
        <v>21.05</v>
      </c>
      <c r="P2973" s="801">
        <v>70</v>
      </c>
      <c r="Q2973" s="537">
        <f t="shared" si="86"/>
        <v>6.3150000000000004</v>
      </c>
      <c r="R2973" s="470">
        <f>Q2973*0.7835</f>
        <v>4.9478024999999999</v>
      </c>
      <c r="S2973" s="1264">
        <f t="shared" si="87"/>
        <v>16152.019002375297</v>
      </c>
      <c r="T2973" s="1265"/>
      <c r="U2973" s="1292" t="s">
        <v>1690</v>
      </c>
      <c r="V2973" s="1293"/>
    </row>
    <row r="2974" spans="1:22" ht="18">
      <c r="A2974" s="1651">
        <v>45737</v>
      </c>
      <c r="B2974" s="817" t="s">
        <v>256</v>
      </c>
      <c r="C2974" s="1095">
        <v>55</v>
      </c>
      <c r="D2974" s="1096">
        <v>72</v>
      </c>
      <c r="E2974" s="1101">
        <v>45</v>
      </c>
      <c r="F2974" s="1098">
        <v>33</v>
      </c>
      <c r="G2974" s="514">
        <v>518</v>
      </c>
      <c r="H2974" s="970">
        <v>166</v>
      </c>
      <c r="I2974" s="514" t="s">
        <v>82</v>
      </c>
      <c r="J2974" s="1160" t="s">
        <v>1016</v>
      </c>
      <c r="K2974" s="839" t="s">
        <v>96</v>
      </c>
      <c r="L2974" s="837" t="s">
        <v>484</v>
      </c>
      <c r="M2974" s="468" t="s">
        <v>1233</v>
      </c>
      <c r="N2974" s="514">
        <v>66365</v>
      </c>
      <c r="O2974" s="756">
        <v>135</v>
      </c>
      <c r="P2974" s="768">
        <v>92</v>
      </c>
      <c r="Q2974" s="537">
        <f t="shared" si="86"/>
        <v>10.8</v>
      </c>
      <c r="R2974" s="470">
        <f>Q2974*0.75</f>
        <v>8.1000000000000014</v>
      </c>
      <c r="S2974" s="1264">
        <f t="shared" si="87"/>
        <v>6144.9074074074069</v>
      </c>
      <c r="T2974" s="1265"/>
      <c r="U2974" s="1292" t="s">
        <v>1619</v>
      </c>
      <c r="V2974" s="1293"/>
    </row>
    <row r="2975" spans="1:22" ht="18">
      <c r="A2975" s="1652"/>
      <c r="B2975" s="817">
        <v>6</v>
      </c>
      <c r="C2975" s="1099">
        <v>100</v>
      </c>
      <c r="D2975" s="1100">
        <v>53</v>
      </c>
      <c r="E2975" s="1101">
        <v>77</v>
      </c>
      <c r="F2975" s="1102">
        <v>30</v>
      </c>
      <c r="G2975" s="514">
        <v>501</v>
      </c>
      <c r="H2975" s="514" t="s">
        <v>82</v>
      </c>
      <c r="I2975" s="514" t="s">
        <v>82</v>
      </c>
      <c r="J2975" s="838" t="s">
        <v>460</v>
      </c>
      <c r="K2975" s="1159" t="s">
        <v>1829</v>
      </c>
      <c r="L2975" s="837" t="s">
        <v>484</v>
      </c>
      <c r="M2975" s="468" t="s">
        <v>1788</v>
      </c>
      <c r="N2975" s="786">
        <v>150973</v>
      </c>
      <c r="O2975" s="756">
        <v>17</v>
      </c>
      <c r="P2975" s="801">
        <v>47</v>
      </c>
      <c r="Q2975" s="537">
        <f t="shared" si="86"/>
        <v>9.01</v>
      </c>
      <c r="R2975" s="470">
        <f>Q2975*0.75</f>
        <v>6.7575000000000003</v>
      </c>
      <c r="S2975" s="1264">
        <f t="shared" si="87"/>
        <v>16756.159822419533</v>
      </c>
      <c r="T2975" s="1265"/>
      <c r="U2975" s="1292" t="s">
        <v>1620</v>
      </c>
      <c r="V2975" s="1293"/>
    </row>
    <row r="2976" spans="1:22" ht="18">
      <c r="A2976" s="1652"/>
      <c r="B2976" s="817">
        <v>7</v>
      </c>
      <c r="C2976" s="1099">
        <v>100</v>
      </c>
      <c r="D2976" s="1102">
        <v>64</v>
      </c>
      <c r="E2976" s="1102">
        <v>16</v>
      </c>
      <c r="F2976" s="1102">
        <v>30</v>
      </c>
      <c r="G2976" s="514">
        <v>496</v>
      </c>
      <c r="H2976" s="514" t="s">
        <v>82</v>
      </c>
      <c r="I2976" s="514" t="s">
        <v>82</v>
      </c>
      <c r="J2976" s="764" t="s">
        <v>443</v>
      </c>
      <c r="K2976" s="764" t="s">
        <v>443</v>
      </c>
      <c r="L2976" s="837" t="s">
        <v>484</v>
      </c>
      <c r="M2976" s="468" t="s">
        <v>1720</v>
      </c>
      <c r="N2976" s="514">
        <v>191024</v>
      </c>
      <c r="O2976" s="756">
        <v>31.8</v>
      </c>
      <c r="P2976" s="1130">
        <v>18</v>
      </c>
      <c r="Q2976" s="537">
        <f t="shared" si="86"/>
        <v>26.076000000000001</v>
      </c>
      <c r="R2976" s="470">
        <f>Q2976*0.75</f>
        <v>19.557000000000002</v>
      </c>
      <c r="S2976" s="1264">
        <f t="shared" si="87"/>
        <v>7325.6634453136985</v>
      </c>
      <c r="T2976" s="1265"/>
      <c r="U2976" s="1292" t="s">
        <v>1690</v>
      </c>
      <c r="V2976" s="1293"/>
    </row>
    <row r="2977" spans="1:22" ht="18">
      <c r="A2977" s="1652"/>
      <c r="B2977" s="817">
        <v>8</v>
      </c>
      <c r="C2977" s="1099" t="s">
        <v>82</v>
      </c>
      <c r="D2977" s="1102">
        <v>230</v>
      </c>
      <c r="E2977" s="1102">
        <v>0</v>
      </c>
      <c r="F2977" s="1103" t="s">
        <v>82</v>
      </c>
      <c r="G2977" s="514">
        <v>0</v>
      </c>
      <c r="H2977" s="514" t="s">
        <v>82</v>
      </c>
      <c r="I2977" s="514" t="s">
        <v>82</v>
      </c>
      <c r="J2977" s="764" t="s">
        <v>1210</v>
      </c>
      <c r="K2977" s="764">
        <v>0</v>
      </c>
      <c r="L2977" s="837" t="s">
        <v>96</v>
      </c>
      <c r="M2977" s="468" t="s">
        <v>82</v>
      </c>
      <c r="N2977" s="940"/>
      <c r="O2977" s="922"/>
      <c r="P2977" s="871"/>
      <c r="Q2977" s="537">
        <f t="shared" si="86"/>
        <v>0</v>
      </c>
      <c r="R2977" s="470">
        <f>Q2977*0.93</f>
        <v>0</v>
      </c>
      <c r="S2977" s="1264" t="e">
        <f t="shared" si="87"/>
        <v>#DIV/0!</v>
      </c>
      <c r="T2977" s="1265"/>
      <c r="U2977" s="1292" t="s">
        <v>472</v>
      </c>
      <c r="V2977" s="1293"/>
    </row>
    <row r="2978" spans="1:22" ht="18">
      <c r="A2978" s="1652"/>
      <c r="B2978" s="817" t="s">
        <v>465</v>
      </c>
      <c r="C2978" s="1099" t="s">
        <v>82</v>
      </c>
      <c r="D2978" s="1098">
        <v>30</v>
      </c>
      <c r="E2978" s="1104">
        <v>30</v>
      </c>
      <c r="F2978" s="1103" t="s">
        <v>82</v>
      </c>
      <c r="G2978" s="838" t="s">
        <v>96</v>
      </c>
      <c r="H2978" s="468" t="s">
        <v>82</v>
      </c>
      <c r="I2978" s="514" t="s">
        <v>82</v>
      </c>
      <c r="J2978" s="764" t="s">
        <v>699</v>
      </c>
      <c r="K2978" s="514">
        <v>0</v>
      </c>
      <c r="L2978" s="786" t="s">
        <v>82</v>
      </c>
      <c r="M2978" s="863" t="s">
        <v>82</v>
      </c>
      <c r="N2978" s="923"/>
      <c r="O2978" s="922"/>
      <c r="P2978" s="871"/>
      <c r="Q2978" s="537">
        <f t="shared" si="86"/>
        <v>0</v>
      </c>
      <c r="R2978" s="470">
        <f>Q2978*0.93</f>
        <v>0</v>
      </c>
      <c r="S2978" s="1264" t="e">
        <f t="shared" si="87"/>
        <v>#DIV/0!</v>
      </c>
      <c r="T2978" s="1265"/>
      <c r="U2978" s="1292" t="s">
        <v>473</v>
      </c>
      <c r="V2978" s="1293"/>
    </row>
    <row r="2979" spans="1:22" ht="18">
      <c r="A2979" s="1653"/>
      <c r="B2979" s="817" t="s">
        <v>467</v>
      </c>
      <c r="C2979" s="1131">
        <v>26</v>
      </c>
      <c r="D2979" s="1098">
        <v>46</v>
      </c>
      <c r="E2979" s="1109">
        <v>20</v>
      </c>
      <c r="F2979" s="1105">
        <v>30</v>
      </c>
      <c r="G2979" s="514">
        <v>497</v>
      </c>
      <c r="H2979" s="468" t="s">
        <v>82</v>
      </c>
      <c r="I2979" s="514" t="s">
        <v>82</v>
      </c>
      <c r="J2979" s="764">
        <v>0</v>
      </c>
      <c r="K2979" s="764">
        <v>0</v>
      </c>
      <c r="L2979" s="837" t="s">
        <v>484</v>
      </c>
      <c r="M2979" s="1091" t="s">
        <v>1945</v>
      </c>
      <c r="N2979" s="514">
        <v>102000</v>
      </c>
      <c r="O2979" s="787">
        <v>21.05</v>
      </c>
      <c r="P2979" s="801">
        <v>70</v>
      </c>
      <c r="Q2979" s="537">
        <f t="shared" si="86"/>
        <v>6.3150000000000004</v>
      </c>
      <c r="R2979" s="470">
        <f>Q2979*0.7835</f>
        <v>4.9478024999999999</v>
      </c>
      <c r="S2979" s="1264">
        <f t="shared" si="87"/>
        <v>16152.019002375297</v>
      </c>
      <c r="T2979" s="1265"/>
      <c r="U2979" s="1292" t="s">
        <v>1690</v>
      </c>
      <c r="V2979" s="1293"/>
    </row>
    <row r="2980" spans="1:22" ht="18">
      <c r="A2980" s="1651">
        <v>45738</v>
      </c>
      <c r="B2980" s="817" t="s">
        <v>256</v>
      </c>
      <c r="C2980" s="1095">
        <v>55</v>
      </c>
      <c r="D2980" s="1096">
        <v>73</v>
      </c>
      <c r="E2980" s="1101">
        <v>45</v>
      </c>
      <c r="F2980" s="1098">
        <v>33</v>
      </c>
      <c r="G2980" s="514">
        <v>518</v>
      </c>
      <c r="H2980" s="970">
        <v>166</v>
      </c>
      <c r="I2980" s="514" t="s">
        <v>82</v>
      </c>
      <c r="J2980" s="1160" t="s">
        <v>1016</v>
      </c>
      <c r="K2980" s="839" t="s">
        <v>96</v>
      </c>
      <c r="L2980" s="837" t="s">
        <v>484</v>
      </c>
      <c r="M2980" s="468" t="s">
        <v>1233</v>
      </c>
      <c r="N2980" s="514">
        <v>65687</v>
      </c>
      <c r="O2980" s="756">
        <v>135</v>
      </c>
      <c r="P2980" s="768">
        <v>92</v>
      </c>
      <c r="Q2980" s="537">
        <f t="shared" si="86"/>
        <v>10.8</v>
      </c>
      <c r="R2980" s="470">
        <f>Q2980*0.75</f>
        <v>8.1000000000000014</v>
      </c>
      <c r="S2980" s="1264">
        <f t="shared" si="87"/>
        <v>6082.1296296296296</v>
      </c>
      <c r="T2980" s="1265"/>
      <c r="U2980" s="1292" t="s">
        <v>1569</v>
      </c>
      <c r="V2980" s="1293"/>
    </row>
    <row r="2981" spans="1:22" ht="18">
      <c r="A2981" s="1652"/>
      <c r="B2981" s="817">
        <v>6</v>
      </c>
      <c r="C2981" s="1099">
        <v>100</v>
      </c>
      <c r="D2981" s="1100">
        <v>53</v>
      </c>
      <c r="E2981" s="1101">
        <v>77</v>
      </c>
      <c r="F2981" s="1102">
        <v>30</v>
      </c>
      <c r="G2981" s="514">
        <v>501</v>
      </c>
      <c r="H2981" s="514" t="s">
        <v>82</v>
      </c>
      <c r="I2981" s="514" t="s">
        <v>82</v>
      </c>
      <c r="J2981" s="838" t="s">
        <v>460</v>
      </c>
      <c r="K2981" s="1159" t="s">
        <v>1210</v>
      </c>
      <c r="L2981" s="837" t="s">
        <v>484</v>
      </c>
      <c r="M2981" s="468" t="s">
        <v>1788</v>
      </c>
      <c r="N2981" s="786">
        <v>150973</v>
      </c>
      <c r="O2981" s="756">
        <v>17.25</v>
      </c>
      <c r="P2981" s="801">
        <v>47</v>
      </c>
      <c r="Q2981" s="537">
        <f t="shared" si="86"/>
        <v>9.1425000000000001</v>
      </c>
      <c r="R2981" s="470">
        <f>Q2981*0.75</f>
        <v>6.8568750000000005</v>
      </c>
      <c r="S2981" s="1264">
        <f t="shared" si="87"/>
        <v>16513.31692644244</v>
      </c>
      <c r="T2981" s="1265"/>
      <c r="U2981" s="1292" t="s">
        <v>1690</v>
      </c>
      <c r="V2981" s="1293"/>
    </row>
    <row r="2982" spans="1:22" ht="18">
      <c r="A2982" s="1652"/>
      <c r="B2982" s="817">
        <v>7</v>
      </c>
      <c r="C2982" s="1099">
        <v>100</v>
      </c>
      <c r="D2982" s="1102">
        <v>64</v>
      </c>
      <c r="E2982" s="1102">
        <v>16</v>
      </c>
      <c r="F2982" s="1102">
        <v>30</v>
      </c>
      <c r="G2982" s="514">
        <v>496</v>
      </c>
      <c r="H2982" s="514" t="s">
        <v>82</v>
      </c>
      <c r="I2982" s="514" t="s">
        <v>82</v>
      </c>
      <c r="J2982" s="764" t="s">
        <v>443</v>
      </c>
      <c r="K2982" s="764" t="s">
        <v>443</v>
      </c>
      <c r="L2982" s="837" t="s">
        <v>484</v>
      </c>
      <c r="M2982" s="468" t="s">
        <v>1720</v>
      </c>
      <c r="N2982" s="514">
        <v>191024</v>
      </c>
      <c r="O2982" s="756">
        <v>31.96</v>
      </c>
      <c r="P2982" s="1130">
        <v>18</v>
      </c>
      <c r="Q2982" s="537">
        <f t="shared" si="86"/>
        <v>26.207200000000004</v>
      </c>
      <c r="R2982" s="470">
        <f>Q2982*0.75</f>
        <v>19.655400000000004</v>
      </c>
      <c r="S2982" s="1264">
        <f t="shared" si="87"/>
        <v>7288.9892853872207</v>
      </c>
      <c r="T2982" s="1265"/>
      <c r="U2982" s="1292" t="s">
        <v>1690</v>
      </c>
      <c r="V2982" s="1293"/>
    </row>
    <row r="2983" spans="1:22" ht="18">
      <c r="A2983" s="1652"/>
      <c r="B2983" s="817">
        <v>8</v>
      </c>
      <c r="C2983" s="1099" t="s">
        <v>82</v>
      </c>
      <c r="D2983" s="1102">
        <v>230</v>
      </c>
      <c r="E2983" s="1102">
        <v>0</v>
      </c>
      <c r="F2983" s="1103" t="s">
        <v>82</v>
      </c>
      <c r="G2983" s="514">
        <v>0</v>
      </c>
      <c r="H2983" s="514" t="s">
        <v>82</v>
      </c>
      <c r="I2983" s="514" t="s">
        <v>82</v>
      </c>
      <c r="J2983" s="764" t="s">
        <v>1210</v>
      </c>
      <c r="K2983" s="764">
        <v>0</v>
      </c>
      <c r="L2983" s="837" t="s">
        <v>96</v>
      </c>
      <c r="M2983" s="468" t="s">
        <v>82</v>
      </c>
      <c r="N2983" s="940"/>
      <c r="O2983" s="922"/>
      <c r="P2983" s="871"/>
      <c r="Q2983" s="537">
        <f t="shared" si="86"/>
        <v>0</v>
      </c>
      <c r="R2983" s="470">
        <f>Q2983*0.93</f>
        <v>0</v>
      </c>
      <c r="S2983" s="1264" t="e">
        <f t="shared" si="87"/>
        <v>#DIV/0!</v>
      </c>
      <c r="T2983" s="1265"/>
      <c r="U2983" s="1292" t="s">
        <v>472</v>
      </c>
      <c r="V2983" s="1293"/>
    </row>
    <row r="2984" spans="1:22" ht="18">
      <c r="A2984" s="1652"/>
      <c r="B2984" s="817" t="s">
        <v>465</v>
      </c>
      <c r="C2984" s="1099" t="s">
        <v>82</v>
      </c>
      <c r="D2984" s="1098">
        <v>30</v>
      </c>
      <c r="E2984" s="1104">
        <v>30</v>
      </c>
      <c r="F2984" s="1103" t="s">
        <v>82</v>
      </c>
      <c r="G2984" s="838" t="s">
        <v>96</v>
      </c>
      <c r="H2984" s="468" t="s">
        <v>82</v>
      </c>
      <c r="I2984" s="514" t="s">
        <v>82</v>
      </c>
      <c r="J2984" s="764" t="s">
        <v>699</v>
      </c>
      <c r="K2984" s="514">
        <v>0</v>
      </c>
      <c r="L2984" s="786" t="s">
        <v>82</v>
      </c>
      <c r="M2984" s="863" t="s">
        <v>82</v>
      </c>
      <c r="N2984" s="923"/>
      <c r="O2984" s="922"/>
      <c r="P2984" s="871"/>
      <c r="Q2984" s="537">
        <f t="shared" si="86"/>
        <v>0</v>
      </c>
      <c r="R2984" s="470">
        <f>Q2984*0.93</f>
        <v>0</v>
      </c>
      <c r="S2984" s="1264" t="e">
        <f t="shared" si="87"/>
        <v>#DIV/0!</v>
      </c>
      <c r="T2984" s="1265"/>
      <c r="U2984" s="1292" t="s">
        <v>473</v>
      </c>
      <c r="V2984" s="1293"/>
    </row>
    <row r="2985" spans="1:22" ht="18">
      <c r="A2985" s="1653"/>
      <c r="B2985" s="817" t="s">
        <v>467</v>
      </c>
      <c r="C2985" s="1131">
        <v>26</v>
      </c>
      <c r="D2985" s="1098">
        <v>46</v>
      </c>
      <c r="E2985" s="1109">
        <v>20</v>
      </c>
      <c r="F2985" s="1105">
        <v>30</v>
      </c>
      <c r="G2985" s="514">
        <v>497</v>
      </c>
      <c r="H2985" s="468" t="s">
        <v>82</v>
      </c>
      <c r="I2985" s="514" t="s">
        <v>82</v>
      </c>
      <c r="J2985" s="764">
        <v>0</v>
      </c>
      <c r="K2985" s="764">
        <v>0</v>
      </c>
      <c r="L2985" s="837" t="s">
        <v>484</v>
      </c>
      <c r="M2985" s="1091" t="s">
        <v>1945</v>
      </c>
      <c r="N2985" s="514">
        <v>102000</v>
      </c>
      <c r="O2985" s="787">
        <v>21.05</v>
      </c>
      <c r="P2985" s="801">
        <v>70</v>
      </c>
      <c r="Q2985" s="537">
        <f t="shared" si="86"/>
        <v>6.3150000000000004</v>
      </c>
      <c r="R2985" s="470">
        <f>Q2985*0.7835</f>
        <v>4.9478024999999999</v>
      </c>
      <c r="S2985" s="1264">
        <f t="shared" si="87"/>
        <v>16152.019002375297</v>
      </c>
      <c r="T2985" s="1265"/>
      <c r="U2985" s="1292" t="s">
        <v>1690</v>
      </c>
      <c r="V2985" s="1293"/>
    </row>
    <row r="2986" spans="1:22" ht="18">
      <c r="A2986" s="1651">
        <v>45739</v>
      </c>
      <c r="B2986" s="817" t="s">
        <v>256</v>
      </c>
      <c r="C2986" s="1095">
        <v>55</v>
      </c>
      <c r="D2986" s="1096">
        <v>73</v>
      </c>
      <c r="E2986" s="1101">
        <v>45</v>
      </c>
      <c r="F2986" s="1098">
        <v>33</v>
      </c>
      <c r="G2986" s="514">
        <v>518</v>
      </c>
      <c r="H2986" s="970">
        <v>166</v>
      </c>
      <c r="I2986" s="514" t="s">
        <v>82</v>
      </c>
      <c r="J2986" s="1160" t="s">
        <v>1016</v>
      </c>
      <c r="K2986" s="839" t="s">
        <v>96</v>
      </c>
      <c r="L2986" s="837" t="s">
        <v>484</v>
      </c>
      <c r="M2986" s="468" t="s">
        <v>1233</v>
      </c>
      <c r="N2986" s="514">
        <v>64792</v>
      </c>
      <c r="O2986" s="756">
        <v>135</v>
      </c>
      <c r="P2986" s="768">
        <v>92</v>
      </c>
      <c r="Q2986" s="537">
        <f t="shared" si="86"/>
        <v>10.8</v>
      </c>
      <c r="R2986" s="470">
        <f>Q2986*0.75</f>
        <v>8.1000000000000014</v>
      </c>
      <c r="S2986" s="1264">
        <f t="shared" si="87"/>
        <v>5999.2592592592591</v>
      </c>
      <c r="T2986" s="1265"/>
      <c r="U2986" s="1292" t="s">
        <v>1569</v>
      </c>
      <c r="V2986" s="1293"/>
    </row>
    <row r="2987" spans="1:22" ht="18">
      <c r="A2987" s="1652"/>
      <c r="B2987" s="817">
        <v>6</v>
      </c>
      <c r="C2987" s="1099">
        <v>100</v>
      </c>
      <c r="D2987" s="1100">
        <v>53</v>
      </c>
      <c r="E2987" s="1101">
        <v>77</v>
      </c>
      <c r="F2987" s="1102">
        <v>30</v>
      </c>
      <c r="G2987" s="514">
        <v>501</v>
      </c>
      <c r="H2987" s="514" t="s">
        <v>82</v>
      </c>
      <c r="I2987" s="514" t="s">
        <v>82</v>
      </c>
      <c r="J2987" s="838" t="s">
        <v>460</v>
      </c>
      <c r="K2987" s="1159" t="s">
        <v>1141</v>
      </c>
      <c r="L2987" s="837" t="s">
        <v>484</v>
      </c>
      <c r="M2987" s="468" t="s">
        <v>1788</v>
      </c>
      <c r="N2987" s="786">
        <v>150973</v>
      </c>
      <c r="O2987" s="756">
        <v>17</v>
      </c>
      <c r="P2987" s="801">
        <v>47</v>
      </c>
      <c r="Q2987" s="537">
        <f t="shared" si="86"/>
        <v>9.01</v>
      </c>
      <c r="R2987" s="470">
        <f>Q2987*0.75</f>
        <v>6.7575000000000003</v>
      </c>
      <c r="S2987" s="1264">
        <f t="shared" si="87"/>
        <v>16756.159822419533</v>
      </c>
      <c r="T2987" s="1265"/>
      <c r="U2987" s="1292" t="s">
        <v>1690</v>
      </c>
      <c r="V2987" s="1293"/>
    </row>
    <row r="2988" spans="1:22" ht="18">
      <c r="A2988" s="1652"/>
      <c r="B2988" s="817">
        <v>7</v>
      </c>
      <c r="C2988" s="1099">
        <v>100</v>
      </c>
      <c r="D2988" s="1102">
        <v>64</v>
      </c>
      <c r="E2988" s="1102">
        <v>16</v>
      </c>
      <c r="F2988" s="1102">
        <v>30</v>
      </c>
      <c r="G2988" s="514">
        <v>496</v>
      </c>
      <c r="H2988" s="514" t="s">
        <v>82</v>
      </c>
      <c r="I2988" s="514" t="s">
        <v>82</v>
      </c>
      <c r="J2988" s="764" t="s">
        <v>443</v>
      </c>
      <c r="K2988" s="764" t="s">
        <v>443</v>
      </c>
      <c r="L2988" s="837" t="s">
        <v>484</v>
      </c>
      <c r="M2988" s="468" t="s">
        <v>1720</v>
      </c>
      <c r="N2988" s="514">
        <v>191024</v>
      </c>
      <c r="O2988" s="756">
        <v>30.81</v>
      </c>
      <c r="P2988" s="1130">
        <v>18</v>
      </c>
      <c r="Q2988" s="537">
        <f t="shared" si="86"/>
        <v>25.264200000000002</v>
      </c>
      <c r="R2988" s="470">
        <f>Q2988*0.75</f>
        <v>18.948150000000002</v>
      </c>
      <c r="S2988" s="1264">
        <f t="shared" si="87"/>
        <v>7561.0547731572733</v>
      </c>
      <c r="T2988" s="1265"/>
      <c r="U2988" s="1292" t="s">
        <v>1690</v>
      </c>
      <c r="V2988" s="1293"/>
    </row>
    <row r="2989" spans="1:22" ht="18">
      <c r="A2989" s="1652"/>
      <c r="B2989" s="817">
        <v>8</v>
      </c>
      <c r="C2989" s="1099" t="s">
        <v>82</v>
      </c>
      <c r="D2989" s="1102">
        <v>230</v>
      </c>
      <c r="E2989" s="1102">
        <v>0</v>
      </c>
      <c r="F2989" s="1103" t="s">
        <v>82</v>
      </c>
      <c r="G2989" s="514">
        <v>0</v>
      </c>
      <c r="H2989" s="514" t="s">
        <v>82</v>
      </c>
      <c r="I2989" s="514" t="s">
        <v>82</v>
      </c>
      <c r="J2989" s="764" t="s">
        <v>1210</v>
      </c>
      <c r="K2989" s="764">
        <v>0</v>
      </c>
      <c r="L2989" s="837" t="s">
        <v>96</v>
      </c>
      <c r="M2989" s="468" t="s">
        <v>82</v>
      </c>
      <c r="N2989" s="940"/>
      <c r="O2989" s="922"/>
      <c r="P2989" s="871"/>
      <c r="Q2989" s="537">
        <f t="shared" si="86"/>
        <v>0</v>
      </c>
      <c r="R2989" s="470">
        <f>Q2989*0.93</f>
        <v>0</v>
      </c>
      <c r="S2989" s="1264" t="e">
        <f t="shared" si="87"/>
        <v>#DIV/0!</v>
      </c>
      <c r="T2989" s="1265"/>
      <c r="U2989" s="1292" t="s">
        <v>472</v>
      </c>
      <c r="V2989" s="1293"/>
    </row>
    <row r="2990" spans="1:22" ht="18">
      <c r="A2990" s="1652"/>
      <c r="B2990" s="817" t="s">
        <v>465</v>
      </c>
      <c r="C2990" s="1099" t="s">
        <v>82</v>
      </c>
      <c r="D2990" s="1098">
        <v>30</v>
      </c>
      <c r="E2990" s="1104">
        <v>30</v>
      </c>
      <c r="F2990" s="1103" t="s">
        <v>82</v>
      </c>
      <c r="G2990" s="838" t="s">
        <v>96</v>
      </c>
      <c r="H2990" s="468" t="s">
        <v>82</v>
      </c>
      <c r="I2990" s="514" t="s">
        <v>82</v>
      </c>
      <c r="J2990" s="764" t="s">
        <v>699</v>
      </c>
      <c r="K2990" s="514">
        <v>0</v>
      </c>
      <c r="L2990" s="786" t="s">
        <v>82</v>
      </c>
      <c r="M2990" s="863" t="s">
        <v>82</v>
      </c>
      <c r="N2990" s="923"/>
      <c r="O2990" s="922"/>
      <c r="P2990" s="871"/>
      <c r="Q2990" s="537">
        <f t="shared" si="86"/>
        <v>0</v>
      </c>
      <c r="R2990" s="470">
        <f>Q2990*0.93</f>
        <v>0</v>
      </c>
      <c r="S2990" s="1264" t="e">
        <f t="shared" si="87"/>
        <v>#DIV/0!</v>
      </c>
      <c r="T2990" s="1265"/>
      <c r="U2990" s="1292" t="s">
        <v>473</v>
      </c>
      <c r="V2990" s="1293"/>
    </row>
    <row r="2991" spans="1:22" ht="18">
      <c r="A2991" s="1653"/>
      <c r="B2991" s="817" t="s">
        <v>467</v>
      </c>
      <c r="C2991" s="1131">
        <v>26</v>
      </c>
      <c r="D2991" s="1098">
        <v>46</v>
      </c>
      <c r="E2991" s="1109">
        <v>20</v>
      </c>
      <c r="F2991" s="1105">
        <v>30</v>
      </c>
      <c r="G2991" s="514">
        <v>497</v>
      </c>
      <c r="H2991" s="468" t="s">
        <v>82</v>
      </c>
      <c r="I2991" s="514" t="s">
        <v>82</v>
      </c>
      <c r="J2991" s="764">
        <v>0</v>
      </c>
      <c r="K2991" s="764">
        <v>0</v>
      </c>
      <c r="L2991" s="837" t="s">
        <v>484</v>
      </c>
      <c r="M2991" s="1091" t="s">
        <v>1945</v>
      </c>
      <c r="N2991" s="514">
        <v>102000</v>
      </c>
      <c r="O2991" s="787">
        <v>21.05</v>
      </c>
      <c r="P2991" s="801">
        <v>70</v>
      </c>
      <c r="Q2991" s="537">
        <f t="shared" si="86"/>
        <v>6.3150000000000004</v>
      </c>
      <c r="R2991" s="470">
        <f>Q2991*0.7835</f>
        <v>4.9478024999999999</v>
      </c>
      <c r="S2991" s="1264">
        <f t="shared" si="87"/>
        <v>16152.019002375297</v>
      </c>
      <c r="T2991" s="1265"/>
      <c r="U2991" s="1292" t="s">
        <v>1690</v>
      </c>
      <c r="V2991" s="1293"/>
    </row>
    <row r="2992" spans="1:22" ht="18">
      <c r="A2992" s="1651">
        <v>45740</v>
      </c>
      <c r="B2992" s="817" t="s">
        <v>256</v>
      </c>
      <c r="C2992" s="1095">
        <v>55</v>
      </c>
      <c r="D2992" s="1096">
        <v>73</v>
      </c>
      <c r="E2992" s="1101">
        <v>45</v>
      </c>
      <c r="F2992" s="1098">
        <v>33</v>
      </c>
      <c r="G2992" s="514">
        <v>518</v>
      </c>
      <c r="H2992" s="970">
        <v>166</v>
      </c>
      <c r="I2992" s="514" t="s">
        <v>82</v>
      </c>
      <c r="J2992" s="1160" t="s">
        <v>1016</v>
      </c>
      <c r="K2992" s="839" t="s">
        <v>96</v>
      </c>
      <c r="L2992" s="837" t="s">
        <v>484</v>
      </c>
      <c r="M2992" s="468" t="s">
        <v>1233</v>
      </c>
      <c r="N2992" s="514">
        <v>64926</v>
      </c>
      <c r="O2992" s="756">
        <v>135</v>
      </c>
      <c r="P2992" s="768">
        <v>92</v>
      </c>
      <c r="Q2992" s="537">
        <f t="shared" si="86"/>
        <v>10.8</v>
      </c>
      <c r="R2992" s="470">
        <f>Q2992*0.75</f>
        <v>8.1000000000000014</v>
      </c>
      <c r="S2992" s="1264">
        <f t="shared" si="87"/>
        <v>6011.6666666666661</v>
      </c>
      <c r="T2992" s="1265"/>
      <c r="U2992" s="1292" t="s">
        <v>1569</v>
      </c>
      <c r="V2992" s="1293"/>
    </row>
    <row r="2993" spans="1:22" ht="18">
      <c r="A2993" s="1652"/>
      <c r="B2993" s="817">
        <v>6</v>
      </c>
      <c r="C2993" s="1099">
        <v>100</v>
      </c>
      <c r="D2993" s="1100">
        <v>53</v>
      </c>
      <c r="E2993" s="1101">
        <v>77</v>
      </c>
      <c r="F2993" s="1102">
        <v>30</v>
      </c>
      <c r="G2993" s="514">
        <v>501</v>
      </c>
      <c r="H2993" s="514" t="s">
        <v>82</v>
      </c>
      <c r="I2993" s="514" t="s">
        <v>82</v>
      </c>
      <c r="J2993" s="838" t="s">
        <v>460</v>
      </c>
      <c r="K2993" s="1159" t="s">
        <v>1829</v>
      </c>
      <c r="L2993" s="837" t="s">
        <v>484</v>
      </c>
      <c r="M2993" s="468" t="s">
        <v>1788</v>
      </c>
      <c r="N2993" s="786">
        <v>150973</v>
      </c>
      <c r="O2993" s="756">
        <v>17</v>
      </c>
      <c r="P2993" s="801">
        <v>47</v>
      </c>
      <c r="Q2993" s="537">
        <f t="shared" si="86"/>
        <v>9.01</v>
      </c>
      <c r="R2993" s="470">
        <f>Q2993*0.75</f>
        <v>6.7575000000000003</v>
      </c>
      <c r="S2993" s="1264">
        <f t="shared" si="87"/>
        <v>16756.159822419533</v>
      </c>
      <c r="T2993" s="1265"/>
      <c r="U2993" s="1292" t="s">
        <v>1690</v>
      </c>
      <c r="V2993" s="1293"/>
    </row>
    <row r="2994" spans="1:22" ht="18">
      <c r="A2994" s="1652"/>
      <c r="B2994" s="817">
        <v>7</v>
      </c>
      <c r="C2994" s="1099">
        <v>100</v>
      </c>
      <c r="D2994" s="1102">
        <v>64</v>
      </c>
      <c r="E2994" s="1102">
        <v>16</v>
      </c>
      <c r="F2994" s="1102">
        <v>30</v>
      </c>
      <c r="G2994" s="514">
        <v>496</v>
      </c>
      <c r="H2994" s="514" t="s">
        <v>82</v>
      </c>
      <c r="I2994" s="514" t="s">
        <v>82</v>
      </c>
      <c r="J2994" s="764" t="s">
        <v>443</v>
      </c>
      <c r="K2994" s="764" t="s">
        <v>443</v>
      </c>
      <c r="L2994" s="837" t="s">
        <v>484</v>
      </c>
      <c r="M2994" s="468" t="s">
        <v>1720</v>
      </c>
      <c r="N2994" s="514">
        <v>191024</v>
      </c>
      <c r="O2994" s="756">
        <v>30.64</v>
      </c>
      <c r="P2994" s="1130">
        <v>18</v>
      </c>
      <c r="Q2994" s="537">
        <f t="shared" si="86"/>
        <v>25.1248</v>
      </c>
      <c r="R2994" s="470">
        <f>Q2994*0.75</f>
        <v>18.843600000000002</v>
      </c>
      <c r="S2994" s="1264">
        <f t="shared" si="87"/>
        <v>7603.0057950710052</v>
      </c>
      <c r="T2994" s="1265"/>
      <c r="U2994" s="1292" t="s">
        <v>1690</v>
      </c>
      <c r="V2994" s="1293"/>
    </row>
    <row r="2995" spans="1:22" ht="18">
      <c r="A2995" s="1652"/>
      <c r="B2995" s="817">
        <v>8</v>
      </c>
      <c r="C2995" s="1099" t="s">
        <v>82</v>
      </c>
      <c r="D2995" s="1102">
        <v>230</v>
      </c>
      <c r="E2995" s="1102">
        <v>0</v>
      </c>
      <c r="F2995" s="1103" t="s">
        <v>82</v>
      </c>
      <c r="G2995" s="514">
        <v>0</v>
      </c>
      <c r="H2995" s="514" t="s">
        <v>82</v>
      </c>
      <c r="I2995" s="514" t="s">
        <v>82</v>
      </c>
      <c r="J2995" s="764" t="s">
        <v>1210</v>
      </c>
      <c r="K2995" s="764">
        <v>0</v>
      </c>
      <c r="L2995" s="837" t="s">
        <v>96</v>
      </c>
      <c r="M2995" s="468" t="s">
        <v>82</v>
      </c>
      <c r="N2995" s="940"/>
      <c r="O2995" s="922"/>
      <c r="P2995" s="871"/>
      <c r="Q2995" s="537">
        <f t="shared" si="86"/>
        <v>0</v>
      </c>
      <c r="R2995" s="470">
        <f>Q2995*0.93</f>
        <v>0</v>
      </c>
      <c r="S2995" s="1264" t="e">
        <f t="shared" si="87"/>
        <v>#DIV/0!</v>
      </c>
      <c r="T2995" s="1265"/>
      <c r="U2995" s="1292" t="s">
        <v>472</v>
      </c>
      <c r="V2995" s="1293"/>
    </row>
    <row r="2996" spans="1:22" ht="18">
      <c r="A2996" s="1652"/>
      <c r="B2996" s="817" t="s">
        <v>465</v>
      </c>
      <c r="C2996" s="1099" t="s">
        <v>82</v>
      </c>
      <c r="D2996" s="1098">
        <v>30</v>
      </c>
      <c r="E2996" s="1104">
        <v>30</v>
      </c>
      <c r="F2996" s="1103" t="s">
        <v>82</v>
      </c>
      <c r="G2996" s="838" t="s">
        <v>96</v>
      </c>
      <c r="H2996" s="468" t="s">
        <v>82</v>
      </c>
      <c r="I2996" s="514" t="s">
        <v>82</v>
      </c>
      <c r="J2996" s="764" t="s">
        <v>699</v>
      </c>
      <c r="K2996" s="514">
        <v>0</v>
      </c>
      <c r="L2996" s="786" t="s">
        <v>82</v>
      </c>
      <c r="M2996" s="863" t="s">
        <v>82</v>
      </c>
      <c r="N2996" s="923"/>
      <c r="O2996" s="922"/>
      <c r="P2996" s="871"/>
      <c r="Q2996" s="537">
        <f t="shared" si="86"/>
        <v>0</v>
      </c>
      <c r="R2996" s="470">
        <f>Q2996*0.93</f>
        <v>0</v>
      </c>
      <c r="S2996" s="1264" t="e">
        <f t="shared" si="87"/>
        <v>#DIV/0!</v>
      </c>
      <c r="T2996" s="1265"/>
      <c r="U2996" s="1292" t="s">
        <v>473</v>
      </c>
      <c r="V2996" s="1293"/>
    </row>
    <row r="2997" spans="1:22" ht="18">
      <c r="A2997" s="1653"/>
      <c r="B2997" s="817" t="s">
        <v>467</v>
      </c>
      <c r="C2997" s="1131">
        <v>26</v>
      </c>
      <c r="D2997" s="1098">
        <v>46</v>
      </c>
      <c r="E2997" s="1109">
        <v>20</v>
      </c>
      <c r="F2997" s="1105">
        <v>30</v>
      </c>
      <c r="G2997" s="514">
        <v>497</v>
      </c>
      <c r="H2997" s="468" t="s">
        <v>82</v>
      </c>
      <c r="I2997" s="514" t="s">
        <v>82</v>
      </c>
      <c r="J2997" s="764">
        <v>0</v>
      </c>
      <c r="K2997" s="764">
        <v>0</v>
      </c>
      <c r="L2997" s="837" t="s">
        <v>484</v>
      </c>
      <c r="M2997" s="1091" t="s">
        <v>1945</v>
      </c>
      <c r="N2997" s="514">
        <v>102000</v>
      </c>
      <c r="O2997" s="787">
        <v>21.05</v>
      </c>
      <c r="P2997" s="801">
        <v>70</v>
      </c>
      <c r="Q2997" s="537">
        <f t="shared" si="86"/>
        <v>6.3150000000000004</v>
      </c>
      <c r="R2997" s="470">
        <f>Q2997*0.7835</f>
        <v>4.9478024999999999</v>
      </c>
      <c r="S2997" s="1264">
        <f t="shared" si="87"/>
        <v>16152.019002375297</v>
      </c>
      <c r="T2997" s="1265"/>
      <c r="U2997" s="1292" t="s">
        <v>1690</v>
      </c>
      <c r="V2997" s="1293"/>
    </row>
    <row r="2998" spans="1:22" ht="19">
      <c r="A2998" s="1651">
        <v>45741</v>
      </c>
      <c r="B2998" s="817" t="s">
        <v>256</v>
      </c>
      <c r="C2998" s="1095" t="s">
        <v>1899</v>
      </c>
      <c r="D2998" s="1096" t="s">
        <v>1973</v>
      </c>
      <c r="E2998" s="1101">
        <v>45</v>
      </c>
      <c r="F2998" s="1098">
        <v>33</v>
      </c>
      <c r="G2998" s="514">
        <v>518</v>
      </c>
      <c r="H2998" s="970">
        <v>166</v>
      </c>
      <c r="I2998" s="514" t="s">
        <v>82</v>
      </c>
      <c r="J2998" s="1160" t="s">
        <v>1016</v>
      </c>
      <c r="K2998" s="839" t="s">
        <v>96</v>
      </c>
      <c r="L2998" s="837" t="s">
        <v>484</v>
      </c>
      <c r="M2998" s="468" t="s">
        <v>1673</v>
      </c>
      <c r="N2998" s="514">
        <v>58317</v>
      </c>
      <c r="O2998" s="756">
        <v>130</v>
      </c>
      <c r="P2998" s="768">
        <v>92</v>
      </c>
      <c r="Q2998" s="537">
        <f t="shared" si="86"/>
        <v>10.4</v>
      </c>
      <c r="R2998" s="470">
        <f>Q2998*0.75</f>
        <v>7.8000000000000007</v>
      </c>
      <c r="S2998" s="1264">
        <f t="shared" si="87"/>
        <v>5607.4038461538457</v>
      </c>
      <c r="T2998" s="1265"/>
      <c r="U2998" s="1292" t="s">
        <v>1618</v>
      </c>
      <c r="V2998" s="1293"/>
    </row>
    <row r="2999" spans="1:22" ht="18">
      <c r="A2999" s="1652"/>
      <c r="B2999" s="817">
        <v>6</v>
      </c>
      <c r="C2999" s="1099">
        <v>100</v>
      </c>
      <c r="D2999" s="1100">
        <v>53</v>
      </c>
      <c r="E2999" s="1101">
        <v>77</v>
      </c>
      <c r="F2999" s="1102">
        <v>30</v>
      </c>
      <c r="G2999" s="514">
        <v>501</v>
      </c>
      <c r="H2999" s="514" t="s">
        <v>82</v>
      </c>
      <c r="I2999" s="514" t="s">
        <v>82</v>
      </c>
      <c r="J2999" s="838" t="s">
        <v>460</v>
      </c>
      <c r="K2999" s="1159" t="s">
        <v>485</v>
      </c>
      <c r="L2999" s="837" t="s">
        <v>484</v>
      </c>
      <c r="M2999" s="468" t="s">
        <v>1788</v>
      </c>
      <c r="N2999" s="786">
        <v>150973</v>
      </c>
      <c r="O2999" s="756">
        <v>17</v>
      </c>
      <c r="P2999" s="801">
        <v>47</v>
      </c>
      <c r="Q2999" s="537">
        <f t="shared" si="86"/>
        <v>9.01</v>
      </c>
      <c r="R2999" s="470">
        <f>Q2999*0.75</f>
        <v>6.7575000000000003</v>
      </c>
      <c r="S2999" s="1264">
        <f t="shared" si="87"/>
        <v>16756.159822419533</v>
      </c>
      <c r="T2999" s="1265"/>
      <c r="U2999" s="1292" t="s">
        <v>1690</v>
      </c>
      <c r="V2999" s="1293"/>
    </row>
    <row r="3000" spans="1:22" ht="18">
      <c r="A3000" s="1652"/>
      <c r="B3000" s="817">
        <v>7</v>
      </c>
      <c r="C3000" s="1099" t="s">
        <v>1762</v>
      </c>
      <c r="D3000" s="1102" t="s">
        <v>1971</v>
      </c>
      <c r="E3000" s="1102">
        <v>16</v>
      </c>
      <c r="F3000" s="1102">
        <v>30</v>
      </c>
      <c r="G3000" s="514">
        <v>496</v>
      </c>
      <c r="H3000" s="514" t="s">
        <v>82</v>
      </c>
      <c r="I3000" s="514" t="s">
        <v>82</v>
      </c>
      <c r="J3000" s="764" t="s">
        <v>443</v>
      </c>
      <c r="K3000" s="764" t="s">
        <v>443</v>
      </c>
      <c r="L3000" s="837" t="s">
        <v>750</v>
      </c>
      <c r="M3000" s="468" t="s">
        <v>1158</v>
      </c>
      <c r="N3000" s="514">
        <v>173520</v>
      </c>
      <c r="O3000" s="756">
        <v>26.77</v>
      </c>
      <c r="P3000" s="1130">
        <v>18</v>
      </c>
      <c r="Q3000" s="537">
        <f t="shared" ref="Q3000:Q3039" si="88">O3000*(100-P3000)/100</f>
        <v>21.9514</v>
      </c>
      <c r="R3000" s="470">
        <f>Q3000*0.75</f>
        <v>16.463549999999998</v>
      </c>
      <c r="S3000" s="1264">
        <f t="shared" ref="S3000:S3039" si="89">N3000/Q3000</f>
        <v>7904.7350055121769</v>
      </c>
      <c r="T3000" s="1265"/>
      <c r="U3000" s="1292" t="s">
        <v>1690</v>
      </c>
      <c r="V3000" s="1293"/>
    </row>
    <row r="3001" spans="1:22" ht="18">
      <c r="A3001" s="1652"/>
      <c r="B3001" s="817">
        <v>8</v>
      </c>
      <c r="C3001" s="1099" t="s">
        <v>82</v>
      </c>
      <c r="D3001" s="1102">
        <v>230</v>
      </c>
      <c r="E3001" s="1102">
        <v>0</v>
      </c>
      <c r="F3001" s="1103" t="s">
        <v>82</v>
      </c>
      <c r="G3001" s="514">
        <v>0</v>
      </c>
      <c r="H3001" s="514" t="s">
        <v>82</v>
      </c>
      <c r="I3001" s="514" t="s">
        <v>82</v>
      </c>
      <c r="J3001" s="764" t="s">
        <v>1210</v>
      </c>
      <c r="K3001" s="764">
        <v>0</v>
      </c>
      <c r="L3001" s="837" t="s">
        <v>96</v>
      </c>
      <c r="M3001" s="468" t="s">
        <v>82</v>
      </c>
      <c r="N3001" s="940"/>
      <c r="O3001" s="922"/>
      <c r="P3001" s="871"/>
      <c r="Q3001" s="537">
        <f t="shared" si="88"/>
        <v>0</v>
      </c>
      <c r="R3001" s="470">
        <f>Q3001*0.93</f>
        <v>0</v>
      </c>
      <c r="S3001" s="1264" t="e">
        <f t="shared" si="89"/>
        <v>#DIV/0!</v>
      </c>
      <c r="T3001" s="1265"/>
      <c r="U3001" s="1292" t="s">
        <v>472</v>
      </c>
      <c r="V3001" s="1293"/>
    </row>
    <row r="3002" spans="1:22" ht="18">
      <c r="A3002" s="1652"/>
      <c r="B3002" s="817" t="s">
        <v>465</v>
      </c>
      <c r="C3002" s="1099" t="s">
        <v>82</v>
      </c>
      <c r="D3002" s="1098">
        <v>30</v>
      </c>
      <c r="E3002" s="1104">
        <v>30</v>
      </c>
      <c r="F3002" s="1103" t="s">
        <v>82</v>
      </c>
      <c r="G3002" s="838" t="s">
        <v>96</v>
      </c>
      <c r="H3002" s="468" t="s">
        <v>82</v>
      </c>
      <c r="I3002" s="514" t="s">
        <v>82</v>
      </c>
      <c r="J3002" s="764" t="s">
        <v>699</v>
      </c>
      <c r="K3002" s="514">
        <v>0</v>
      </c>
      <c r="L3002" s="786" t="s">
        <v>82</v>
      </c>
      <c r="M3002" s="863" t="s">
        <v>82</v>
      </c>
      <c r="N3002" s="923"/>
      <c r="O3002" s="922"/>
      <c r="P3002" s="871"/>
      <c r="Q3002" s="537">
        <f t="shared" si="88"/>
        <v>0</v>
      </c>
      <c r="R3002" s="470">
        <f>Q3002*0.93</f>
        <v>0</v>
      </c>
      <c r="S3002" s="1264" t="e">
        <f t="shared" si="89"/>
        <v>#DIV/0!</v>
      </c>
      <c r="T3002" s="1265"/>
      <c r="U3002" s="1292" t="s">
        <v>473</v>
      </c>
      <c r="V3002" s="1293"/>
    </row>
    <row r="3003" spans="1:22" ht="18">
      <c r="A3003" s="1653"/>
      <c r="B3003" s="817" t="s">
        <v>467</v>
      </c>
      <c r="C3003" s="1131">
        <v>26</v>
      </c>
      <c r="D3003" s="1098">
        <v>46</v>
      </c>
      <c r="E3003" s="1109">
        <v>20</v>
      </c>
      <c r="F3003" s="1105">
        <v>30</v>
      </c>
      <c r="G3003" s="514">
        <v>497</v>
      </c>
      <c r="H3003" s="468" t="s">
        <v>82</v>
      </c>
      <c r="I3003" s="514" t="s">
        <v>82</v>
      </c>
      <c r="J3003" s="764">
        <v>0</v>
      </c>
      <c r="K3003" s="764">
        <v>0</v>
      </c>
      <c r="L3003" s="837" t="s">
        <v>484</v>
      </c>
      <c r="M3003" s="1091" t="s">
        <v>1945</v>
      </c>
      <c r="N3003" s="514">
        <v>102000</v>
      </c>
      <c r="O3003" s="787">
        <v>21.05</v>
      </c>
      <c r="P3003" s="801">
        <v>70</v>
      </c>
      <c r="Q3003" s="537">
        <f t="shared" si="88"/>
        <v>6.3150000000000004</v>
      </c>
      <c r="R3003" s="470">
        <f>Q3003*0.7835</f>
        <v>4.9478024999999999</v>
      </c>
      <c r="S3003" s="1264">
        <f t="shared" si="89"/>
        <v>16152.019002375297</v>
      </c>
      <c r="T3003" s="1265"/>
      <c r="U3003" s="1292" t="s">
        <v>1690</v>
      </c>
      <c r="V3003" s="1293"/>
    </row>
    <row r="3004" spans="1:22" ht="18">
      <c r="A3004" s="1651">
        <v>45742</v>
      </c>
      <c r="B3004" s="817" t="s">
        <v>256</v>
      </c>
      <c r="C3004" s="1095">
        <v>50</v>
      </c>
      <c r="D3004" s="1096">
        <v>78</v>
      </c>
      <c r="E3004" s="1101">
        <v>45</v>
      </c>
      <c r="F3004" s="1098">
        <v>33</v>
      </c>
      <c r="G3004" s="514">
        <v>518</v>
      </c>
      <c r="H3004" s="970">
        <v>166</v>
      </c>
      <c r="I3004" s="514" t="s">
        <v>82</v>
      </c>
      <c r="J3004" s="1160" t="s">
        <v>1016</v>
      </c>
      <c r="K3004" s="839" t="s">
        <v>96</v>
      </c>
      <c r="L3004" s="837" t="s">
        <v>484</v>
      </c>
      <c r="M3004" s="468" t="s">
        <v>1864</v>
      </c>
      <c r="N3004" s="514">
        <v>56727</v>
      </c>
      <c r="O3004" s="756">
        <v>132</v>
      </c>
      <c r="P3004" s="768">
        <v>95</v>
      </c>
      <c r="Q3004" s="537">
        <f t="shared" si="88"/>
        <v>6.6</v>
      </c>
      <c r="R3004" s="470">
        <f>Q3004*0.75</f>
        <v>4.9499999999999993</v>
      </c>
      <c r="S3004" s="1264">
        <f t="shared" si="89"/>
        <v>8595</v>
      </c>
      <c r="T3004" s="1265"/>
      <c r="U3004" s="1292" t="s">
        <v>1618</v>
      </c>
      <c r="V3004" s="1293"/>
    </row>
    <row r="3005" spans="1:22" ht="18">
      <c r="A3005" s="1652"/>
      <c r="B3005" s="817">
        <v>6</v>
      </c>
      <c r="C3005" s="1099">
        <v>100</v>
      </c>
      <c r="D3005" s="1100">
        <v>53</v>
      </c>
      <c r="E3005" s="1101">
        <v>77</v>
      </c>
      <c r="F3005" s="1102">
        <v>30</v>
      </c>
      <c r="G3005" s="514">
        <v>501</v>
      </c>
      <c r="H3005" s="514" t="s">
        <v>82</v>
      </c>
      <c r="I3005" s="514" t="s">
        <v>82</v>
      </c>
      <c r="J3005" s="838" t="s">
        <v>460</v>
      </c>
      <c r="K3005" s="1159" t="s">
        <v>1210</v>
      </c>
      <c r="L3005" s="837" t="s">
        <v>484</v>
      </c>
      <c r="M3005" s="468" t="s">
        <v>1788</v>
      </c>
      <c r="N3005" s="786">
        <v>148263</v>
      </c>
      <c r="O3005" s="756">
        <v>17.8</v>
      </c>
      <c r="P3005" s="801">
        <v>47</v>
      </c>
      <c r="Q3005" s="537">
        <f t="shared" si="88"/>
        <v>9.4340000000000011</v>
      </c>
      <c r="R3005" s="470">
        <f>Q3005*0.75</f>
        <v>7.0755000000000008</v>
      </c>
      <c r="S3005" s="1264">
        <f t="shared" si="89"/>
        <v>15715.815136739451</v>
      </c>
      <c r="T3005" s="1265"/>
      <c r="U3005" s="1292" t="s">
        <v>1690</v>
      </c>
      <c r="V3005" s="1293"/>
    </row>
    <row r="3006" spans="1:22" ht="18">
      <c r="A3006" s="1652"/>
      <c r="B3006" s="817">
        <v>7</v>
      </c>
      <c r="C3006" s="1099" t="s">
        <v>1762</v>
      </c>
      <c r="D3006" s="1102" t="s">
        <v>1971</v>
      </c>
      <c r="E3006" s="1102">
        <v>16</v>
      </c>
      <c r="F3006" s="1102">
        <v>30</v>
      </c>
      <c r="G3006" s="514">
        <v>496</v>
      </c>
      <c r="H3006" s="514" t="s">
        <v>82</v>
      </c>
      <c r="I3006" s="514" t="s">
        <v>82</v>
      </c>
      <c r="J3006" s="764" t="s">
        <v>443</v>
      </c>
      <c r="K3006" s="764" t="s">
        <v>443</v>
      </c>
      <c r="L3006" s="837" t="s">
        <v>484</v>
      </c>
      <c r="M3006" s="468" t="s">
        <v>1158</v>
      </c>
      <c r="N3006" s="514">
        <v>189512</v>
      </c>
      <c r="O3006" s="756">
        <v>34.25</v>
      </c>
      <c r="P3006" s="1130">
        <v>18</v>
      </c>
      <c r="Q3006" s="537">
        <f t="shared" si="88"/>
        <v>28.085000000000001</v>
      </c>
      <c r="R3006" s="470">
        <f>Q3006*0.75</f>
        <v>21.063749999999999</v>
      </c>
      <c r="S3006" s="1264">
        <f t="shared" si="89"/>
        <v>6747.8013174292328</v>
      </c>
      <c r="T3006" s="1265"/>
      <c r="U3006" s="1292" t="s">
        <v>1690</v>
      </c>
      <c r="V3006" s="1293"/>
    </row>
    <row r="3007" spans="1:22" ht="18">
      <c r="A3007" s="1652"/>
      <c r="B3007" s="817">
        <v>8</v>
      </c>
      <c r="C3007" s="1099" t="s">
        <v>82</v>
      </c>
      <c r="D3007" s="1102">
        <v>230</v>
      </c>
      <c r="E3007" s="1102">
        <v>0</v>
      </c>
      <c r="F3007" s="1103" t="s">
        <v>82</v>
      </c>
      <c r="G3007" s="514">
        <v>0</v>
      </c>
      <c r="H3007" s="514" t="s">
        <v>82</v>
      </c>
      <c r="I3007" s="514" t="s">
        <v>82</v>
      </c>
      <c r="J3007" s="764" t="s">
        <v>1210</v>
      </c>
      <c r="K3007" s="764">
        <v>0</v>
      </c>
      <c r="L3007" s="837" t="s">
        <v>96</v>
      </c>
      <c r="M3007" s="468" t="s">
        <v>82</v>
      </c>
      <c r="N3007" s="940"/>
      <c r="O3007" s="922"/>
      <c r="P3007" s="871"/>
      <c r="Q3007" s="537">
        <f t="shared" si="88"/>
        <v>0</v>
      </c>
      <c r="R3007" s="470">
        <f>Q3007*0.93</f>
        <v>0</v>
      </c>
      <c r="S3007" s="1264" t="e">
        <f t="shared" si="89"/>
        <v>#DIV/0!</v>
      </c>
      <c r="T3007" s="1265"/>
      <c r="U3007" s="1292" t="s">
        <v>472</v>
      </c>
      <c r="V3007" s="1293"/>
    </row>
    <row r="3008" spans="1:22" ht="18">
      <c r="A3008" s="1652"/>
      <c r="B3008" s="817" t="s">
        <v>465</v>
      </c>
      <c r="C3008" s="1099" t="s">
        <v>82</v>
      </c>
      <c r="D3008" s="1098">
        <v>30</v>
      </c>
      <c r="E3008" s="1104">
        <v>30</v>
      </c>
      <c r="F3008" s="1103" t="s">
        <v>82</v>
      </c>
      <c r="G3008" s="838" t="s">
        <v>96</v>
      </c>
      <c r="H3008" s="468" t="s">
        <v>82</v>
      </c>
      <c r="I3008" s="514" t="s">
        <v>82</v>
      </c>
      <c r="J3008" s="764" t="s">
        <v>699</v>
      </c>
      <c r="K3008" s="514">
        <v>0</v>
      </c>
      <c r="L3008" s="786" t="s">
        <v>82</v>
      </c>
      <c r="M3008" s="863" t="s">
        <v>82</v>
      </c>
      <c r="N3008" s="923"/>
      <c r="O3008" s="922"/>
      <c r="P3008" s="871"/>
      <c r="Q3008" s="537">
        <f t="shared" si="88"/>
        <v>0</v>
      </c>
      <c r="R3008" s="470">
        <f>Q3008*0.93</f>
        <v>0</v>
      </c>
      <c r="S3008" s="1264" t="e">
        <f t="shared" si="89"/>
        <v>#DIV/0!</v>
      </c>
      <c r="T3008" s="1265"/>
      <c r="U3008" s="1292" t="s">
        <v>473</v>
      </c>
      <c r="V3008" s="1293"/>
    </row>
    <row r="3009" spans="1:22" ht="18">
      <c r="A3009" s="1653"/>
      <c r="B3009" s="817" t="s">
        <v>467</v>
      </c>
      <c r="C3009" s="1131" t="s">
        <v>1974</v>
      </c>
      <c r="D3009" s="1098" t="s">
        <v>1975</v>
      </c>
      <c r="E3009" s="1109">
        <v>20</v>
      </c>
      <c r="F3009" s="1105">
        <v>30</v>
      </c>
      <c r="G3009" s="514">
        <v>497</v>
      </c>
      <c r="H3009" s="468" t="s">
        <v>82</v>
      </c>
      <c r="I3009" s="514" t="s">
        <v>82</v>
      </c>
      <c r="J3009" s="764">
        <v>0</v>
      </c>
      <c r="K3009" s="764">
        <v>0</v>
      </c>
      <c r="L3009" s="837" t="s">
        <v>750</v>
      </c>
      <c r="M3009" s="1091" t="s">
        <v>1945</v>
      </c>
      <c r="N3009" s="514">
        <v>102512</v>
      </c>
      <c r="O3009" s="787">
        <v>20.3</v>
      </c>
      <c r="P3009" s="801">
        <v>70</v>
      </c>
      <c r="Q3009" s="537">
        <f t="shared" si="88"/>
        <v>6.09</v>
      </c>
      <c r="R3009" s="470">
        <f>Q3009*0.7835</f>
        <v>4.771515</v>
      </c>
      <c r="S3009" s="1264">
        <f t="shared" si="89"/>
        <v>16832.840722495894</v>
      </c>
      <c r="T3009" s="1265"/>
      <c r="U3009" s="1292" t="s">
        <v>1690</v>
      </c>
      <c r="V3009" s="1293"/>
    </row>
    <row r="3010" spans="1:22" ht="18">
      <c r="A3010" s="1651">
        <v>45743</v>
      </c>
      <c r="B3010" s="817" t="s">
        <v>256</v>
      </c>
      <c r="C3010" s="1095">
        <v>50</v>
      </c>
      <c r="D3010" s="1096">
        <v>78</v>
      </c>
      <c r="E3010" s="1101">
        <v>45</v>
      </c>
      <c r="F3010" s="1098">
        <v>33</v>
      </c>
      <c r="G3010" s="514">
        <v>518</v>
      </c>
      <c r="H3010" s="970">
        <v>166</v>
      </c>
      <c r="I3010" s="514" t="s">
        <v>82</v>
      </c>
      <c r="J3010" s="1160" t="s">
        <v>1016</v>
      </c>
      <c r="K3010" s="839" t="s">
        <v>96</v>
      </c>
      <c r="L3010" s="837" t="s">
        <v>484</v>
      </c>
      <c r="M3010" s="468" t="s">
        <v>1864</v>
      </c>
      <c r="N3010" s="514">
        <v>57412</v>
      </c>
      <c r="O3010" s="756">
        <v>122.9</v>
      </c>
      <c r="P3010" s="768">
        <v>95</v>
      </c>
      <c r="Q3010" s="537">
        <f t="shared" si="88"/>
        <v>6.1449999999999996</v>
      </c>
      <c r="R3010" s="470">
        <f>Q3010*0.75</f>
        <v>4.6087499999999997</v>
      </c>
      <c r="S3010" s="1264">
        <f t="shared" si="89"/>
        <v>9342.8803905614332</v>
      </c>
      <c r="T3010" s="1265"/>
      <c r="U3010" s="1292" t="s">
        <v>1977</v>
      </c>
      <c r="V3010" s="1293"/>
    </row>
    <row r="3011" spans="1:22" ht="18">
      <c r="A3011" s="1652"/>
      <c r="B3011" s="817">
        <v>6</v>
      </c>
      <c r="C3011" s="1099">
        <v>100</v>
      </c>
      <c r="D3011" s="1100">
        <v>53</v>
      </c>
      <c r="E3011" s="1101">
        <v>77</v>
      </c>
      <c r="F3011" s="1102">
        <v>30</v>
      </c>
      <c r="G3011" s="514">
        <v>501</v>
      </c>
      <c r="H3011" s="514" t="s">
        <v>82</v>
      </c>
      <c r="I3011" s="514" t="s">
        <v>82</v>
      </c>
      <c r="J3011" s="838" t="s">
        <v>460</v>
      </c>
      <c r="K3011" s="1159" t="s">
        <v>1829</v>
      </c>
      <c r="L3011" s="837" t="s">
        <v>484</v>
      </c>
      <c r="M3011" s="468" t="s">
        <v>1805</v>
      </c>
      <c r="N3011" s="786">
        <v>150377</v>
      </c>
      <c r="O3011" s="756">
        <v>12.5</v>
      </c>
      <c r="P3011" s="801">
        <v>43</v>
      </c>
      <c r="Q3011" s="537">
        <f t="shared" si="88"/>
        <v>7.125</v>
      </c>
      <c r="R3011" s="470">
        <f>Q3011*0.75</f>
        <v>5.34375</v>
      </c>
      <c r="S3011" s="1264">
        <f t="shared" si="89"/>
        <v>21105.543859649122</v>
      </c>
      <c r="T3011" s="1265"/>
      <c r="U3011" s="1292" t="s">
        <v>1620</v>
      </c>
      <c r="V3011" s="1293"/>
    </row>
    <row r="3012" spans="1:22" ht="18">
      <c r="A3012" s="1652"/>
      <c r="B3012" s="817">
        <v>7</v>
      </c>
      <c r="C3012" s="1099">
        <v>100</v>
      </c>
      <c r="D3012" s="1102">
        <v>62</v>
      </c>
      <c r="E3012" s="1102">
        <v>16</v>
      </c>
      <c r="F3012" s="1102">
        <v>30</v>
      </c>
      <c r="G3012" s="514">
        <v>496</v>
      </c>
      <c r="H3012" s="514" t="s">
        <v>82</v>
      </c>
      <c r="I3012" s="514" t="s">
        <v>82</v>
      </c>
      <c r="J3012" s="764" t="s">
        <v>443</v>
      </c>
      <c r="K3012" s="764" t="s">
        <v>443</v>
      </c>
      <c r="L3012" s="837" t="s">
        <v>484</v>
      </c>
      <c r="M3012" s="468" t="s">
        <v>1720</v>
      </c>
      <c r="N3012" s="514">
        <v>191201</v>
      </c>
      <c r="O3012" s="756">
        <v>37.85</v>
      </c>
      <c r="P3012" s="1130">
        <v>18</v>
      </c>
      <c r="Q3012" s="537">
        <f t="shared" si="88"/>
        <v>31.037000000000003</v>
      </c>
      <c r="R3012" s="470">
        <f>Q3012*0.75</f>
        <v>23.277750000000001</v>
      </c>
      <c r="S3012" s="1264">
        <f t="shared" si="89"/>
        <v>6160.4214324838094</v>
      </c>
      <c r="T3012" s="1265"/>
      <c r="U3012" s="1292" t="s">
        <v>1690</v>
      </c>
      <c r="V3012" s="1293"/>
    </row>
    <row r="3013" spans="1:22" ht="18">
      <c r="A3013" s="1652"/>
      <c r="B3013" s="817">
        <v>8</v>
      </c>
      <c r="C3013" s="1099" t="s">
        <v>82</v>
      </c>
      <c r="D3013" s="1102">
        <v>230</v>
      </c>
      <c r="E3013" s="1102">
        <v>0</v>
      </c>
      <c r="F3013" s="1103" t="s">
        <v>82</v>
      </c>
      <c r="G3013" s="514">
        <v>0</v>
      </c>
      <c r="H3013" s="514" t="s">
        <v>82</v>
      </c>
      <c r="I3013" s="514" t="s">
        <v>82</v>
      </c>
      <c r="J3013" s="764" t="s">
        <v>1210</v>
      </c>
      <c r="K3013" s="764">
        <v>0</v>
      </c>
      <c r="L3013" s="837" t="s">
        <v>96</v>
      </c>
      <c r="M3013" s="468" t="s">
        <v>82</v>
      </c>
      <c r="N3013" s="940"/>
      <c r="O3013" s="922"/>
      <c r="P3013" s="871"/>
      <c r="Q3013" s="537">
        <f t="shared" si="88"/>
        <v>0</v>
      </c>
      <c r="R3013" s="470">
        <f>Q3013*0.93</f>
        <v>0</v>
      </c>
      <c r="S3013" s="1264" t="e">
        <f t="shared" si="89"/>
        <v>#DIV/0!</v>
      </c>
      <c r="T3013" s="1265"/>
      <c r="U3013" s="1292" t="s">
        <v>472</v>
      </c>
      <c r="V3013" s="1293"/>
    </row>
    <row r="3014" spans="1:22" ht="18">
      <c r="A3014" s="1652"/>
      <c r="B3014" s="817" t="s">
        <v>465</v>
      </c>
      <c r="C3014" s="1099" t="s">
        <v>82</v>
      </c>
      <c r="D3014" s="1098">
        <v>30</v>
      </c>
      <c r="E3014" s="1104">
        <v>30</v>
      </c>
      <c r="F3014" s="1103" t="s">
        <v>82</v>
      </c>
      <c r="G3014" s="838" t="s">
        <v>96</v>
      </c>
      <c r="H3014" s="468" t="s">
        <v>82</v>
      </c>
      <c r="I3014" s="514" t="s">
        <v>82</v>
      </c>
      <c r="J3014" s="764" t="s">
        <v>699</v>
      </c>
      <c r="K3014" s="514">
        <v>0</v>
      </c>
      <c r="L3014" s="786" t="s">
        <v>82</v>
      </c>
      <c r="M3014" s="863" t="s">
        <v>82</v>
      </c>
      <c r="N3014" s="923"/>
      <c r="O3014" s="922"/>
      <c r="P3014" s="871"/>
      <c r="Q3014" s="537">
        <f t="shared" si="88"/>
        <v>0</v>
      </c>
      <c r="R3014" s="470">
        <f>Q3014*0.93</f>
        <v>0</v>
      </c>
      <c r="S3014" s="1264" t="e">
        <f t="shared" si="89"/>
        <v>#DIV/0!</v>
      </c>
      <c r="T3014" s="1265"/>
      <c r="U3014" s="1292" t="s">
        <v>473</v>
      </c>
      <c r="V3014" s="1293"/>
    </row>
    <row r="3015" spans="1:22" ht="18">
      <c r="A3015" s="1653"/>
      <c r="B3015" s="817" t="s">
        <v>467</v>
      </c>
      <c r="C3015" s="1131">
        <v>26</v>
      </c>
      <c r="D3015" s="1098">
        <v>42</v>
      </c>
      <c r="E3015" s="1109">
        <v>20</v>
      </c>
      <c r="F3015" s="1105">
        <v>30</v>
      </c>
      <c r="G3015" s="514">
        <v>497</v>
      </c>
      <c r="H3015" s="468" t="s">
        <v>82</v>
      </c>
      <c r="I3015" s="514" t="s">
        <v>82</v>
      </c>
      <c r="J3015" s="764">
        <v>0</v>
      </c>
      <c r="K3015" s="764">
        <v>0</v>
      </c>
      <c r="L3015" s="837" t="s">
        <v>484</v>
      </c>
      <c r="M3015" s="1091" t="s">
        <v>1978</v>
      </c>
      <c r="N3015" s="514">
        <v>103251</v>
      </c>
      <c r="O3015" s="787">
        <v>21.9</v>
      </c>
      <c r="P3015" s="801">
        <v>74</v>
      </c>
      <c r="Q3015" s="537">
        <f t="shared" si="88"/>
        <v>5.694</v>
      </c>
      <c r="R3015" s="470">
        <f>Q3015*0.7835</f>
        <v>4.4612489999999996</v>
      </c>
      <c r="S3015" s="1264">
        <f t="shared" si="89"/>
        <v>18133.298208640674</v>
      </c>
      <c r="T3015" s="1265"/>
      <c r="U3015" s="1292" t="s">
        <v>1620</v>
      </c>
      <c r="V3015" s="1293"/>
    </row>
    <row r="3016" spans="1:22" ht="18">
      <c r="A3016" s="1651">
        <v>45744</v>
      </c>
      <c r="B3016" s="817" t="s">
        <v>256</v>
      </c>
      <c r="C3016" s="1095">
        <v>50</v>
      </c>
      <c r="D3016" s="1096">
        <v>78</v>
      </c>
      <c r="E3016" s="1101">
        <v>45</v>
      </c>
      <c r="F3016" s="1098">
        <v>33</v>
      </c>
      <c r="G3016" s="514">
        <v>518</v>
      </c>
      <c r="H3016" s="970">
        <v>166</v>
      </c>
      <c r="I3016" s="514" t="s">
        <v>82</v>
      </c>
      <c r="J3016" s="1160" t="s">
        <v>1016</v>
      </c>
      <c r="K3016" s="839" t="s">
        <v>96</v>
      </c>
      <c r="L3016" s="837" t="s">
        <v>484</v>
      </c>
      <c r="M3016" s="468" t="s">
        <v>1864</v>
      </c>
      <c r="N3016" s="514">
        <v>61954</v>
      </c>
      <c r="O3016" s="756">
        <v>122.9</v>
      </c>
      <c r="P3016" s="768">
        <v>95</v>
      </c>
      <c r="Q3016" s="537">
        <f t="shared" si="88"/>
        <v>6.1449999999999996</v>
      </c>
      <c r="R3016" s="470">
        <f>Q3016*0.75</f>
        <v>4.6087499999999997</v>
      </c>
      <c r="S3016" s="1264">
        <f t="shared" si="89"/>
        <v>10082.017900732304</v>
      </c>
      <c r="T3016" s="1265"/>
      <c r="U3016" s="1292" t="s">
        <v>1690</v>
      </c>
      <c r="V3016" s="1293"/>
    </row>
    <row r="3017" spans="1:22" ht="18">
      <c r="A3017" s="1652"/>
      <c r="B3017" s="817">
        <v>6</v>
      </c>
      <c r="C3017" s="1099" t="s">
        <v>1762</v>
      </c>
      <c r="D3017" s="1100" t="s">
        <v>1980</v>
      </c>
      <c r="E3017" s="1101">
        <v>90</v>
      </c>
      <c r="F3017" s="1102">
        <v>28</v>
      </c>
      <c r="G3017" s="514">
        <v>501</v>
      </c>
      <c r="H3017" s="514" t="s">
        <v>82</v>
      </c>
      <c r="I3017" s="514" t="s">
        <v>82</v>
      </c>
      <c r="J3017" s="838" t="s">
        <v>701</v>
      </c>
      <c r="K3017" s="1159" t="s">
        <v>1210</v>
      </c>
      <c r="L3017" s="837" t="s">
        <v>1728</v>
      </c>
      <c r="M3017" s="468" t="s">
        <v>709</v>
      </c>
      <c r="N3017" s="786">
        <v>150377</v>
      </c>
      <c r="O3017" s="756">
        <v>12.5</v>
      </c>
      <c r="P3017" s="801">
        <v>43</v>
      </c>
      <c r="Q3017" s="537">
        <f t="shared" si="88"/>
        <v>7.125</v>
      </c>
      <c r="R3017" s="470">
        <f>Q3017*0.75</f>
        <v>5.34375</v>
      </c>
      <c r="S3017" s="1264">
        <f t="shared" si="89"/>
        <v>21105.543859649122</v>
      </c>
      <c r="T3017" s="1265"/>
      <c r="U3017" s="1292" t="s">
        <v>1690</v>
      </c>
      <c r="V3017" s="1293"/>
    </row>
    <row r="3018" spans="1:22" ht="18">
      <c r="A3018" s="1652"/>
      <c r="B3018" s="817">
        <v>7</v>
      </c>
      <c r="C3018" s="1099">
        <v>100</v>
      </c>
      <c r="D3018" s="1102">
        <v>62</v>
      </c>
      <c r="E3018" s="1102">
        <v>16</v>
      </c>
      <c r="F3018" s="1102">
        <v>30</v>
      </c>
      <c r="G3018" s="514">
        <v>496</v>
      </c>
      <c r="H3018" s="514" t="s">
        <v>82</v>
      </c>
      <c r="I3018" s="514" t="s">
        <v>82</v>
      </c>
      <c r="J3018" s="764" t="s">
        <v>443</v>
      </c>
      <c r="K3018" s="764" t="s">
        <v>443</v>
      </c>
      <c r="L3018" s="837" t="s">
        <v>484</v>
      </c>
      <c r="M3018" s="468" t="s">
        <v>1720</v>
      </c>
      <c r="N3018" s="514">
        <v>191201</v>
      </c>
      <c r="O3018" s="756">
        <v>30.2</v>
      </c>
      <c r="P3018" s="1130">
        <v>25</v>
      </c>
      <c r="Q3018" s="537">
        <f t="shared" si="88"/>
        <v>22.65</v>
      </c>
      <c r="R3018" s="470">
        <f>Q3018*0.75</f>
        <v>16.987499999999997</v>
      </c>
      <c r="S3018" s="1264">
        <f t="shared" si="89"/>
        <v>8441.5452538631343</v>
      </c>
      <c r="T3018" s="1265"/>
      <c r="U3018" s="1292" t="s">
        <v>1690</v>
      </c>
      <c r="V3018" s="1293"/>
    </row>
    <row r="3019" spans="1:22" ht="18">
      <c r="A3019" s="1652"/>
      <c r="B3019" s="817">
        <v>8</v>
      </c>
      <c r="C3019" s="1099" t="s">
        <v>82</v>
      </c>
      <c r="D3019" s="1102">
        <v>230</v>
      </c>
      <c r="E3019" s="1102">
        <v>0</v>
      </c>
      <c r="F3019" s="1103" t="s">
        <v>82</v>
      </c>
      <c r="G3019" s="514">
        <v>0</v>
      </c>
      <c r="H3019" s="514" t="s">
        <v>82</v>
      </c>
      <c r="I3019" s="514" t="s">
        <v>82</v>
      </c>
      <c r="J3019" s="764" t="s">
        <v>1210</v>
      </c>
      <c r="K3019" s="764">
        <v>0</v>
      </c>
      <c r="L3019" s="837" t="s">
        <v>96</v>
      </c>
      <c r="M3019" s="468" t="s">
        <v>82</v>
      </c>
      <c r="N3019" s="940"/>
      <c r="O3019" s="922"/>
      <c r="P3019" s="871"/>
      <c r="Q3019" s="537">
        <f t="shared" si="88"/>
        <v>0</v>
      </c>
      <c r="R3019" s="470">
        <f>Q3019*0.93</f>
        <v>0</v>
      </c>
      <c r="S3019" s="1264" t="e">
        <f t="shared" si="89"/>
        <v>#DIV/0!</v>
      </c>
      <c r="T3019" s="1265"/>
      <c r="U3019" s="1292" t="s">
        <v>472</v>
      </c>
      <c r="V3019" s="1293"/>
    </row>
    <row r="3020" spans="1:22" ht="18">
      <c r="A3020" s="1652"/>
      <c r="B3020" s="817" t="s">
        <v>465</v>
      </c>
      <c r="C3020" s="1099" t="s">
        <v>82</v>
      </c>
      <c r="D3020" s="1098">
        <v>30</v>
      </c>
      <c r="E3020" s="1104">
        <v>30</v>
      </c>
      <c r="F3020" s="1103" t="s">
        <v>82</v>
      </c>
      <c r="G3020" s="838" t="s">
        <v>96</v>
      </c>
      <c r="H3020" s="468" t="s">
        <v>82</v>
      </c>
      <c r="I3020" s="514" t="s">
        <v>82</v>
      </c>
      <c r="J3020" s="764" t="s">
        <v>699</v>
      </c>
      <c r="K3020" s="514">
        <v>0</v>
      </c>
      <c r="L3020" s="786" t="s">
        <v>82</v>
      </c>
      <c r="M3020" s="863" t="s">
        <v>82</v>
      </c>
      <c r="N3020" s="923"/>
      <c r="O3020" s="922"/>
      <c r="P3020" s="871"/>
      <c r="Q3020" s="537">
        <f t="shared" si="88"/>
        <v>0</v>
      </c>
      <c r="R3020" s="470">
        <f>Q3020*0.93</f>
        <v>0</v>
      </c>
      <c r="S3020" s="1264" t="e">
        <f t="shared" si="89"/>
        <v>#DIV/0!</v>
      </c>
      <c r="T3020" s="1265"/>
      <c r="U3020" s="1292" t="s">
        <v>473</v>
      </c>
      <c r="V3020" s="1293"/>
    </row>
    <row r="3021" spans="1:22" ht="18">
      <c r="A3021" s="1653"/>
      <c r="B3021" s="817" t="s">
        <v>467</v>
      </c>
      <c r="C3021" s="1131">
        <v>26</v>
      </c>
      <c r="D3021" s="1098">
        <v>42</v>
      </c>
      <c r="E3021" s="1109">
        <v>20</v>
      </c>
      <c r="F3021" s="1105">
        <v>30</v>
      </c>
      <c r="G3021" s="514">
        <v>497</v>
      </c>
      <c r="H3021" s="468" t="s">
        <v>82</v>
      </c>
      <c r="I3021" s="514" t="s">
        <v>82</v>
      </c>
      <c r="J3021" s="764">
        <v>0</v>
      </c>
      <c r="K3021" s="764">
        <v>0</v>
      </c>
      <c r="L3021" s="837" t="s">
        <v>484</v>
      </c>
      <c r="M3021" s="1091" t="s">
        <v>1978</v>
      </c>
      <c r="N3021" s="514">
        <v>103251</v>
      </c>
      <c r="O3021" s="787">
        <v>19.100000000000001</v>
      </c>
      <c r="P3021" s="801">
        <v>74</v>
      </c>
      <c r="Q3021" s="537">
        <f t="shared" si="88"/>
        <v>4.9660000000000002</v>
      </c>
      <c r="R3021" s="470">
        <f>Q3021*0.7835</f>
        <v>3.8908610000000001</v>
      </c>
      <c r="S3021" s="1264">
        <f t="shared" si="89"/>
        <v>20791.582762786951</v>
      </c>
      <c r="T3021" s="1265"/>
      <c r="U3021" s="1292" t="s">
        <v>1690</v>
      </c>
      <c r="V3021" s="1293"/>
    </row>
    <row r="3022" spans="1:22" ht="18">
      <c r="A3022" s="1651">
        <v>45745</v>
      </c>
      <c r="B3022" s="817" t="s">
        <v>256</v>
      </c>
      <c r="C3022" s="1095">
        <v>50</v>
      </c>
      <c r="D3022" s="1096">
        <v>79</v>
      </c>
      <c r="E3022" s="1101">
        <v>45</v>
      </c>
      <c r="F3022" s="1098">
        <v>33</v>
      </c>
      <c r="G3022" s="514">
        <v>518</v>
      </c>
      <c r="H3022" s="970">
        <v>166</v>
      </c>
      <c r="I3022" s="514" t="s">
        <v>82</v>
      </c>
      <c r="J3022" s="1160" t="s">
        <v>1016</v>
      </c>
      <c r="K3022" s="839" t="s">
        <v>96</v>
      </c>
      <c r="L3022" s="837" t="s">
        <v>484</v>
      </c>
      <c r="M3022" s="468" t="s">
        <v>1864</v>
      </c>
      <c r="N3022" s="514">
        <v>53026</v>
      </c>
      <c r="O3022" s="756">
        <v>101</v>
      </c>
      <c r="P3022" s="768">
        <v>95</v>
      </c>
      <c r="Q3022" s="537">
        <f t="shared" si="88"/>
        <v>5.05</v>
      </c>
      <c r="R3022" s="470">
        <f>Q3022*0.75</f>
        <v>3.7874999999999996</v>
      </c>
      <c r="S3022" s="1264">
        <f t="shared" si="89"/>
        <v>10500.198019801981</v>
      </c>
      <c r="T3022" s="1265"/>
      <c r="U3022" s="1292" t="s">
        <v>1690</v>
      </c>
      <c r="V3022" s="1293"/>
    </row>
    <row r="3023" spans="1:22" ht="18">
      <c r="A3023" s="1652"/>
      <c r="B3023" s="817">
        <v>6</v>
      </c>
      <c r="C3023" s="1099">
        <v>0</v>
      </c>
      <c r="D3023" s="1100">
        <v>92</v>
      </c>
      <c r="E3023" s="1101">
        <v>93</v>
      </c>
      <c r="F3023" s="1102">
        <v>28</v>
      </c>
      <c r="G3023" s="514">
        <v>501</v>
      </c>
      <c r="H3023" s="514" t="s">
        <v>82</v>
      </c>
      <c r="I3023" s="514" t="s">
        <v>82</v>
      </c>
      <c r="J3023" s="838" t="s">
        <v>701</v>
      </c>
      <c r="K3023" s="1159" t="s">
        <v>876</v>
      </c>
      <c r="L3023" s="837" t="s">
        <v>96</v>
      </c>
      <c r="M3023" s="468" t="s">
        <v>709</v>
      </c>
      <c r="N3023" s="786"/>
      <c r="O3023" s="756"/>
      <c r="P3023" s="801"/>
      <c r="Q3023" s="537">
        <f t="shared" si="88"/>
        <v>0</v>
      </c>
      <c r="R3023" s="470">
        <f>Q3023*0.75</f>
        <v>0</v>
      </c>
      <c r="S3023" s="1264" t="e">
        <f t="shared" si="89"/>
        <v>#DIV/0!</v>
      </c>
      <c r="T3023" s="1265"/>
      <c r="U3023" s="1292" t="s">
        <v>1982</v>
      </c>
      <c r="V3023" s="1293"/>
    </row>
    <row r="3024" spans="1:22" ht="18">
      <c r="A3024" s="1652"/>
      <c r="B3024" s="817">
        <v>7</v>
      </c>
      <c r="C3024" s="1099">
        <v>100</v>
      </c>
      <c r="D3024" s="1102">
        <v>62</v>
      </c>
      <c r="E3024" s="1102">
        <v>16</v>
      </c>
      <c r="F3024" s="1102">
        <v>30</v>
      </c>
      <c r="G3024" s="514">
        <v>496</v>
      </c>
      <c r="H3024" s="514" t="s">
        <v>82</v>
      </c>
      <c r="I3024" s="514" t="s">
        <v>82</v>
      </c>
      <c r="J3024" s="764" t="s">
        <v>443</v>
      </c>
      <c r="K3024" s="764" t="s">
        <v>443</v>
      </c>
      <c r="L3024" s="837" t="s">
        <v>484</v>
      </c>
      <c r="M3024" s="468" t="s">
        <v>1720</v>
      </c>
      <c r="N3024" s="514">
        <v>191024</v>
      </c>
      <c r="O3024" s="756">
        <v>27.13</v>
      </c>
      <c r="P3024" s="1130">
        <v>25</v>
      </c>
      <c r="Q3024" s="537">
        <f t="shared" si="88"/>
        <v>20.3475</v>
      </c>
      <c r="R3024" s="470">
        <f>Q3024*0.75</f>
        <v>15.260625000000001</v>
      </c>
      <c r="S3024" s="1264">
        <f t="shared" si="89"/>
        <v>9388.0820739648607</v>
      </c>
      <c r="T3024" s="1265"/>
      <c r="U3024" s="1292" t="s">
        <v>1690</v>
      </c>
      <c r="V3024" s="1293"/>
    </row>
    <row r="3025" spans="1:22" ht="18">
      <c r="A3025" s="1652"/>
      <c r="B3025" s="817">
        <v>8</v>
      </c>
      <c r="C3025" s="1099" t="s">
        <v>82</v>
      </c>
      <c r="D3025" s="1102">
        <v>230</v>
      </c>
      <c r="E3025" s="1102">
        <v>0</v>
      </c>
      <c r="F3025" s="1103" t="s">
        <v>82</v>
      </c>
      <c r="G3025" s="514">
        <v>0</v>
      </c>
      <c r="H3025" s="514" t="s">
        <v>82</v>
      </c>
      <c r="I3025" s="514" t="s">
        <v>82</v>
      </c>
      <c r="J3025" s="764" t="s">
        <v>1210</v>
      </c>
      <c r="K3025" s="764">
        <v>0</v>
      </c>
      <c r="L3025" s="837" t="s">
        <v>96</v>
      </c>
      <c r="M3025" s="468" t="s">
        <v>82</v>
      </c>
      <c r="N3025" s="940"/>
      <c r="O3025" s="922"/>
      <c r="P3025" s="871"/>
      <c r="Q3025" s="537">
        <f t="shared" si="88"/>
        <v>0</v>
      </c>
      <c r="R3025" s="470">
        <f>Q3025*0.93</f>
        <v>0</v>
      </c>
      <c r="S3025" s="1264" t="e">
        <f t="shared" si="89"/>
        <v>#DIV/0!</v>
      </c>
      <c r="T3025" s="1265"/>
      <c r="U3025" s="1292" t="s">
        <v>472</v>
      </c>
      <c r="V3025" s="1293"/>
    </row>
    <row r="3026" spans="1:22" ht="18">
      <c r="A3026" s="1652"/>
      <c r="B3026" s="817" t="s">
        <v>465</v>
      </c>
      <c r="C3026" s="1099" t="s">
        <v>82</v>
      </c>
      <c r="D3026" s="1098">
        <v>30</v>
      </c>
      <c r="E3026" s="1104">
        <v>30</v>
      </c>
      <c r="F3026" s="1103" t="s">
        <v>82</v>
      </c>
      <c r="G3026" s="838" t="s">
        <v>96</v>
      </c>
      <c r="H3026" s="468" t="s">
        <v>82</v>
      </c>
      <c r="I3026" s="514" t="s">
        <v>82</v>
      </c>
      <c r="J3026" s="764" t="s">
        <v>699</v>
      </c>
      <c r="K3026" s="514">
        <v>0</v>
      </c>
      <c r="L3026" s="786" t="s">
        <v>82</v>
      </c>
      <c r="M3026" s="863" t="s">
        <v>82</v>
      </c>
      <c r="N3026" s="923"/>
      <c r="O3026" s="922"/>
      <c r="P3026" s="871"/>
      <c r="Q3026" s="537">
        <f t="shared" si="88"/>
        <v>0</v>
      </c>
      <c r="R3026" s="470">
        <f>Q3026*0.93</f>
        <v>0</v>
      </c>
      <c r="S3026" s="1264" t="e">
        <f t="shared" si="89"/>
        <v>#DIV/0!</v>
      </c>
      <c r="T3026" s="1265"/>
      <c r="U3026" s="1292" t="s">
        <v>473</v>
      </c>
      <c r="V3026" s="1293"/>
    </row>
    <row r="3027" spans="1:22" ht="18">
      <c r="A3027" s="1653"/>
      <c r="B3027" s="817" t="s">
        <v>467</v>
      </c>
      <c r="C3027" s="1131">
        <v>26</v>
      </c>
      <c r="D3027" s="1098">
        <v>42</v>
      </c>
      <c r="E3027" s="1109">
        <v>20</v>
      </c>
      <c r="F3027" s="1105">
        <v>30</v>
      </c>
      <c r="G3027" s="514">
        <v>497</v>
      </c>
      <c r="H3027" s="468" t="s">
        <v>82</v>
      </c>
      <c r="I3027" s="514" t="s">
        <v>82</v>
      </c>
      <c r="J3027" s="764">
        <v>0</v>
      </c>
      <c r="K3027" s="764">
        <v>0</v>
      </c>
      <c r="L3027" s="837" t="s">
        <v>484</v>
      </c>
      <c r="M3027" s="1091" t="s">
        <v>1978</v>
      </c>
      <c r="N3027" s="514">
        <v>103108</v>
      </c>
      <c r="O3027" s="787">
        <v>18.02</v>
      </c>
      <c r="P3027" s="801">
        <v>75</v>
      </c>
      <c r="Q3027" s="537">
        <f t="shared" si="88"/>
        <v>4.5049999999999999</v>
      </c>
      <c r="R3027" s="470">
        <f>Q3027*0.7835</f>
        <v>3.5296675</v>
      </c>
      <c r="S3027" s="1264">
        <f t="shared" si="89"/>
        <v>22887.458379578246</v>
      </c>
      <c r="T3027" s="1265"/>
      <c r="U3027" s="1292" t="s">
        <v>1690</v>
      </c>
      <c r="V3027" s="1293"/>
    </row>
    <row r="3028" spans="1:22" ht="18">
      <c r="A3028" s="1651">
        <v>45746</v>
      </c>
      <c r="B3028" s="817" t="s">
        <v>256</v>
      </c>
      <c r="C3028" s="1095">
        <v>47</v>
      </c>
      <c r="D3028" s="1096">
        <v>80.5</v>
      </c>
      <c r="E3028" s="1101">
        <v>45</v>
      </c>
      <c r="F3028" s="1098">
        <v>33</v>
      </c>
      <c r="G3028" s="514">
        <v>518</v>
      </c>
      <c r="H3028" s="970">
        <v>166</v>
      </c>
      <c r="I3028" s="514" t="s">
        <v>82</v>
      </c>
      <c r="J3028" s="1160" t="s">
        <v>1016</v>
      </c>
      <c r="K3028" s="839" t="s">
        <v>96</v>
      </c>
      <c r="L3028" s="837" t="s">
        <v>484</v>
      </c>
      <c r="M3028" s="468" t="s">
        <v>1458</v>
      </c>
      <c r="N3028" s="514">
        <v>48678</v>
      </c>
      <c r="O3028" s="756">
        <v>101</v>
      </c>
      <c r="P3028" s="768">
        <v>95</v>
      </c>
      <c r="Q3028" s="537">
        <f t="shared" si="88"/>
        <v>5.05</v>
      </c>
      <c r="R3028" s="470">
        <f>Q3028*0.75</f>
        <v>3.7874999999999996</v>
      </c>
      <c r="S3028" s="1264">
        <f t="shared" si="89"/>
        <v>9639.2079207920797</v>
      </c>
      <c r="T3028" s="1265"/>
      <c r="U3028" s="1292" t="s">
        <v>1690</v>
      </c>
      <c r="V3028" s="1293"/>
    </row>
    <row r="3029" spans="1:22" ht="18">
      <c r="A3029" s="1652"/>
      <c r="B3029" s="817">
        <v>6</v>
      </c>
      <c r="C3029" s="1099">
        <v>0</v>
      </c>
      <c r="D3029" s="1100">
        <v>93</v>
      </c>
      <c r="E3029" s="1101">
        <v>93</v>
      </c>
      <c r="F3029" s="1102">
        <v>28</v>
      </c>
      <c r="G3029" s="514">
        <v>501</v>
      </c>
      <c r="H3029" s="514" t="s">
        <v>82</v>
      </c>
      <c r="I3029" s="514" t="s">
        <v>82</v>
      </c>
      <c r="J3029" s="838" t="s">
        <v>701</v>
      </c>
      <c r="K3029" s="1159" t="s">
        <v>843</v>
      </c>
      <c r="L3029" s="837" t="s">
        <v>96</v>
      </c>
      <c r="M3029" s="468" t="s">
        <v>709</v>
      </c>
      <c r="N3029" s="786"/>
      <c r="O3029" s="756"/>
      <c r="P3029" s="801"/>
      <c r="Q3029" s="537">
        <f t="shared" si="88"/>
        <v>0</v>
      </c>
      <c r="R3029" s="470">
        <f>Q3029*0.75</f>
        <v>0</v>
      </c>
      <c r="S3029" s="1264" t="e">
        <f t="shared" si="89"/>
        <v>#DIV/0!</v>
      </c>
      <c r="T3029" s="1265"/>
      <c r="U3029" s="1292" t="s">
        <v>1982</v>
      </c>
      <c r="V3029" s="1293"/>
    </row>
    <row r="3030" spans="1:22" ht="18">
      <c r="A3030" s="1652"/>
      <c r="B3030" s="817">
        <v>7</v>
      </c>
      <c r="C3030" s="1099">
        <v>100</v>
      </c>
      <c r="D3030" s="1102">
        <v>62</v>
      </c>
      <c r="E3030" s="1102">
        <v>16</v>
      </c>
      <c r="F3030" s="1102">
        <v>30</v>
      </c>
      <c r="G3030" s="514">
        <v>496</v>
      </c>
      <c r="H3030" s="514" t="s">
        <v>82</v>
      </c>
      <c r="I3030" s="514" t="s">
        <v>82</v>
      </c>
      <c r="J3030" s="764" t="s">
        <v>443</v>
      </c>
      <c r="K3030" s="764" t="s">
        <v>443</v>
      </c>
      <c r="L3030" s="837" t="s">
        <v>484</v>
      </c>
      <c r="M3030" s="468" t="s">
        <v>1720</v>
      </c>
      <c r="N3030" s="514">
        <v>191024</v>
      </c>
      <c r="O3030" s="756">
        <v>27.13</v>
      </c>
      <c r="P3030" s="1130">
        <v>25</v>
      </c>
      <c r="Q3030" s="537">
        <f t="shared" si="88"/>
        <v>20.3475</v>
      </c>
      <c r="R3030" s="470">
        <f>Q3030*0.75</f>
        <v>15.260625000000001</v>
      </c>
      <c r="S3030" s="1264">
        <f t="shared" si="89"/>
        <v>9388.0820739648607</v>
      </c>
      <c r="T3030" s="1265"/>
      <c r="U3030" s="1292" t="s">
        <v>1690</v>
      </c>
      <c r="V3030" s="1293"/>
    </row>
    <row r="3031" spans="1:22" ht="18">
      <c r="A3031" s="1652"/>
      <c r="B3031" s="817">
        <v>8</v>
      </c>
      <c r="C3031" s="1099" t="s">
        <v>82</v>
      </c>
      <c r="D3031" s="1102">
        <v>230</v>
      </c>
      <c r="E3031" s="1102">
        <v>0</v>
      </c>
      <c r="F3031" s="1103" t="s">
        <v>82</v>
      </c>
      <c r="G3031" s="514">
        <v>0</v>
      </c>
      <c r="H3031" s="514" t="s">
        <v>82</v>
      </c>
      <c r="I3031" s="514" t="s">
        <v>82</v>
      </c>
      <c r="J3031" s="764" t="s">
        <v>1210</v>
      </c>
      <c r="K3031" s="764">
        <v>0</v>
      </c>
      <c r="L3031" s="837" t="s">
        <v>96</v>
      </c>
      <c r="M3031" s="468" t="s">
        <v>82</v>
      </c>
      <c r="N3031" s="940"/>
      <c r="O3031" s="922"/>
      <c r="P3031" s="871"/>
      <c r="Q3031" s="537">
        <f t="shared" si="88"/>
        <v>0</v>
      </c>
      <c r="R3031" s="470">
        <f>Q3031*0.93</f>
        <v>0</v>
      </c>
      <c r="S3031" s="1264" t="e">
        <f t="shared" si="89"/>
        <v>#DIV/0!</v>
      </c>
      <c r="T3031" s="1265"/>
      <c r="U3031" s="1292" t="s">
        <v>472</v>
      </c>
      <c r="V3031" s="1293"/>
    </row>
    <row r="3032" spans="1:22" ht="18">
      <c r="A3032" s="1652"/>
      <c r="B3032" s="817" t="s">
        <v>465</v>
      </c>
      <c r="C3032" s="1099" t="s">
        <v>82</v>
      </c>
      <c r="D3032" s="1098">
        <v>30</v>
      </c>
      <c r="E3032" s="1104">
        <v>30</v>
      </c>
      <c r="F3032" s="1103" t="s">
        <v>82</v>
      </c>
      <c r="G3032" s="838" t="s">
        <v>96</v>
      </c>
      <c r="H3032" s="468" t="s">
        <v>82</v>
      </c>
      <c r="I3032" s="514" t="s">
        <v>82</v>
      </c>
      <c r="J3032" s="764" t="s">
        <v>699</v>
      </c>
      <c r="K3032" s="514">
        <v>0</v>
      </c>
      <c r="L3032" s="786" t="s">
        <v>82</v>
      </c>
      <c r="M3032" s="863" t="s">
        <v>82</v>
      </c>
      <c r="N3032" s="923"/>
      <c r="O3032" s="922"/>
      <c r="P3032" s="871"/>
      <c r="Q3032" s="537">
        <f t="shared" si="88"/>
        <v>0</v>
      </c>
      <c r="R3032" s="470">
        <f>Q3032*0.93</f>
        <v>0</v>
      </c>
      <c r="S3032" s="1264" t="e">
        <f t="shared" si="89"/>
        <v>#DIV/0!</v>
      </c>
      <c r="T3032" s="1265"/>
      <c r="U3032" s="1292" t="s">
        <v>473</v>
      </c>
      <c r="V3032" s="1293"/>
    </row>
    <row r="3033" spans="1:22" ht="18">
      <c r="A3033" s="1653"/>
      <c r="B3033" s="817" t="s">
        <v>467</v>
      </c>
      <c r="C3033" s="1131">
        <v>26</v>
      </c>
      <c r="D3033" s="1098">
        <v>41</v>
      </c>
      <c r="E3033" s="1109">
        <v>20</v>
      </c>
      <c r="F3033" s="1105">
        <v>30</v>
      </c>
      <c r="G3033" s="514">
        <v>497</v>
      </c>
      <c r="H3033" s="468" t="s">
        <v>82</v>
      </c>
      <c r="I3033" s="514" t="s">
        <v>82</v>
      </c>
      <c r="J3033" s="764">
        <v>0</v>
      </c>
      <c r="K3033" s="764">
        <v>0</v>
      </c>
      <c r="L3033" s="837" t="s">
        <v>484</v>
      </c>
      <c r="M3033" s="1091" t="s">
        <v>1978</v>
      </c>
      <c r="N3033" s="514">
        <v>103108</v>
      </c>
      <c r="O3033" s="787">
        <v>18.02</v>
      </c>
      <c r="P3033" s="801">
        <v>75</v>
      </c>
      <c r="Q3033" s="537">
        <f t="shared" si="88"/>
        <v>4.5049999999999999</v>
      </c>
      <c r="R3033" s="470">
        <f>Q3033*0.7835</f>
        <v>3.5296675</v>
      </c>
      <c r="S3033" s="1264">
        <f t="shared" si="89"/>
        <v>22887.458379578246</v>
      </c>
      <c r="T3033" s="1265"/>
      <c r="U3033" s="1292" t="s">
        <v>1690</v>
      </c>
      <c r="V3033" s="1293"/>
    </row>
    <row r="3034" spans="1:22" ht="18">
      <c r="A3034" s="1651">
        <v>45747</v>
      </c>
      <c r="B3034" s="817" t="s">
        <v>256</v>
      </c>
      <c r="C3034" s="1095">
        <v>47</v>
      </c>
      <c r="D3034" s="1096">
        <v>80.5</v>
      </c>
      <c r="E3034" s="1101">
        <v>45</v>
      </c>
      <c r="F3034" s="1098">
        <v>33</v>
      </c>
      <c r="G3034" s="514">
        <v>518</v>
      </c>
      <c r="H3034" s="970">
        <v>166</v>
      </c>
      <c r="I3034" s="514" t="s">
        <v>82</v>
      </c>
      <c r="J3034" s="1160" t="s">
        <v>1016</v>
      </c>
      <c r="K3034" s="839" t="s">
        <v>96</v>
      </c>
      <c r="L3034" s="837" t="s">
        <v>484</v>
      </c>
      <c r="M3034" s="468" t="s">
        <v>1458</v>
      </c>
      <c r="N3034" s="514">
        <v>48133</v>
      </c>
      <c r="O3034" s="756">
        <v>101</v>
      </c>
      <c r="P3034" s="768">
        <v>95</v>
      </c>
      <c r="Q3034" s="537">
        <f t="shared" si="88"/>
        <v>5.05</v>
      </c>
      <c r="R3034" s="470">
        <f>Q3034*0.75</f>
        <v>3.7874999999999996</v>
      </c>
      <c r="S3034" s="1264">
        <f t="shared" si="89"/>
        <v>9531.287128712871</v>
      </c>
      <c r="T3034" s="1265"/>
      <c r="U3034" s="1292" t="s">
        <v>1690</v>
      </c>
      <c r="V3034" s="1293"/>
    </row>
    <row r="3035" spans="1:22" ht="18">
      <c r="A3035" s="1652"/>
      <c r="B3035" s="817">
        <v>6</v>
      </c>
      <c r="C3035" s="1099">
        <v>0</v>
      </c>
      <c r="D3035" s="1100">
        <v>93</v>
      </c>
      <c r="E3035" s="1101">
        <v>93</v>
      </c>
      <c r="F3035" s="1102">
        <v>28</v>
      </c>
      <c r="G3035" s="514">
        <v>501</v>
      </c>
      <c r="H3035" s="514" t="s">
        <v>82</v>
      </c>
      <c r="I3035" s="514" t="s">
        <v>82</v>
      </c>
      <c r="J3035" s="838" t="s">
        <v>701</v>
      </c>
      <c r="K3035" s="1159" t="s">
        <v>1141</v>
      </c>
      <c r="L3035" s="837" t="s">
        <v>96</v>
      </c>
      <c r="M3035" s="468" t="s">
        <v>709</v>
      </c>
      <c r="N3035" s="786"/>
      <c r="O3035" s="756"/>
      <c r="P3035" s="801"/>
      <c r="Q3035" s="537">
        <f t="shared" si="88"/>
        <v>0</v>
      </c>
      <c r="R3035" s="470">
        <f>Q3035*0.75</f>
        <v>0</v>
      </c>
      <c r="S3035" s="1264" t="e">
        <f t="shared" si="89"/>
        <v>#DIV/0!</v>
      </c>
      <c r="T3035" s="1265"/>
      <c r="U3035" s="1292" t="s">
        <v>1982</v>
      </c>
      <c r="V3035" s="1293"/>
    </row>
    <row r="3036" spans="1:22" ht="18">
      <c r="A3036" s="1652"/>
      <c r="B3036" s="817">
        <v>7</v>
      </c>
      <c r="C3036" s="1099">
        <v>100</v>
      </c>
      <c r="D3036" s="1102">
        <v>62</v>
      </c>
      <c r="E3036" s="1102">
        <v>16</v>
      </c>
      <c r="F3036" s="1102">
        <v>30</v>
      </c>
      <c r="G3036" s="514">
        <v>496</v>
      </c>
      <c r="H3036" s="514" t="s">
        <v>82</v>
      </c>
      <c r="I3036" s="514" t="s">
        <v>82</v>
      </c>
      <c r="J3036" s="764" t="s">
        <v>443</v>
      </c>
      <c r="K3036" s="764" t="s">
        <v>443</v>
      </c>
      <c r="L3036" s="837" t="s">
        <v>484</v>
      </c>
      <c r="M3036" s="468" t="s">
        <v>1720</v>
      </c>
      <c r="N3036" s="514">
        <v>191024</v>
      </c>
      <c r="O3036" s="756">
        <v>27.13</v>
      </c>
      <c r="P3036" s="1130">
        <v>25</v>
      </c>
      <c r="Q3036" s="537">
        <f t="shared" si="88"/>
        <v>20.3475</v>
      </c>
      <c r="R3036" s="470">
        <f>Q3036*0.75</f>
        <v>15.260625000000001</v>
      </c>
      <c r="S3036" s="1264">
        <f t="shared" si="89"/>
        <v>9388.0820739648607</v>
      </c>
      <c r="T3036" s="1265"/>
      <c r="U3036" s="1292" t="s">
        <v>1690</v>
      </c>
      <c r="V3036" s="1293"/>
    </row>
    <row r="3037" spans="1:22" ht="18">
      <c r="A3037" s="1652"/>
      <c r="B3037" s="817">
        <v>8</v>
      </c>
      <c r="C3037" s="1099" t="s">
        <v>82</v>
      </c>
      <c r="D3037" s="1102">
        <v>230</v>
      </c>
      <c r="E3037" s="1102">
        <v>0</v>
      </c>
      <c r="F3037" s="1103" t="s">
        <v>82</v>
      </c>
      <c r="G3037" s="514">
        <v>0</v>
      </c>
      <c r="H3037" s="514" t="s">
        <v>82</v>
      </c>
      <c r="I3037" s="514" t="s">
        <v>82</v>
      </c>
      <c r="J3037" s="764" t="s">
        <v>1210</v>
      </c>
      <c r="K3037" s="764">
        <v>0</v>
      </c>
      <c r="L3037" s="837" t="s">
        <v>96</v>
      </c>
      <c r="M3037" s="468" t="s">
        <v>82</v>
      </c>
      <c r="N3037" s="940"/>
      <c r="O3037" s="922"/>
      <c r="P3037" s="871"/>
      <c r="Q3037" s="537">
        <f t="shared" si="88"/>
        <v>0</v>
      </c>
      <c r="R3037" s="470">
        <f>Q3037*0.93</f>
        <v>0</v>
      </c>
      <c r="S3037" s="1264" t="e">
        <f t="shared" si="89"/>
        <v>#DIV/0!</v>
      </c>
      <c r="T3037" s="1265"/>
      <c r="U3037" s="1292" t="s">
        <v>472</v>
      </c>
      <c r="V3037" s="1293"/>
    </row>
    <row r="3038" spans="1:22" ht="18">
      <c r="A3038" s="1652"/>
      <c r="B3038" s="817" t="s">
        <v>465</v>
      </c>
      <c r="C3038" s="1099" t="s">
        <v>82</v>
      </c>
      <c r="D3038" s="1098">
        <v>30</v>
      </c>
      <c r="E3038" s="1104">
        <v>30</v>
      </c>
      <c r="F3038" s="1103" t="s">
        <v>82</v>
      </c>
      <c r="G3038" s="838" t="s">
        <v>96</v>
      </c>
      <c r="H3038" s="468" t="s">
        <v>82</v>
      </c>
      <c r="I3038" s="514" t="s">
        <v>82</v>
      </c>
      <c r="J3038" s="764" t="s">
        <v>699</v>
      </c>
      <c r="K3038" s="514">
        <v>0</v>
      </c>
      <c r="L3038" s="786" t="s">
        <v>82</v>
      </c>
      <c r="M3038" s="863" t="s">
        <v>82</v>
      </c>
      <c r="N3038" s="923"/>
      <c r="O3038" s="922"/>
      <c r="P3038" s="871"/>
      <c r="Q3038" s="537">
        <f t="shared" si="88"/>
        <v>0</v>
      </c>
      <c r="R3038" s="470">
        <f>Q3038*0.93</f>
        <v>0</v>
      </c>
      <c r="S3038" s="1264" t="e">
        <f t="shared" si="89"/>
        <v>#DIV/0!</v>
      </c>
      <c r="T3038" s="1265"/>
      <c r="U3038" s="1292" t="s">
        <v>473</v>
      </c>
      <c r="V3038" s="1293"/>
    </row>
    <row r="3039" spans="1:22" ht="18">
      <c r="A3039" s="1653"/>
      <c r="B3039" s="817" t="s">
        <v>467</v>
      </c>
      <c r="C3039" s="1131">
        <v>26</v>
      </c>
      <c r="D3039" s="1098">
        <v>41</v>
      </c>
      <c r="E3039" s="1109">
        <v>20</v>
      </c>
      <c r="F3039" s="1105">
        <v>30</v>
      </c>
      <c r="G3039" s="514">
        <v>497</v>
      </c>
      <c r="H3039" s="468" t="s">
        <v>82</v>
      </c>
      <c r="I3039" s="514" t="s">
        <v>82</v>
      </c>
      <c r="J3039" s="764">
        <v>0</v>
      </c>
      <c r="K3039" s="764">
        <v>0</v>
      </c>
      <c r="L3039" s="837" t="s">
        <v>484</v>
      </c>
      <c r="M3039" s="1091" t="s">
        <v>1978</v>
      </c>
      <c r="N3039" s="514">
        <v>103108</v>
      </c>
      <c r="O3039" s="787">
        <v>18.02</v>
      </c>
      <c r="P3039" s="801">
        <v>75</v>
      </c>
      <c r="Q3039" s="537">
        <f t="shared" si="88"/>
        <v>4.5049999999999999</v>
      </c>
      <c r="R3039" s="470">
        <f>Q3039*0.7835</f>
        <v>3.5296675</v>
      </c>
      <c r="S3039" s="1264">
        <f t="shared" si="89"/>
        <v>22887.458379578246</v>
      </c>
      <c r="T3039" s="1265"/>
      <c r="U3039" s="1292" t="s">
        <v>1690</v>
      </c>
      <c r="V3039" s="1293"/>
    </row>
    <row r="3040" spans="1:22" ht="18">
      <c r="A3040" s="1651">
        <v>45748</v>
      </c>
      <c r="B3040" s="817" t="s">
        <v>256</v>
      </c>
      <c r="C3040" s="1095">
        <v>47</v>
      </c>
      <c r="D3040" s="1096">
        <v>81</v>
      </c>
      <c r="E3040" s="1101">
        <v>46</v>
      </c>
      <c r="F3040" s="1098">
        <v>32</v>
      </c>
      <c r="G3040" s="514">
        <v>522</v>
      </c>
      <c r="H3040" s="970">
        <v>166</v>
      </c>
      <c r="I3040" s="514" t="s">
        <v>82</v>
      </c>
      <c r="J3040" s="1160" t="s">
        <v>1016</v>
      </c>
      <c r="K3040" s="839" t="s">
        <v>96</v>
      </c>
      <c r="L3040" s="837" t="s">
        <v>484</v>
      </c>
      <c r="M3040" s="468" t="s">
        <v>1985</v>
      </c>
      <c r="N3040" s="514">
        <v>48133</v>
      </c>
      <c r="O3040" s="756">
        <v>101</v>
      </c>
      <c r="P3040" s="768">
        <v>95</v>
      </c>
      <c r="Q3040" s="537">
        <f t="shared" ref="Q3040:Q3093" si="90">O3040*(100-P3040)/100</f>
        <v>5.05</v>
      </c>
      <c r="R3040" s="470">
        <f>Q3040*0.75</f>
        <v>3.7874999999999996</v>
      </c>
      <c r="S3040" s="1264">
        <f t="shared" ref="S3040:S3093" si="91">N3040/Q3040</f>
        <v>9531.287128712871</v>
      </c>
      <c r="T3040" s="1265"/>
      <c r="U3040" s="1292" t="s">
        <v>1690</v>
      </c>
      <c r="V3040" s="1293"/>
    </row>
    <row r="3041" spans="1:23" ht="18">
      <c r="A3041" s="1652"/>
      <c r="B3041" s="817">
        <v>6</v>
      </c>
      <c r="C3041" s="1099">
        <v>0</v>
      </c>
      <c r="D3041" s="1100">
        <v>94</v>
      </c>
      <c r="E3041" s="1101">
        <v>96</v>
      </c>
      <c r="F3041" s="1102">
        <v>28</v>
      </c>
      <c r="G3041" s="514">
        <v>504</v>
      </c>
      <c r="H3041" s="514" t="s">
        <v>82</v>
      </c>
      <c r="I3041" s="514" t="s">
        <v>82</v>
      </c>
      <c r="J3041" s="838" t="s">
        <v>701</v>
      </c>
      <c r="K3041" s="1159" t="s">
        <v>485</v>
      </c>
      <c r="L3041" s="837" t="s">
        <v>96</v>
      </c>
      <c r="M3041" s="468" t="s">
        <v>709</v>
      </c>
      <c r="N3041" s="786"/>
      <c r="O3041" s="756"/>
      <c r="P3041" s="801"/>
      <c r="Q3041" s="537">
        <f t="shared" si="90"/>
        <v>0</v>
      </c>
      <c r="R3041" s="470">
        <f>Q3041*0.75</f>
        <v>0</v>
      </c>
      <c r="S3041" s="1264" t="e">
        <f t="shared" si="91"/>
        <v>#DIV/0!</v>
      </c>
      <c r="T3041" s="1265"/>
      <c r="U3041" s="1292" t="s">
        <v>1982</v>
      </c>
      <c r="V3041" s="1293"/>
    </row>
    <row r="3042" spans="1:23" ht="18">
      <c r="A3042" s="1652"/>
      <c r="B3042" s="817">
        <v>7</v>
      </c>
      <c r="C3042" s="1099">
        <v>100</v>
      </c>
      <c r="D3042" s="1102">
        <v>62</v>
      </c>
      <c r="E3042" s="1102">
        <v>18</v>
      </c>
      <c r="F3042" s="1102">
        <v>30</v>
      </c>
      <c r="G3042" s="514">
        <v>526</v>
      </c>
      <c r="H3042" s="514" t="s">
        <v>82</v>
      </c>
      <c r="I3042" s="514" t="s">
        <v>82</v>
      </c>
      <c r="J3042" s="764" t="s">
        <v>443</v>
      </c>
      <c r="K3042" s="764" t="s">
        <v>443</v>
      </c>
      <c r="L3042" s="837" t="s">
        <v>484</v>
      </c>
      <c r="M3042" s="468" t="s">
        <v>1720</v>
      </c>
      <c r="N3042" s="514">
        <v>191198</v>
      </c>
      <c r="O3042" s="756">
        <v>28.23</v>
      </c>
      <c r="P3042" s="1130">
        <v>25</v>
      </c>
      <c r="Q3042" s="537">
        <f t="shared" si="90"/>
        <v>21.172499999999999</v>
      </c>
      <c r="R3042" s="470">
        <f>Q3042*0.75</f>
        <v>15.879375</v>
      </c>
      <c r="S3042" s="1264">
        <f t="shared" si="91"/>
        <v>9030.487660880859</v>
      </c>
      <c r="T3042" s="1265"/>
      <c r="U3042" s="1292" t="s">
        <v>1690</v>
      </c>
      <c r="V3042" s="1293"/>
    </row>
    <row r="3043" spans="1:23" ht="18">
      <c r="A3043" s="1652"/>
      <c r="B3043" s="817">
        <v>8</v>
      </c>
      <c r="C3043" s="1099" t="s">
        <v>82</v>
      </c>
      <c r="D3043" s="1102">
        <v>230</v>
      </c>
      <c r="E3043" s="1102">
        <v>0</v>
      </c>
      <c r="F3043" s="1103" t="s">
        <v>82</v>
      </c>
      <c r="G3043" s="514">
        <v>0</v>
      </c>
      <c r="H3043" s="514" t="s">
        <v>82</v>
      </c>
      <c r="I3043" s="514" t="s">
        <v>82</v>
      </c>
      <c r="J3043" s="764" t="s">
        <v>1210</v>
      </c>
      <c r="K3043" s="764">
        <v>0</v>
      </c>
      <c r="L3043" s="837" t="s">
        <v>96</v>
      </c>
      <c r="M3043" s="468" t="s">
        <v>82</v>
      </c>
      <c r="N3043" s="940"/>
      <c r="O3043" s="922"/>
      <c r="P3043" s="871"/>
      <c r="Q3043" s="537">
        <f t="shared" si="90"/>
        <v>0</v>
      </c>
      <c r="R3043" s="470">
        <f>Q3043*0.93</f>
        <v>0</v>
      </c>
      <c r="S3043" s="1264" t="e">
        <f t="shared" si="91"/>
        <v>#DIV/0!</v>
      </c>
      <c r="T3043" s="1265"/>
      <c r="U3043" s="1292" t="s">
        <v>472</v>
      </c>
      <c r="V3043" s="1293"/>
    </row>
    <row r="3044" spans="1:23" ht="18">
      <c r="A3044" s="1652"/>
      <c r="B3044" s="817" t="s">
        <v>465</v>
      </c>
      <c r="C3044" s="1099" t="s">
        <v>82</v>
      </c>
      <c r="D3044" s="1098">
        <v>30</v>
      </c>
      <c r="E3044" s="1104">
        <v>30</v>
      </c>
      <c r="F3044" s="1103" t="s">
        <v>82</v>
      </c>
      <c r="G3044" s="838" t="s">
        <v>96</v>
      </c>
      <c r="H3044" s="468" t="s">
        <v>82</v>
      </c>
      <c r="I3044" s="514" t="s">
        <v>82</v>
      </c>
      <c r="J3044" s="764" t="s">
        <v>699</v>
      </c>
      <c r="K3044" s="514">
        <v>0</v>
      </c>
      <c r="L3044" s="786" t="s">
        <v>82</v>
      </c>
      <c r="M3044" s="863" t="s">
        <v>82</v>
      </c>
      <c r="N3044" s="923"/>
      <c r="O3044" s="922"/>
      <c r="P3044" s="871"/>
      <c r="Q3044" s="537">
        <f t="shared" si="90"/>
        <v>0</v>
      </c>
      <c r="R3044" s="470">
        <f>Q3044*0.93</f>
        <v>0</v>
      </c>
      <c r="S3044" s="1264" t="e">
        <f t="shared" si="91"/>
        <v>#DIV/0!</v>
      </c>
      <c r="T3044" s="1265"/>
      <c r="U3044" s="1292" t="s">
        <v>473</v>
      </c>
      <c r="V3044" s="1293"/>
    </row>
    <row r="3045" spans="1:23" ht="18">
      <c r="A3045" s="1653"/>
      <c r="B3045" s="817" t="s">
        <v>467</v>
      </c>
      <c r="C3045" s="1131">
        <v>26</v>
      </c>
      <c r="D3045" s="1098">
        <v>41</v>
      </c>
      <c r="E3045" s="1109">
        <v>20</v>
      </c>
      <c r="F3045" s="1105">
        <v>30</v>
      </c>
      <c r="G3045" s="514">
        <v>504</v>
      </c>
      <c r="H3045" s="468" t="s">
        <v>82</v>
      </c>
      <c r="I3045" s="514" t="s">
        <v>82</v>
      </c>
      <c r="J3045" s="764">
        <v>0</v>
      </c>
      <c r="K3045" s="764">
        <v>0</v>
      </c>
      <c r="L3045" s="837" t="s">
        <v>484</v>
      </c>
      <c r="M3045" s="1091" t="s">
        <v>1978</v>
      </c>
      <c r="N3045" s="514">
        <v>103108</v>
      </c>
      <c r="O3045" s="787">
        <v>18.02</v>
      </c>
      <c r="P3045" s="801">
        <v>75</v>
      </c>
      <c r="Q3045" s="537">
        <f t="shared" si="90"/>
        <v>4.5049999999999999</v>
      </c>
      <c r="R3045" s="470">
        <f>Q3045*0.7835</f>
        <v>3.5296675</v>
      </c>
      <c r="S3045" s="1264">
        <f t="shared" si="91"/>
        <v>22887.458379578246</v>
      </c>
      <c r="T3045" s="1265"/>
      <c r="U3045" s="1292" t="s">
        <v>1690</v>
      </c>
      <c r="V3045" s="1293"/>
    </row>
    <row r="3046" spans="1:23" ht="18">
      <c r="A3046" s="1651">
        <v>45749</v>
      </c>
      <c r="B3046" s="817" t="s">
        <v>256</v>
      </c>
      <c r="C3046" s="1095">
        <v>47</v>
      </c>
      <c r="D3046" s="1096">
        <v>81</v>
      </c>
      <c r="E3046" s="1101">
        <v>48</v>
      </c>
      <c r="F3046" s="1098" t="s">
        <v>907</v>
      </c>
      <c r="G3046" s="514">
        <v>520</v>
      </c>
      <c r="H3046" s="970">
        <v>166</v>
      </c>
      <c r="I3046" s="514" t="s">
        <v>82</v>
      </c>
      <c r="J3046" s="1160" t="s">
        <v>1016</v>
      </c>
      <c r="K3046" s="839" t="s">
        <v>96</v>
      </c>
      <c r="L3046" s="837" t="s">
        <v>484</v>
      </c>
      <c r="M3046" s="468" t="s">
        <v>1458</v>
      </c>
      <c r="N3046" s="514">
        <v>48526</v>
      </c>
      <c r="O3046" s="756">
        <v>109.5</v>
      </c>
      <c r="P3046" s="768">
        <v>95</v>
      </c>
      <c r="Q3046" s="537">
        <f t="shared" si="90"/>
        <v>5.4749999999999996</v>
      </c>
      <c r="R3046" s="470">
        <f>Q3046*0.75</f>
        <v>4.1062499999999993</v>
      </c>
      <c r="S3046" s="1264">
        <f t="shared" si="91"/>
        <v>8863.1963470319643</v>
      </c>
      <c r="T3046" s="1265"/>
      <c r="U3046" s="1292" t="s">
        <v>1690</v>
      </c>
      <c r="V3046" s="1293"/>
      <c r="W3046" s="959">
        <v>14</v>
      </c>
    </row>
    <row r="3047" spans="1:23" ht="18">
      <c r="A3047" s="1652"/>
      <c r="B3047" s="817">
        <v>6</v>
      </c>
      <c r="C3047" s="1099">
        <v>0</v>
      </c>
      <c r="D3047" s="1100">
        <v>94</v>
      </c>
      <c r="E3047" s="1101">
        <v>97</v>
      </c>
      <c r="F3047" s="1102">
        <v>28</v>
      </c>
      <c r="G3047" s="514">
        <v>503</v>
      </c>
      <c r="H3047" s="514" t="s">
        <v>82</v>
      </c>
      <c r="I3047" s="514" t="s">
        <v>82</v>
      </c>
      <c r="J3047" s="838" t="s">
        <v>695</v>
      </c>
      <c r="K3047" s="1159" t="s">
        <v>1141</v>
      </c>
      <c r="L3047" s="837" t="s">
        <v>96</v>
      </c>
      <c r="M3047" s="468" t="s">
        <v>709</v>
      </c>
      <c r="N3047" s="786"/>
      <c r="O3047" s="756"/>
      <c r="P3047" s="801"/>
      <c r="Q3047" s="537">
        <f t="shared" si="90"/>
        <v>0</v>
      </c>
      <c r="R3047" s="470">
        <f>Q3047*0.75</f>
        <v>0</v>
      </c>
      <c r="S3047" s="1264" t="e">
        <f t="shared" si="91"/>
        <v>#DIV/0!</v>
      </c>
      <c r="T3047" s="1265"/>
      <c r="U3047" s="1292" t="s">
        <v>1982</v>
      </c>
      <c r="V3047" s="1293"/>
    </row>
    <row r="3048" spans="1:23" ht="18">
      <c r="A3048" s="1652"/>
      <c r="B3048" s="817">
        <v>7</v>
      </c>
      <c r="C3048" s="1099">
        <v>100</v>
      </c>
      <c r="D3048" s="1102">
        <v>62</v>
      </c>
      <c r="E3048" s="1102" t="s">
        <v>679</v>
      </c>
      <c r="F3048" s="1102">
        <v>30</v>
      </c>
      <c r="G3048" s="514">
        <v>523</v>
      </c>
      <c r="H3048" s="514" t="s">
        <v>82</v>
      </c>
      <c r="I3048" s="514" t="s">
        <v>82</v>
      </c>
      <c r="J3048" s="764" t="s">
        <v>443</v>
      </c>
      <c r="K3048" s="764" t="s">
        <v>443</v>
      </c>
      <c r="L3048" s="837" t="s">
        <v>484</v>
      </c>
      <c r="M3048" s="468" t="s">
        <v>1720</v>
      </c>
      <c r="N3048" s="514">
        <v>191198</v>
      </c>
      <c r="O3048" s="756">
        <v>35</v>
      </c>
      <c r="P3048" s="1130">
        <v>25</v>
      </c>
      <c r="Q3048" s="537">
        <f t="shared" si="90"/>
        <v>26.25</v>
      </c>
      <c r="R3048" s="470">
        <f>Q3048*0.75</f>
        <v>19.6875</v>
      </c>
      <c r="S3048" s="1264">
        <f t="shared" si="91"/>
        <v>7283.7333333333336</v>
      </c>
      <c r="T3048" s="1265"/>
      <c r="U3048" s="1292" t="s">
        <v>1690</v>
      </c>
      <c r="V3048" s="1293"/>
    </row>
    <row r="3049" spans="1:23" ht="18">
      <c r="A3049" s="1652"/>
      <c r="B3049" s="817">
        <v>8</v>
      </c>
      <c r="C3049" s="1099" t="s">
        <v>82</v>
      </c>
      <c r="D3049" s="1102">
        <v>230</v>
      </c>
      <c r="E3049" s="1102">
        <v>0</v>
      </c>
      <c r="F3049" s="1103" t="s">
        <v>82</v>
      </c>
      <c r="G3049" s="514">
        <v>0</v>
      </c>
      <c r="H3049" s="514" t="s">
        <v>82</v>
      </c>
      <c r="I3049" s="514" t="s">
        <v>82</v>
      </c>
      <c r="J3049" s="764" t="s">
        <v>1210</v>
      </c>
      <c r="K3049" s="764">
        <v>0</v>
      </c>
      <c r="L3049" s="837" t="s">
        <v>96</v>
      </c>
      <c r="M3049" s="468" t="s">
        <v>82</v>
      </c>
      <c r="N3049" s="940"/>
      <c r="O3049" s="922"/>
      <c r="P3049" s="871"/>
      <c r="Q3049" s="537">
        <f t="shared" si="90"/>
        <v>0</v>
      </c>
      <c r="R3049" s="470">
        <f>Q3049*0.93</f>
        <v>0</v>
      </c>
      <c r="S3049" s="1264" t="e">
        <f t="shared" si="91"/>
        <v>#DIV/0!</v>
      </c>
      <c r="T3049" s="1265"/>
      <c r="U3049" s="1292" t="s">
        <v>472</v>
      </c>
      <c r="V3049" s="1293"/>
    </row>
    <row r="3050" spans="1:23" ht="18">
      <c r="A3050" s="1652"/>
      <c r="B3050" s="817" t="s">
        <v>465</v>
      </c>
      <c r="C3050" s="1099" t="s">
        <v>82</v>
      </c>
      <c r="D3050" s="1098">
        <v>30</v>
      </c>
      <c r="E3050" s="1104">
        <v>30</v>
      </c>
      <c r="F3050" s="1103" t="s">
        <v>82</v>
      </c>
      <c r="G3050" s="838" t="s">
        <v>96</v>
      </c>
      <c r="H3050" s="468" t="s">
        <v>82</v>
      </c>
      <c r="I3050" s="514" t="s">
        <v>82</v>
      </c>
      <c r="J3050" s="764" t="s">
        <v>699</v>
      </c>
      <c r="K3050" s="514">
        <v>0</v>
      </c>
      <c r="L3050" s="786" t="s">
        <v>82</v>
      </c>
      <c r="M3050" s="863" t="s">
        <v>82</v>
      </c>
      <c r="N3050" s="923"/>
      <c r="O3050" s="922"/>
      <c r="P3050" s="871"/>
      <c r="Q3050" s="537">
        <f t="shared" si="90"/>
        <v>0</v>
      </c>
      <c r="R3050" s="470">
        <f>Q3050*0.93</f>
        <v>0</v>
      </c>
      <c r="S3050" s="1264" t="e">
        <f t="shared" si="91"/>
        <v>#DIV/0!</v>
      </c>
      <c r="T3050" s="1265"/>
      <c r="U3050" s="1292" t="s">
        <v>473</v>
      </c>
      <c r="V3050" s="1293"/>
    </row>
    <row r="3051" spans="1:23" ht="18">
      <c r="A3051" s="1653"/>
      <c r="B3051" s="817" t="s">
        <v>467</v>
      </c>
      <c r="C3051" s="1131">
        <v>26</v>
      </c>
      <c r="D3051" s="1098">
        <v>41</v>
      </c>
      <c r="E3051" s="1109">
        <v>20</v>
      </c>
      <c r="F3051" s="1105">
        <v>30</v>
      </c>
      <c r="G3051" s="514">
        <v>501</v>
      </c>
      <c r="H3051" s="468" t="s">
        <v>82</v>
      </c>
      <c r="I3051" s="514" t="s">
        <v>82</v>
      </c>
      <c r="J3051" s="764">
        <v>0</v>
      </c>
      <c r="K3051" s="764">
        <v>0</v>
      </c>
      <c r="L3051" s="837" t="s">
        <v>484</v>
      </c>
      <c r="M3051" s="1091" t="s">
        <v>1978</v>
      </c>
      <c r="N3051" s="514">
        <v>103108</v>
      </c>
      <c r="O3051" s="787">
        <v>27</v>
      </c>
      <c r="P3051" s="801">
        <v>75</v>
      </c>
      <c r="Q3051" s="537">
        <f t="shared" si="90"/>
        <v>6.75</v>
      </c>
      <c r="R3051" s="470">
        <f>Q3051*0.7835</f>
        <v>5.2886249999999997</v>
      </c>
      <c r="S3051" s="1264">
        <f t="shared" si="91"/>
        <v>15275.259259259259</v>
      </c>
      <c r="T3051" s="1265"/>
      <c r="U3051" s="1292" t="s">
        <v>1690</v>
      </c>
      <c r="V3051" s="1293"/>
    </row>
    <row r="3052" spans="1:23" ht="18">
      <c r="A3052" s="1651">
        <v>45750</v>
      </c>
      <c r="B3052" s="817" t="s">
        <v>256</v>
      </c>
      <c r="C3052" s="1095">
        <v>47</v>
      </c>
      <c r="D3052" s="1096">
        <v>81</v>
      </c>
      <c r="E3052" s="1101">
        <v>48</v>
      </c>
      <c r="F3052" s="1098" t="s">
        <v>907</v>
      </c>
      <c r="G3052" s="514">
        <v>519</v>
      </c>
      <c r="H3052" s="970">
        <v>166</v>
      </c>
      <c r="I3052" s="514" t="s">
        <v>82</v>
      </c>
      <c r="J3052" s="1160" t="s">
        <v>1016</v>
      </c>
      <c r="K3052" s="839" t="s">
        <v>96</v>
      </c>
      <c r="L3052" s="837" t="s">
        <v>484</v>
      </c>
      <c r="M3052" s="468" t="s">
        <v>1458</v>
      </c>
      <c r="N3052" s="514">
        <v>48526</v>
      </c>
      <c r="O3052" s="756">
        <v>109.5</v>
      </c>
      <c r="P3052" s="768">
        <v>95</v>
      </c>
      <c r="Q3052" s="537">
        <f t="shared" si="90"/>
        <v>5.4749999999999996</v>
      </c>
      <c r="R3052" s="470">
        <f>Q3052*0.75</f>
        <v>4.1062499999999993</v>
      </c>
      <c r="S3052" s="1264">
        <f t="shared" si="91"/>
        <v>8863.1963470319643</v>
      </c>
      <c r="T3052" s="1265"/>
      <c r="U3052" s="1292" t="s">
        <v>1690</v>
      </c>
      <c r="V3052" s="1293"/>
    </row>
    <row r="3053" spans="1:23" ht="18">
      <c r="A3053" s="1652"/>
      <c r="B3053" s="817">
        <v>6</v>
      </c>
      <c r="C3053" s="1099">
        <v>0</v>
      </c>
      <c r="D3053" s="1100">
        <v>94</v>
      </c>
      <c r="E3053" s="1101">
        <v>97</v>
      </c>
      <c r="F3053" s="1102">
        <v>28</v>
      </c>
      <c r="G3053" s="514">
        <v>505</v>
      </c>
      <c r="H3053" s="514" t="s">
        <v>82</v>
      </c>
      <c r="I3053" s="514" t="s">
        <v>82</v>
      </c>
      <c r="J3053" s="838" t="s">
        <v>695</v>
      </c>
      <c r="K3053" s="1159" t="s">
        <v>700</v>
      </c>
      <c r="L3053" s="837" t="s">
        <v>96</v>
      </c>
      <c r="M3053" s="468" t="s">
        <v>709</v>
      </c>
      <c r="N3053" s="786"/>
      <c r="O3053" s="756"/>
      <c r="P3053" s="801"/>
      <c r="Q3053" s="537">
        <f t="shared" si="90"/>
        <v>0</v>
      </c>
      <c r="R3053" s="470">
        <f>Q3053*0.75</f>
        <v>0</v>
      </c>
      <c r="S3053" s="1264" t="e">
        <f t="shared" si="91"/>
        <v>#DIV/0!</v>
      </c>
      <c r="T3053" s="1265"/>
      <c r="U3053" s="1292" t="s">
        <v>1982</v>
      </c>
      <c r="V3053" s="1293"/>
    </row>
    <row r="3054" spans="1:23" ht="18">
      <c r="A3054" s="1652"/>
      <c r="B3054" s="817">
        <v>7</v>
      </c>
      <c r="C3054" s="1099">
        <v>100</v>
      </c>
      <c r="D3054" s="1102">
        <v>62</v>
      </c>
      <c r="E3054" s="1102" t="s">
        <v>679</v>
      </c>
      <c r="F3054" s="1102">
        <v>30</v>
      </c>
      <c r="G3054" s="514">
        <v>523</v>
      </c>
      <c r="H3054" s="514" t="s">
        <v>82</v>
      </c>
      <c r="I3054" s="514" t="s">
        <v>82</v>
      </c>
      <c r="J3054" s="764" t="s">
        <v>443</v>
      </c>
      <c r="K3054" s="764" t="s">
        <v>443</v>
      </c>
      <c r="L3054" s="837" t="s">
        <v>484</v>
      </c>
      <c r="M3054" s="468" t="s">
        <v>1720</v>
      </c>
      <c r="N3054" s="514">
        <v>192729</v>
      </c>
      <c r="O3054" s="756">
        <v>34.69</v>
      </c>
      <c r="P3054" s="1130">
        <v>25</v>
      </c>
      <c r="Q3054" s="537">
        <f t="shared" si="90"/>
        <v>26.017499999999998</v>
      </c>
      <c r="R3054" s="470">
        <f>Q3054*0.75</f>
        <v>19.513124999999999</v>
      </c>
      <c r="S3054" s="1264">
        <f t="shared" si="91"/>
        <v>7407.6679158258867</v>
      </c>
      <c r="T3054" s="1265"/>
      <c r="U3054" s="1292" t="s">
        <v>1690</v>
      </c>
      <c r="V3054" s="1293"/>
    </row>
    <row r="3055" spans="1:23" ht="18">
      <c r="A3055" s="1652"/>
      <c r="B3055" s="817">
        <v>8</v>
      </c>
      <c r="C3055" s="1099" t="s">
        <v>82</v>
      </c>
      <c r="D3055" s="1102">
        <v>230</v>
      </c>
      <c r="E3055" s="1102">
        <v>0</v>
      </c>
      <c r="F3055" s="1103" t="s">
        <v>82</v>
      </c>
      <c r="G3055" s="514">
        <v>0</v>
      </c>
      <c r="H3055" s="514" t="s">
        <v>82</v>
      </c>
      <c r="I3055" s="514" t="s">
        <v>82</v>
      </c>
      <c r="J3055" s="764" t="s">
        <v>1210</v>
      </c>
      <c r="K3055" s="764">
        <v>0</v>
      </c>
      <c r="L3055" s="837" t="s">
        <v>96</v>
      </c>
      <c r="M3055" s="468" t="s">
        <v>82</v>
      </c>
      <c r="N3055" s="940"/>
      <c r="O3055" s="922"/>
      <c r="P3055" s="871"/>
      <c r="Q3055" s="537">
        <f t="shared" si="90"/>
        <v>0</v>
      </c>
      <c r="R3055" s="470">
        <f>Q3055*0.93</f>
        <v>0</v>
      </c>
      <c r="S3055" s="1264" t="e">
        <f t="shared" si="91"/>
        <v>#DIV/0!</v>
      </c>
      <c r="T3055" s="1265"/>
      <c r="U3055" s="1292" t="s">
        <v>472</v>
      </c>
      <c r="V3055" s="1293"/>
    </row>
    <row r="3056" spans="1:23" ht="18">
      <c r="A3056" s="1652"/>
      <c r="B3056" s="817" t="s">
        <v>465</v>
      </c>
      <c r="C3056" s="1099" t="s">
        <v>82</v>
      </c>
      <c r="D3056" s="1098">
        <v>30</v>
      </c>
      <c r="E3056" s="1104">
        <v>30</v>
      </c>
      <c r="F3056" s="1103" t="s">
        <v>82</v>
      </c>
      <c r="G3056" s="838" t="s">
        <v>96</v>
      </c>
      <c r="H3056" s="468" t="s">
        <v>82</v>
      </c>
      <c r="I3056" s="514" t="s">
        <v>82</v>
      </c>
      <c r="J3056" s="764" t="s">
        <v>699</v>
      </c>
      <c r="K3056" s="514">
        <v>0</v>
      </c>
      <c r="L3056" s="786" t="s">
        <v>82</v>
      </c>
      <c r="M3056" s="863" t="s">
        <v>82</v>
      </c>
      <c r="N3056" s="923"/>
      <c r="O3056" s="922"/>
      <c r="P3056" s="871"/>
      <c r="Q3056" s="537">
        <f t="shared" si="90"/>
        <v>0</v>
      </c>
      <c r="R3056" s="470">
        <f>Q3056*0.93</f>
        <v>0</v>
      </c>
      <c r="S3056" s="1264" t="e">
        <f t="shared" si="91"/>
        <v>#DIV/0!</v>
      </c>
      <c r="T3056" s="1265"/>
      <c r="U3056" s="1292" t="s">
        <v>473</v>
      </c>
      <c r="V3056" s="1293"/>
    </row>
    <row r="3057" spans="1:22" ht="18">
      <c r="A3057" s="1653"/>
      <c r="B3057" s="817" t="s">
        <v>467</v>
      </c>
      <c r="C3057" s="1131">
        <v>26</v>
      </c>
      <c r="D3057" s="1098">
        <v>41</v>
      </c>
      <c r="E3057" s="1109">
        <v>20</v>
      </c>
      <c r="F3057" s="1105">
        <v>30</v>
      </c>
      <c r="G3057" s="514">
        <v>503</v>
      </c>
      <c r="H3057" s="468" t="s">
        <v>82</v>
      </c>
      <c r="I3057" s="514" t="s">
        <v>82</v>
      </c>
      <c r="J3057" s="764">
        <v>0</v>
      </c>
      <c r="K3057" s="764">
        <v>0</v>
      </c>
      <c r="L3057" s="837" t="s">
        <v>484</v>
      </c>
      <c r="M3057" s="1091" t="s">
        <v>1978</v>
      </c>
      <c r="N3057" s="514">
        <v>103108</v>
      </c>
      <c r="O3057" s="787">
        <v>27</v>
      </c>
      <c r="P3057" s="801">
        <v>75</v>
      </c>
      <c r="Q3057" s="537">
        <f t="shared" si="90"/>
        <v>6.75</v>
      </c>
      <c r="R3057" s="470">
        <f>Q3057*0.7835</f>
        <v>5.2886249999999997</v>
      </c>
      <c r="S3057" s="1264">
        <f t="shared" si="91"/>
        <v>15275.259259259259</v>
      </c>
      <c r="T3057" s="1265"/>
      <c r="U3057" s="1292" t="s">
        <v>1690</v>
      </c>
      <c r="V3057" s="1293"/>
    </row>
    <row r="3058" spans="1:22" ht="18">
      <c r="A3058" s="1651">
        <v>45751</v>
      </c>
      <c r="B3058" s="817" t="s">
        <v>256</v>
      </c>
      <c r="C3058" s="1095">
        <v>47</v>
      </c>
      <c r="D3058" s="1096">
        <v>81</v>
      </c>
      <c r="E3058" s="1101">
        <v>48</v>
      </c>
      <c r="F3058" s="1098">
        <v>33</v>
      </c>
      <c r="G3058" s="514">
        <v>520</v>
      </c>
      <c r="H3058" s="970">
        <v>166</v>
      </c>
      <c r="I3058" s="514" t="s">
        <v>82</v>
      </c>
      <c r="J3058" s="1160" t="s">
        <v>1016</v>
      </c>
      <c r="K3058" s="839" t="s">
        <v>96</v>
      </c>
      <c r="L3058" s="837" t="s">
        <v>484</v>
      </c>
      <c r="M3058" s="468" t="s">
        <v>1458</v>
      </c>
      <c r="N3058" s="514">
        <v>47586</v>
      </c>
      <c r="O3058" s="756">
        <v>109.5</v>
      </c>
      <c r="P3058" s="768">
        <v>95</v>
      </c>
      <c r="Q3058" s="537">
        <f t="shared" si="90"/>
        <v>5.4749999999999996</v>
      </c>
      <c r="R3058" s="470">
        <f>Q3058*0.75</f>
        <v>4.1062499999999993</v>
      </c>
      <c r="S3058" s="1264">
        <f t="shared" si="91"/>
        <v>8691.5068493150684</v>
      </c>
      <c r="T3058" s="1265"/>
      <c r="U3058" s="1292" t="s">
        <v>1690</v>
      </c>
      <c r="V3058" s="1293"/>
    </row>
    <row r="3059" spans="1:22" ht="18">
      <c r="A3059" s="1652"/>
      <c r="B3059" s="817">
        <v>6</v>
      </c>
      <c r="C3059" s="1099">
        <v>0</v>
      </c>
      <c r="D3059" s="1100">
        <v>94</v>
      </c>
      <c r="E3059" s="1101">
        <v>97</v>
      </c>
      <c r="F3059" s="1102">
        <v>28</v>
      </c>
      <c r="G3059" s="514">
        <v>504</v>
      </c>
      <c r="H3059" s="514" t="s">
        <v>82</v>
      </c>
      <c r="I3059" s="514" t="s">
        <v>82</v>
      </c>
      <c r="J3059" s="838" t="s">
        <v>695</v>
      </c>
      <c r="K3059" s="1159" t="s">
        <v>1141</v>
      </c>
      <c r="L3059" s="837" t="s">
        <v>96</v>
      </c>
      <c r="M3059" s="468" t="s">
        <v>709</v>
      </c>
      <c r="N3059" s="786"/>
      <c r="O3059" s="756"/>
      <c r="P3059" s="801"/>
      <c r="Q3059" s="537">
        <f t="shared" si="90"/>
        <v>0</v>
      </c>
      <c r="R3059" s="470">
        <f>Q3059*0.75</f>
        <v>0</v>
      </c>
      <c r="S3059" s="1264" t="e">
        <f t="shared" si="91"/>
        <v>#DIV/0!</v>
      </c>
      <c r="T3059" s="1265"/>
      <c r="U3059" s="1292" t="s">
        <v>1982</v>
      </c>
      <c r="V3059" s="1293"/>
    </row>
    <row r="3060" spans="1:22" ht="18">
      <c r="A3060" s="1652"/>
      <c r="B3060" s="817">
        <v>7</v>
      </c>
      <c r="C3060" s="1099">
        <v>100</v>
      </c>
      <c r="D3060" s="1102">
        <v>62</v>
      </c>
      <c r="E3060" s="1102">
        <v>17</v>
      </c>
      <c r="F3060" s="1102">
        <v>30</v>
      </c>
      <c r="G3060" s="514">
        <v>519</v>
      </c>
      <c r="H3060" s="514" t="s">
        <v>82</v>
      </c>
      <c r="I3060" s="514" t="s">
        <v>82</v>
      </c>
      <c r="J3060" s="764" t="s">
        <v>443</v>
      </c>
      <c r="K3060" s="764" t="s">
        <v>443</v>
      </c>
      <c r="L3060" s="837" t="s">
        <v>484</v>
      </c>
      <c r="M3060" s="468" t="s">
        <v>1720</v>
      </c>
      <c r="N3060" s="514">
        <v>192729</v>
      </c>
      <c r="O3060" s="756">
        <v>33.81</v>
      </c>
      <c r="P3060" s="1130">
        <v>25</v>
      </c>
      <c r="Q3060" s="537">
        <f t="shared" si="90"/>
        <v>25.357500000000002</v>
      </c>
      <c r="R3060" s="470">
        <f>Q3060*0.75</f>
        <v>19.018125000000001</v>
      </c>
      <c r="S3060" s="1264">
        <f t="shared" si="91"/>
        <v>7600.4732327713691</v>
      </c>
      <c r="T3060" s="1265"/>
      <c r="U3060" s="1292" t="s">
        <v>1690</v>
      </c>
      <c r="V3060" s="1293"/>
    </row>
    <row r="3061" spans="1:22" ht="18">
      <c r="A3061" s="1652"/>
      <c r="B3061" s="817">
        <v>8</v>
      </c>
      <c r="C3061" s="1099" t="s">
        <v>82</v>
      </c>
      <c r="D3061" s="1102">
        <v>230</v>
      </c>
      <c r="E3061" s="1102">
        <v>0</v>
      </c>
      <c r="F3061" s="1103" t="s">
        <v>82</v>
      </c>
      <c r="G3061" s="514">
        <v>0</v>
      </c>
      <c r="H3061" s="514" t="s">
        <v>82</v>
      </c>
      <c r="I3061" s="514" t="s">
        <v>82</v>
      </c>
      <c r="J3061" s="764" t="s">
        <v>1210</v>
      </c>
      <c r="K3061" s="764">
        <v>0</v>
      </c>
      <c r="L3061" s="837" t="s">
        <v>96</v>
      </c>
      <c r="M3061" s="468" t="s">
        <v>82</v>
      </c>
      <c r="N3061" s="940"/>
      <c r="O3061" s="922"/>
      <c r="P3061" s="871"/>
      <c r="Q3061" s="537">
        <f t="shared" si="90"/>
        <v>0</v>
      </c>
      <c r="R3061" s="470">
        <f>Q3061*0.93</f>
        <v>0</v>
      </c>
      <c r="S3061" s="1264" t="e">
        <f t="shared" si="91"/>
        <v>#DIV/0!</v>
      </c>
      <c r="T3061" s="1265"/>
      <c r="U3061" s="1292" t="s">
        <v>472</v>
      </c>
      <c r="V3061" s="1293"/>
    </row>
    <row r="3062" spans="1:22" ht="18">
      <c r="A3062" s="1652"/>
      <c r="B3062" s="817" t="s">
        <v>465</v>
      </c>
      <c r="C3062" s="1099" t="s">
        <v>82</v>
      </c>
      <c r="D3062" s="1098">
        <v>30</v>
      </c>
      <c r="E3062" s="1104">
        <v>30</v>
      </c>
      <c r="F3062" s="1103" t="s">
        <v>82</v>
      </c>
      <c r="G3062" s="838" t="s">
        <v>96</v>
      </c>
      <c r="H3062" s="468" t="s">
        <v>82</v>
      </c>
      <c r="I3062" s="514" t="s">
        <v>82</v>
      </c>
      <c r="J3062" s="764" t="s">
        <v>699</v>
      </c>
      <c r="K3062" s="514">
        <v>0</v>
      </c>
      <c r="L3062" s="786" t="s">
        <v>82</v>
      </c>
      <c r="M3062" s="863" t="s">
        <v>82</v>
      </c>
      <c r="N3062" s="923"/>
      <c r="O3062" s="922"/>
      <c r="P3062" s="871"/>
      <c r="Q3062" s="537">
        <f t="shared" si="90"/>
        <v>0</v>
      </c>
      <c r="R3062" s="470">
        <f>Q3062*0.93</f>
        <v>0</v>
      </c>
      <c r="S3062" s="1264" t="e">
        <f t="shared" si="91"/>
        <v>#DIV/0!</v>
      </c>
      <c r="T3062" s="1265"/>
      <c r="U3062" s="1292" t="s">
        <v>473</v>
      </c>
      <c r="V3062" s="1293"/>
    </row>
    <row r="3063" spans="1:22" ht="18">
      <c r="A3063" s="1653"/>
      <c r="B3063" s="817" t="s">
        <v>467</v>
      </c>
      <c r="C3063" s="1131">
        <v>26</v>
      </c>
      <c r="D3063" s="1098">
        <v>41</v>
      </c>
      <c r="E3063" s="1109">
        <v>20</v>
      </c>
      <c r="F3063" s="1105">
        <v>30</v>
      </c>
      <c r="G3063" s="514">
        <v>501</v>
      </c>
      <c r="H3063" s="468" t="s">
        <v>82</v>
      </c>
      <c r="I3063" s="514" t="s">
        <v>82</v>
      </c>
      <c r="J3063" s="764">
        <v>0</v>
      </c>
      <c r="K3063" s="764">
        <v>0</v>
      </c>
      <c r="L3063" s="837" t="s">
        <v>484</v>
      </c>
      <c r="M3063" s="1091" t="s">
        <v>1978</v>
      </c>
      <c r="N3063" s="514">
        <v>103108</v>
      </c>
      <c r="O3063" s="787">
        <v>27</v>
      </c>
      <c r="P3063" s="801">
        <v>75</v>
      </c>
      <c r="Q3063" s="537">
        <f t="shared" si="90"/>
        <v>6.75</v>
      </c>
      <c r="R3063" s="470">
        <f>Q3063*0.7835</f>
        <v>5.2886249999999997</v>
      </c>
      <c r="S3063" s="1264">
        <f t="shared" si="91"/>
        <v>15275.259259259259</v>
      </c>
      <c r="T3063" s="1265"/>
      <c r="U3063" s="1292" t="s">
        <v>1690</v>
      </c>
      <c r="V3063" s="1293"/>
    </row>
    <row r="3064" spans="1:22" ht="18">
      <c r="A3064" s="1651">
        <v>45752</v>
      </c>
      <c r="B3064" s="817" t="s">
        <v>256</v>
      </c>
      <c r="C3064" s="1095">
        <v>47</v>
      </c>
      <c r="D3064" s="1096">
        <v>81</v>
      </c>
      <c r="E3064" s="1101">
        <v>48</v>
      </c>
      <c r="F3064" s="1098">
        <v>33</v>
      </c>
      <c r="G3064" s="514">
        <v>520</v>
      </c>
      <c r="H3064" s="970">
        <v>166</v>
      </c>
      <c r="I3064" s="514" t="s">
        <v>82</v>
      </c>
      <c r="J3064" s="1160" t="s">
        <v>1016</v>
      </c>
      <c r="K3064" s="839" t="s">
        <v>96</v>
      </c>
      <c r="L3064" s="837" t="s">
        <v>484</v>
      </c>
      <c r="M3064" s="468" t="s">
        <v>1458</v>
      </c>
      <c r="N3064" s="514">
        <v>47586</v>
      </c>
      <c r="O3064" s="756">
        <v>110</v>
      </c>
      <c r="P3064" s="768">
        <v>95</v>
      </c>
      <c r="Q3064" s="537">
        <f t="shared" si="90"/>
        <v>5.5</v>
      </c>
      <c r="R3064" s="470">
        <f>Q3064*0.75</f>
        <v>4.125</v>
      </c>
      <c r="S3064" s="1264">
        <f t="shared" si="91"/>
        <v>8652</v>
      </c>
      <c r="T3064" s="1265"/>
      <c r="U3064" s="1292" t="s">
        <v>1690</v>
      </c>
      <c r="V3064" s="1293"/>
    </row>
    <row r="3065" spans="1:22" ht="18">
      <c r="A3065" s="1652"/>
      <c r="B3065" s="817">
        <v>6</v>
      </c>
      <c r="C3065" s="1099">
        <v>0</v>
      </c>
      <c r="D3065" s="1100">
        <v>94</v>
      </c>
      <c r="E3065" s="1101">
        <v>97</v>
      </c>
      <c r="F3065" s="1102">
        <v>28</v>
      </c>
      <c r="G3065" s="514">
        <v>504</v>
      </c>
      <c r="H3065" s="514" t="s">
        <v>82</v>
      </c>
      <c r="I3065" s="514" t="s">
        <v>82</v>
      </c>
      <c r="J3065" s="838" t="s">
        <v>695</v>
      </c>
      <c r="K3065" s="1159" t="s">
        <v>1829</v>
      </c>
      <c r="L3065" s="837" t="s">
        <v>96</v>
      </c>
      <c r="M3065" s="468" t="s">
        <v>709</v>
      </c>
      <c r="N3065" s="786"/>
      <c r="O3065" s="756"/>
      <c r="P3065" s="801"/>
      <c r="Q3065" s="537">
        <f t="shared" si="90"/>
        <v>0</v>
      </c>
      <c r="R3065" s="470">
        <f>Q3065*0.75</f>
        <v>0</v>
      </c>
      <c r="S3065" s="1264" t="e">
        <f t="shared" si="91"/>
        <v>#DIV/0!</v>
      </c>
      <c r="T3065" s="1265"/>
      <c r="U3065" s="1292" t="s">
        <v>1982</v>
      </c>
      <c r="V3065" s="1293"/>
    </row>
    <row r="3066" spans="1:22" ht="18">
      <c r="A3066" s="1652"/>
      <c r="B3066" s="817">
        <v>7</v>
      </c>
      <c r="C3066" s="1099">
        <v>100</v>
      </c>
      <c r="D3066" s="1102">
        <v>62</v>
      </c>
      <c r="E3066" s="1102">
        <v>17</v>
      </c>
      <c r="F3066" s="1102">
        <v>30</v>
      </c>
      <c r="G3066" s="514">
        <v>519</v>
      </c>
      <c r="H3066" s="514" t="s">
        <v>82</v>
      </c>
      <c r="I3066" s="514" t="s">
        <v>82</v>
      </c>
      <c r="J3066" s="764" t="s">
        <v>443</v>
      </c>
      <c r="K3066" s="764" t="s">
        <v>443</v>
      </c>
      <c r="L3066" s="837" t="s">
        <v>484</v>
      </c>
      <c r="M3066" s="468" t="s">
        <v>1720</v>
      </c>
      <c r="N3066" s="514">
        <v>193449</v>
      </c>
      <c r="O3066" s="756">
        <v>31.48</v>
      </c>
      <c r="P3066" s="1130">
        <v>25</v>
      </c>
      <c r="Q3066" s="537">
        <f t="shared" si="90"/>
        <v>23.61</v>
      </c>
      <c r="R3066" s="470">
        <f>Q3066*0.75</f>
        <v>17.7075</v>
      </c>
      <c r="S3066" s="1264">
        <f t="shared" si="91"/>
        <v>8193.5196950444733</v>
      </c>
      <c r="T3066" s="1265"/>
      <c r="U3066" s="1292" t="s">
        <v>1690</v>
      </c>
      <c r="V3066" s="1293"/>
    </row>
    <row r="3067" spans="1:22" ht="18">
      <c r="A3067" s="1652"/>
      <c r="B3067" s="817">
        <v>8</v>
      </c>
      <c r="C3067" s="1099" t="s">
        <v>82</v>
      </c>
      <c r="D3067" s="1102">
        <v>230</v>
      </c>
      <c r="E3067" s="1102">
        <v>0</v>
      </c>
      <c r="F3067" s="1103" t="s">
        <v>82</v>
      </c>
      <c r="G3067" s="514">
        <v>0</v>
      </c>
      <c r="H3067" s="514" t="s">
        <v>82</v>
      </c>
      <c r="I3067" s="514" t="s">
        <v>82</v>
      </c>
      <c r="J3067" s="764" t="s">
        <v>1210</v>
      </c>
      <c r="K3067" s="764">
        <v>0</v>
      </c>
      <c r="L3067" s="837" t="s">
        <v>96</v>
      </c>
      <c r="M3067" s="468" t="s">
        <v>82</v>
      </c>
      <c r="N3067" s="940"/>
      <c r="O3067" s="922"/>
      <c r="P3067" s="871"/>
      <c r="Q3067" s="537">
        <f t="shared" si="90"/>
        <v>0</v>
      </c>
      <c r="R3067" s="470">
        <f>Q3067*0.93</f>
        <v>0</v>
      </c>
      <c r="S3067" s="1264" t="e">
        <f t="shared" si="91"/>
        <v>#DIV/0!</v>
      </c>
      <c r="T3067" s="1265"/>
      <c r="U3067" s="1292" t="s">
        <v>472</v>
      </c>
      <c r="V3067" s="1293"/>
    </row>
    <row r="3068" spans="1:22" ht="18">
      <c r="A3068" s="1652"/>
      <c r="B3068" s="817" t="s">
        <v>465</v>
      </c>
      <c r="C3068" s="1099" t="s">
        <v>82</v>
      </c>
      <c r="D3068" s="1098">
        <v>30</v>
      </c>
      <c r="E3068" s="1104">
        <v>30</v>
      </c>
      <c r="F3068" s="1103" t="s">
        <v>82</v>
      </c>
      <c r="G3068" s="838" t="s">
        <v>96</v>
      </c>
      <c r="H3068" s="468" t="s">
        <v>82</v>
      </c>
      <c r="I3068" s="514" t="s">
        <v>82</v>
      </c>
      <c r="J3068" s="764" t="s">
        <v>699</v>
      </c>
      <c r="K3068" s="514">
        <v>0</v>
      </c>
      <c r="L3068" s="786" t="s">
        <v>82</v>
      </c>
      <c r="M3068" s="863" t="s">
        <v>82</v>
      </c>
      <c r="N3068" s="923"/>
      <c r="O3068" s="922"/>
      <c r="P3068" s="871"/>
      <c r="Q3068" s="537">
        <f t="shared" si="90"/>
        <v>0</v>
      </c>
      <c r="R3068" s="470">
        <f>Q3068*0.93</f>
        <v>0</v>
      </c>
      <c r="S3068" s="1264" t="e">
        <f t="shared" si="91"/>
        <v>#DIV/0!</v>
      </c>
      <c r="T3068" s="1265"/>
      <c r="U3068" s="1292" t="s">
        <v>473</v>
      </c>
      <c r="V3068" s="1293"/>
    </row>
    <row r="3069" spans="1:22" ht="18">
      <c r="A3069" s="1653"/>
      <c r="B3069" s="817" t="s">
        <v>467</v>
      </c>
      <c r="C3069" s="1131">
        <v>26</v>
      </c>
      <c r="D3069" s="1098">
        <v>41</v>
      </c>
      <c r="E3069" s="1109">
        <v>20</v>
      </c>
      <c r="F3069" s="1105">
        <v>30</v>
      </c>
      <c r="G3069" s="514">
        <v>501</v>
      </c>
      <c r="H3069" s="468" t="s">
        <v>82</v>
      </c>
      <c r="I3069" s="514" t="s">
        <v>82</v>
      </c>
      <c r="J3069" s="764">
        <v>0</v>
      </c>
      <c r="K3069" s="764">
        <v>0</v>
      </c>
      <c r="L3069" s="837" t="s">
        <v>484</v>
      </c>
      <c r="M3069" s="1091" t="s">
        <v>1978</v>
      </c>
      <c r="N3069" s="514">
        <v>103108</v>
      </c>
      <c r="O3069" s="787">
        <v>27</v>
      </c>
      <c r="P3069" s="801">
        <v>75</v>
      </c>
      <c r="Q3069" s="537">
        <f t="shared" si="90"/>
        <v>6.75</v>
      </c>
      <c r="R3069" s="470">
        <f>Q3069*0.7835</f>
        <v>5.2886249999999997</v>
      </c>
      <c r="S3069" s="1264">
        <f t="shared" si="91"/>
        <v>15275.259259259259</v>
      </c>
      <c r="T3069" s="1265"/>
      <c r="U3069" s="1292" t="s">
        <v>1690</v>
      </c>
      <c r="V3069" s="1293"/>
    </row>
    <row r="3070" spans="1:22" ht="18">
      <c r="A3070" s="1651">
        <v>45753</v>
      </c>
      <c r="B3070" s="817" t="s">
        <v>256</v>
      </c>
      <c r="C3070" s="1095">
        <v>47</v>
      </c>
      <c r="D3070" s="1096">
        <v>81</v>
      </c>
      <c r="E3070" s="1101">
        <v>48</v>
      </c>
      <c r="F3070" s="1098">
        <v>33</v>
      </c>
      <c r="G3070" s="514">
        <v>519</v>
      </c>
      <c r="H3070" s="970">
        <v>166</v>
      </c>
      <c r="I3070" s="514" t="s">
        <v>82</v>
      </c>
      <c r="J3070" s="1160" t="s">
        <v>1016</v>
      </c>
      <c r="K3070" s="839" t="s">
        <v>96</v>
      </c>
      <c r="L3070" s="837" t="s">
        <v>484</v>
      </c>
      <c r="M3070" s="468" t="s">
        <v>1985</v>
      </c>
      <c r="N3070" s="514">
        <v>47349</v>
      </c>
      <c r="O3070" s="756">
        <v>110</v>
      </c>
      <c r="P3070" s="768">
        <v>95</v>
      </c>
      <c r="Q3070" s="537">
        <f t="shared" si="90"/>
        <v>5.5</v>
      </c>
      <c r="R3070" s="470">
        <f>Q3070*0.75</f>
        <v>4.125</v>
      </c>
      <c r="S3070" s="1264">
        <f t="shared" si="91"/>
        <v>8608.9090909090901</v>
      </c>
      <c r="T3070" s="1265"/>
      <c r="U3070" s="1292" t="s">
        <v>1690</v>
      </c>
      <c r="V3070" s="1293"/>
    </row>
    <row r="3071" spans="1:22" ht="18">
      <c r="A3071" s="1652"/>
      <c r="B3071" s="817">
        <v>6</v>
      </c>
      <c r="C3071" s="1099">
        <v>0</v>
      </c>
      <c r="D3071" s="1100">
        <v>94</v>
      </c>
      <c r="E3071" s="1101">
        <v>97</v>
      </c>
      <c r="F3071" s="1102">
        <v>28</v>
      </c>
      <c r="G3071" s="514">
        <v>503</v>
      </c>
      <c r="H3071" s="514" t="s">
        <v>82</v>
      </c>
      <c r="I3071" s="514" t="s">
        <v>82</v>
      </c>
      <c r="J3071" s="838" t="s">
        <v>695</v>
      </c>
      <c r="K3071" s="1159" t="s">
        <v>485</v>
      </c>
      <c r="L3071" s="837" t="s">
        <v>96</v>
      </c>
      <c r="M3071" s="468" t="s">
        <v>709</v>
      </c>
      <c r="N3071" s="786"/>
      <c r="O3071" s="756"/>
      <c r="P3071" s="801"/>
      <c r="Q3071" s="537">
        <f t="shared" si="90"/>
        <v>0</v>
      </c>
      <c r="R3071" s="470">
        <f>Q3071*0.75</f>
        <v>0</v>
      </c>
      <c r="S3071" s="1264" t="e">
        <f t="shared" si="91"/>
        <v>#DIV/0!</v>
      </c>
      <c r="T3071" s="1265"/>
      <c r="U3071" s="1292" t="s">
        <v>1982</v>
      </c>
      <c r="V3071" s="1293"/>
    </row>
    <row r="3072" spans="1:22" ht="18">
      <c r="A3072" s="1652"/>
      <c r="B3072" s="817">
        <v>7</v>
      </c>
      <c r="C3072" s="1099">
        <v>100</v>
      </c>
      <c r="D3072" s="1102">
        <v>62</v>
      </c>
      <c r="E3072" s="1102">
        <v>17</v>
      </c>
      <c r="F3072" s="1102">
        <v>30</v>
      </c>
      <c r="G3072" s="514">
        <v>509</v>
      </c>
      <c r="H3072" s="514" t="s">
        <v>82</v>
      </c>
      <c r="I3072" s="514" t="s">
        <v>82</v>
      </c>
      <c r="J3072" s="764" t="s">
        <v>443</v>
      </c>
      <c r="K3072" s="764" t="s">
        <v>443</v>
      </c>
      <c r="L3072" s="837" t="s">
        <v>484</v>
      </c>
      <c r="M3072" s="468" t="s">
        <v>1720</v>
      </c>
      <c r="N3072" s="514">
        <v>193449</v>
      </c>
      <c r="O3072" s="756">
        <v>30</v>
      </c>
      <c r="P3072" s="1130">
        <v>25</v>
      </c>
      <c r="Q3072" s="537">
        <f t="shared" si="90"/>
        <v>22.5</v>
      </c>
      <c r="R3072" s="470">
        <f>Q3072*0.75</f>
        <v>16.875</v>
      </c>
      <c r="S3072" s="1264">
        <f t="shared" si="91"/>
        <v>8597.7333333333336</v>
      </c>
      <c r="T3072" s="1265"/>
      <c r="U3072" s="1292" t="s">
        <v>1690</v>
      </c>
      <c r="V3072" s="1293"/>
    </row>
    <row r="3073" spans="1:23" ht="18">
      <c r="A3073" s="1652"/>
      <c r="B3073" s="817">
        <v>8</v>
      </c>
      <c r="C3073" s="1099" t="s">
        <v>82</v>
      </c>
      <c r="D3073" s="1102">
        <v>230</v>
      </c>
      <c r="E3073" s="1102">
        <v>0</v>
      </c>
      <c r="F3073" s="1103" t="s">
        <v>82</v>
      </c>
      <c r="G3073" s="514">
        <v>0</v>
      </c>
      <c r="H3073" s="514" t="s">
        <v>82</v>
      </c>
      <c r="I3073" s="514" t="s">
        <v>82</v>
      </c>
      <c r="J3073" s="764" t="s">
        <v>1210</v>
      </c>
      <c r="K3073" s="764">
        <v>0</v>
      </c>
      <c r="L3073" s="837" t="s">
        <v>96</v>
      </c>
      <c r="M3073" s="468" t="s">
        <v>82</v>
      </c>
      <c r="N3073" s="940"/>
      <c r="O3073" s="922"/>
      <c r="P3073" s="871"/>
      <c r="Q3073" s="537">
        <f t="shared" si="90"/>
        <v>0</v>
      </c>
      <c r="R3073" s="470">
        <f>Q3073*0.93</f>
        <v>0</v>
      </c>
      <c r="S3073" s="1264" t="e">
        <f t="shared" si="91"/>
        <v>#DIV/0!</v>
      </c>
      <c r="T3073" s="1265"/>
      <c r="U3073" s="1292" t="s">
        <v>472</v>
      </c>
      <c r="V3073" s="1293"/>
    </row>
    <row r="3074" spans="1:23" ht="18">
      <c r="A3074" s="1652"/>
      <c r="B3074" s="817" t="s">
        <v>465</v>
      </c>
      <c r="C3074" s="1099" t="s">
        <v>82</v>
      </c>
      <c r="D3074" s="1098">
        <v>30</v>
      </c>
      <c r="E3074" s="1104">
        <v>30</v>
      </c>
      <c r="F3074" s="1103" t="s">
        <v>82</v>
      </c>
      <c r="G3074" s="838" t="s">
        <v>96</v>
      </c>
      <c r="H3074" s="468" t="s">
        <v>82</v>
      </c>
      <c r="I3074" s="514" t="s">
        <v>82</v>
      </c>
      <c r="J3074" s="764" t="s">
        <v>699</v>
      </c>
      <c r="K3074" s="514">
        <v>0</v>
      </c>
      <c r="L3074" s="786" t="s">
        <v>82</v>
      </c>
      <c r="M3074" s="863" t="s">
        <v>82</v>
      </c>
      <c r="N3074" s="923"/>
      <c r="O3074" s="922"/>
      <c r="P3074" s="871"/>
      <c r="Q3074" s="537">
        <f t="shared" si="90"/>
        <v>0</v>
      </c>
      <c r="R3074" s="470">
        <f>Q3074*0.93</f>
        <v>0</v>
      </c>
      <c r="S3074" s="1264" t="e">
        <f t="shared" si="91"/>
        <v>#DIV/0!</v>
      </c>
      <c r="T3074" s="1265"/>
      <c r="U3074" s="1292" t="s">
        <v>473</v>
      </c>
      <c r="V3074" s="1293"/>
    </row>
    <row r="3075" spans="1:23" ht="18">
      <c r="A3075" s="1653"/>
      <c r="B3075" s="817" t="s">
        <v>467</v>
      </c>
      <c r="C3075" s="1131">
        <v>26</v>
      </c>
      <c r="D3075" s="1098">
        <v>41</v>
      </c>
      <c r="E3075" s="1109">
        <v>20</v>
      </c>
      <c r="F3075" s="1105">
        <v>30</v>
      </c>
      <c r="G3075" s="514">
        <v>499</v>
      </c>
      <c r="H3075" s="468" t="s">
        <v>82</v>
      </c>
      <c r="I3075" s="514" t="s">
        <v>82</v>
      </c>
      <c r="J3075" s="764">
        <v>0</v>
      </c>
      <c r="K3075" s="764">
        <v>0</v>
      </c>
      <c r="L3075" s="837" t="s">
        <v>484</v>
      </c>
      <c r="M3075" s="1091" t="s">
        <v>1978</v>
      </c>
      <c r="N3075" s="514">
        <v>103108</v>
      </c>
      <c r="O3075" s="787">
        <v>23.55</v>
      </c>
      <c r="P3075" s="801">
        <v>75</v>
      </c>
      <c r="Q3075" s="537">
        <f t="shared" si="90"/>
        <v>5.8875000000000002</v>
      </c>
      <c r="R3075" s="470">
        <f>Q3075*0.7835</f>
        <v>4.6128562500000001</v>
      </c>
      <c r="S3075" s="1264">
        <f t="shared" si="91"/>
        <v>17513.036093418257</v>
      </c>
      <c r="T3075" s="1265"/>
      <c r="U3075" s="1292" t="s">
        <v>1690</v>
      </c>
      <c r="V3075" s="1293"/>
    </row>
    <row r="3076" spans="1:23" ht="18">
      <c r="A3076" s="1651">
        <v>45754</v>
      </c>
      <c r="B3076" s="817" t="s">
        <v>256</v>
      </c>
      <c r="C3076" s="1095">
        <v>47</v>
      </c>
      <c r="D3076" s="1096">
        <v>81</v>
      </c>
      <c r="E3076" s="1101">
        <v>48</v>
      </c>
      <c r="F3076" s="1098">
        <v>33</v>
      </c>
      <c r="G3076" s="514">
        <v>519</v>
      </c>
      <c r="H3076" s="970">
        <v>166</v>
      </c>
      <c r="I3076" s="514" t="s">
        <v>82</v>
      </c>
      <c r="J3076" s="1160" t="s">
        <v>1016</v>
      </c>
      <c r="K3076" s="839" t="s">
        <v>96</v>
      </c>
      <c r="L3076" s="837" t="s">
        <v>484</v>
      </c>
      <c r="M3076" s="468" t="s">
        <v>1985</v>
      </c>
      <c r="N3076" s="514">
        <v>47127</v>
      </c>
      <c r="O3076" s="756">
        <v>110</v>
      </c>
      <c r="P3076" s="768">
        <v>95</v>
      </c>
      <c r="Q3076" s="537">
        <f t="shared" si="90"/>
        <v>5.5</v>
      </c>
      <c r="R3076" s="470">
        <f>Q3076*0.75</f>
        <v>4.125</v>
      </c>
      <c r="S3076" s="1264">
        <f t="shared" si="91"/>
        <v>8568.545454545454</v>
      </c>
      <c r="T3076" s="1265"/>
      <c r="U3076" s="1292" t="s">
        <v>1690</v>
      </c>
      <c r="V3076" s="1293"/>
    </row>
    <row r="3077" spans="1:23" ht="18">
      <c r="A3077" s="1652"/>
      <c r="B3077" s="817">
        <v>6</v>
      </c>
      <c r="C3077" s="1099">
        <v>0</v>
      </c>
      <c r="D3077" s="1100">
        <v>94</v>
      </c>
      <c r="E3077" s="1101">
        <v>97</v>
      </c>
      <c r="F3077" s="1102">
        <v>28</v>
      </c>
      <c r="G3077" s="514">
        <v>503</v>
      </c>
      <c r="H3077" s="514" t="s">
        <v>82</v>
      </c>
      <c r="I3077" s="514" t="s">
        <v>82</v>
      </c>
      <c r="J3077" s="838" t="s">
        <v>695</v>
      </c>
      <c r="K3077" s="1159" t="s">
        <v>700</v>
      </c>
      <c r="L3077" s="837" t="s">
        <v>96</v>
      </c>
      <c r="M3077" s="468" t="s">
        <v>709</v>
      </c>
      <c r="N3077" s="786"/>
      <c r="O3077" s="756"/>
      <c r="P3077" s="801"/>
      <c r="Q3077" s="537">
        <f t="shared" si="90"/>
        <v>0</v>
      </c>
      <c r="R3077" s="470">
        <f>Q3077*0.75</f>
        <v>0</v>
      </c>
      <c r="S3077" s="1264" t="e">
        <f t="shared" si="91"/>
        <v>#DIV/0!</v>
      </c>
      <c r="T3077" s="1265"/>
      <c r="U3077" s="1292" t="s">
        <v>1982</v>
      </c>
      <c r="V3077" s="1293"/>
    </row>
    <row r="3078" spans="1:23" ht="18">
      <c r="A3078" s="1652"/>
      <c r="B3078" s="817">
        <v>7</v>
      </c>
      <c r="C3078" s="1099">
        <v>100</v>
      </c>
      <c r="D3078" s="1102">
        <v>62</v>
      </c>
      <c r="E3078" s="1102">
        <v>17</v>
      </c>
      <c r="F3078" s="1102">
        <v>30</v>
      </c>
      <c r="G3078" s="514">
        <v>509</v>
      </c>
      <c r="H3078" s="514" t="s">
        <v>82</v>
      </c>
      <c r="I3078" s="514" t="s">
        <v>82</v>
      </c>
      <c r="J3078" s="764" t="s">
        <v>443</v>
      </c>
      <c r="K3078" s="764" t="s">
        <v>443</v>
      </c>
      <c r="L3078" s="837" t="s">
        <v>484</v>
      </c>
      <c r="M3078" s="468" t="s">
        <v>1720</v>
      </c>
      <c r="N3078" s="514">
        <v>193449</v>
      </c>
      <c r="O3078" s="756">
        <v>31</v>
      </c>
      <c r="P3078" s="1130">
        <v>25</v>
      </c>
      <c r="Q3078" s="537">
        <f t="shared" si="90"/>
        <v>23.25</v>
      </c>
      <c r="R3078" s="470">
        <f>Q3078*0.75</f>
        <v>17.4375</v>
      </c>
      <c r="S3078" s="1264">
        <f t="shared" si="91"/>
        <v>8320.3870967741932</v>
      </c>
      <c r="T3078" s="1265"/>
      <c r="U3078" s="1292" t="s">
        <v>1690</v>
      </c>
      <c r="V3078" s="1293"/>
    </row>
    <row r="3079" spans="1:23" ht="18">
      <c r="A3079" s="1652"/>
      <c r="B3079" s="817">
        <v>8</v>
      </c>
      <c r="C3079" s="1099" t="s">
        <v>82</v>
      </c>
      <c r="D3079" s="1102">
        <v>230</v>
      </c>
      <c r="E3079" s="1102">
        <v>0</v>
      </c>
      <c r="F3079" s="1103" t="s">
        <v>82</v>
      </c>
      <c r="G3079" s="514">
        <v>0</v>
      </c>
      <c r="H3079" s="514" t="s">
        <v>82</v>
      </c>
      <c r="I3079" s="514" t="s">
        <v>82</v>
      </c>
      <c r="J3079" s="764" t="s">
        <v>1210</v>
      </c>
      <c r="K3079" s="764">
        <v>0</v>
      </c>
      <c r="L3079" s="837" t="s">
        <v>96</v>
      </c>
      <c r="M3079" s="468" t="s">
        <v>82</v>
      </c>
      <c r="N3079" s="940"/>
      <c r="O3079" s="922"/>
      <c r="P3079" s="871"/>
      <c r="Q3079" s="537">
        <f t="shared" si="90"/>
        <v>0</v>
      </c>
      <c r="R3079" s="470">
        <f>Q3079*0.93</f>
        <v>0</v>
      </c>
      <c r="S3079" s="1264" t="e">
        <f t="shared" si="91"/>
        <v>#DIV/0!</v>
      </c>
      <c r="T3079" s="1265"/>
      <c r="U3079" s="1292" t="s">
        <v>472</v>
      </c>
      <c r="V3079" s="1293"/>
    </row>
    <row r="3080" spans="1:23" ht="18">
      <c r="A3080" s="1652"/>
      <c r="B3080" s="817" t="s">
        <v>465</v>
      </c>
      <c r="C3080" s="1099" t="s">
        <v>82</v>
      </c>
      <c r="D3080" s="1098">
        <v>30</v>
      </c>
      <c r="E3080" s="1104">
        <v>30</v>
      </c>
      <c r="F3080" s="1103" t="s">
        <v>82</v>
      </c>
      <c r="G3080" s="838" t="s">
        <v>96</v>
      </c>
      <c r="H3080" s="468" t="s">
        <v>82</v>
      </c>
      <c r="I3080" s="514" t="s">
        <v>82</v>
      </c>
      <c r="J3080" s="764" t="s">
        <v>699</v>
      </c>
      <c r="K3080" s="514">
        <v>0</v>
      </c>
      <c r="L3080" s="786" t="s">
        <v>82</v>
      </c>
      <c r="M3080" s="863" t="s">
        <v>82</v>
      </c>
      <c r="N3080" s="923"/>
      <c r="O3080" s="922"/>
      <c r="P3080" s="871"/>
      <c r="Q3080" s="537">
        <f t="shared" si="90"/>
        <v>0</v>
      </c>
      <c r="R3080" s="470">
        <f>Q3080*0.93</f>
        <v>0</v>
      </c>
      <c r="S3080" s="1264" t="e">
        <f t="shared" si="91"/>
        <v>#DIV/0!</v>
      </c>
      <c r="T3080" s="1265"/>
      <c r="U3080" s="1292" t="s">
        <v>473</v>
      </c>
      <c r="V3080" s="1293"/>
    </row>
    <row r="3081" spans="1:23" ht="18">
      <c r="A3081" s="1653"/>
      <c r="B3081" s="817" t="s">
        <v>467</v>
      </c>
      <c r="C3081" s="1131">
        <v>26</v>
      </c>
      <c r="D3081" s="1098">
        <v>41</v>
      </c>
      <c r="E3081" s="1109">
        <v>20</v>
      </c>
      <c r="F3081" s="1105">
        <v>30</v>
      </c>
      <c r="G3081" s="514">
        <v>499</v>
      </c>
      <c r="H3081" s="468" t="s">
        <v>82</v>
      </c>
      <c r="I3081" s="514" t="s">
        <v>82</v>
      </c>
      <c r="J3081" s="764">
        <v>0</v>
      </c>
      <c r="K3081" s="764">
        <v>0</v>
      </c>
      <c r="L3081" s="837" t="s">
        <v>484</v>
      </c>
      <c r="M3081" s="1091" t="s">
        <v>1978</v>
      </c>
      <c r="N3081" s="514">
        <v>103108</v>
      </c>
      <c r="O3081" s="787">
        <v>23.45</v>
      </c>
      <c r="P3081" s="801">
        <v>75</v>
      </c>
      <c r="Q3081" s="537">
        <f t="shared" si="90"/>
        <v>5.8624999999999998</v>
      </c>
      <c r="R3081" s="470">
        <f>Q3081*0.7835</f>
        <v>4.59326875</v>
      </c>
      <c r="S3081" s="1264">
        <f t="shared" si="91"/>
        <v>17587.718550106609</v>
      </c>
      <c r="T3081" s="1265"/>
      <c r="U3081" s="1292" t="s">
        <v>1690</v>
      </c>
      <c r="V3081" s="1293"/>
    </row>
    <row r="3082" spans="1:23" ht="18">
      <c r="A3082" s="1651">
        <v>45755</v>
      </c>
      <c r="B3082" s="817" t="s">
        <v>256</v>
      </c>
      <c r="C3082" s="1095">
        <v>47</v>
      </c>
      <c r="D3082" s="1096">
        <v>81</v>
      </c>
      <c r="E3082" s="1101">
        <v>48</v>
      </c>
      <c r="F3082" s="1098">
        <v>33</v>
      </c>
      <c r="G3082" s="514">
        <v>512</v>
      </c>
      <c r="H3082" s="970">
        <v>166</v>
      </c>
      <c r="I3082" s="514" t="s">
        <v>82</v>
      </c>
      <c r="J3082" s="1160" t="s">
        <v>1016</v>
      </c>
      <c r="K3082" s="839" t="s">
        <v>96</v>
      </c>
      <c r="L3082" s="837" t="s">
        <v>484</v>
      </c>
      <c r="M3082" s="468" t="s">
        <v>1458</v>
      </c>
      <c r="N3082" s="514">
        <v>45692</v>
      </c>
      <c r="O3082" s="756">
        <v>103</v>
      </c>
      <c r="P3082" s="768">
        <v>95</v>
      </c>
      <c r="Q3082" s="537">
        <f t="shared" si="90"/>
        <v>5.15</v>
      </c>
      <c r="R3082" s="470">
        <f>Q3082*0.75</f>
        <v>3.8625000000000003</v>
      </c>
      <c r="S3082" s="1264">
        <f t="shared" si="91"/>
        <v>8872.2330097087379</v>
      </c>
      <c r="T3082" s="1265"/>
      <c r="U3082" s="1292" t="s">
        <v>1690</v>
      </c>
      <c r="V3082" s="1293"/>
    </row>
    <row r="3083" spans="1:23" ht="18">
      <c r="A3083" s="1652"/>
      <c r="B3083" s="817">
        <v>6</v>
      </c>
      <c r="C3083" s="1099">
        <v>0</v>
      </c>
      <c r="D3083" s="1100" t="s">
        <v>1611</v>
      </c>
      <c r="E3083" s="1101">
        <v>97</v>
      </c>
      <c r="F3083" s="1102">
        <v>28</v>
      </c>
      <c r="G3083" s="514">
        <v>499</v>
      </c>
      <c r="H3083" s="514" t="s">
        <v>82</v>
      </c>
      <c r="I3083" s="514" t="s">
        <v>82</v>
      </c>
      <c r="J3083" s="838" t="s">
        <v>695</v>
      </c>
      <c r="K3083" s="1159" t="s">
        <v>843</v>
      </c>
      <c r="L3083" s="837" t="s">
        <v>96</v>
      </c>
      <c r="M3083" s="468" t="s">
        <v>709</v>
      </c>
      <c r="N3083" s="786"/>
      <c r="O3083" s="756"/>
      <c r="P3083" s="801"/>
      <c r="Q3083" s="537">
        <f t="shared" si="90"/>
        <v>0</v>
      </c>
      <c r="R3083" s="470">
        <f>Q3083*0.75</f>
        <v>0</v>
      </c>
      <c r="S3083" s="1264" t="e">
        <f t="shared" si="91"/>
        <v>#DIV/0!</v>
      </c>
      <c r="T3083" s="1265"/>
      <c r="U3083" s="1292" t="s">
        <v>1982</v>
      </c>
      <c r="V3083" s="1293"/>
    </row>
    <row r="3084" spans="1:23" ht="18">
      <c r="A3084" s="1652"/>
      <c r="B3084" s="817">
        <v>7</v>
      </c>
      <c r="C3084" s="1099">
        <v>100</v>
      </c>
      <c r="D3084" s="1102">
        <v>62</v>
      </c>
      <c r="E3084" s="1102">
        <v>17</v>
      </c>
      <c r="F3084" s="1102">
        <v>30</v>
      </c>
      <c r="G3084" s="514">
        <v>503</v>
      </c>
      <c r="H3084" s="514" t="s">
        <v>82</v>
      </c>
      <c r="I3084" s="514" t="s">
        <v>82</v>
      </c>
      <c r="J3084" s="764" t="s">
        <v>443</v>
      </c>
      <c r="K3084" s="764" t="s">
        <v>443</v>
      </c>
      <c r="L3084" s="837" t="s">
        <v>484</v>
      </c>
      <c r="M3084" s="468" t="s">
        <v>1720</v>
      </c>
      <c r="N3084" s="514">
        <v>193449</v>
      </c>
      <c r="O3084" s="756">
        <v>31</v>
      </c>
      <c r="P3084" s="1130">
        <v>25</v>
      </c>
      <c r="Q3084" s="537">
        <f t="shared" si="90"/>
        <v>23.25</v>
      </c>
      <c r="R3084" s="470">
        <f>Q3084*0.75</f>
        <v>17.4375</v>
      </c>
      <c r="S3084" s="1264">
        <f t="shared" si="91"/>
        <v>8320.3870967741932</v>
      </c>
      <c r="T3084" s="1265"/>
      <c r="U3084" s="1292" t="s">
        <v>1690</v>
      </c>
      <c r="V3084" s="1293"/>
    </row>
    <row r="3085" spans="1:23" ht="18">
      <c r="A3085" s="1652"/>
      <c r="B3085" s="817">
        <v>8</v>
      </c>
      <c r="C3085" s="1099" t="s">
        <v>82</v>
      </c>
      <c r="D3085" s="1102">
        <v>230</v>
      </c>
      <c r="E3085" s="1102">
        <v>0</v>
      </c>
      <c r="F3085" s="1103" t="s">
        <v>82</v>
      </c>
      <c r="G3085" s="514">
        <v>0</v>
      </c>
      <c r="H3085" s="514" t="s">
        <v>82</v>
      </c>
      <c r="I3085" s="514" t="s">
        <v>82</v>
      </c>
      <c r="J3085" s="764" t="s">
        <v>1210</v>
      </c>
      <c r="K3085" s="764">
        <v>0</v>
      </c>
      <c r="L3085" s="837" t="s">
        <v>96</v>
      </c>
      <c r="M3085" s="468" t="s">
        <v>82</v>
      </c>
      <c r="N3085" s="940"/>
      <c r="O3085" s="922"/>
      <c r="P3085" s="871"/>
      <c r="Q3085" s="537">
        <f t="shared" si="90"/>
        <v>0</v>
      </c>
      <c r="R3085" s="470">
        <f>Q3085*0.93</f>
        <v>0</v>
      </c>
      <c r="S3085" s="1264" t="e">
        <f t="shared" si="91"/>
        <v>#DIV/0!</v>
      </c>
      <c r="T3085" s="1265"/>
      <c r="U3085" s="1292" t="s">
        <v>472</v>
      </c>
      <c r="V3085" s="1293"/>
    </row>
    <row r="3086" spans="1:23" ht="18">
      <c r="A3086" s="1652"/>
      <c r="B3086" s="817" t="s">
        <v>465</v>
      </c>
      <c r="C3086" s="1099" t="s">
        <v>82</v>
      </c>
      <c r="D3086" s="1098">
        <v>30</v>
      </c>
      <c r="E3086" s="1104">
        <v>30</v>
      </c>
      <c r="F3086" s="1103" t="s">
        <v>82</v>
      </c>
      <c r="G3086" s="838" t="s">
        <v>96</v>
      </c>
      <c r="H3086" s="468" t="s">
        <v>82</v>
      </c>
      <c r="I3086" s="514" t="s">
        <v>82</v>
      </c>
      <c r="J3086" s="764" t="s">
        <v>699</v>
      </c>
      <c r="K3086" s="514">
        <v>0</v>
      </c>
      <c r="L3086" s="786" t="s">
        <v>82</v>
      </c>
      <c r="M3086" s="863" t="s">
        <v>82</v>
      </c>
      <c r="N3086" s="923"/>
      <c r="O3086" s="922"/>
      <c r="P3086" s="871"/>
      <c r="Q3086" s="537">
        <f t="shared" si="90"/>
        <v>0</v>
      </c>
      <c r="R3086" s="470">
        <f>Q3086*0.93</f>
        <v>0</v>
      </c>
      <c r="S3086" s="1264" t="e">
        <f t="shared" si="91"/>
        <v>#DIV/0!</v>
      </c>
      <c r="T3086" s="1265"/>
      <c r="U3086" s="1292" t="s">
        <v>473</v>
      </c>
      <c r="V3086" s="1293"/>
    </row>
    <row r="3087" spans="1:23" ht="18">
      <c r="A3087" s="1653"/>
      <c r="B3087" s="817" t="s">
        <v>467</v>
      </c>
      <c r="C3087" s="1131">
        <v>26</v>
      </c>
      <c r="D3087" s="1098">
        <v>41</v>
      </c>
      <c r="E3087" s="1109">
        <v>20</v>
      </c>
      <c r="F3087" s="1105">
        <v>30</v>
      </c>
      <c r="G3087" s="514">
        <v>498</v>
      </c>
      <c r="H3087" s="468" t="s">
        <v>82</v>
      </c>
      <c r="I3087" s="514" t="s">
        <v>82</v>
      </c>
      <c r="J3087" s="764">
        <v>0</v>
      </c>
      <c r="K3087" s="764">
        <v>0</v>
      </c>
      <c r="L3087" s="837" t="s">
        <v>484</v>
      </c>
      <c r="M3087" s="1091" t="s">
        <v>1978</v>
      </c>
      <c r="N3087" s="514">
        <v>103108</v>
      </c>
      <c r="O3087" s="787">
        <v>22.46</v>
      </c>
      <c r="P3087" s="801">
        <v>75</v>
      </c>
      <c r="Q3087" s="537">
        <f t="shared" si="90"/>
        <v>5.6150000000000002</v>
      </c>
      <c r="R3087" s="470">
        <f>Q3087*0.7835</f>
        <v>4.3993525</v>
      </c>
      <c r="S3087" s="1264">
        <f t="shared" si="91"/>
        <v>18362.956366874441</v>
      </c>
      <c r="T3087" s="1265"/>
      <c r="U3087" s="1292" t="s">
        <v>1690</v>
      </c>
      <c r="V3087" s="1293"/>
    </row>
    <row r="3088" spans="1:23" ht="19">
      <c r="A3088" s="1651">
        <v>45756</v>
      </c>
      <c r="B3088" s="817" t="s">
        <v>256</v>
      </c>
      <c r="C3088" s="1095" t="s">
        <v>1964</v>
      </c>
      <c r="D3088" s="1096" t="s">
        <v>1162</v>
      </c>
      <c r="E3088" s="1101">
        <v>48</v>
      </c>
      <c r="F3088" s="1098">
        <v>33</v>
      </c>
      <c r="G3088" s="514">
        <v>502</v>
      </c>
      <c r="H3088" s="970">
        <v>166</v>
      </c>
      <c r="I3088" s="514" t="s">
        <v>82</v>
      </c>
      <c r="J3088" s="1160" t="s">
        <v>1016</v>
      </c>
      <c r="K3088" s="839" t="s">
        <v>96</v>
      </c>
      <c r="L3088" s="837" t="s">
        <v>484</v>
      </c>
      <c r="M3088" s="468" t="s">
        <v>1301</v>
      </c>
      <c r="N3088" s="514">
        <v>37797</v>
      </c>
      <c r="O3088" s="756">
        <v>100</v>
      </c>
      <c r="P3088" s="768">
        <v>95</v>
      </c>
      <c r="Q3088" s="537">
        <f t="shared" si="90"/>
        <v>5</v>
      </c>
      <c r="R3088" s="470">
        <f>Q3088*0.75</f>
        <v>3.75</v>
      </c>
      <c r="S3088" s="1264">
        <f t="shared" si="91"/>
        <v>7559.4</v>
      </c>
      <c r="T3088" s="1265"/>
      <c r="U3088" s="1292" t="s">
        <v>1690</v>
      </c>
      <c r="V3088" s="1293"/>
      <c r="W3088" s="959">
        <v>14</v>
      </c>
    </row>
    <row r="3089" spans="1:22" ht="18">
      <c r="A3089" s="1652"/>
      <c r="B3089" s="817">
        <v>6</v>
      </c>
      <c r="C3089" s="1099">
        <v>0</v>
      </c>
      <c r="D3089" s="1100">
        <v>95</v>
      </c>
      <c r="E3089" s="1101">
        <v>97</v>
      </c>
      <c r="F3089" s="1102">
        <v>28</v>
      </c>
      <c r="G3089" s="514">
        <v>498</v>
      </c>
      <c r="H3089" s="514" t="s">
        <v>82</v>
      </c>
      <c r="I3089" s="514" t="s">
        <v>82</v>
      </c>
      <c r="J3089" s="838" t="s">
        <v>695</v>
      </c>
      <c r="K3089" s="1159" t="s">
        <v>1141</v>
      </c>
      <c r="L3089" s="837" t="s">
        <v>96</v>
      </c>
      <c r="M3089" s="468" t="s">
        <v>709</v>
      </c>
      <c r="N3089" s="786"/>
      <c r="O3089" s="756"/>
      <c r="P3089" s="801"/>
      <c r="Q3089" s="537">
        <f t="shared" si="90"/>
        <v>0</v>
      </c>
      <c r="R3089" s="470">
        <f>Q3089*0.75</f>
        <v>0</v>
      </c>
      <c r="S3089" s="1264" t="e">
        <f t="shared" si="91"/>
        <v>#DIV/0!</v>
      </c>
      <c r="T3089" s="1265"/>
      <c r="U3089" s="1292" t="s">
        <v>1982</v>
      </c>
      <c r="V3089" s="1293"/>
    </row>
    <row r="3090" spans="1:22" ht="18">
      <c r="A3090" s="1652"/>
      <c r="B3090" s="817">
        <v>7</v>
      </c>
      <c r="C3090" s="1099">
        <v>100</v>
      </c>
      <c r="D3090" s="1102">
        <v>62</v>
      </c>
      <c r="E3090" s="1102">
        <v>17</v>
      </c>
      <c r="F3090" s="1102">
        <v>30</v>
      </c>
      <c r="G3090" s="514">
        <v>503</v>
      </c>
      <c r="H3090" s="514" t="s">
        <v>82</v>
      </c>
      <c r="I3090" s="514" t="s">
        <v>82</v>
      </c>
      <c r="J3090" s="764" t="s">
        <v>443</v>
      </c>
      <c r="K3090" s="764" t="s">
        <v>443</v>
      </c>
      <c r="L3090" s="837" t="s">
        <v>484</v>
      </c>
      <c r="M3090" s="468" t="s">
        <v>1720</v>
      </c>
      <c r="N3090" s="514">
        <v>193449</v>
      </c>
      <c r="O3090" s="756">
        <v>30.57</v>
      </c>
      <c r="P3090" s="1130">
        <v>25</v>
      </c>
      <c r="Q3090" s="537">
        <f t="shared" si="90"/>
        <v>22.927499999999998</v>
      </c>
      <c r="R3090" s="470">
        <f>Q3090*0.75</f>
        <v>17.195625</v>
      </c>
      <c r="S3090" s="1264">
        <f t="shared" si="91"/>
        <v>8437.4223094537138</v>
      </c>
      <c r="T3090" s="1265"/>
      <c r="U3090" s="1292" t="s">
        <v>1690</v>
      </c>
      <c r="V3090" s="1293"/>
    </row>
    <row r="3091" spans="1:22" ht="18">
      <c r="A3091" s="1652"/>
      <c r="B3091" s="817">
        <v>8</v>
      </c>
      <c r="C3091" s="1099" t="s">
        <v>82</v>
      </c>
      <c r="D3091" s="1102">
        <v>230</v>
      </c>
      <c r="E3091" s="1102">
        <v>0</v>
      </c>
      <c r="F3091" s="1103" t="s">
        <v>82</v>
      </c>
      <c r="G3091" s="514">
        <v>0</v>
      </c>
      <c r="H3091" s="514" t="s">
        <v>82</v>
      </c>
      <c r="I3091" s="514" t="s">
        <v>82</v>
      </c>
      <c r="J3091" s="764" t="s">
        <v>1210</v>
      </c>
      <c r="K3091" s="764">
        <v>0</v>
      </c>
      <c r="L3091" s="837" t="s">
        <v>96</v>
      </c>
      <c r="M3091" s="468" t="s">
        <v>82</v>
      </c>
      <c r="N3091" s="940"/>
      <c r="O3091" s="922"/>
      <c r="P3091" s="871"/>
      <c r="Q3091" s="537">
        <f t="shared" si="90"/>
        <v>0</v>
      </c>
      <c r="R3091" s="470">
        <f>Q3091*0.93</f>
        <v>0</v>
      </c>
      <c r="S3091" s="1264" t="e">
        <f t="shared" si="91"/>
        <v>#DIV/0!</v>
      </c>
      <c r="T3091" s="1265"/>
      <c r="U3091" s="1292" t="s">
        <v>472</v>
      </c>
      <c r="V3091" s="1293"/>
    </row>
    <row r="3092" spans="1:22" ht="18">
      <c r="A3092" s="1652"/>
      <c r="B3092" s="817" t="s">
        <v>465</v>
      </c>
      <c r="C3092" s="1099" t="s">
        <v>82</v>
      </c>
      <c r="D3092" s="1098">
        <v>30</v>
      </c>
      <c r="E3092" s="1104">
        <v>30</v>
      </c>
      <c r="F3092" s="1103" t="s">
        <v>82</v>
      </c>
      <c r="G3092" s="838" t="s">
        <v>96</v>
      </c>
      <c r="H3092" s="468" t="s">
        <v>82</v>
      </c>
      <c r="I3092" s="514" t="s">
        <v>82</v>
      </c>
      <c r="J3092" s="764" t="s">
        <v>699</v>
      </c>
      <c r="K3092" s="514">
        <v>0</v>
      </c>
      <c r="L3092" s="786" t="s">
        <v>82</v>
      </c>
      <c r="M3092" s="863" t="s">
        <v>82</v>
      </c>
      <c r="N3092" s="923"/>
      <c r="O3092" s="922"/>
      <c r="P3092" s="871"/>
      <c r="Q3092" s="537">
        <f t="shared" si="90"/>
        <v>0</v>
      </c>
      <c r="R3092" s="470">
        <f>Q3092*0.93</f>
        <v>0</v>
      </c>
      <c r="S3092" s="1264" t="e">
        <f t="shared" si="91"/>
        <v>#DIV/0!</v>
      </c>
      <c r="T3092" s="1265"/>
      <c r="U3092" s="1292" t="s">
        <v>473</v>
      </c>
      <c r="V3092" s="1293"/>
    </row>
    <row r="3093" spans="1:22" ht="18">
      <c r="A3093" s="1653"/>
      <c r="B3093" s="817" t="s">
        <v>467</v>
      </c>
      <c r="C3093" s="1131">
        <v>26</v>
      </c>
      <c r="D3093" s="1098">
        <v>41</v>
      </c>
      <c r="E3093" s="1109">
        <v>20</v>
      </c>
      <c r="F3093" s="1105">
        <v>30</v>
      </c>
      <c r="G3093" s="514">
        <v>498</v>
      </c>
      <c r="H3093" s="468" t="s">
        <v>82</v>
      </c>
      <c r="I3093" s="514" t="s">
        <v>82</v>
      </c>
      <c r="J3093" s="764">
        <v>0</v>
      </c>
      <c r="K3093" s="764">
        <v>0</v>
      </c>
      <c r="L3093" s="837" t="s">
        <v>484</v>
      </c>
      <c r="M3093" s="1091" t="s">
        <v>1978</v>
      </c>
      <c r="N3093" s="514">
        <v>103108</v>
      </c>
      <c r="O3093" s="787">
        <v>21</v>
      </c>
      <c r="P3093" s="801">
        <v>75</v>
      </c>
      <c r="Q3093" s="537">
        <f t="shared" si="90"/>
        <v>5.25</v>
      </c>
      <c r="R3093" s="470">
        <f>Q3093*0.7835</f>
        <v>4.1133749999999996</v>
      </c>
      <c r="S3093" s="1264">
        <f t="shared" si="91"/>
        <v>19639.619047619046</v>
      </c>
      <c r="T3093" s="1265"/>
      <c r="U3093" s="1292" t="s">
        <v>1690</v>
      </c>
      <c r="V3093" s="1293"/>
    </row>
    <row r="3094" spans="1:22" ht="18">
      <c r="A3094" s="1651">
        <v>45757</v>
      </c>
      <c r="B3094" s="817" t="s">
        <v>256</v>
      </c>
      <c r="C3094" s="1095">
        <v>46</v>
      </c>
      <c r="D3094" s="1096">
        <v>83</v>
      </c>
      <c r="E3094" s="1101">
        <v>47</v>
      </c>
      <c r="F3094" s="1098">
        <v>33</v>
      </c>
      <c r="G3094" s="514">
        <v>504</v>
      </c>
      <c r="H3094" s="970">
        <v>166</v>
      </c>
      <c r="I3094" s="514" t="s">
        <v>82</v>
      </c>
      <c r="J3094" s="1160" t="s">
        <v>1016</v>
      </c>
      <c r="K3094" s="839" t="s">
        <v>96</v>
      </c>
      <c r="L3094" s="837" t="s">
        <v>484</v>
      </c>
      <c r="M3094" s="468" t="s">
        <v>1995</v>
      </c>
      <c r="N3094" s="514">
        <v>38735</v>
      </c>
      <c r="O3094" s="756">
        <v>103</v>
      </c>
      <c r="P3094" s="768">
        <v>95</v>
      </c>
      <c r="Q3094" s="537">
        <f>O3094*(100-P3094)/100</f>
        <v>5.15</v>
      </c>
      <c r="R3094" s="470">
        <f>Q3094*0.75</f>
        <v>3.8625000000000003</v>
      </c>
      <c r="S3094" s="1264">
        <f>N3094/Q3094</f>
        <v>7521.3592233009704</v>
      </c>
      <c r="T3094" s="1265"/>
      <c r="U3094" s="1292" t="s">
        <v>1690</v>
      </c>
      <c r="V3094" s="1293"/>
    </row>
    <row r="3095" spans="1:22" ht="18">
      <c r="A3095" s="1652"/>
      <c r="B3095" s="817">
        <v>6</v>
      </c>
      <c r="C3095" s="1099">
        <v>0</v>
      </c>
      <c r="D3095" s="1100">
        <v>95</v>
      </c>
      <c r="E3095" s="1101">
        <v>97</v>
      </c>
      <c r="F3095" s="1102">
        <v>28</v>
      </c>
      <c r="G3095" s="514">
        <v>500</v>
      </c>
      <c r="H3095" s="514" t="s">
        <v>82</v>
      </c>
      <c r="I3095" s="514" t="s">
        <v>82</v>
      </c>
      <c r="J3095" s="838" t="s">
        <v>695</v>
      </c>
      <c r="K3095" s="1159" t="s">
        <v>1141</v>
      </c>
      <c r="L3095" s="837" t="s">
        <v>96</v>
      </c>
      <c r="M3095" s="468" t="s">
        <v>709</v>
      </c>
      <c r="N3095" s="786"/>
      <c r="O3095" s="756"/>
      <c r="P3095" s="801"/>
      <c r="Q3095" s="537">
        <f t="shared" ref="Q3095:Q3099" si="92">O3095*(100-P3095)/100</f>
        <v>0</v>
      </c>
      <c r="R3095" s="470">
        <f>Q3095*0.75</f>
        <v>0</v>
      </c>
      <c r="S3095" s="1264" t="e">
        <f t="shared" ref="S3095:S3098" si="93">N3095/Q3095</f>
        <v>#DIV/0!</v>
      </c>
      <c r="T3095" s="1265"/>
      <c r="U3095" s="1292" t="s">
        <v>1982</v>
      </c>
      <c r="V3095" s="1293"/>
    </row>
    <row r="3096" spans="1:22" ht="18">
      <c r="A3096" s="1652"/>
      <c r="B3096" s="817">
        <v>7</v>
      </c>
      <c r="C3096" s="1099">
        <v>100</v>
      </c>
      <c r="D3096" s="1102">
        <v>62</v>
      </c>
      <c r="E3096" s="1102">
        <v>17</v>
      </c>
      <c r="F3096" s="1102">
        <v>30</v>
      </c>
      <c r="G3096" s="514">
        <v>505</v>
      </c>
      <c r="H3096" s="514" t="s">
        <v>82</v>
      </c>
      <c r="I3096" s="514" t="s">
        <v>82</v>
      </c>
      <c r="J3096" s="764" t="s">
        <v>443</v>
      </c>
      <c r="K3096" s="764" t="s">
        <v>443</v>
      </c>
      <c r="L3096" s="837" t="s">
        <v>484</v>
      </c>
      <c r="M3096" s="468" t="s">
        <v>1720</v>
      </c>
      <c r="N3096" s="514">
        <v>193449</v>
      </c>
      <c r="O3096" s="756">
        <v>30.92</v>
      </c>
      <c r="P3096" s="1130">
        <v>25</v>
      </c>
      <c r="Q3096" s="537">
        <f t="shared" si="92"/>
        <v>23.19</v>
      </c>
      <c r="R3096" s="470">
        <f>Q3096*0.75</f>
        <v>17.392500000000002</v>
      </c>
      <c r="S3096" s="1264">
        <f t="shared" si="93"/>
        <v>8341.9146183699868</v>
      </c>
      <c r="T3096" s="1265"/>
      <c r="U3096" s="1292" t="s">
        <v>1690</v>
      </c>
      <c r="V3096" s="1293"/>
    </row>
    <row r="3097" spans="1:22" ht="18">
      <c r="A3097" s="1652"/>
      <c r="B3097" s="817">
        <v>8</v>
      </c>
      <c r="C3097" s="1099" t="s">
        <v>82</v>
      </c>
      <c r="D3097" s="1102">
        <v>230</v>
      </c>
      <c r="E3097" s="1102">
        <v>0</v>
      </c>
      <c r="F3097" s="1103" t="s">
        <v>82</v>
      </c>
      <c r="G3097" s="514">
        <v>0</v>
      </c>
      <c r="H3097" s="514" t="s">
        <v>82</v>
      </c>
      <c r="I3097" s="514" t="s">
        <v>82</v>
      </c>
      <c r="J3097" s="764" t="s">
        <v>697</v>
      </c>
      <c r="K3097" s="764">
        <v>0</v>
      </c>
      <c r="L3097" s="837" t="s">
        <v>96</v>
      </c>
      <c r="M3097" s="468" t="s">
        <v>82</v>
      </c>
      <c r="N3097" s="940"/>
      <c r="O3097" s="922"/>
      <c r="P3097" s="871"/>
      <c r="Q3097" s="537">
        <f t="shared" si="92"/>
        <v>0</v>
      </c>
      <c r="R3097" s="470">
        <f>Q3097*0.93</f>
        <v>0</v>
      </c>
      <c r="S3097" s="1264" t="e">
        <f t="shared" si="93"/>
        <v>#DIV/0!</v>
      </c>
      <c r="T3097" s="1265"/>
      <c r="U3097" s="1292" t="s">
        <v>472</v>
      </c>
      <c r="V3097" s="1293"/>
    </row>
    <row r="3098" spans="1:22" ht="18">
      <c r="A3098" s="1652"/>
      <c r="B3098" s="817" t="s">
        <v>465</v>
      </c>
      <c r="C3098" s="1099" t="s">
        <v>82</v>
      </c>
      <c r="D3098" s="1098">
        <v>30</v>
      </c>
      <c r="E3098" s="1104">
        <v>30</v>
      </c>
      <c r="F3098" s="1103" t="s">
        <v>82</v>
      </c>
      <c r="G3098" s="838" t="s">
        <v>96</v>
      </c>
      <c r="H3098" s="468" t="s">
        <v>82</v>
      </c>
      <c r="I3098" s="514" t="s">
        <v>82</v>
      </c>
      <c r="J3098" s="764" t="s">
        <v>699</v>
      </c>
      <c r="K3098" s="514">
        <v>0</v>
      </c>
      <c r="L3098" s="786" t="s">
        <v>82</v>
      </c>
      <c r="M3098" s="863" t="s">
        <v>82</v>
      </c>
      <c r="N3098" s="923"/>
      <c r="O3098" s="922"/>
      <c r="P3098" s="871"/>
      <c r="Q3098" s="537">
        <f t="shared" si="92"/>
        <v>0</v>
      </c>
      <c r="R3098" s="470">
        <f>Q3098*0.93</f>
        <v>0</v>
      </c>
      <c r="S3098" s="1264" t="e">
        <f t="shared" si="93"/>
        <v>#DIV/0!</v>
      </c>
      <c r="T3098" s="1265"/>
      <c r="U3098" s="1292" t="s">
        <v>473</v>
      </c>
      <c r="V3098" s="1293"/>
    </row>
    <row r="3099" spans="1:22" ht="18">
      <c r="A3099" s="1653"/>
      <c r="B3099" s="817" t="s">
        <v>467</v>
      </c>
      <c r="C3099" s="1131">
        <v>26</v>
      </c>
      <c r="D3099" s="1098">
        <v>41</v>
      </c>
      <c r="E3099" s="1109">
        <v>20</v>
      </c>
      <c r="F3099" s="1105">
        <v>30</v>
      </c>
      <c r="G3099" s="514">
        <v>498</v>
      </c>
      <c r="H3099" s="468" t="s">
        <v>82</v>
      </c>
      <c r="I3099" s="514" t="s">
        <v>82</v>
      </c>
      <c r="J3099" s="764">
        <v>0</v>
      </c>
      <c r="K3099" s="764">
        <v>0</v>
      </c>
      <c r="L3099" s="837" t="s">
        <v>484</v>
      </c>
      <c r="M3099" s="1091" t="s">
        <v>1978</v>
      </c>
      <c r="N3099" s="514">
        <v>103108</v>
      </c>
      <c r="O3099" s="787">
        <v>21</v>
      </c>
      <c r="P3099" s="801">
        <v>75</v>
      </c>
      <c r="Q3099" s="537">
        <f t="shared" si="92"/>
        <v>5.25</v>
      </c>
      <c r="R3099" s="470">
        <f>Q3099*0.7835</f>
        <v>4.1133749999999996</v>
      </c>
      <c r="S3099" s="1264">
        <f>N3099/Q3099</f>
        <v>19639.619047619046</v>
      </c>
      <c r="T3099" s="1265"/>
      <c r="U3099" s="1292" t="s">
        <v>1690</v>
      </c>
      <c r="V3099" s="1293"/>
    </row>
    <row r="3100" spans="1:22" ht="18">
      <c r="A3100" s="1651">
        <v>45758</v>
      </c>
      <c r="B3100" s="817" t="s">
        <v>256</v>
      </c>
      <c r="C3100" s="1095">
        <v>46</v>
      </c>
      <c r="D3100" s="1096">
        <v>83</v>
      </c>
      <c r="E3100" s="1101">
        <v>47</v>
      </c>
      <c r="F3100" s="1098">
        <v>33</v>
      </c>
      <c r="G3100" s="514">
        <v>508</v>
      </c>
      <c r="H3100" s="970">
        <v>166</v>
      </c>
      <c r="I3100" s="514" t="s">
        <v>82</v>
      </c>
      <c r="J3100" s="1160" t="s">
        <v>1016</v>
      </c>
      <c r="K3100" s="839" t="s">
        <v>96</v>
      </c>
      <c r="L3100" s="837" t="s">
        <v>484</v>
      </c>
      <c r="M3100" s="468" t="s">
        <v>1352</v>
      </c>
      <c r="N3100" s="514">
        <v>38928</v>
      </c>
      <c r="O3100" s="756">
        <v>103</v>
      </c>
      <c r="P3100" s="768">
        <v>95</v>
      </c>
      <c r="Q3100" s="537">
        <f>O3100*(100-P3100)/100</f>
        <v>5.15</v>
      </c>
      <c r="R3100" s="470">
        <f>Q3100*0.75</f>
        <v>3.8625000000000003</v>
      </c>
      <c r="S3100" s="1264">
        <f>N3100/Q3100</f>
        <v>7558.8349514563106</v>
      </c>
      <c r="T3100" s="1265"/>
      <c r="U3100" s="1292" t="s">
        <v>1690</v>
      </c>
      <c r="V3100" s="1293"/>
    </row>
    <row r="3101" spans="1:22" ht="18">
      <c r="A3101" s="1652"/>
      <c r="B3101" s="817">
        <v>6</v>
      </c>
      <c r="C3101" s="1099">
        <v>0</v>
      </c>
      <c r="D3101" s="1100" t="s">
        <v>1219</v>
      </c>
      <c r="E3101" s="1101" t="s">
        <v>1036</v>
      </c>
      <c r="F3101" s="1102">
        <v>28</v>
      </c>
      <c r="G3101" s="514">
        <v>503</v>
      </c>
      <c r="H3101" s="514" t="s">
        <v>82</v>
      </c>
      <c r="I3101" s="514" t="s">
        <v>82</v>
      </c>
      <c r="J3101" s="838" t="s">
        <v>695</v>
      </c>
      <c r="K3101" s="1159" t="s">
        <v>1141</v>
      </c>
      <c r="L3101" s="837" t="s">
        <v>96</v>
      </c>
      <c r="M3101" s="468" t="s">
        <v>709</v>
      </c>
      <c r="N3101" s="786"/>
      <c r="O3101" s="756"/>
      <c r="P3101" s="801"/>
      <c r="Q3101" s="537">
        <f t="shared" ref="Q3101:Q3105" si="94">O3101*(100-P3101)/100</f>
        <v>0</v>
      </c>
      <c r="R3101" s="470">
        <f>Q3101*0.75</f>
        <v>0</v>
      </c>
      <c r="S3101" s="1264" t="e">
        <f t="shared" ref="S3101:S3104" si="95">N3101/Q3101</f>
        <v>#DIV/0!</v>
      </c>
      <c r="T3101" s="1265"/>
      <c r="U3101" s="1292" t="s">
        <v>1982</v>
      </c>
      <c r="V3101" s="1293"/>
    </row>
    <row r="3102" spans="1:22" ht="18">
      <c r="A3102" s="1652"/>
      <c r="B3102" s="817">
        <v>7</v>
      </c>
      <c r="C3102" s="1099">
        <v>100</v>
      </c>
      <c r="D3102" s="1102">
        <v>62</v>
      </c>
      <c r="E3102" s="1102">
        <v>17</v>
      </c>
      <c r="F3102" s="1102">
        <v>30</v>
      </c>
      <c r="G3102" s="514">
        <v>508</v>
      </c>
      <c r="H3102" s="514" t="s">
        <v>82</v>
      </c>
      <c r="I3102" s="514" t="s">
        <v>82</v>
      </c>
      <c r="J3102" s="764" t="s">
        <v>443</v>
      </c>
      <c r="K3102" s="764" t="s">
        <v>443</v>
      </c>
      <c r="L3102" s="837" t="s">
        <v>484</v>
      </c>
      <c r="M3102" s="468" t="s">
        <v>1879</v>
      </c>
      <c r="N3102" s="514">
        <v>193449</v>
      </c>
      <c r="O3102" s="756">
        <v>29.5</v>
      </c>
      <c r="P3102" s="1130">
        <v>25</v>
      </c>
      <c r="Q3102" s="537">
        <f t="shared" si="94"/>
        <v>22.125</v>
      </c>
      <c r="R3102" s="470">
        <f>Q3102*0.75</f>
        <v>16.59375</v>
      </c>
      <c r="S3102" s="1264">
        <f t="shared" si="95"/>
        <v>8743.4576271186434</v>
      </c>
      <c r="T3102" s="1265"/>
      <c r="U3102" s="1292" t="s">
        <v>1690</v>
      </c>
      <c r="V3102" s="1293"/>
    </row>
    <row r="3103" spans="1:22" ht="18">
      <c r="A3103" s="1652"/>
      <c r="B3103" s="817">
        <v>8</v>
      </c>
      <c r="C3103" s="1099" t="s">
        <v>82</v>
      </c>
      <c r="D3103" s="1102">
        <v>230</v>
      </c>
      <c r="E3103" s="1102">
        <v>0</v>
      </c>
      <c r="F3103" s="1103" t="s">
        <v>82</v>
      </c>
      <c r="G3103" s="514">
        <v>0</v>
      </c>
      <c r="H3103" s="514" t="s">
        <v>82</v>
      </c>
      <c r="I3103" s="514" t="s">
        <v>82</v>
      </c>
      <c r="J3103" s="764" t="s">
        <v>697</v>
      </c>
      <c r="K3103" s="764">
        <v>0</v>
      </c>
      <c r="L3103" s="837" t="s">
        <v>96</v>
      </c>
      <c r="M3103" s="468" t="s">
        <v>82</v>
      </c>
      <c r="N3103" s="940"/>
      <c r="O3103" s="922"/>
      <c r="P3103" s="871"/>
      <c r="Q3103" s="537">
        <f t="shared" si="94"/>
        <v>0</v>
      </c>
      <c r="R3103" s="470">
        <f>Q3103*0.93</f>
        <v>0</v>
      </c>
      <c r="S3103" s="1264" t="e">
        <f t="shared" si="95"/>
        <v>#DIV/0!</v>
      </c>
      <c r="T3103" s="1265"/>
      <c r="U3103" s="1292" t="s">
        <v>472</v>
      </c>
      <c r="V3103" s="1293"/>
    </row>
    <row r="3104" spans="1:22" ht="18">
      <c r="A3104" s="1652"/>
      <c r="B3104" s="817" t="s">
        <v>465</v>
      </c>
      <c r="C3104" s="1099" t="s">
        <v>82</v>
      </c>
      <c r="D3104" s="1098">
        <v>30</v>
      </c>
      <c r="E3104" s="1104">
        <v>30</v>
      </c>
      <c r="F3104" s="1103" t="s">
        <v>82</v>
      </c>
      <c r="G3104" s="838" t="s">
        <v>96</v>
      </c>
      <c r="H3104" s="468" t="s">
        <v>82</v>
      </c>
      <c r="I3104" s="514" t="s">
        <v>82</v>
      </c>
      <c r="J3104" s="764" t="s">
        <v>699</v>
      </c>
      <c r="K3104" s="514">
        <v>0</v>
      </c>
      <c r="L3104" s="786" t="s">
        <v>82</v>
      </c>
      <c r="M3104" s="863" t="s">
        <v>82</v>
      </c>
      <c r="N3104" s="923"/>
      <c r="O3104" s="922"/>
      <c r="P3104" s="871"/>
      <c r="Q3104" s="537">
        <f t="shared" si="94"/>
        <v>0</v>
      </c>
      <c r="R3104" s="470">
        <f>Q3104*0.93</f>
        <v>0</v>
      </c>
      <c r="S3104" s="1264" t="e">
        <f t="shared" si="95"/>
        <v>#DIV/0!</v>
      </c>
      <c r="T3104" s="1265"/>
      <c r="U3104" s="1292" t="s">
        <v>473</v>
      </c>
      <c r="V3104" s="1293"/>
    </row>
    <row r="3105" spans="1:23" ht="18">
      <c r="A3105" s="1653"/>
      <c r="B3105" s="817" t="s">
        <v>467</v>
      </c>
      <c r="C3105" s="1131">
        <v>26</v>
      </c>
      <c r="D3105" s="1098">
        <v>41</v>
      </c>
      <c r="E3105" s="1109">
        <v>20</v>
      </c>
      <c r="F3105" s="1105">
        <v>30</v>
      </c>
      <c r="G3105" s="514">
        <v>502</v>
      </c>
      <c r="H3105" s="468" t="s">
        <v>82</v>
      </c>
      <c r="I3105" s="514" t="s">
        <v>82</v>
      </c>
      <c r="J3105" s="764">
        <v>0</v>
      </c>
      <c r="K3105" s="764">
        <v>0</v>
      </c>
      <c r="L3105" s="837" t="s">
        <v>484</v>
      </c>
      <c r="M3105" s="1091" t="s">
        <v>1888</v>
      </c>
      <c r="N3105" s="514">
        <v>103108</v>
      </c>
      <c r="O3105" s="787">
        <v>19.5</v>
      </c>
      <c r="P3105" s="801">
        <v>75</v>
      </c>
      <c r="Q3105" s="537">
        <f t="shared" si="94"/>
        <v>4.875</v>
      </c>
      <c r="R3105" s="470">
        <f>Q3105*0.7835</f>
        <v>3.8195625</v>
      </c>
      <c r="S3105" s="1264">
        <f>N3105/Q3105</f>
        <v>21150.358974358973</v>
      </c>
      <c r="T3105" s="1265"/>
      <c r="U3105" s="1292" t="s">
        <v>1690</v>
      </c>
      <c r="V3105" s="1293"/>
    </row>
    <row r="3106" spans="1:23" ht="18.75" customHeight="1">
      <c r="A3106" s="1651">
        <v>45759</v>
      </c>
      <c r="B3106" s="817" t="s">
        <v>256</v>
      </c>
      <c r="C3106" s="1095">
        <v>46</v>
      </c>
      <c r="D3106" s="1096">
        <v>83</v>
      </c>
      <c r="E3106" s="1101">
        <v>47</v>
      </c>
      <c r="F3106" s="1098">
        <v>33</v>
      </c>
      <c r="G3106" s="514">
        <v>508</v>
      </c>
      <c r="H3106" s="970">
        <v>166</v>
      </c>
      <c r="I3106" s="514" t="s">
        <v>82</v>
      </c>
      <c r="J3106" s="1160" t="s">
        <v>1016</v>
      </c>
      <c r="K3106" s="839" t="s">
        <v>96</v>
      </c>
      <c r="L3106" s="837" t="s">
        <v>484</v>
      </c>
      <c r="M3106" s="468" t="s">
        <v>1998</v>
      </c>
      <c r="N3106" s="514">
        <v>38282</v>
      </c>
      <c r="O3106" s="756">
        <v>100</v>
      </c>
      <c r="P3106" s="768">
        <v>95</v>
      </c>
      <c r="Q3106" s="537">
        <f>O3106*(100-P3106)/100</f>
        <v>5</v>
      </c>
      <c r="R3106" s="470">
        <f>Q3106*0.75</f>
        <v>3.75</v>
      </c>
      <c r="S3106" s="1264">
        <f>N3106/Q3106</f>
        <v>7656.4</v>
      </c>
      <c r="T3106" s="1265"/>
      <c r="U3106" s="1292" t="s">
        <v>1690</v>
      </c>
      <c r="V3106" s="1293"/>
    </row>
    <row r="3107" spans="1:23" ht="18.75" customHeight="1">
      <c r="A3107" s="1652"/>
      <c r="B3107" s="817">
        <v>6</v>
      </c>
      <c r="C3107" s="1099">
        <v>0</v>
      </c>
      <c r="D3107" s="1100">
        <v>96</v>
      </c>
      <c r="E3107" s="1101" t="s">
        <v>766</v>
      </c>
      <c r="F3107" s="1102">
        <v>28</v>
      </c>
      <c r="G3107" s="514">
        <v>503</v>
      </c>
      <c r="H3107" s="514" t="s">
        <v>82</v>
      </c>
      <c r="I3107" s="514" t="s">
        <v>82</v>
      </c>
      <c r="J3107" s="838" t="s">
        <v>695</v>
      </c>
      <c r="K3107" s="1159" t="s">
        <v>1397</v>
      </c>
      <c r="L3107" s="837" t="s">
        <v>96</v>
      </c>
      <c r="M3107" s="468" t="s">
        <v>709</v>
      </c>
      <c r="N3107" s="786"/>
      <c r="O3107" s="756"/>
      <c r="P3107" s="801"/>
      <c r="Q3107" s="537">
        <f t="shared" ref="Q3107:Q3111" si="96">O3107*(100-P3107)/100</f>
        <v>0</v>
      </c>
      <c r="R3107" s="470">
        <f>Q3107*0.75</f>
        <v>0</v>
      </c>
      <c r="S3107" s="1264" t="e">
        <f t="shared" ref="S3107:S3110" si="97">N3107/Q3107</f>
        <v>#DIV/0!</v>
      </c>
      <c r="T3107" s="1265"/>
      <c r="U3107" s="1292" t="s">
        <v>1982</v>
      </c>
      <c r="V3107" s="1293"/>
    </row>
    <row r="3108" spans="1:23" ht="18.75" customHeight="1">
      <c r="A3108" s="1652"/>
      <c r="B3108" s="817">
        <v>7</v>
      </c>
      <c r="C3108" s="1099">
        <v>100</v>
      </c>
      <c r="D3108" s="1102">
        <v>62</v>
      </c>
      <c r="E3108" s="1102" t="s">
        <v>1997</v>
      </c>
      <c r="F3108" s="1102">
        <v>30</v>
      </c>
      <c r="G3108" s="514">
        <v>508</v>
      </c>
      <c r="H3108" s="514" t="s">
        <v>82</v>
      </c>
      <c r="I3108" s="514" t="s">
        <v>82</v>
      </c>
      <c r="J3108" s="764" t="s">
        <v>443</v>
      </c>
      <c r="K3108" s="764" t="s">
        <v>443</v>
      </c>
      <c r="L3108" s="837" t="s">
        <v>484</v>
      </c>
      <c r="M3108" s="468" t="s">
        <v>1879</v>
      </c>
      <c r="N3108" s="514">
        <v>193449</v>
      </c>
      <c r="O3108" s="756">
        <v>27.68</v>
      </c>
      <c r="P3108" s="1130">
        <v>25</v>
      </c>
      <c r="Q3108" s="537">
        <f t="shared" si="96"/>
        <v>20.76</v>
      </c>
      <c r="R3108" s="470">
        <f>Q3108*0.75</f>
        <v>15.57</v>
      </c>
      <c r="S3108" s="1264">
        <f t="shared" si="97"/>
        <v>9318.352601156068</v>
      </c>
      <c r="T3108" s="1265"/>
      <c r="U3108" s="1292" t="s">
        <v>1690</v>
      </c>
      <c r="V3108" s="1293"/>
    </row>
    <row r="3109" spans="1:23" ht="18.75" customHeight="1">
      <c r="A3109" s="1652"/>
      <c r="B3109" s="817">
        <v>8</v>
      </c>
      <c r="C3109" s="1099" t="s">
        <v>82</v>
      </c>
      <c r="D3109" s="1102">
        <v>230</v>
      </c>
      <c r="E3109" s="1102">
        <v>0</v>
      </c>
      <c r="F3109" s="1103" t="s">
        <v>82</v>
      </c>
      <c r="G3109" s="514">
        <v>0</v>
      </c>
      <c r="H3109" s="514" t="s">
        <v>82</v>
      </c>
      <c r="I3109" s="514" t="s">
        <v>82</v>
      </c>
      <c r="J3109" s="764" t="s">
        <v>697</v>
      </c>
      <c r="K3109" s="764">
        <v>0</v>
      </c>
      <c r="L3109" s="837" t="s">
        <v>96</v>
      </c>
      <c r="M3109" s="468" t="s">
        <v>82</v>
      </c>
      <c r="N3109" s="940"/>
      <c r="O3109" s="922"/>
      <c r="P3109" s="871"/>
      <c r="Q3109" s="537">
        <f t="shared" si="96"/>
        <v>0</v>
      </c>
      <c r="R3109" s="470">
        <f>Q3109*0.93</f>
        <v>0</v>
      </c>
      <c r="S3109" s="1264" t="e">
        <f t="shared" si="97"/>
        <v>#DIV/0!</v>
      </c>
      <c r="T3109" s="1265"/>
      <c r="U3109" s="1292" t="s">
        <v>472</v>
      </c>
      <c r="V3109" s="1293"/>
    </row>
    <row r="3110" spans="1:23" ht="18.75" customHeight="1">
      <c r="A3110" s="1652"/>
      <c r="B3110" s="817" t="s">
        <v>465</v>
      </c>
      <c r="C3110" s="1099" t="s">
        <v>82</v>
      </c>
      <c r="D3110" s="1098">
        <v>30</v>
      </c>
      <c r="E3110" s="1104">
        <v>30</v>
      </c>
      <c r="F3110" s="1103" t="s">
        <v>82</v>
      </c>
      <c r="G3110" s="838" t="s">
        <v>96</v>
      </c>
      <c r="H3110" s="468" t="s">
        <v>82</v>
      </c>
      <c r="I3110" s="514" t="s">
        <v>82</v>
      </c>
      <c r="J3110" s="764" t="s">
        <v>699</v>
      </c>
      <c r="K3110" s="514">
        <v>0</v>
      </c>
      <c r="L3110" s="786" t="s">
        <v>82</v>
      </c>
      <c r="M3110" s="863" t="s">
        <v>82</v>
      </c>
      <c r="N3110" s="923"/>
      <c r="O3110" s="922"/>
      <c r="P3110" s="871"/>
      <c r="Q3110" s="537">
        <f t="shared" si="96"/>
        <v>0</v>
      </c>
      <c r="R3110" s="470">
        <f>Q3110*0.93</f>
        <v>0</v>
      </c>
      <c r="S3110" s="1264" t="e">
        <f t="shared" si="97"/>
        <v>#DIV/0!</v>
      </c>
      <c r="T3110" s="1265"/>
      <c r="U3110" s="1292" t="s">
        <v>473</v>
      </c>
      <c r="V3110" s="1293"/>
    </row>
    <row r="3111" spans="1:23" ht="18.75" customHeight="1">
      <c r="A3111" s="1653"/>
      <c r="B3111" s="817" t="s">
        <v>467</v>
      </c>
      <c r="C3111" s="1131">
        <v>26</v>
      </c>
      <c r="D3111" s="1098">
        <v>41</v>
      </c>
      <c r="E3111" s="1109">
        <v>20</v>
      </c>
      <c r="F3111" s="1105">
        <v>30</v>
      </c>
      <c r="G3111" s="514">
        <v>502</v>
      </c>
      <c r="H3111" s="468" t="s">
        <v>82</v>
      </c>
      <c r="I3111" s="514" t="s">
        <v>82</v>
      </c>
      <c r="J3111" s="764">
        <v>0</v>
      </c>
      <c r="K3111" s="764">
        <v>0</v>
      </c>
      <c r="L3111" s="837" t="s">
        <v>484</v>
      </c>
      <c r="M3111" s="1091" t="s">
        <v>1888</v>
      </c>
      <c r="N3111" s="514">
        <v>103108</v>
      </c>
      <c r="O3111" s="787">
        <v>18</v>
      </c>
      <c r="P3111" s="801">
        <v>75</v>
      </c>
      <c r="Q3111" s="537">
        <f t="shared" si="96"/>
        <v>4.5</v>
      </c>
      <c r="R3111" s="470">
        <f>Q3111*0.7835</f>
        <v>3.5257499999999999</v>
      </c>
      <c r="S3111" s="1264">
        <f>N3111/Q3111</f>
        <v>22912.888888888891</v>
      </c>
      <c r="T3111" s="1265"/>
      <c r="U3111" s="1292" t="s">
        <v>1690</v>
      </c>
      <c r="V3111" s="1293"/>
    </row>
    <row r="3112" spans="1:23" ht="18">
      <c r="A3112" s="1651">
        <v>45760</v>
      </c>
      <c r="B3112" s="817" t="s">
        <v>256</v>
      </c>
      <c r="C3112" s="1095">
        <v>46</v>
      </c>
      <c r="D3112" s="1096">
        <v>83</v>
      </c>
      <c r="E3112" s="1101">
        <v>43</v>
      </c>
      <c r="F3112" s="1098">
        <v>33</v>
      </c>
      <c r="G3112" s="514">
        <v>498</v>
      </c>
      <c r="H3112" s="970">
        <v>166</v>
      </c>
      <c r="I3112" s="514" t="s">
        <v>82</v>
      </c>
      <c r="J3112" s="1160" t="s">
        <v>1016</v>
      </c>
      <c r="K3112" s="839" t="s">
        <v>96</v>
      </c>
      <c r="L3112" s="837" t="s">
        <v>484</v>
      </c>
      <c r="M3112" s="468" t="s">
        <v>2001</v>
      </c>
      <c r="N3112" s="514">
        <v>38401</v>
      </c>
      <c r="O3112" s="756">
        <v>100</v>
      </c>
      <c r="P3112" s="768">
        <v>95</v>
      </c>
      <c r="Q3112" s="537">
        <f>O3112*(100-P3112)/100</f>
        <v>5</v>
      </c>
      <c r="R3112" s="470">
        <f>Q3112*0.75</f>
        <v>3.75</v>
      </c>
      <c r="S3112" s="1264">
        <f>N3112/Q3112</f>
        <v>7680.2</v>
      </c>
      <c r="T3112" s="1265"/>
      <c r="U3112" s="1292" t="s">
        <v>1690</v>
      </c>
      <c r="V3112" s="1293"/>
      <c r="W3112" s="959">
        <v>17</v>
      </c>
    </row>
    <row r="3113" spans="1:23" ht="18">
      <c r="A3113" s="1652"/>
      <c r="B3113" s="817">
        <v>6</v>
      </c>
      <c r="C3113" s="1099">
        <v>0</v>
      </c>
      <c r="D3113" s="1100">
        <v>96</v>
      </c>
      <c r="E3113" s="1101">
        <v>98</v>
      </c>
      <c r="F3113" s="1102">
        <v>28</v>
      </c>
      <c r="G3113" s="514">
        <v>504</v>
      </c>
      <c r="H3113" s="514" t="s">
        <v>82</v>
      </c>
      <c r="I3113" s="514" t="s">
        <v>82</v>
      </c>
      <c r="J3113" s="838" t="s">
        <v>695</v>
      </c>
      <c r="K3113" s="1159" t="s">
        <v>700</v>
      </c>
      <c r="L3113" s="837" t="s">
        <v>96</v>
      </c>
      <c r="M3113" s="468" t="s">
        <v>709</v>
      </c>
      <c r="N3113" s="786"/>
      <c r="O3113" s="756"/>
      <c r="P3113" s="801"/>
      <c r="Q3113" s="537">
        <f t="shared" ref="Q3113:Q3117" si="98">O3113*(100-P3113)/100</f>
        <v>0</v>
      </c>
      <c r="R3113" s="470">
        <f>Q3113*0.75</f>
        <v>0</v>
      </c>
      <c r="S3113" s="1264" t="e">
        <f t="shared" ref="S3113:S3116" si="99">N3113/Q3113</f>
        <v>#DIV/0!</v>
      </c>
      <c r="T3113" s="1265"/>
      <c r="U3113" s="1292" t="s">
        <v>1982</v>
      </c>
      <c r="V3113" s="1293"/>
    </row>
    <row r="3114" spans="1:23" ht="18">
      <c r="A3114" s="1652"/>
      <c r="B3114" s="817">
        <v>7</v>
      </c>
      <c r="C3114" s="1099" t="s">
        <v>1999</v>
      </c>
      <c r="D3114" s="1102" t="s">
        <v>2000</v>
      </c>
      <c r="E3114" s="1102">
        <v>16</v>
      </c>
      <c r="F3114" s="1102">
        <v>30</v>
      </c>
      <c r="G3114" s="514">
        <v>505</v>
      </c>
      <c r="H3114" s="514" t="s">
        <v>82</v>
      </c>
      <c r="I3114" s="514" t="s">
        <v>82</v>
      </c>
      <c r="J3114" s="764" t="s">
        <v>443</v>
      </c>
      <c r="K3114" s="764" t="s">
        <v>443</v>
      </c>
      <c r="L3114" s="837" t="s">
        <v>484</v>
      </c>
      <c r="M3114" s="468" t="s">
        <v>1720</v>
      </c>
      <c r="N3114" s="514">
        <v>190066</v>
      </c>
      <c r="O3114" s="756">
        <v>27.53</v>
      </c>
      <c r="P3114" s="1130">
        <v>25</v>
      </c>
      <c r="Q3114" s="537">
        <f t="shared" si="98"/>
        <v>20.647500000000001</v>
      </c>
      <c r="R3114" s="470">
        <f>Q3114*0.75</f>
        <v>15.485625000000001</v>
      </c>
      <c r="S3114" s="1264">
        <f t="shared" si="99"/>
        <v>9205.2790894781447</v>
      </c>
      <c r="T3114" s="1265"/>
      <c r="U3114" s="1292" t="s">
        <v>1690</v>
      </c>
      <c r="V3114" s="1293"/>
    </row>
    <row r="3115" spans="1:23" ht="18">
      <c r="A3115" s="1652"/>
      <c r="B3115" s="817">
        <v>8</v>
      </c>
      <c r="C3115" s="1099" t="s">
        <v>82</v>
      </c>
      <c r="D3115" s="1102">
        <v>230</v>
      </c>
      <c r="E3115" s="1102">
        <v>0</v>
      </c>
      <c r="F3115" s="1103" t="s">
        <v>82</v>
      </c>
      <c r="G3115" s="514">
        <v>0</v>
      </c>
      <c r="H3115" s="514" t="s">
        <v>82</v>
      </c>
      <c r="I3115" s="514" t="s">
        <v>82</v>
      </c>
      <c r="J3115" s="764" t="s">
        <v>697</v>
      </c>
      <c r="K3115" s="764">
        <v>0</v>
      </c>
      <c r="L3115" s="837" t="s">
        <v>96</v>
      </c>
      <c r="M3115" s="468" t="s">
        <v>82</v>
      </c>
      <c r="N3115" s="940"/>
      <c r="O3115" s="922"/>
      <c r="P3115" s="871"/>
      <c r="Q3115" s="537">
        <f t="shared" si="98"/>
        <v>0</v>
      </c>
      <c r="R3115" s="470">
        <f>Q3115*0.93</f>
        <v>0</v>
      </c>
      <c r="S3115" s="1264" t="e">
        <f t="shared" si="99"/>
        <v>#DIV/0!</v>
      </c>
      <c r="T3115" s="1265"/>
      <c r="U3115" s="1292" t="s">
        <v>472</v>
      </c>
      <c r="V3115" s="1293"/>
    </row>
    <row r="3116" spans="1:23" ht="18">
      <c r="A3116" s="1652"/>
      <c r="B3116" s="817" t="s">
        <v>465</v>
      </c>
      <c r="C3116" s="1099" t="s">
        <v>82</v>
      </c>
      <c r="D3116" s="1098">
        <v>30</v>
      </c>
      <c r="E3116" s="1104">
        <v>30</v>
      </c>
      <c r="F3116" s="1103" t="s">
        <v>82</v>
      </c>
      <c r="G3116" s="838" t="s">
        <v>96</v>
      </c>
      <c r="H3116" s="468" t="s">
        <v>82</v>
      </c>
      <c r="I3116" s="514" t="s">
        <v>82</v>
      </c>
      <c r="J3116" s="764" t="s">
        <v>699</v>
      </c>
      <c r="K3116" s="514">
        <v>0</v>
      </c>
      <c r="L3116" s="786" t="s">
        <v>82</v>
      </c>
      <c r="M3116" s="863" t="s">
        <v>82</v>
      </c>
      <c r="N3116" s="923"/>
      <c r="O3116" s="922"/>
      <c r="P3116" s="871"/>
      <c r="Q3116" s="537">
        <f t="shared" si="98"/>
        <v>0</v>
      </c>
      <c r="R3116" s="470">
        <f>Q3116*0.93</f>
        <v>0</v>
      </c>
      <c r="S3116" s="1264" t="e">
        <f t="shared" si="99"/>
        <v>#DIV/0!</v>
      </c>
      <c r="T3116" s="1265"/>
      <c r="U3116" s="1292" t="s">
        <v>473</v>
      </c>
      <c r="V3116" s="1293"/>
    </row>
    <row r="3117" spans="1:23" ht="18">
      <c r="A3117" s="1653"/>
      <c r="B3117" s="817" t="s">
        <v>467</v>
      </c>
      <c r="C3117" s="1131">
        <v>26</v>
      </c>
      <c r="D3117" s="1098">
        <v>41</v>
      </c>
      <c r="E3117" s="1109">
        <v>20</v>
      </c>
      <c r="F3117" s="1105">
        <v>30</v>
      </c>
      <c r="G3117" s="514">
        <v>497</v>
      </c>
      <c r="H3117" s="468" t="s">
        <v>82</v>
      </c>
      <c r="I3117" s="514" t="s">
        <v>82</v>
      </c>
      <c r="J3117" s="764">
        <v>0</v>
      </c>
      <c r="K3117" s="764">
        <v>0</v>
      </c>
      <c r="L3117" s="837" t="s">
        <v>484</v>
      </c>
      <c r="M3117" s="1091" t="s">
        <v>1978</v>
      </c>
      <c r="N3117" s="514">
        <v>103108</v>
      </c>
      <c r="O3117" s="787">
        <v>18</v>
      </c>
      <c r="P3117" s="801">
        <v>75</v>
      </c>
      <c r="Q3117" s="537">
        <f t="shared" si="98"/>
        <v>4.5</v>
      </c>
      <c r="R3117" s="470">
        <f>Q3117*0.7835</f>
        <v>3.5257499999999999</v>
      </c>
      <c r="S3117" s="1264">
        <f>N3117/Q3117</f>
        <v>22912.888888888891</v>
      </c>
      <c r="T3117" s="1265"/>
      <c r="U3117" s="1292" t="s">
        <v>1690</v>
      </c>
      <c r="V3117" s="1293"/>
    </row>
    <row r="3118" spans="1:23" ht="18">
      <c r="A3118" s="1651">
        <v>45761</v>
      </c>
      <c r="B3118" s="817" t="s">
        <v>256</v>
      </c>
      <c r="C3118" s="1095">
        <v>46</v>
      </c>
      <c r="D3118" s="1096">
        <v>84</v>
      </c>
      <c r="E3118" s="1101" t="s">
        <v>2002</v>
      </c>
      <c r="F3118" s="1098">
        <v>33</v>
      </c>
      <c r="G3118" s="514">
        <v>497</v>
      </c>
      <c r="H3118" s="970">
        <v>166</v>
      </c>
      <c r="I3118" s="514" t="s">
        <v>82</v>
      </c>
      <c r="J3118" s="1160" t="s">
        <v>1016</v>
      </c>
      <c r="K3118" s="839" t="s">
        <v>96</v>
      </c>
      <c r="L3118" s="837" t="s">
        <v>484</v>
      </c>
      <c r="M3118" s="468" t="s">
        <v>2003</v>
      </c>
      <c r="N3118" s="514">
        <v>37935</v>
      </c>
      <c r="O3118" s="756">
        <v>104</v>
      </c>
      <c r="P3118" s="768">
        <v>95</v>
      </c>
      <c r="Q3118" s="537">
        <f>O3118*(100-P3118)/100</f>
        <v>5.2</v>
      </c>
      <c r="R3118" s="470">
        <f>Q3118*0.75</f>
        <v>3.9000000000000004</v>
      </c>
      <c r="S3118" s="1264">
        <f>N3118/Q3118</f>
        <v>7295.1923076923076</v>
      </c>
      <c r="T3118" s="1265"/>
      <c r="U3118" s="1292" t="s">
        <v>1690</v>
      </c>
      <c r="V3118" s="1293"/>
      <c r="W3118" s="959">
        <v>16.5</v>
      </c>
    </row>
    <row r="3119" spans="1:23" ht="18">
      <c r="A3119" s="1652"/>
      <c r="B3119" s="817">
        <v>6</v>
      </c>
      <c r="C3119" s="1099">
        <v>0</v>
      </c>
      <c r="D3119" s="1100">
        <v>96</v>
      </c>
      <c r="E3119" s="1101">
        <v>98</v>
      </c>
      <c r="F3119" s="1102">
        <v>28</v>
      </c>
      <c r="G3119" s="514">
        <v>504</v>
      </c>
      <c r="H3119" s="514" t="s">
        <v>82</v>
      </c>
      <c r="I3119" s="514" t="s">
        <v>82</v>
      </c>
      <c r="J3119" s="838" t="s">
        <v>695</v>
      </c>
      <c r="K3119" s="1159" t="s">
        <v>700</v>
      </c>
      <c r="L3119" s="837" t="s">
        <v>96</v>
      </c>
      <c r="M3119" s="468" t="s">
        <v>709</v>
      </c>
      <c r="N3119" s="786"/>
      <c r="O3119" s="756"/>
      <c r="P3119" s="801"/>
      <c r="Q3119" s="537">
        <f t="shared" ref="Q3119:Q3123" si="100">O3119*(100-P3119)/100</f>
        <v>0</v>
      </c>
      <c r="R3119" s="470">
        <f>Q3119*0.75</f>
        <v>0</v>
      </c>
      <c r="S3119" s="1264" t="e">
        <f t="shared" ref="S3119:S3122" si="101">N3119/Q3119</f>
        <v>#DIV/0!</v>
      </c>
      <c r="T3119" s="1265"/>
      <c r="U3119" s="1292" t="s">
        <v>1982</v>
      </c>
      <c r="V3119" s="1293"/>
    </row>
    <row r="3120" spans="1:23" ht="18">
      <c r="A3120" s="1652"/>
      <c r="B3120" s="817">
        <v>7</v>
      </c>
      <c r="C3120" s="1099">
        <v>100</v>
      </c>
      <c r="D3120" s="1102">
        <v>62</v>
      </c>
      <c r="E3120" s="1102">
        <v>16</v>
      </c>
      <c r="F3120" s="1102">
        <v>30</v>
      </c>
      <c r="G3120" s="514">
        <v>499</v>
      </c>
      <c r="H3120" s="514" t="s">
        <v>82</v>
      </c>
      <c r="I3120" s="514" t="s">
        <v>82</v>
      </c>
      <c r="J3120" s="764" t="s">
        <v>443</v>
      </c>
      <c r="K3120" s="764" t="s">
        <v>443</v>
      </c>
      <c r="L3120" s="837" t="s">
        <v>484</v>
      </c>
      <c r="M3120" s="468" t="s">
        <v>1720</v>
      </c>
      <c r="N3120" s="514">
        <v>190066</v>
      </c>
      <c r="O3120" s="756">
        <v>30.64</v>
      </c>
      <c r="P3120" s="1130">
        <v>25</v>
      </c>
      <c r="Q3120" s="537">
        <f t="shared" si="100"/>
        <v>22.98</v>
      </c>
      <c r="R3120" s="470">
        <f>Q3120*0.75</f>
        <v>17.234999999999999</v>
      </c>
      <c r="S3120" s="1264">
        <f t="shared" si="101"/>
        <v>8270.9312445604864</v>
      </c>
      <c r="T3120" s="1265"/>
      <c r="U3120" s="1292" t="s">
        <v>1690</v>
      </c>
      <c r="V3120" s="1293"/>
    </row>
    <row r="3121" spans="1:23" ht="18">
      <c r="A3121" s="1652"/>
      <c r="B3121" s="817">
        <v>8</v>
      </c>
      <c r="C3121" s="1099" t="s">
        <v>82</v>
      </c>
      <c r="D3121" s="1102">
        <v>230</v>
      </c>
      <c r="E3121" s="1102">
        <v>0</v>
      </c>
      <c r="F3121" s="1103" t="s">
        <v>82</v>
      </c>
      <c r="G3121" s="514">
        <v>0</v>
      </c>
      <c r="H3121" s="514" t="s">
        <v>82</v>
      </c>
      <c r="I3121" s="514" t="s">
        <v>82</v>
      </c>
      <c r="J3121" s="764" t="s">
        <v>697</v>
      </c>
      <c r="K3121" s="764">
        <v>0</v>
      </c>
      <c r="L3121" s="837" t="s">
        <v>96</v>
      </c>
      <c r="M3121" s="468" t="s">
        <v>82</v>
      </c>
      <c r="N3121" s="940"/>
      <c r="O3121" s="922"/>
      <c r="P3121" s="871"/>
      <c r="Q3121" s="537">
        <f t="shared" si="100"/>
        <v>0</v>
      </c>
      <c r="R3121" s="470">
        <f>Q3121*0.93</f>
        <v>0</v>
      </c>
      <c r="S3121" s="1264" t="e">
        <f t="shared" si="101"/>
        <v>#DIV/0!</v>
      </c>
      <c r="T3121" s="1265"/>
      <c r="U3121" s="1292" t="s">
        <v>472</v>
      </c>
      <c r="V3121" s="1293"/>
    </row>
    <row r="3122" spans="1:23" ht="18">
      <c r="A3122" s="1652"/>
      <c r="B3122" s="817" t="s">
        <v>465</v>
      </c>
      <c r="C3122" s="1099" t="s">
        <v>82</v>
      </c>
      <c r="D3122" s="1098">
        <v>30</v>
      </c>
      <c r="E3122" s="1104">
        <v>30</v>
      </c>
      <c r="F3122" s="1103" t="s">
        <v>82</v>
      </c>
      <c r="G3122" s="838" t="s">
        <v>96</v>
      </c>
      <c r="H3122" s="468" t="s">
        <v>82</v>
      </c>
      <c r="I3122" s="514" t="s">
        <v>82</v>
      </c>
      <c r="J3122" s="764" t="s">
        <v>699</v>
      </c>
      <c r="K3122" s="514">
        <v>0</v>
      </c>
      <c r="L3122" s="786" t="s">
        <v>82</v>
      </c>
      <c r="M3122" s="863" t="s">
        <v>82</v>
      </c>
      <c r="N3122" s="923"/>
      <c r="O3122" s="922"/>
      <c r="P3122" s="871"/>
      <c r="Q3122" s="537">
        <f t="shared" si="100"/>
        <v>0</v>
      </c>
      <c r="R3122" s="470">
        <f>Q3122*0.93</f>
        <v>0</v>
      </c>
      <c r="S3122" s="1264" t="e">
        <f t="shared" si="101"/>
        <v>#DIV/0!</v>
      </c>
      <c r="T3122" s="1265"/>
      <c r="U3122" s="1292" t="s">
        <v>473</v>
      </c>
      <c r="V3122" s="1293"/>
    </row>
    <row r="3123" spans="1:23" ht="18">
      <c r="A3123" s="1653"/>
      <c r="B3123" s="817" t="s">
        <v>467</v>
      </c>
      <c r="C3123" s="1131">
        <v>26</v>
      </c>
      <c r="D3123" s="1098" t="s">
        <v>646</v>
      </c>
      <c r="E3123" s="1109">
        <v>20</v>
      </c>
      <c r="F3123" s="1105">
        <v>30</v>
      </c>
      <c r="G3123" s="514">
        <v>488</v>
      </c>
      <c r="H3123" s="468" t="s">
        <v>82</v>
      </c>
      <c r="I3123" s="514" t="s">
        <v>82</v>
      </c>
      <c r="J3123" s="764">
        <v>0</v>
      </c>
      <c r="K3123" s="764">
        <v>0</v>
      </c>
      <c r="L3123" s="837" t="s">
        <v>484</v>
      </c>
      <c r="M3123" s="1091" t="s">
        <v>1978</v>
      </c>
      <c r="N3123" s="514">
        <v>103108</v>
      </c>
      <c r="O3123" s="787">
        <v>20</v>
      </c>
      <c r="P3123" s="801">
        <v>75</v>
      </c>
      <c r="Q3123" s="537">
        <f t="shared" si="100"/>
        <v>5</v>
      </c>
      <c r="R3123" s="470">
        <f>Q3123*0.7835</f>
        <v>3.9175</v>
      </c>
      <c r="S3123" s="1264">
        <f>N3123/Q3123</f>
        <v>20621.599999999999</v>
      </c>
      <c r="T3123" s="1265"/>
      <c r="U3123" s="1292" t="s">
        <v>1690</v>
      </c>
      <c r="V3123" s="1293"/>
    </row>
    <row r="3124" spans="1:23" ht="18">
      <c r="A3124" s="1651">
        <v>45762</v>
      </c>
      <c r="B3124" s="817" t="s">
        <v>256</v>
      </c>
      <c r="C3124" s="1095">
        <v>48</v>
      </c>
      <c r="D3124" s="1096">
        <v>84</v>
      </c>
      <c r="E3124" s="1101" t="s">
        <v>2002</v>
      </c>
      <c r="F3124" s="1098">
        <v>33</v>
      </c>
      <c r="G3124" s="514">
        <v>515</v>
      </c>
      <c r="H3124" s="970">
        <v>166</v>
      </c>
      <c r="I3124" s="514" t="s">
        <v>82</v>
      </c>
      <c r="J3124" s="1160" t="s">
        <v>1016</v>
      </c>
      <c r="K3124" s="839" t="s">
        <v>96</v>
      </c>
      <c r="L3124" s="837" t="s">
        <v>484</v>
      </c>
      <c r="M3124" s="468" t="s">
        <v>1957</v>
      </c>
      <c r="N3124" s="514">
        <v>41752</v>
      </c>
      <c r="O3124" s="756">
        <v>105</v>
      </c>
      <c r="P3124" s="768">
        <v>95</v>
      </c>
      <c r="Q3124" s="537">
        <f>O3124*(100-P3124)/100</f>
        <v>5.25</v>
      </c>
      <c r="R3124" s="470">
        <f>Q3124*0.75</f>
        <v>3.9375</v>
      </c>
      <c r="S3124" s="1264">
        <f>N3124/Q3124</f>
        <v>7952.7619047619046</v>
      </c>
      <c r="T3124" s="1265"/>
      <c r="U3124" s="1292" t="s">
        <v>1690</v>
      </c>
      <c r="V3124" s="1293"/>
      <c r="W3124" s="959">
        <v>16</v>
      </c>
    </row>
    <row r="3125" spans="1:23" ht="18">
      <c r="A3125" s="1652"/>
      <c r="B3125" s="817">
        <v>6</v>
      </c>
      <c r="C3125" s="1099">
        <v>0</v>
      </c>
      <c r="D3125" s="1100">
        <v>96</v>
      </c>
      <c r="E3125" s="1101">
        <v>98</v>
      </c>
      <c r="F3125" s="1102">
        <v>28</v>
      </c>
      <c r="G3125" s="514">
        <v>500</v>
      </c>
      <c r="H3125" s="514" t="s">
        <v>82</v>
      </c>
      <c r="I3125" s="514" t="s">
        <v>82</v>
      </c>
      <c r="J3125" s="838" t="s">
        <v>695</v>
      </c>
      <c r="K3125" s="1159" t="s">
        <v>843</v>
      </c>
      <c r="L3125" s="837" t="s">
        <v>96</v>
      </c>
      <c r="M3125" s="468" t="s">
        <v>709</v>
      </c>
      <c r="N3125" s="786"/>
      <c r="O3125" s="756"/>
      <c r="P3125" s="801"/>
      <c r="Q3125" s="537">
        <f t="shared" ref="Q3125:Q3129" si="102">O3125*(100-P3125)/100</f>
        <v>0</v>
      </c>
      <c r="R3125" s="470">
        <f>Q3125*0.75</f>
        <v>0</v>
      </c>
      <c r="S3125" s="1264" t="e">
        <f t="shared" ref="S3125:S3128" si="103">N3125/Q3125</f>
        <v>#DIV/0!</v>
      </c>
      <c r="T3125" s="1265"/>
      <c r="U3125" s="1292" t="s">
        <v>1982</v>
      </c>
      <c r="V3125" s="1293"/>
    </row>
    <row r="3126" spans="1:23" ht="18">
      <c r="A3126" s="1652"/>
      <c r="B3126" s="817">
        <v>7</v>
      </c>
      <c r="C3126" s="1099">
        <v>100</v>
      </c>
      <c r="D3126" s="1102">
        <v>62</v>
      </c>
      <c r="E3126" s="1102">
        <v>16</v>
      </c>
      <c r="F3126" s="1102">
        <v>30</v>
      </c>
      <c r="G3126" s="514">
        <v>502</v>
      </c>
      <c r="H3126" s="514" t="s">
        <v>82</v>
      </c>
      <c r="I3126" s="514" t="s">
        <v>82</v>
      </c>
      <c r="J3126" s="764" t="s">
        <v>443</v>
      </c>
      <c r="K3126" s="764" t="s">
        <v>443</v>
      </c>
      <c r="L3126" s="837" t="s">
        <v>484</v>
      </c>
      <c r="M3126" s="468" t="s">
        <v>1720</v>
      </c>
      <c r="N3126" s="514">
        <v>193000</v>
      </c>
      <c r="O3126" s="756">
        <v>32.549999999999997</v>
      </c>
      <c r="P3126" s="1130">
        <v>25</v>
      </c>
      <c r="Q3126" s="537">
        <f t="shared" si="102"/>
        <v>24.412500000000001</v>
      </c>
      <c r="R3126" s="470">
        <f>Q3126*0.75</f>
        <v>18.309375000000003</v>
      </c>
      <c r="S3126" s="1264">
        <f t="shared" si="103"/>
        <v>7905.7859703020986</v>
      </c>
      <c r="T3126" s="1265"/>
      <c r="U3126" s="1292" t="s">
        <v>1690</v>
      </c>
      <c r="V3126" s="1293"/>
    </row>
    <row r="3127" spans="1:23" ht="18">
      <c r="A3127" s="1652"/>
      <c r="B3127" s="817">
        <v>8</v>
      </c>
      <c r="C3127" s="1099" t="s">
        <v>82</v>
      </c>
      <c r="D3127" s="1102">
        <v>230</v>
      </c>
      <c r="E3127" s="1102">
        <v>0</v>
      </c>
      <c r="F3127" s="1103" t="s">
        <v>82</v>
      </c>
      <c r="G3127" s="514">
        <v>0</v>
      </c>
      <c r="H3127" s="514" t="s">
        <v>82</v>
      </c>
      <c r="I3127" s="514" t="s">
        <v>82</v>
      </c>
      <c r="J3127" s="764" t="s">
        <v>697</v>
      </c>
      <c r="K3127" s="764">
        <v>0</v>
      </c>
      <c r="L3127" s="837" t="s">
        <v>96</v>
      </c>
      <c r="M3127" s="468" t="s">
        <v>82</v>
      </c>
      <c r="N3127" s="940"/>
      <c r="O3127" s="922"/>
      <c r="P3127" s="871"/>
      <c r="Q3127" s="537">
        <f t="shared" si="102"/>
        <v>0</v>
      </c>
      <c r="R3127" s="470">
        <f>Q3127*0.93</f>
        <v>0</v>
      </c>
      <c r="S3127" s="1264" t="e">
        <f t="shared" si="103"/>
        <v>#DIV/0!</v>
      </c>
      <c r="T3127" s="1265"/>
      <c r="U3127" s="1292" t="s">
        <v>472</v>
      </c>
      <c r="V3127" s="1293"/>
    </row>
    <row r="3128" spans="1:23" ht="18">
      <c r="A3128" s="1652"/>
      <c r="B3128" s="817" t="s">
        <v>465</v>
      </c>
      <c r="C3128" s="1099" t="s">
        <v>82</v>
      </c>
      <c r="D3128" s="1098">
        <v>30</v>
      </c>
      <c r="E3128" s="1104">
        <v>30</v>
      </c>
      <c r="F3128" s="1103" t="s">
        <v>82</v>
      </c>
      <c r="G3128" s="838" t="s">
        <v>96</v>
      </c>
      <c r="H3128" s="468" t="s">
        <v>82</v>
      </c>
      <c r="I3128" s="514" t="s">
        <v>82</v>
      </c>
      <c r="J3128" s="764" t="s">
        <v>699</v>
      </c>
      <c r="K3128" s="514">
        <v>0</v>
      </c>
      <c r="L3128" s="786" t="s">
        <v>82</v>
      </c>
      <c r="M3128" s="863" t="s">
        <v>82</v>
      </c>
      <c r="N3128" s="923"/>
      <c r="O3128" s="922"/>
      <c r="P3128" s="871"/>
      <c r="Q3128" s="537">
        <f t="shared" si="102"/>
        <v>0</v>
      </c>
      <c r="R3128" s="470">
        <f>Q3128*0.93</f>
        <v>0</v>
      </c>
      <c r="S3128" s="1264" t="e">
        <f t="shared" si="103"/>
        <v>#DIV/0!</v>
      </c>
      <c r="T3128" s="1265"/>
      <c r="U3128" s="1292" t="s">
        <v>473</v>
      </c>
      <c r="V3128" s="1293"/>
    </row>
    <row r="3129" spans="1:23" ht="18">
      <c r="A3129" s="1653"/>
      <c r="B3129" s="817" t="s">
        <v>467</v>
      </c>
      <c r="C3129" s="1131">
        <v>26</v>
      </c>
      <c r="D3129" s="1098">
        <v>40</v>
      </c>
      <c r="E3129" s="1109">
        <v>20</v>
      </c>
      <c r="F3129" s="1105">
        <v>30</v>
      </c>
      <c r="G3129" s="514">
        <v>492</v>
      </c>
      <c r="H3129" s="468" t="s">
        <v>82</v>
      </c>
      <c r="I3129" s="514" t="s">
        <v>82</v>
      </c>
      <c r="J3129" s="764">
        <v>0</v>
      </c>
      <c r="K3129" s="764">
        <v>0</v>
      </c>
      <c r="L3129" s="837" t="s">
        <v>484</v>
      </c>
      <c r="M3129" s="1091" t="s">
        <v>1978</v>
      </c>
      <c r="N3129" s="514">
        <v>101500</v>
      </c>
      <c r="O3129" s="787">
        <v>22.2</v>
      </c>
      <c r="P3129" s="801">
        <v>75</v>
      </c>
      <c r="Q3129" s="537">
        <f t="shared" si="102"/>
        <v>5.55</v>
      </c>
      <c r="R3129" s="470">
        <f>Q3129*0.7835</f>
        <v>4.3484249999999998</v>
      </c>
      <c r="S3129" s="1264">
        <f>N3129/Q3129</f>
        <v>18288.288288288288</v>
      </c>
      <c r="T3129" s="1265"/>
      <c r="U3129" s="1292" t="s">
        <v>1690</v>
      </c>
      <c r="V3129" s="1293"/>
    </row>
    <row r="3130" spans="1:23" ht="18">
      <c r="A3130" s="1651">
        <v>45763</v>
      </c>
      <c r="B3130" s="817" t="s">
        <v>256</v>
      </c>
      <c r="C3130" s="1095" t="s">
        <v>1110</v>
      </c>
      <c r="D3130" s="1096">
        <v>83</v>
      </c>
      <c r="E3130" s="1101">
        <v>43</v>
      </c>
      <c r="F3130" s="1098">
        <v>33</v>
      </c>
      <c r="G3130" s="514">
        <v>509</v>
      </c>
      <c r="H3130" s="970">
        <v>166</v>
      </c>
      <c r="I3130" s="514" t="s">
        <v>82</v>
      </c>
      <c r="J3130" s="1160" t="s">
        <v>1016</v>
      </c>
      <c r="K3130" s="839" t="s">
        <v>96</v>
      </c>
      <c r="L3130" s="837" t="s">
        <v>484</v>
      </c>
      <c r="M3130" s="468" t="s">
        <v>1352</v>
      </c>
      <c r="N3130" s="514">
        <v>42686</v>
      </c>
      <c r="O3130" s="756">
        <v>105</v>
      </c>
      <c r="P3130" s="768">
        <v>95</v>
      </c>
      <c r="Q3130" s="537">
        <f>O3130*(100-P3130)/100</f>
        <v>5.25</v>
      </c>
      <c r="R3130" s="470">
        <f>Q3130*0.75</f>
        <v>3.9375</v>
      </c>
      <c r="S3130" s="1264">
        <f>N3130/Q3130</f>
        <v>8130.666666666667</v>
      </c>
      <c r="T3130" s="1265"/>
      <c r="U3130" s="1292" t="s">
        <v>1690</v>
      </c>
      <c r="V3130" s="1293"/>
      <c r="W3130" s="959">
        <v>16</v>
      </c>
    </row>
    <row r="3131" spans="1:23" ht="18">
      <c r="A3131" s="1652"/>
      <c r="B3131" s="817">
        <v>6</v>
      </c>
      <c r="C3131" s="1099">
        <v>0</v>
      </c>
      <c r="D3131" s="1100">
        <v>96</v>
      </c>
      <c r="E3131" s="1101">
        <v>98</v>
      </c>
      <c r="F3131" s="1102">
        <v>28</v>
      </c>
      <c r="G3131" s="514">
        <v>498</v>
      </c>
      <c r="H3131" s="514" t="s">
        <v>82</v>
      </c>
      <c r="I3131" s="514" t="s">
        <v>82</v>
      </c>
      <c r="J3131" s="838" t="s">
        <v>695</v>
      </c>
      <c r="K3131" s="1159" t="s">
        <v>843</v>
      </c>
      <c r="L3131" s="837" t="s">
        <v>96</v>
      </c>
      <c r="M3131" s="468" t="s">
        <v>709</v>
      </c>
      <c r="N3131" s="786"/>
      <c r="O3131" s="756"/>
      <c r="P3131" s="801"/>
      <c r="Q3131" s="537">
        <f t="shared" ref="Q3131:Q3135" si="104">O3131*(100-P3131)/100</f>
        <v>0</v>
      </c>
      <c r="R3131" s="470">
        <f>Q3131*0.75</f>
        <v>0</v>
      </c>
      <c r="S3131" s="1264" t="e">
        <f t="shared" ref="S3131:S3134" si="105">N3131/Q3131</f>
        <v>#DIV/0!</v>
      </c>
      <c r="T3131" s="1265"/>
      <c r="U3131" s="1292" t="s">
        <v>1982</v>
      </c>
      <c r="V3131" s="1293"/>
    </row>
    <row r="3132" spans="1:23" ht="18">
      <c r="A3132" s="1652"/>
      <c r="B3132" s="817">
        <v>7</v>
      </c>
      <c r="C3132" s="1099">
        <v>100</v>
      </c>
      <c r="D3132" s="1102">
        <v>62</v>
      </c>
      <c r="E3132" s="1102">
        <v>16</v>
      </c>
      <c r="F3132" s="1102">
        <v>30</v>
      </c>
      <c r="G3132" s="514">
        <v>501</v>
      </c>
      <c r="H3132" s="514" t="s">
        <v>82</v>
      </c>
      <c r="I3132" s="514" t="s">
        <v>82</v>
      </c>
      <c r="J3132" s="764" t="s">
        <v>443</v>
      </c>
      <c r="K3132" s="764" t="s">
        <v>443</v>
      </c>
      <c r="L3132" s="837" t="s">
        <v>484</v>
      </c>
      <c r="M3132" s="468" t="s">
        <v>1720</v>
      </c>
      <c r="N3132" s="514">
        <v>193000</v>
      </c>
      <c r="O3132" s="756">
        <v>32.26</v>
      </c>
      <c r="P3132" s="1130">
        <v>25</v>
      </c>
      <c r="Q3132" s="537">
        <f t="shared" si="104"/>
        <v>24.195</v>
      </c>
      <c r="R3132" s="470">
        <f>Q3132*0.75</f>
        <v>18.146250000000002</v>
      </c>
      <c r="S3132" s="1264">
        <f t="shared" si="105"/>
        <v>7976.8547220500104</v>
      </c>
      <c r="T3132" s="1265"/>
      <c r="U3132" s="1292" t="s">
        <v>1690</v>
      </c>
      <c r="V3132" s="1293"/>
    </row>
    <row r="3133" spans="1:23" ht="18">
      <c r="A3133" s="1652"/>
      <c r="B3133" s="817">
        <v>8</v>
      </c>
      <c r="C3133" s="1099" t="s">
        <v>82</v>
      </c>
      <c r="D3133" s="1102">
        <v>230</v>
      </c>
      <c r="E3133" s="1102">
        <v>0</v>
      </c>
      <c r="F3133" s="1103" t="s">
        <v>82</v>
      </c>
      <c r="G3133" s="514">
        <v>0</v>
      </c>
      <c r="H3133" s="514" t="s">
        <v>82</v>
      </c>
      <c r="I3133" s="514" t="s">
        <v>82</v>
      </c>
      <c r="J3133" s="764" t="s">
        <v>697</v>
      </c>
      <c r="K3133" s="764">
        <v>0</v>
      </c>
      <c r="L3133" s="837" t="s">
        <v>96</v>
      </c>
      <c r="M3133" s="468" t="s">
        <v>82</v>
      </c>
      <c r="N3133" s="940"/>
      <c r="O3133" s="922"/>
      <c r="P3133" s="871"/>
      <c r="Q3133" s="537">
        <f t="shared" si="104"/>
        <v>0</v>
      </c>
      <c r="R3133" s="470">
        <f>Q3133*0.93</f>
        <v>0</v>
      </c>
      <c r="S3133" s="1264" t="e">
        <f t="shared" si="105"/>
        <v>#DIV/0!</v>
      </c>
      <c r="T3133" s="1265"/>
      <c r="U3133" s="1292" t="s">
        <v>472</v>
      </c>
      <c r="V3133" s="1293"/>
    </row>
    <row r="3134" spans="1:23" ht="18">
      <c r="A3134" s="1652"/>
      <c r="B3134" s="817" t="s">
        <v>465</v>
      </c>
      <c r="C3134" s="1099" t="s">
        <v>82</v>
      </c>
      <c r="D3134" s="1098">
        <v>30</v>
      </c>
      <c r="E3134" s="1104">
        <v>30</v>
      </c>
      <c r="F3134" s="1103" t="s">
        <v>82</v>
      </c>
      <c r="G3134" s="838" t="s">
        <v>96</v>
      </c>
      <c r="H3134" s="468" t="s">
        <v>82</v>
      </c>
      <c r="I3134" s="514" t="s">
        <v>82</v>
      </c>
      <c r="J3134" s="764" t="s">
        <v>699</v>
      </c>
      <c r="K3134" s="514">
        <v>0</v>
      </c>
      <c r="L3134" s="786" t="s">
        <v>82</v>
      </c>
      <c r="M3134" s="863" t="s">
        <v>82</v>
      </c>
      <c r="N3134" s="923"/>
      <c r="O3134" s="922"/>
      <c r="P3134" s="871"/>
      <c r="Q3134" s="537">
        <f t="shared" si="104"/>
        <v>0</v>
      </c>
      <c r="R3134" s="470">
        <f>Q3134*0.93</f>
        <v>0</v>
      </c>
      <c r="S3134" s="1264" t="e">
        <f t="shared" si="105"/>
        <v>#DIV/0!</v>
      </c>
      <c r="T3134" s="1265"/>
      <c r="U3134" s="1292" t="s">
        <v>473</v>
      </c>
      <c r="V3134" s="1293"/>
    </row>
    <row r="3135" spans="1:23" ht="18">
      <c r="A3135" s="1653"/>
      <c r="B3135" s="817" t="s">
        <v>467</v>
      </c>
      <c r="C3135" s="1131">
        <v>26</v>
      </c>
      <c r="D3135" s="1098">
        <v>40</v>
      </c>
      <c r="E3135" s="1109">
        <v>20</v>
      </c>
      <c r="F3135" s="1105">
        <v>30</v>
      </c>
      <c r="G3135" s="514">
        <v>489</v>
      </c>
      <c r="H3135" s="468" t="s">
        <v>82</v>
      </c>
      <c r="I3135" s="514" t="s">
        <v>82</v>
      </c>
      <c r="J3135" s="764">
        <v>0</v>
      </c>
      <c r="K3135" s="764">
        <v>0</v>
      </c>
      <c r="L3135" s="837" t="s">
        <v>484</v>
      </c>
      <c r="M3135" s="1091" t="s">
        <v>1978</v>
      </c>
      <c r="N3135" s="514">
        <v>101500</v>
      </c>
      <c r="O3135" s="787">
        <v>22.2</v>
      </c>
      <c r="P3135" s="801">
        <v>75</v>
      </c>
      <c r="Q3135" s="537">
        <f t="shared" si="104"/>
        <v>5.55</v>
      </c>
      <c r="R3135" s="470">
        <f>Q3135*0.7835</f>
        <v>4.3484249999999998</v>
      </c>
      <c r="S3135" s="1264">
        <f>N3135/Q3135</f>
        <v>18288.288288288288</v>
      </c>
      <c r="T3135" s="1265"/>
      <c r="U3135" s="1292" t="s">
        <v>1690</v>
      </c>
      <c r="V3135" s="1293"/>
    </row>
    <row r="3136" spans="1:23" ht="18">
      <c r="A3136" s="1651">
        <v>45764</v>
      </c>
      <c r="B3136" s="817" t="s">
        <v>256</v>
      </c>
      <c r="C3136" s="1095">
        <v>46</v>
      </c>
      <c r="D3136" s="1096">
        <v>84</v>
      </c>
      <c r="E3136" s="1101">
        <v>43</v>
      </c>
      <c r="F3136" s="1098">
        <v>33</v>
      </c>
      <c r="G3136" s="514">
        <v>505</v>
      </c>
      <c r="H3136" s="970">
        <v>166</v>
      </c>
      <c r="I3136" s="514" t="s">
        <v>82</v>
      </c>
      <c r="J3136" s="1160" t="s">
        <v>1016</v>
      </c>
      <c r="K3136" s="839" t="s">
        <v>96</v>
      </c>
      <c r="L3136" s="837" t="s">
        <v>484</v>
      </c>
      <c r="M3136" s="468" t="s">
        <v>1998</v>
      </c>
      <c r="N3136" s="514">
        <v>38903</v>
      </c>
      <c r="O3136" s="756">
        <v>105</v>
      </c>
      <c r="P3136" s="768">
        <v>95</v>
      </c>
      <c r="Q3136" s="537">
        <f>O3136*(100-P3136)/100</f>
        <v>5.25</v>
      </c>
      <c r="R3136" s="470">
        <f>Q3136*0.75</f>
        <v>3.9375</v>
      </c>
      <c r="S3136" s="1264">
        <f>N3136/Q3136</f>
        <v>7410.0952380952385</v>
      </c>
      <c r="T3136" s="1265"/>
      <c r="U3136" s="1292" t="s">
        <v>1690</v>
      </c>
      <c r="V3136" s="1293"/>
    </row>
    <row r="3137" spans="1:22" ht="18">
      <c r="A3137" s="1652"/>
      <c r="B3137" s="817">
        <v>6</v>
      </c>
      <c r="C3137" s="1099">
        <v>0</v>
      </c>
      <c r="D3137" s="1100">
        <v>96</v>
      </c>
      <c r="E3137" s="1101">
        <v>98</v>
      </c>
      <c r="F3137" s="1102">
        <v>28</v>
      </c>
      <c r="G3137" s="514">
        <v>502</v>
      </c>
      <c r="H3137" s="514" t="s">
        <v>82</v>
      </c>
      <c r="I3137" s="514" t="s">
        <v>82</v>
      </c>
      <c r="J3137" s="838" t="s">
        <v>695</v>
      </c>
      <c r="K3137" s="1159" t="s">
        <v>843</v>
      </c>
      <c r="L3137" s="837" t="s">
        <v>96</v>
      </c>
      <c r="M3137" s="468" t="s">
        <v>709</v>
      </c>
      <c r="N3137" s="786"/>
      <c r="O3137" s="756"/>
      <c r="P3137" s="801"/>
      <c r="Q3137" s="537">
        <f t="shared" ref="Q3137:Q3141" si="106">O3137*(100-P3137)/100</f>
        <v>0</v>
      </c>
      <c r="R3137" s="470">
        <f>Q3137*0.75</f>
        <v>0</v>
      </c>
      <c r="S3137" s="1264" t="e">
        <f t="shared" ref="S3137:S3140" si="107">N3137/Q3137</f>
        <v>#DIV/0!</v>
      </c>
      <c r="T3137" s="1265"/>
      <c r="U3137" s="1292" t="s">
        <v>1982</v>
      </c>
      <c r="V3137" s="1293"/>
    </row>
    <row r="3138" spans="1:22" ht="18">
      <c r="A3138" s="1652"/>
      <c r="B3138" s="817">
        <v>7</v>
      </c>
      <c r="C3138" s="1099">
        <v>100</v>
      </c>
      <c r="D3138" s="1102">
        <v>62</v>
      </c>
      <c r="E3138" s="1102">
        <v>16</v>
      </c>
      <c r="F3138" s="1102">
        <v>30</v>
      </c>
      <c r="G3138" s="514">
        <v>505</v>
      </c>
      <c r="H3138" s="514" t="s">
        <v>82</v>
      </c>
      <c r="I3138" s="514" t="s">
        <v>82</v>
      </c>
      <c r="J3138" s="764" t="s">
        <v>443</v>
      </c>
      <c r="K3138" s="764" t="s">
        <v>443</v>
      </c>
      <c r="L3138" s="837" t="s">
        <v>484</v>
      </c>
      <c r="M3138" s="468" t="s">
        <v>1879</v>
      </c>
      <c r="N3138" s="514">
        <v>193000</v>
      </c>
      <c r="O3138" s="756">
        <v>31</v>
      </c>
      <c r="P3138" s="1130">
        <v>25</v>
      </c>
      <c r="Q3138" s="537">
        <f t="shared" si="106"/>
        <v>23.25</v>
      </c>
      <c r="R3138" s="470">
        <f>Q3138*0.75</f>
        <v>17.4375</v>
      </c>
      <c r="S3138" s="1264">
        <f t="shared" si="107"/>
        <v>8301.0752688172051</v>
      </c>
      <c r="T3138" s="1265"/>
      <c r="U3138" s="1292" t="s">
        <v>1690</v>
      </c>
      <c r="V3138" s="1293"/>
    </row>
    <row r="3139" spans="1:22" ht="18">
      <c r="A3139" s="1652"/>
      <c r="B3139" s="817">
        <v>8</v>
      </c>
      <c r="C3139" s="1099" t="s">
        <v>82</v>
      </c>
      <c r="D3139" s="1102">
        <v>230</v>
      </c>
      <c r="E3139" s="1102">
        <v>0</v>
      </c>
      <c r="F3139" s="1103" t="s">
        <v>82</v>
      </c>
      <c r="G3139" s="514">
        <v>0</v>
      </c>
      <c r="H3139" s="514" t="s">
        <v>82</v>
      </c>
      <c r="I3139" s="514" t="s">
        <v>82</v>
      </c>
      <c r="J3139" s="764" t="s">
        <v>697</v>
      </c>
      <c r="K3139" s="764">
        <v>0</v>
      </c>
      <c r="L3139" s="837" t="s">
        <v>96</v>
      </c>
      <c r="M3139" s="468" t="s">
        <v>82</v>
      </c>
      <c r="N3139" s="940"/>
      <c r="O3139" s="922"/>
      <c r="P3139" s="871"/>
      <c r="Q3139" s="537">
        <f t="shared" si="106"/>
        <v>0</v>
      </c>
      <c r="R3139" s="470">
        <f>Q3139*0.93</f>
        <v>0</v>
      </c>
      <c r="S3139" s="1264" t="e">
        <f t="shared" si="107"/>
        <v>#DIV/0!</v>
      </c>
      <c r="T3139" s="1265"/>
      <c r="U3139" s="1292" t="s">
        <v>472</v>
      </c>
      <c r="V3139" s="1293"/>
    </row>
    <row r="3140" spans="1:22" ht="18">
      <c r="A3140" s="1652"/>
      <c r="B3140" s="817" t="s">
        <v>465</v>
      </c>
      <c r="C3140" s="1099" t="s">
        <v>82</v>
      </c>
      <c r="D3140" s="1098">
        <v>30</v>
      </c>
      <c r="E3140" s="1104">
        <v>30</v>
      </c>
      <c r="F3140" s="1103" t="s">
        <v>82</v>
      </c>
      <c r="G3140" s="838" t="s">
        <v>96</v>
      </c>
      <c r="H3140" s="468" t="s">
        <v>82</v>
      </c>
      <c r="I3140" s="514" t="s">
        <v>82</v>
      </c>
      <c r="J3140" s="764" t="s">
        <v>699</v>
      </c>
      <c r="K3140" s="514">
        <v>0</v>
      </c>
      <c r="L3140" s="786" t="s">
        <v>82</v>
      </c>
      <c r="M3140" s="863" t="s">
        <v>82</v>
      </c>
      <c r="N3140" s="923"/>
      <c r="O3140" s="922"/>
      <c r="P3140" s="871"/>
      <c r="Q3140" s="537">
        <f t="shared" si="106"/>
        <v>0</v>
      </c>
      <c r="R3140" s="470">
        <f>Q3140*0.93</f>
        <v>0</v>
      </c>
      <c r="S3140" s="1264" t="e">
        <f t="shared" si="107"/>
        <v>#DIV/0!</v>
      </c>
      <c r="T3140" s="1265"/>
      <c r="U3140" s="1292" t="s">
        <v>473</v>
      </c>
      <c r="V3140" s="1293"/>
    </row>
    <row r="3141" spans="1:22" ht="18">
      <c r="A3141" s="1653"/>
      <c r="B3141" s="817" t="s">
        <v>467</v>
      </c>
      <c r="C3141" s="1131">
        <v>26</v>
      </c>
      <c r="D3141" s="1098">
        <v>40</v>
      </c>
      <c r="E3141" s="1109">
        <v>20</v>
      </c>
      <c r="F3141" s="1105">
        <v>30</v>
      </c>
      <c r="G3141" s="514">
        <v>493</v>
      </c>
      <c r="H3141" s="468" t="s">
        <v>82</v>
      </c>
      <c r="I3141" s="514" t="s">
        <v>82</v>
      </c>
      <c r="J3141" s="764">
        <v>0</v>
      </c>
      <c r="K3141" s="764">
        <v>0</v>
      </c>
      <c r="L3141" s="837" t="s">
        <v>484</v>
      </c>
      <c r="M3141" s="1091" t="s">
        <v>1978</v>
      </c>
      <c r="N3141" s="514">
        <v>101500</v>
      </c>
      <c r="O3141" s="787">
        <v>20</v>
      </c>
      <c r="P3141" s="801">
        <v>75</v>
      </c>
      <c r="Q3141" s="537">
        <f t="shared" si="106"/>
        <v>5</v>
      </c>
      <c r="R3141" s="470">
        <f>Q3141*0.7835</f>
        <v>3.9175</v>
      </c>
      <c r="S3141" s="1264">
        <f>N3141/Q3141</f>
        <v>20300</v>
      </c>
      <c r="T3141" s="1265"/>
      <c r="U3141" s="1292" t="s">
        <v>1690</v>
      </c>
      <c r="V3141" s="1293"/>
    </row>
    <row r="3142" spans="1:22" ht="18">
      <c r="A3142" s="1651">
        <v>45765</v>
      </c>
      <c r="B3142" s="817" t="s">
        <v>256</v>
      </c>
      <c r="C3142" s="1095">
        <v>46</v>
      </c>
      <c r="D3142" s="1096">
        <v>84</v>
      </c>
      <c r="E3142" s="1101">
        <v>43</v>
      </c>
      <c r="F3142" s="1098">
        <v>33</v>
      </c>
      <c r="G3142" s="514">
        <v>508</v>
      </c>
      <c r="H3142" s="970">
        <v>166</v>
      </c>
      <c r="I3142" s="514" t="s">
        <v>82</v>
      </c>
      <c r="J3142" s="1160" t="s">
        <v>1016</v>
      </c>
      <c r="K3142" s="839" t="s">
        <v>96</v>
      </c>
      <c r="L3142" s="837" t="s">
        <v>484</v>
      </c>
      <c r="M3142" s="468" t="s">
        <v>1352</v>
      </c>
      <c r="N3142" s="514">
        <v>38927</v>
      </c>
      <c r="O3142" s="756">
        <v>105</v>
      </c>
      <c r="P3142" s="768">
        <v>95</v>
      </c>
      <c r="Q3142" s="537">
        <f>O3142*(100-P3142)/100</f>
        <v>5.25</v>
      </c>
      <c r="R3142" s="470">
        <f>Q3142*0.75</f>
        <v>3.9375</v>
      </c>
      <c r="S3142" s="1264">
        <f>N3142/Q3142</f>
        <v>7414.666666666667</v>
      </c>
      <c r="T3142" s="1265"/>
      <c r="U3142" s="1292" t="s">
        <v>1690</v>
      </c>
      <c r="V3142" s="1293"/>
    </row>
    <row r="3143" spans="1:22" ht="18">
      <c r="A3143" s="1652"/>
      <c r="B3143" s="817">
        <v>6</v>
      </c>
      <c r="C3143" s="1099">
        <v>0</v>
      </c>
      <c r="D3143" s="1100">
        <v>96</v>
      </c>
      <c r="E3143" s="1101">
        <v>98</v>
      </c>
      <c r="F3143" s="1102">
        <v>28</v>
      </c>
      <c r="G3143" s="514">
        <v>505</v>
      </c>
      <c r="H3143" s="514" t="s">
        <v>82</v>
      </c>
      <c r="I3143" s="514" t="s">
        <v>82</v>
      </c>
      <c r="J3143" s="838" t="s">
        <v>695</v>
      </c>
      <c r="K3143" s="1159" t="s">
        <v>843</v>
      </c>
      <c r="L3143" s="837" t="s">
        <v>96</v>
      </c>
      <c r="M3143" s="468" t="s">
        <v>709</v>
      </c>
      <c r="N3143" s="786"/>
      <c r="O3143" s="756"/>
      <c r="P3143" s="801"/>
      <c r="Q3143" s="537">
        <f t="shared" ref="Q3143:Q3147" si="108">O3143*(100-P3143)/100</f>
        <v>0</v>
      </c>
      <c r="R3143" s="470">
        <f>Q3143*0.75</f>
        <v>0</v>
      </c>
      <c r="S3143" s="1264" t="e">
        <f t="shared" ref="S3143:S3146" si="109">N3143/Q3143</f>
        <v>#DIV/0!</v>
      </c>
      <c r="T3143" s="1265"/>
      <c r="U3143" s="1292" t="s">
        <v>1982</v>
      </c>
      <c r="V3143" s="1293"/>
    </row>
    <row r="3144" spans="1:22" ht="18">
      <c r="A3144" s="1652"/>
      <c r="B3144" s="817">
        <v>7</v>
      </c>
      <c r="C3144" s="1099">
        <v>100</v>
      </c>
      <c r="D3144" s="1102">
        <v>62</v>
      </c>
      <c r="E3144" s="1102">
        <v>16</v>
      </c>
      <c r="F3144" s="1102">
        <v>30</v>
      </c>
      <c r="G3144" s="514">
        <v>508</v>
      </c>
      <c r="H3144" s="514" t="s">
        <v>82</v>
      </c>
      <c r="I3144" s="514" t="s">
        <v>82</v>
      </c>
      <c r="J3144" s="764" t="s">
        <v>443</v>
      </c>
      <c r="K3144" s="764" t="s">
        <v>443</v>
      </c>
      <c r="L3144" s="837" t="s">
        <v>484</v>
      </c>
      <c r="M3144" s="468" t="s">
        <v>1879</v>
      </c>
      <c r="N3144" s="514">
        <v>193000</v>
      </c>
      <c r="O3144" s="756">
        <v>30.1</v>
      </c>
      <c r="P3144" s="1130">
        <v>25</v>
      </c>
      <c r="Q3144" s="537">
        <f t="shared" si="108"/>
        <v>22.574999999999999</v>
      </c>
      <c r="R3144" s="470">
        <f>Q3144*0.75</f>
        <v>16.931249999999999</v>
      </c>
      <c r="S3144" s="1264">
        <f t="shared" si="109"/>
        <v>8549.2801771871545</v>
      </c>
      <c r="T3144" s="1265"/>
      <c r="U3144" s="1292" t="s">
        <v>1690</v>
      </c>
      <c r="V3144" s="1293"/>
    </row>
    <row r="3145" spans="1:22" ht="18">
      <c r="A3145" s="1652"/>
      <c r="B3145" s="817">
        <v>8</v>
      </c>
      <c r="C3145" s="1099" t="s">
        <v>82</v>
      </c>
      <c r="D3145" s="1102">
        <v>230</v>
      </c>
      <c r="E3145" s="1102">
        <v>0</v>
      </c>
      <c r="F3145" s="1103" t="s">
        <v>82</v>
      </c>
      <c r="G3145" s="514">
        <v>0</v>
      </c>
      <c r="H3145" s="514" t="s">
        <v>82</v>
      </c>
      <c r="I3145" s="514" t="s">
        <v>82</v>
      </c>
      <c r="J3145" s="764" t="s">
        <v>697</v>
      </c>
      <c r="K3145" s="764">
        <v>0</v>
      </c>
      <c r="L3145" s="837" t="s">
        <v>96</v>
      </c>
      <c r="M3145" s="468" t="s">
        <v>82</v>
      </c>
      <c r="N3145" s="940"/>
      <c r="O3145" s="922"/>
      <c r="P3145" s="871"/>
      <c r="Q3145" s="537">
        <f t="shared" si="108"/>
        <v>0</v>
      </c>
      <c r="R3145" s="470">
        <f>Q3145*0.93</f>
        <v>0</v>
      </c>
      <c r="S3145" s="1264" t="e">
        <f t="shared" si="109"/>
        <v>#DIV/0!</v>
      </c>
      <c r="T3145" s="1265"/>
      <c r="U3145" s="1292" t="s">
        <v>472</v>
      </c>
      <c r="V3145" s="1293"/>
    </row>
    <row r="3146" spans="1:22" ht="18">
      <c r="A3146" s="1652"/>
      <c r="B3146" s="817" t="s">
        <v>465</v>
      </c>
      <c r="C3146" s="1099" t="s">
        <v>82</v>
      </c>
      <c r="D3146" s="1098">
        <v>30</v>
      </c>
      <c r="E3146" s="1104">
        <v>30</v>
      </c>
      <c r="F3146" s="1103" t="s">
        <v>82</v>
      </c>
      <c r="G3146" s="838" t="s">
        <v>96</v>
      </c>
      <c r="H3146" s="468" t="s">
        <v>82</v>
      </c>
      <c r="I3146" s="514" t="s">
        <v>82</v>
      </c>
      <c r="J3146" s="764" t="s">
        <v>699</v>
      </c>
      <c r="K3146" s="514">
        <v>0</v>
      </c>
      <c r="L3146" s="786" t="s">
        <v>82</v>
      </c>
      <c r="M3146" s="863" t="s">
        <v>82</v>
      </c>
      <c r="N3146" s="923"/>
      <c r="O3146" s="922"/>
      <c r="P3146" s="871"/>
      <c r="Q3146" s="537">
        <f t="shared" si="108"/>
        <v>0</v>
      </c>
      <c r="R3146" s="470">
        <f>Q3146*0.93</f>
        <v>0</v>
      </c>
      <c r="S3146" s="1264" t="e">
        <f t="shared" si="109"/>
        <v>#DIV/0!</v>
      </c>
      <c r="T3146" s="1265"/>
      <c r="U3146" s="1292" t="s">
        <v>473</v>
      </c>
      <c r="V3146" s="1293"/>
    </row>
    <row r="3147" spans="1:22" ht="18">
      <c r="A3147" s="1653"/>
      <c r="B3147" s="817" t="s">
        <v>467</v>
      </c>
      <c r="C3147" s="1131">
        <v>26</v>
      </c>
      <c r="D3147" s="1098">
        <v>40</v>
      </c>
      <c r="E3147" s="1109">
        <v>20</v>
      </c>
      <c r="F3147" s="1105">
        <v>30</v>
      </c>
      <c r="G3147" s="514">
        <v>495</v>
      </c>
      <c r="H3147" s="468" t="s">
        <v>82</v>
      </c>
      <c r="I3147" s="514" t="s">
        <v>82</v>
      </c>
      <c r="J3147" s="764">
        <v>0</v>
      </c>
      <c r="K3147" s="764">
        <v>0</v>
      </c>
      <c r="L3147" s="837" t="s">
        <v>484</v>
      </c>
      <c r="M3147" s="1091" t="s">
        <v>1978</v>
      </c>
      <c r="N3147" s="514">
        <v>101500</v>
      </c>
      <c r="O3147" s="787">
        <v>19.7</v>
      </c>
      <c r="P3147" s="801">
        <v>75</v>
      </c>
      <c r="Q3147" s="537">
        <f t="shared" si="108"/>
        <v>4.9249999999999998</v>
      </c>
      <c r="R3147" s="470">
        <f>Q3147*0.7835</f>
        <v>3.8587374999999997</v>
      </c>
      <c r="S3147" s="1264">
        <f>N3147/Q3147</f>
        <v>20609.137055837564</v>
      </c>
      <c r="T3147" s="1265"/>
      <c r="U3147" s="1292" t="s">
        <v>1690</v>
      </c>
      <c r="V3147" s="1293"/>
    </row>
    <row r="3148" spans="1:22" ht="18">
      <c r="A3148" s="1651">
        <v>45766</v>
      </c>
      <c r="B3148" s="817" t="s">
        <v>256</v>
      </c>
      <c r="C3148" s="1095">
        <v>46</v>
      </c>
      <c r="D3148" s="1096">
        <v>84</v>
      </c>
      <c r="E3148" s="1101">
        <v>43</v>
      </c>
      <c r="F3148" s="1098">
        <v>33</v>
      </c>
      <c r="G3148" s="514">
        <v>505</v>
      </c>
      <c r="H3148" s="970">
        <v>166</v>
      </c>
      <c r="I3148" s="514" t="s">
        <v>82</v>
      </c>
      <c r="J3148" s="1160" t="s">
        <v>1016</v>
      </c>
      <c r="K3148" s="839" t="s">
        <v>96</v>
      </c>
      <c r="L3148" s="837" t="s">
        <v>484</v>
      </c>
      <c r="M3148" s="468" t="s">
        <v>1998</v>
      </c>
      <c r="N3148" s="514">
        <v>38988</v>
      </c>
      <c r="O3148" s="756">
        <v>105</v>
      </c>
      <c r="P3148" s="768">
        <v>95</v>
      </c>
      <c r="Q3148" s="537">
        <f>O3148*(100-P3148)/100</f>
        <v>5.25</v>
      </c>
      <c r="R3148" s="470">
        <f>Q3148*0.75</f>
        <v>3.9375</v>
      </c>
      <c r="S3148" s="1264">
        <f>N3148/Q3148</f>
        <v>7426.2857142857147</v>
      </c>
      <c r="T3148" s="1265"/>
      <c r="U3148" s="1292" t="s">
        <v>1690</v>
      </c>
      <c r="V3148" s="1293"/>
    </row>
    <row r="3149" spans="1:22" ht="18">
      <c r="A3149" s="1652"/>
      <c r="B3149" s="817">
        <v>6</v>
      </c>
      <c r="C3149" s="1099">
        <v>0</v>
      </c>
      <c r="D3149" s="1100">
        <v>96</v>
      </c>
      <c r="E3149" s="1101">
        <v>98</v>
      </c>
      <c r="F3149" s="1102">
        <v>28</v>
      </c>
      <c r="G3149" s="514">
        <v>505</v>
      </c>
      <c r="H3149" s="514" t="s">
        <v>82</v>
      </c>
      <c r="I3149" s="514" t="s">
        <v>82</v>
      </c>
      <c r="J3149" s="838" t="s">
        <v>695</v>
      </c>
      <c r="K3149" s="1159" t="s">
        <v>843</v>
      </c>
      <c r="L3149" s="837" t="s">
        <v>96</v>
      </c>
      <c r="M3149" s="468" t="s">
        <v>709</v>
      </c>
      <c r="N3149" s="786"/>
      <c r="O3149" s="756"/>
      <c r="P3149" s="801"/>
      <c r="Q3149" s="537">
        <f t="shared" ref="Q3149:Q3153" si="110">O3149*(100-P3149)/100</f>
        <v>0</v>
      </c>
      <c r="R3149" s="470">
        <f>Q3149*0.75</f>
        <v>0</v>
      </c>
      <c r="S3149" s="1264" t="e">
        <f t="shared" ref="S3149:S3152" si="111">N3149/Q3149</f>
        <v>#DIV/0!</v>
      </c>
      <c r="T3149" s="1265"/>
      <c r="U3149" s="1292" t="s">
        <v>1982</v>
      </c>
      <c r="V3149" s="1293"/>
    </row>
    <row r="3150" spans="1:22" ht="18">
      <c r="A3150" s="1652"/>
      <c r="B3150" s="817">
        <v>7</v>
      </c>
      <c r="C3150" s="1099">
        <v>100</v>
      </c>
      <c r="D3150" s="1102">
        <v>62</v>
      </c>
      <c r="E3150" s="1102">
        <v>16</v>
      </c>
      <c r="F3150" s="1102">
        <v>30</v>
      </c>
      <c r="G3150" s="514">
        <v>506</v>
      </c>
      <c r="H3150" s="514" t="s">
        <v>82</v>
      </c>
      <c r="I3150" s="514" t="s">
        <v>82</v>
      </c>
      <c r="J3150" s="764" t="s">
        <v>443</v>
      </c>
      <c r="K3150" s="764" t="s">
        <v>443</v>
      </c>
      <c r="L3150" s="837" t="s">
        <v>484</v>
      </c>
      <c r="M3150" s="468" t="s">
        <v>1879</v>
      </c>
      <c r="N3150" s="514">
        <v>193000</v>
      </c>
      <c r="O3150" s="756">
        <v>28.44</v>
      </c>
      <c r="P3150" s="1130">
        <v>25</v>
      </c>
      <c r="Q3150" s="537">
        <f t="shared" si="110"/>
        <v>21.33</v>
      </c>
      <c r="R3150" s="470">
        <f>Q3150*0.75</f>
        <v>15.997499999999999</v>
      </c>
      <c r="S3150" s="1264">
        <f t="shared" si="111"/>
        <v>9048.2887951242392</v>
      </c>
      <c r="T3150" s="1265"/>
      <c r="U3150" s="1292" t="s">
        <v>1690</v>
      </c>
      <c r="V3150" s="1293"/>
    </row>
    <row r="3151" spans="1:22" ht="18">
      <c r="A3151" s="1652"/>
      <c r="B3151" s="817">
        <v>8</v>
      </c>
      <c r="C3151" s="1099" t="s">
        <v>82</v>
      </c>
      <c r="D3151" s="1102">
        <v>230</v>
      </c>
      <c r="E3151" s="1102">
        <v>0</v>
      </c>
      <c r="F3151" s="1103" t="s">
        <v>82</v>
      </c>
      <c r="G3151" s="514">
        <v>0</v>
      </c>
      <c r="H3151" s="514" t="s">
        <v>82</v>
      </c>
      <c r="I3151" s="514" t="s">
        <v>82</v>
      </c>
      <c r="J3151" s="764" t="s">
        <v>697</v>
      </c>
      <c r="K3151" s="764">
        <v>0</v>
      </c>
      <c r="L3151" s="837" t="s">
        <v>96</v>
      </c>
      <c r="M3151" s="468" t="s">
        <v>82</v>
      </c>
      <c r="N3151" s="940"/>
      <c r="O3151" s="922"/>
      <c r="P3151" s="871"/>
      <c r="Q3151" s="537">
        <f t="shared" si="110"/>
        <v>0</v>
      </c>
      <c r="R3151" s="470">
        <f>Q3151*0.93</f>
        <v>0</v>
      </c>
      <c r="S3151" s="1264" t="e">
        <f t="shared" si="111"/>
        <v>#DIV/0!</v>
      </c>
      <c r="T3151" s="1265"/>
      <c r="U3151" s="1292" t="s">
        <v>472</v>
      </c>
      <c r="V3151" s="1293"/>
    </row>
    <row r="3152" spans="1:22" ht="18">
      <c r="A3152" s="1652"/>
      <c r="B3152" s="817" t="s">
        <v>465</v>
      </c>
      <c r="C3152" s="1099" t="s">
        <v>82</v>
      </c>
      <c r="D3152" s="1098">
        <v>30</v>
      </c>
      <c r="E3152" s="1104">
        <v>30</v>
      </c>
      <c r="F3152" s="1103" t="s">
        <v>82</v>
      </c>
      <c r="G3152" s="838" t="s">
        <v>96</v>
      </c>
      <c r="H3152" s="468" t="s">
        <v>82</v>
      </c>
      <c r="I3152" s="514" t="s">
        <v>82</v>
      </c>
      <c r="J3152" s="764" t="s">
        <v>699</v>
      </c>
      <c r="K3152" s="514">
        <v>0</v>
      </c>
      <c r="L3152" s="786" t="s">
        <v>82</v>
      </c>
      <c r="M3152" s="863" t="s">
        <v>82</v>
      </c>
      <c r="N3152" s="923"/>
      <c r="O3152" s="922"/>
      <c r="P3152" s="871"/>
      <c r="Q3152" s="537">
        <f t="shared" si="110"/>
        <v>0</v>
      </c>
      <c r="R3152" s="470">
        <f>Q3152*0.93</f>
        <v>0</v>
      </c>
      <c r="S3152" s="1264" t="e">
        <f t="shared" si="111"/>
        <v>#DIV/0!</v>
      </c>
      <c r="T3152" s="1265"/>
      <c r="U3152" s="1292" t="s">
        <v>473</v>
      </c>
      <c r="V3152" s="1293"/>
    </row>
    <row r="3153" spans="1:22" ht="18">
      <c r="A3153" s="1653"/>
      <c r="B3153" s="817" t="s">
        <v>467</v>
      </c>
      <c r="C3153" s="1131">
        <v>26</v>
      </c>
      <c r="D3153" s="1098">
        <v>40</v>
      </c>
      <c r="E3153" s="1109">
        <v>20</v>
      </c>
      <c r="F3153" s="1105">
        <v>30</v>
      </c>
      <c r="G3153" s="514">
        <v>493</v>
      </c>
      <c r="H3153" s="468" t="s">
        <v>82</v>
      </c>
      <c r="I3153" s="514" t="s">
        <v>82</v>
      </c>
      <c r="J3153" s="764">
        <v>0</v>
      </c>
      <c r="K3153" s="764">
        <v>0</v>
      </c>
      <c r="L3153" s="837" t="s">
        <v>484</v>
      </c>
      <c r="M3153" s="1091" t="s">
        <v>1978</v>
      </c>
      <c r="N3153" s="514">
        <v>101500</v>
      </c>
      <c r="O3153" s="787">
        <v>19</v>
      </c>
      <c r="P3153" s="801">
        <v>75</v>
      </c>
      <c r="Q3153" s="537">
        <f t="shared" si="110"/>
        <v>4.75</v>
      </c>
      <c r="R3153" s="470">
        <f>Q3153*0.7835</f>
        <v>3.721625</v>
      </c>
      <c r="S3153" s="1264">
        <f>N3153/Q3153</f>
        <v>21368.42105263158</v>
      </c>
      <c r="T3153" s="1265"/>
      <c r="U3153" s="1292" t="s">
        <v>1690</v>
      </c>
      <c r="V3153" s="1293"/>
    </row>
    <row r="3154" spans="1:22" ht="18">
      <c r="A3154" s="1651">
        <v>45767</v>
      </c>
      <c r="B3154" s="817" t="s">
        <v>256</v>
      </c>
      <c r="C3154" s="1095">
        <v>46</v>
      </c>
      <c r="D3154" s="1096">
        <v>84</v>
      </c>
      <c r="E3154" s="1101">
        <v>43</v>
      </c>
      <c r="F3154" s="1098">
        <v>33</v>
      </c>
      <c r="G3154" s="514">
        <v>496</v>
      </c>
      <c r="H3154" s="970">
        <v>166</v>
      </c>
      <c r="I3154" s="514" t="s">
        <v>82</v>
      </c>
      <c r="J3154" s="1160" t="s">
        <v>1016</v>
      </c>
      <c r="K3154" s="839" t="s">
        <v>96</v>
      </c>
      <c r="L3154" s="837" t="s">
        <v>484</v>
      </c>
      <c r="M3154" s="468" t="s">
        <v>1995</v>
      </c>
      <c r="N3154" s="514">
        <v>39368</v>
      </c>
      <c r="O3154" s="756">
        <v>105</v>
      </c>
      <c r="P3154" s="768">
        <v>95</v>
      </c>
      <c r="Q3154" s="537">
        <f>O3154*(100-P3154)/100</f>
        <v>5.25</v>
      </c>
      <c r="R3154" s="470">
        <f>Q3154*0.75</f>
        <v>3.9375</v>
      </c>
      <c r="S3154" s="1264">
        <f>N3154/Q3154</f>
        <v>7498.666666666667</v>
      </c>
      <c r="T3154" s="1265"/>
      <c r="U3154" s="1292" t="s">
        <v>1690</v>
      </c>
      <c r="V3154" s="1293"/>
    </row>
    <row r="3155" spans="1:22" ht="18">
      <c r="A3155" s="1652"/>
      <c r="B3155" s="817">
        <v>6</v>
      </c>
      <c r="C3155" s="1099">
        <v>0</v>
      </c>
      <c r="D3155" s="1100">
        <v>96</v>
      </c>
      <c r="E3155" s="1101">
        <v>98</v>
      </c>
      <c r="F3155" s="1102">
        <v>28</v>
      </c>
      <c r="G3155" s="514">
        <v>505</v>
      </c>
      <c r="H3155" s="514" t="s">
        <v>82</v>
      </c>
      <c r="I3155" s="514" t="s">
        <v>82</v>
      </c>
      <c r="J3155" s="838" t="s">
        <v>695</v>
      </c>
      <c r="K3155" s="1159" t="s">
        <v>843</v>
      </c>
      <c r="L3155" s="837" t="s">
        <v>96</v>
      </c>
      <c r="M3155" s="468" t="s">
        <v>709</v>
      </c>
      <c r="N3155" s="786"/>
      <c r="O3155" s="756"/>
      <c r="P3155" s="801"/>
      <c r="Q3155" s="537">
        <f t="shared" ref="Q3155:Q3159" si="112">O3155*(100-P3155)/100</f>
        <v>0</v>
      </c>
      <c r="R3155" s="470">
        <f>Q3155*0.75</f>
        <v>0</v>
      </c>
      <c r="S3155" s="1264" t="e">
        <f t="shared" ref="S3155:S3158" si="113">N3155/Q3155</f>
        <v>#DIV/0!</v>
      </c>
      <c r="T3155" s="1265"/>
      <c r="U3155" s="1292" t="s">
        <v>1982</v>
      </c>
      <c r="V3155" s="1293"/>
    </row>
    <row r="3156" spans="1:22" ht="18">
      <c r="A3156" s="1652"/>
      <c r="B3156" s="817">
        <v>7</v>
      </c>
      <c r="C3156" s="1099">
        <v>100</v>
      </c>
      <c r="D3156" s="1102">
        <v>62</v>
      </c>
      <c r="E3156" s="1102">
        <v>16</v>
      </c>
      <c r="F3156" s="1102">
        <v>30</v>
      </c>
      <c r="G3156" s="514">
        <v>505</v>
      </c>
      <c r="H3156" s="514" t="s">
        <v>82</v>
      </c>
      <c r="I3156" s="514" t="s">
        <v>82</v>
      </c>
      <c r="J3156" s="764" t="s">
        <v>443</v>
      </c>
      <c r="K3156" s="764" t="s">
        <v>443</v>
      </c>
      <c r="L3156" s="837" t="s">
        <v>484</v>
      </c>
      <c r="M3156" s="468" t="s">
        <v>1879</v>
      </c>
      <c r="N3156" s="514">
        <v>193000</v>
      </c>
      <c r="O3156" s="756">
        <v>29.69</v>
      </c>
      <c r="P3156" s="1130">
        <v>25</v>
      </c>
      <c r="Q3156" s="537">
        <f t="shared" si="112"/>
        <v>22.267499999999998</v>
      </c>
      <c r="R3156" s="470">
        <f>Q3156*0.75</f>
        <v>16.700624999999999</v>
      </c>
      <c r="S3156" s="1264">
        <f t="shared" si="113"/>
        <v>8667.3402941506683</v>
      </c>
      <c r="T3156" s="1265"/>
      <c r="U3156" s="1292" t="s">
        <v>1690</v>
      </c>
      <c r="V3156" s="1293"/>
    </row>
    <row r="3157" spans="1:22" ht="18">
      <c r="A3157" s="1652"/>
      <c r="B3157" s="817">
        <v>8</v>
      </c>
      <c r="C3157" s="1099" t="s">
        <v>82</v>
      </c>
      <c r="D3157" s="1102">
        <v>230</v>
      </c>
      <c r="E3157" s="1102">
        <v>0</v>
      </c>
      <c r="F3157" s="1103" t="s">
        <v>82</v>
      </c>
      <c r="G3157" s="514">
        <v>0</v>
      </c>
      <c r="H3157" s="514" t="s">
        <v>82</v>
      </c>
      <c r="I3157" s="514" t="s">
        <v>82</v>
      </c>
      <c r="J3157" s="764" t="s">
        <v>697</v>
      </c>
      <c r="K3157" s="764">
        <v>0</v>
      </c>
      <c r="L3157" s="837" t="s">
        <v>96</v>
      </c>
      <c r="M3157" s="468" t="s">
        <v>82</v>
      </c>
      <c r="N3157" s="940"/>
      <c r="O3157" s="922"/>
      <c r="P3157" s="871"/>
      <c r="Q3157" s="537">
        <f t="shared" si="112"/>
        <v>0</v>
      </c>
      <c r="R3157" s="470">
        <f>Q3157*0.93</f>
        <v>0</v>
      </c>
      <c r="S3157" s="1264" t="e">
        <f t="shared" si="113"/>
        <v>#DIV/0!</v>
      </c>
      <c r="T3157" s="1265"/>
      <c r="U3157" s="1292" t="s">
        <v>472</v>
      </c>
      <c r="V3157" s="1293"/>
    </row>
    <row r="3158" spans="1:22" ht="18">
      <c r="A3158" s="1652"/>
      <c r="B3158" s="817" t="s">
        <v>465</v>
      </c>
      <c r="C3158" s="1099" t="s">
        <v>82</v>
      </c>
      <c r="D3158" s="1098">
        <v>30</v>
      </c>
      <c r="E3158" s="1104">
        <v>30</v>
      </c>
      <c r="F3158" s="1103" t="s">
        <v>82</v>
      </c>
      <c r="G3158" s="838" t="s">
        <v>96</v>
      </c>
      <c r="H3158" s="468" t="s">
        <v>82</v>
      </c>
      <c r="I3158" s="514" t="s">
        <v>82</v>
      </c>
      <c r="J3158" s="764" t="s">
        <v>699</v>
      </c>
      <c r="K3158" s="514">
        <v>0</v>
      </c>
      <c r="L3158" s="786" t="s">
        <v>82</v>
      </c>
      <c r="M3158" s="863" t="s">
        <v>82</v>
      </c>
      <c r="N3158" s="923"/>
      <c r="O3158" s="922"/>
      <c r="P3158" s="871"/>
      <c r="Q3158" s="537">
        <f t="shared" si="112"/>
        <v>0</v>
      </c>
      <c r="R3158" s="470">
        <f>Q3158*0.93</f>
        <v>0</v>
      </c>
      <c r="S3158" s="1264" t="e">
        <f t="shared" si="113"/>
        <v>#DIV/0!</v>
      </c>
      <c r="T3158" s="1265"/>
      <c r="U3158" s="1292" t="s">
        <v>473</v>
      </c>
      <c r="V3158" s="1293"/>
    </row>
    <row r="3159" spans="1:22" ht="18">
      <c r="A3159" s="1653"/>
      <c r="B3159" s="817" t="s">
        <v>467</v>
      </c>
      <c r="C3159" s="1131">
        <v>26</v>
      </c>
      <c r="D3159" s="1098">
        <v>40</v>
      </c>
      <c r="E3159" s="1109">
        <v>20</v>
      </c>
      <c r="F3159" s="1105">
        <v>30</v>
      </c>
      <c r="G3159" s="514">
        <v>490</v>
      </c>
      <c r="H3159" s="468" t="s">
        <v>82</v>
      </c>
      <c r="I3159" s="514" t="s">
        <v>82</v>
      </c>
      <c r="J3159" s="764">
        <v>0</v>
      </c>
      <c r="K3159" s="764">
        <v>0</v>
      </c>
      <c r="L3159" s="837" t="s">
        <v>484</v>
      </c>
      <c r="M3159" s="1091" t="s">
        <v>1978</v>
      </c>
      <c r="N3159" s="514">
        <v>101500</v>
      </c>
      <c r="O3159" s="787">
        <v>19</v>
      </c>
      <c r="P3159" s="801">
        <v>75</v>
      </c>
      <c r="Q3159" s="537">
        <f t="shared" si="112"/>
        <v>4.75</v>
      </c>
      <c r="R3159" s="470">
        <f>Q3159*0.7835</f>
        <v>3.721625</v>
      </c>
      <c r="S3159" s="1264">
        <f>N3159/Q3159</f>
        <v>21368.42105263158</v>
      </c>
      <c r="T3159" s="1265"/>
      <c r="U3159" s="1292" t="s">
        <v>1690</v>
      </c>
      <c r="V3159" s="1293"/>
    </row>
    <row r="3160" spans="1:22" ht="18">
      <c r="A3160" s="1651">
        <v>45768</v>
      </c>
      <c r="B3160" s="817" t="s">
        <v>256</v>
      </c>
      <c r="C3160" s="1095">
        <v>46</v>
      </c>
      <c r="D3160" s="1096">
        <v>84</v>
      </c>
      <c r="E3160" s="1101">
        <v>43</v>
      </c>
      <c r="F3160" s="1098">
        <v>33</v>
      </c>
      <c r="G3160" s="514">
        <v>495</v>
      </c>
      <c r="H3160" s="970">
        <v>166</v>
      </c>
      <c r="I3160" s="514" t="s">
        <v>82</v>
      </c>
      <c r="J3160" s="1160" t="s">
        <v>1016</v>
      </c>
      <c r="K3160" s="839" t="s">
        <v>96</v>
      </c>
      <c r="L3160" s="837" t="s">
        <v>484</v>
      </c>
      <c r="M3160" s="468" t="s">
        <v>1995</v>
      </c>
      <c r="N3160" s="514">
        <v>39155</v>
      </c>
      <c r="O3160" s="756">
        <v>105</v>
      </c>
      <c r="P3160" s="768">
        <v>95</v>
      </c>
      <c r="Q3160" s="537">
        <f>O3160*(100-P3160)/100</f>
        <v>5.25</v>
      </c>
      <c r="R3160" s="470">
        <f>Q3160*0.75</f>
        <v>3.9375</v>
      </c>
      <c r="S3160" s="1264">
        <f>N3160/Q3160</f>
        <v>7458.0952380952385</v>
      </c>
      <c r="T3160" s="1265"/>
      <c r="U3160" s="1292" t="s">
        <v>1690</v>
      </c>
      <c r="V3160" s="1293"/>
    </row>
    <row r="3161" spans="1:22" ht="18">
      <c r="A3161" s="1652"/>
      <c r="B3161" s="817">
        <v>6</v>
      </c>
      <c r="C3161" s="1099">
        <v>0</v>
      </c>
      <c r="D3161" s="1100">
        <v>96</v>
      </c>
      <c r="E3161" s="1101">
        <v>98</v>
      </c>
      <c r="F3161" s="1102">
        <v>28</v>
      </c>
      <c r="G3161" s="514">
        <v>504</v>
      </c>
      <c r="H3161" s="514" t="s">
        <v>82</v>
      </c>
      <c r="I3161" s="514" t="s">
        <v>82</v>
      </c>
      <c r="J3161" s="838" t="s">
        <v>695</v>
      </c>
      <c r="K3161" s="1159" t="s">
        <v>1141</v>
      </c>
      <c r="L3161" s="837" t="s">
        <v>96</v>
      </c>
      <c r="M3161" s="468" t="s">
        <v>709</v>
      </c>
      <c r="N3161" s="786"/>
      <c r="O3161" s="756"/>
      <c r="P3161" s="801"/>
      <c r="Q3161" s="537">
        <f t="shared" ref="Q3161:Q3165" si="114">O3161*(100-P3161)/100</f>
        <v>0</v>
      </c>
      <c r="R3161" s="470">
        <f>Q3161*0.75</f>
        <v>0</v>
      </c>
      <c r="S3161" s="1264" t="e">
        <f t="shared" ref="S3161:S3164" si="115">N3161/Q3161</f>
        <v>#DIV/0!</v>
      </c>
      <c r="T3161" s="1265"/>
      <c r="U3161" s="1292" t="s">
        <v>1982</v>
      </c>
      <c r="V3161" s="1293"/>
    </row>
    <row r="3162" spans="1:22" ht="18">
      <c r="A3162" s="1652"/>
      <c r="B3162" s="817">
        <v>7</v>
      </c>
      <c r="C3162" s="1099">
        <v>100</v>
      </c>
      <c r="D3162" s="1102">
        <v>62</v>
      </c>
      <c r="E3162" s="1102">
        <v>16</v>
      </c>
      <c r="F3162" s="1102">
        <v>30</v>
      </c>
      <c r="G3162" s="514">
        <v>501</v>
      </c>
      <c r="H3162" s="514" t="s">
        <v>82</v>
      </c>
      <c r="I3162" s="514" t="s">
        <v>82</v>
      </c>
      <c r="J3162" s="764" t="s">
        <v>443</v>
      </c>
      <c r="K3162" s="764" t="s">
        <v>443</v>
      </c>
      <c r="L3162" s="837" t="s">
        <v>484</v>
      </c>
      <c r="M3162" s="468" t="s">
        <v>1720</v>
      </c>
      <c r="N3162" s="514">
        <v>193000</v>
      </c>
      <c r="O3162" s="756">
        <v>29.37</v>
      </c>
      <c r="P3162" s="1130">
        <v>25</v>
      </c>
      <c r="Q3162" s="537">
        <f t="shared" si="114"/>
        <v>22.0275</v>
      </c>
      <c r="R3162" s="470">
        <f>Q3162*0.75</f>
        <v>16.520624999999999</v>
      </c>
      <c r="S3162" s="1264">
        <f t="shared" si="115"/>
        <v>8761.7750539098852</v>
      </c>
      <c r="T3162" s="1265"/>
      <c r="U3162" s="1292" t="s">
        <v>1690</v>
      </c>
      <c r="V3162" s="1293"/>
    </row>
    <row r="3163" spans="1:22" ht="18">
      <c r="A3163" s="1652"/>
      <c r="B3163" s="817">
        <v>8</v>
      </c>
      <c r="C3163" s="1099" t="s">
        <v>82</v>
      </c>
      <c r="D3163" s="1102">
        <v>230</v>
      </c>
      <c r="E3163" s="1102">
        <v>0</v>
      </c>
      <c r="F3163" s="1103" t="s">
        <v>82</v>
      </c>
      <c r="G3163" s="514">
        <v>0</v>
      </c>
      <c r="H3163" s="514" t="s">
        <v>82</v>
      </c>
      <c r="I3163" s="514" t="s">
        <v>82</v>
      </c>
      <c r="J3163" s="764" t="s">
        <v>697</v>
      </c>
      <c r="K3163" s="764">
        <v>0</v>
      </c>
      <c r="L3163" s="837" t="s">
        <v>96</v>
      </c>
      <c r="M3163" s="468" t="s">
        <v>82</v>
      </c>
      <c r="N3163" s="940"/>
      <c r="O3163" s="922"/>
      <c r="P3163" s="871"/>
      <c r="Q3163" s="537">
        <f t="shared" si="114"/>
        <v>0</v>
      </c>
      <c r="R3163" s="470">
        <f>Q3163*0.93</f>
        <v>0</v>
      </c>
      <c r="S3163" s="1264" t="e">
        <f t="shared" si="115"/>
        <v>#DIV/0!</v>
      </c>
      <c r="T3163" s="1265"/>
      <c r="U3163" s="1292" t="s">
        <v>472</v>
      </c>
      <c r="V3163" s="1293"/>
    </row>
    <row r="3164" spans="1:22" ht="18">
      <c r="A3164" s="1652"/>
      <c r="B3164" s="817" t="s">
        <v>465</v>
      </c>
      <c r="C3164" s="1099" t="s">
        <v>82</v>
      </c>
      <c r="D3164" s="1098">
        <v>30</v>
      </c>
      <c r="E3164" s="1104">
        <v>30</v>
      </c>
      <c r="F3164" s="1103" t="s">
        <v>82</v>
      </c>
      <c r="G3164" s="838" t="s">
        <v>96</v>
      </c>
      <c r="H3164" s="468" t="s">
        <v>82</v>
      </c>
      <c r="I3164" s="514" t="s">
        <v>82</v>
      </c>
      <c r="J3164" s="764" t="s">
        <v>699</v>
      </c>
      <c r="K3164" s="514">
        <v>0</v>
      </c>
      <c r="L3164" s="786" t="s">
        <v>82</v>
      </c>
      <c r="M3164" s="863" t="s">
        <v>82</v>
      </c>
      <c r="N3164" s="923"/>
      <c r="O3164" s="922"/>
      <c r="P3164" s="871"/>
      <c r="Q3164" s="537">
        <f t="shared" si="114"/>
        <v>0</v>
      </c>
      <c r="R3164" s="470">
        <f>Q3164*0.93</f>
        <v>0</v>
      </c>
      <c r="S3164" s="1264" t="e">
        <f t="shared" si="115"/>
        <v>#DIV/0!</v>
      </c>
      <c r="T3164" s="1265"/>
      <c r="U3164" s="1292" t="s">
        <v>473</v>
      </c>
      <c r="V3164" s="1293"/>
    </row>
    <row r="3165" spans="1:22" ht="18">
      <c r="A3165" s="1653"/>
      <c r="B3165" s="817" t="s">
        <v>467</v>
      </c>
      <c r="C3165" s="1131">
        <v>26</v>
      </c>
      <c r="D3165" s="1098">
        <v>40</v>
      </c>
      <c r="E3165" s="1109">
        <v>20</v>
      </c>
      <c r="F3165" s="1105">
        <v>30</v>
      </c>
      <c r="G3165" s="514">
        <v>490</v>
      </c>
      <c r="H3165" s="468" t="s">
        <v>82</v>
      </c>
      <c r="I3165" s="514" t="s">
        <v>82</v>
      </c>
      <c r="J3165" s="764">
        <v>0</v>
      </c>
      <c r="K3165" s="764">
        <v>0</v>
      </c>
      <c r="L3165" s="837" t="s">
        <v>484</v>
      </c>
      <c r="M3165" s="1091" t="s">
        <v>1978</v>
      </c>
      <c r="N3165" s="514">
        <v>101500</v>
      </c>
      <c r="O3165" s="787">
        <v>19</v>
      </c>
      <c r="P3165" s="801">
        <v>75</v>
      </c>
      <c r="Q3165" s="537">
        <f t="shared" si="114"/>
        <v>4.75</v>
      </c>
      <c r="R3165" s="470">
        <f>Q3165*0.7835</f>
        <v>3.721625</v>
      </c>
      <c r="S3165" s="1264">
        <f>N3165/Q3165</f>
        <v>21368.42105263158</v>
      </c>
      <c r="T3165" s="1265"/>
      <c r="U3165" s="1292" t="s">
        <v>1690</v>
      </c>
      <c r="V3165" s="1293"/>
    </row>
    <row r="3166" spans="1:22" ht="18.75" customHeight="1">
      <c r="A3166" s="1651">
        <v>45769</v>
      </c>
      <c r="B3166" s="817" t="s">
        <v>256</v>
      </c>
      <c r="C3166" s="1095">
        <v>46</v>
      </c>
      <c r="D3166" s="1096">
        <v>84</v>
      </c>
      <c r="E3166" s="1101">
        <v>43</v>
      </c>
      <c r="F3166" s="1098">
        <v>33</v>
      </c>
      <c r="G3166" s="514">
        <v>495</v>
      </c>
      <c r="H3166" s="970">
        <v>166</v>
      </c>
      <c r="I3166" s="514" t="s">
        <v>82</v>
      </c>
      <c r="J3166" s="1160" t="s">
        <v>1016</v>
      </c>
      <c r="K3166" s="839" t="s">
        <v>96</v>
      </c>
      <c r="L3166" s="837" t="s">
        <v>484</v>
      </c>
      <c r="M3166" s="468" t="s">
        <v>1995</v>
      </c>
      <c r="N3166" s="514">
        <v>39031</v>
      </c>
      <c r="O3166" s="756">
        <v>105</v>
      </c>
      <c r="P3166" s="768">
        <v>95</v>
      </c>
      <c r="Q3166" s="537">
        <f>O3166*(100-P3166)/100</f>
        <v>5.25</v>
      </c>
      <c r="R3166" s="470">
        <f>Q3166*0.75</f>
        <v>3.9375</v>
      </c>
      <c r="S3166" s="1264">
        <f>N3166/Q3166</f>
        <v>7434.4761904761908</v>
      </c>
      <c r="T3166" s="1265"/>
      <c r="U3166" s="1292" t="s">
        <v>1690</v>
      </c>
      <c r="V3166" s="1293"/>
    </row>
    <row r="3167" spans="1:22" ht="18.75" customHeight="1">
      <c r="A3167" s="1652"/>
      <c r="B3167" s="817">
        <v>6</v>
      </c>
      <c r="C3167" s="1099">
        <v>0</v>
      </c>
      <c r="D3167" s="1100">
        <v>96</v>
      </c>
      <c r="E3167" s="1101">
        <v>98</v>
      </c>
      <c r="F3167" s="1102">
        <v>28</v>
      </c>
      <c r="G3167" s="514">
        <v>504</v>
      </c>
      <c r="H3167" s="514" t="s">
        <v>82</v>
      </c>
      <c r="I3167" s="514" t="s">
        <v>82</v>
      </c>
      <c r="J3167" s="838" t="s">
        <v>695</v>
      </c>
      <c r="K3167" s="1159" t="s">
        <v>1141</v>
      </c>
      <c r="L3167" s="837" t="s">
        <v>96</v>
      </c>
      <c r="M3167" s="468" t="s">
        <v>709</v>
      </c>
      <c r="N3167" s="786"/>
      <c r="O3167" s="756"/>
      <c r="P3167" s="801"/>
      <c r="Q3167" s="537">
        <f t="shared" ref="Q3167:Q3171" si="116">O3167*(100-P3167)/100</f>
        <v>0</v>
      </c>
      <c r="R3167" s="470">
        <f>Q3167*0.75</f>
        <v>0</v>
      </c>
      <c r="S3167" s="1264" t="e">
        <f t="shared" ref="S3167:S3170" si="117">N3167/Q3167</f>
        <v>#DIV/0!</v>
      </c>
      <c r="T3167" s="1265"/>
      <c r="U3167" s="1292" t="s">
        <v>1982</v>
      </c>
      <c r="V3167" s="1293"/>
    </row>
    <row r="3168" spans="1:22" ht="18.75" customHeight="1">
      <c r="A3168" s="1652"/>
      <c r="B3168" s="817">
        <v>7</v>
      </c>
      <c r="C3168" s="1099">
        <v>100</v>
      </c>
      <c r="D3168" s="1102">
        <v>62</v>
      </c>
      <c r="E3168" s="1102">
        <v>16</v>
      </c>
      <c r="F3168" s="1102">
        <v>30</v>
      </c>
      <c r="G3168" s="514">
        <v>501</v>
      </c>
      <c r="H3168" s="514" t="s">
        <v>82</v>
      </c>
      <c r="I3168" s="514" t="s">
        <v>82</v>
      </c>
      <c r="J3168" s="764" t="s">
        <v>443</v>
      </c>
      <c r="K3168" s="764" t="s">
        <v>443</v>
      </c>
      <c r="L3168" s="837" t="s">
        <v>484</v>
      </c>
      <c r="M3168" s="468" t="s">
        <v>1720</v>
      </c>
      <c r="N3168" s="514">
        <v>193000</v>
      </c>
      <c r="O3168" s="756">
        <v>28.93</v>
      </c>
      <c r="P3168" s="1130">
        <v>25</v>
      </c>
      <c r="Q3168" s="537">
        <f t="shared" si="116"/>
        <v>21.697500000000002</v>
      </c>
      <c r="R3168" s="470">
        <f>Q3168*0.75</f>
        <v>16.273125</v>
      </c>
      <c r="S3168" s="1264">
        <f t="shared" si="117"/>
        <v>8895.033990091024</v>
      </c>
      <c r="T3168" s="1265"/>
      <c r="U3168" s="1292" t="s">
        <v>1690</v>
      </c>
      <c r="V3168" s="1293"/>
    </row>
    <row r="3169" spans="1:22" ht="18.75" customHeight="1">
      <c r="A3169" s="1652"/>
      <c r="B3169" s="817">
        <v>8</v>
      </c>
      <c r="C3169" s="1099" t="s">
        <v>82</v>
      </c>
      <c r="D3169" s="1102">
        <v>230</v>
      </c>
      <c r="E3169" s="1102">
        <v>0</v>
      </c>
      <c r="F3169" s="1103" t="s">
        <v>82</v>
      </c>
      <c r="G3169" s="514">
        <v>0</v>
      </c>
      <c r="H3169" s="514" t="s">
        <v>82</v>
      </c>
      <c r="I3169" s="514" t="s">
        <v>82</v>
      </c>
      <c r="J3169" s="764" t="s">
        <v>697</v>
      </c>
      <c r="K3169" s="764">
        <v>0</v>
      </c>
      <c r="L3169" s="837" t="s">
        <v>96</v>
      </c>
      <c r="M3169" s="468" t="s">
        <v>82</v>
      </c>
      <c r="N3169" s="940"/>
      <c r="O3169" s="922"/>
      <c r="P3169" s="871"/>
      <c r="Q3169" s="537">
        <f t="shared" si="116"/>
        <v>0</v>
      </c>
      <c r="R3169" s="470">
        <f>Q3169*0.93</f>
        <v>0</v>
      </c>
      <c r="S3169" s="1264" t="e">
        <f t="shared" si="117"/>
        <v>#DIV/0!</v>
      </c>
      <c r="T3169" s="1265"/>
      <c r="U3169" s="1292" t="s">
        <v>472</v>
      </c>
      <c r="V3169" s="1293"/>
    </row>
    <row r="3170" spans="1:22" ht="18.75" customHeight="1">
      <c r="A3170" s="1652"/>
      <c r="B3170" s="817" t="s">
        <v>465</v>
      </c>
      <c r="C3170" s="1099" t="s">
        <v>82</v>
      </c>
      <c r="D3170" s="1098">
        <v>30</v>
      </c>
      <c r="E3170" s="1104">
        <v>30</v>
      </c>
      <c r="F3170" s="1103" t="s">
        <v>82</v>
      </c>
      <c r="G3170" s="838" t="s">
        <v>96</v>
      </c>
      <c r="H3170" s="468" t="s">
        <v>82</v>
      </c>
      <c r="I3170" s="514" t="s">
        <v>82</v>
      </c>
      <c r="J3170" s="764" t="s">
        <v>699</v>
      </c>
      <c r="K3170" s="514">
        <v>0</v>
      </c>
      <c r="L3170" s="786" t="s">
        <v>82</v>
      </c>
      <c r="M3170" s="863" t="s">
        <v>82</v>
      </c>
      <c r="N3170" s="923"/>
      <c r="O3170" s="922"/>
      <c r="P3170" s="871"/>
      <c r="Q3170" s="537">
        <f t="shared" si="116"/>
        <v>0</v>
      </c>
      <c r="R3170" s="470">
        <f>Q3170*0.93</f>
        <v>0</v>
      </c>
      <c r="S3170" s="1264" t="e">
        <f t="shared" si="117"/>
        <v>#DIV/0!</v>
      </c>
      <c r="T3170" s="1265"/>
      <c r="U3170" s="1292" t="s">
        <v>473</v>
      </c>
      <c r="V3170" s="1293"/>
    </row>
    <row r="3171" spans="1:22" ht="18.75" customHeight="1">
      <c r="A3171" s="1653"/>
      <c r="B3171" s="817" t="s">
        <v>467</v>
      </c>
      <c r="C3171" s="1131">
        <v>26</v>
      </c>
      <c r="D3171" s="1098">
        <v>40</v>
      </c>
      <c r="E3171" s="1109">
        <v>20</v>
      </c>
      <c r="F3171" s="1105">
        <v>30</v>
      </c>
      <c r="G3171" s="514">
        <v>490</v>
      </c>
      <c r="H3171" s="468" t="s">
        <v>82</v>
      </c>
      <c r="I3171" s="514" t="s">
        <v>82</v>
      </c>
      <c r="J3171" s="764">
        <v>0</v>
      </c>
      <c r="K3171" s="764">
        <v>0</v>
      </c>
      <c r="L3171" s="837" t="s">
        <v>484</v>
      </c>
      <c r="M3171" s="1091" t="s">
        <v>1978</v>
      </c>
      <c r="N3171" s="514">
        <v>101500</v>
      </c>
      <c r="O3171" s="787">
        <v>19</v>
      </c>
      <c r="P3171" s="801">
        <v>75</v>
      </c>
      <c r="Q3171" s="537">
        <f t="shared" si="116"/>
        <v>4.75</v>
      </c>
      <c r="R3171" s="470">
        <f>Q3171*0.7835</f>
        <v>3.721625</v>
      </c>
      <c r="S3171" s="1264">
        <f>N3171/Q3171</f>
        <v>21368.42105263158</v>
      </c>
      <c r="T3171" s="1265"/>
      <c r="U3171" s="1292" t="s">
        <v>1690</v>
      </c>
      <c r="V3171" s="1293"/>
    </row>
    <row r="3172" spans="1:22" ht="18">
      <c r="A3172" s="1651">
        <v>45770</v>
      </c>
      <c r="B3172" s="817" t="s">
        <v>256</v>
      </c>
      <c r="C3172" s="1095">
        <v>46</v>
      </c>
      <c r="D3172" s="1096">
        <v>84</v>
      </c>
      <c r="E3172" s="1101">
        <v>43</v>
      </c>
      <c r="F3172" s="1098">
        <v>33</v>
      </c>
      <c r="G3172" s="514">
        <v>499</v>
      </c>
      <c r="H3172" s="970">
        <v>166</v>
      </c>
      <c r="I3172" s="514" t="s">
        <v>82</v>
      </c>
      <c r="J3172" s="1160" t="s">
        <v>1016</v>
      </c>
      <c r="K3172" s="839" t="s">
        <v>96</v>
      </c>
      <c r="L3172" s="837" t="s">
        <v>484</v>
      </c>
      <c r="M3172" s="468" t="s">
        <v>1352</v>
      </c>
      <c r="N3172" s="514">
        <v>39056</v>
      </c>
      <c r="O3172" s="756">
        <v>105</v>
      </c>
      <c r="P3172" s="768">
        <v>95</v>
      </c>
      <c r="Q3172" s="537">
        <f>O3172*(100-P3172)/100</f>
        <v>5.25</v>
      </c>
      <c r="R3172" s="470">
        <f>Q3172*0.75</f>
        <v>3.9375</v>
      </c>
      <c r="S3172" s="1264">
        <f>N3172/Q3172</f>
        <v>7439.2380952380954</v>
      </c>
      <c r="T3172" s="1265"/>
      <c r="U3172" s="1292" t="s">
        <v>1690</v>
      </c>
      <c r="V3172" s="1293"/>
    </row>
    <row r="3173" spans="1:22" ht="18">
      <c r="A3173" s="1652"/>
      <c r="B3173" s="817">
        <v>6</v>
      </c>
      <c r="C3173" s="1099">
        <v>0</v>
      </c>
      <c r="D3173" s="1100">
        <v>96</v>
      </c>
      <c r="E3173" s="1101">
        <v>98</v>
      </c>
      <c r="F3173" s="1102">
        <v>28</v>
      </c>
      <c r="G3173" s="514">
        <v>504</v>
      </c>
      <c r="H3173" s="514" t="s">
        <v>82</v>
      </c>
      <c r="I3173" s="514" t="s">
        <v>82</v>
      </c>
      <c r="J3173" s="838" t="s">
        <v>695</v>
      </c>
      <c r="K3173" s="1159" t="s">
        <v>1141</v>
      </c>
      <c r="L3173" s="837" t="s">
        <v>96</v>
      </c>
      <c r="M3173" s="468" t="s">
        <v>709</v>
      </c>
      <c r="N3173" s="786"/>
      <c r="O3173" s="756"/>
      <c r="P3173" s="801"/>
      <c r="Q3173" s="537">
        <f t="shared" ref="Q3173:Q3177" si="118">O3173*(100-P3173)/100</f>
        <v>0</v>
      </c>
      <c r="R3173" s="470">
        <f>Q3173*0.75</f>
        <v>0</v>
      </c>
      <c r="S3173" s="1264" t="e">
        <f t="shared" ref="S3173:S3176" si="119">N3173/Q3173</f>
        <v>#DIV/0!</v>
      </c>
      <c r="T3173" s="1265"/>
      <c r="U3173" s="1292" t="s">
        <v>1982</v>
      </c>
      <c r="V3173" s="1293"/>
    </row>
    <row r="3174" spans="1:22" ht="18">
      <c r="A3174" s="1652"/>
      <c r="B3174" s="817">
        <v>7</v>
      </c>
      <c r="C3174" s="1099">
        <v>100</v>
      </c>
      <c r="D3174" s="1102">
        <v>62</v>
      </c>
      <c r="E3174" s="1102">
        <v>16</v>
      </c>
      <c r="F3174" s="1102">
        <v>30</v>
      </c>
      <c r="G3174" s="514">
        <v>501</v>
      </c>
      <c r="H3174" s="514" t="s">
        <v>82</v>
      </c>
      <c r="I3174" s="514" t="s">
        <v>82</v>
      </c>
      <c r="J3174" s="764" t="s">
        <v>443</v>
      </c>
      <c r="K3174" s="764" t="s">
        <v>443</v>
      </c>
      <c r="L3174" s="837" t="s">
        <v>484</v>
      </c>
      <c r="M3174" s="468" t="s">
        <v>1720</v>
      </c>
      <c r="N3174" s="514">
        <v>193000</v>
      </c>
      <c r="O3174" s="756">
        <v>28.03</v>
      </c>
      <c r="P3174" s="1130">
        <v>25</v>
      </c>
      <c r="Q3174" s="537">
        <f t="shared" si="118"/>
        <v>21.022500000000001</v>
      </c>
      <c r="R3174" s="470">
        <f>Q3174*0.75</f>
        <v>15.766875000000001</v>
      </c>
      <c r="S3174" s="1264">
        <f t="shared" si="119"/>
        <v>9180.6397907004393</v>
      </c>
      <c r="T3174" s="1265"/>
      <c r="U3174" s="1292" t="s">
        <v>1690</v>
      </c>
      <c r="V3174" s="1293"/>
    </row>
    <row r="3175" spans="1:22" ht="18">
      <c r="A3175" s="1652"/>
      <c r="B3175" s="817">
        <v>8</v>
      </c>
      <c r="C3175" s="1099" t="s">
        <v>82</v>
      </c>
      <c r="D3175" s="1102">
        <v>230</v>
      </c>
      <c r="E3175" s="1102">
        <v>0</v>
      </c>
      <c r="F3175" s="1103" t="s">
        <v>82</v>
      </c>
      <c r="G3175" s="514">
        <v>0</v>
      </c>
      <c r="H3175" s="514" t="s">
        <v>82</v>
      </c>
      <c r="I3175" s="514" t="s">
        <v>82</v>
      </c>
      <c r="J3175" s="764" t="s">
        <v>697</v>
      </c>
      <c r="K3175" s="764">
        <v>0</v>
      </c>
      <c r="L3175" s="837" t="s">
        <v>96</v>
      </c>
      <c r="M3175" s="468" t="s">
        <v>82</v>
      </c>
      <c r="N3175" s="940"/>
      <c r="O3175" s="922"/>
      <c r="P3175" s="871"/>
      <c r="Q3175" s="537">
        <f t="shared" si="118"/>
        <v>0</v>
      </c>
      <c r="R3175" s="470">
        <f>Q3175*0.93</f>
        <v>0</v>
      </c>
      <c r="S3175" s="1264" t="e">
        <f t="shared" si="119"/>
        <v>#DIV/0!</v>
      </c>
      <c r="T3175" s="1265"/>
      <c r="U3175" s="1292" t="s">
        <v>472</v>
      </c>
      <c r="V3175" s="1293"/>
    </row>
    <row r="3176" spans="1:22" ht="18">
      <c r="A3176" s="1652"/>
      <c r="B3176" s="817" t="s">
        <v>465</v>
      </c>
      <c r="C3176" s="1099" t="s">
        <v>82</v>
      </c>
      <c r="D3176" s="1098">
        <v>30</v>
      </c>
      <c r="E3176" s="1104">
        <v>30</v>
      </c>
      <c r="F3176" s="1103" t="s">
        <v>82</v>
      </c>
      <c r="G3176" s="838" t="s">
        <v>96</v>
      </c>
      <c r="H3176" s="468" t="s">
        <v>82</v>
      </c>
      <c r="I3176" s="514" t="s">
        <v>82</v>
      </c>
      <c r="J3176" s="764" t="s">
        <v>699</v>
      </c>
      <c r="K3176" s="514">
        <v>0</v>
      </c>
      <c r="L3176" s="786" t="s">
        <v>82</v>
      </c>
      <c r="M3176" s="863" t="s">
        <v>82</v>
      </c>
      <c r="N3176" s="923"/>
      <c r="O3176" s="922"/>
      <c r="P3176" s="871"/>
      <c r="Q3176" s="537">
        <f t="shared" si="118"/>
        <v>0</v>
      </c>
      <c r="R3176" s="470">
        <f>Q3176*0.93</f>
        <v>0</v>
      </c>
      <c r="S3176" s="1264" t="e">
        <f t="shared" si="119"/>
        <v>#DIV/0!</v>
      </c>
      <c r="T3176" s="1265"/>
      <c r="U3176" s="1292" t="s">
        <v>473</v>
      </c>
      <c r="V3176" s="1293"/>
    </row>
    <row r="3177" spans="1:22" ht="18">
      <c r="A3177" s="1653"/>
      <c r="B3177" s="817" t="s">
        <v>467</v>
      </c>
      <c r="C3177" s="1131">
        <v>26</v>
      </c>
      <c r="D3177" s="1098">
        <v>40</v>
      </c>
      <c r="E3177" s="1109">
        <v>20</v>
      </c>
      <c r="F3177" s="1105">
        <v>30</v>
      </c>
      <c r="G3177" s="514">
        <v>490</v>
      </c>
      <c r="H3177" s="468" t="s">
        <v>82</v>
      </c>
      <c r="I3177" s="514" t="s">
        <v>82</v>
      </c>
      <c r="J3177" s="764">
        <v>0</v>
      </c>
      <c r="K3177" s="764">
        <v>0</v>
      </c>
      <c r="L3177" s="837" t="s">
        <v>484</v>
      </c>
      <c r="M3177" s="1091" t="s">
        <v>1978</v>
      </c>
      <c r="N3177" s="514">
        <v>101500</v>
      </c>
      <c r="O3177" s="787">
        <v>19</v>
      </c>
      <c r="P3177" s="801">
        <v>75</v>
      </c>
      <c r="Q3177" s="537">
        <f t="shared" si="118"/>
        <v>4.75</v>
      </c>
      <c r="R3177" s="470">
        <f>Q3177*0.7835</f>
        <v>3.721625</v>
      </c>
      <c r="S3177" s="1264">
        <f>N3177/Q3177</f>
        <v>21368.42105263158</v>
      </c>
      <c r="T3177" s="1265"/>
      <c r="U3177" s="1292" t="s">
        <v>1690</v>
      </c>
      <c r="V3177" s="1293"/>
    </row>
    <row r="3178" spans="1:22" ht="18">
      <c r="A3178" s="1651">
        <v>45771</v>
      </c>
      <c r="B3178" s="817" t="s">
        <v>256</v>
      </c>
      <c r="C3178" s="1095">
        <v>46</v>
      </c>
      <c r="D3178" s="1096">
        <v>84</v>
      </c>
      <c r="E3178" s="1101">
        <v>43</v>
      </c>
      <c r="F3178" s="1098">
        <v>33</v>
      </c>
      <c r="G3178" s="514">
        <v>499</v>
      </c>
      <c r="H3178" s="970">
        <v>166</v>
      </c>
      <c r="I3178" s="514" t="s">
        <v>82</v>
      </c>
      <c r="J3178" s="1160" t="s">
        <v>1016</v>
      </c>
      <c r="K3178" s="839" t="s">
        <v>96</v>
      </c>
      <c r="L3178" s="837" t="s">
        <v>484</v>
      </c>
      <c r="M3178" s="468" t="s">
        <v>1352</v>
      </c>
      <c r="N3178" s="514">
        <v>39543</v>
      </c>
      <c r="O3178" s="756">
        <v>105</v>
      </c>
      <c r="P3178" s="768">
        <v>95</v>
      </c>
      <c r="Q3178" s="537">
        <f>O3178*(100-P3178)/100</f>
        <v>5.25</v>
      </c>
      <c r="R3178" s="470">
        <f>Q3178*0.75</f>
        <v>3.9375</v>
      </c>
      <c r="S3178" s="1264">
        <f>N3178/Q3178</f>
        <v>7532</v>
      </c>
      <c r="T3178" s="1265"/>
      <c r="U3178" s="1292" t="s">
        <v>1690</v>
      </c>
      <c r="V3178" s="1293"/>
    </row>
    <row r="3179" spans="1:22" ht="18">
      <c r="A3179" s="1652"/>
      <c r="B3179" s="817">
        <v>6</v>
      </c>
      <c r="C3179" s="1099">
        <v>0</v>
      </c>
      <c r="D3179" s="1100">
        <v>97</v>
      </c>
      <c r="E3179" s="1101">
        <v>98</v>
      </c>
      <c r="F3179" s="1102">
        <v>28</v>
      </c>
      <c r="G3179" s="514">
        <v>504</v>
      </c>
      <c r="H3179" s="514" t="s">
        <v>82</v>
      </c>
      <c r="I3179" s="514" t="s">
        <v>82</v>
      </c>
      <c r="J3179" s="838" t="s">
        <v>695</v>
      </c>
      <c r="K3179" s="1159" t="s">
        <v>1141</v>
      </c>
      <c r="L3179" s="837" t="s">
        <v>96</v>
      </c>
      <c r="M3179" s="468" t="s">
        <v>709</v>
      </c>
      <c r="N3179" s="786"/>
      <c r="O3179" s="756"/>
      <c r="P3179" s="801"/>
      <c r="Q3179" s="537">
        <f t="shared" ref="Q3179:Q3183" si="120">O3179*(100-P3179)/100</f>
        <v>0</v>
      </c>
      <c r="R3179" s="470">
        <f>Q3179*0.75</f>
        <v>0</v>
      </c>
      <c r="S3179" s="1264" t="e">
        <f t="shared" ref="S3179:S3182" si="121">N3179/Q3179</f>
        <v>#DIV/0!</v>
      </c>
      <c r="T3179" s="1265"/>
      <c r="U3179" s="1292" t="s">
        <v>1982</v>
      </c>
      <c r="V3179" s="1293"/>
    </row>
    <row r="3180" spans="1:22" ht="18">
      <c r="A3180" s="1652"/>
      <c r="B3180" s="817">
        <v>7</v>
      </c>
      <c r="C3180" s="1099">
        <v>100</v>
      </c>
      <c r="D3180" s="1102">
        <v>62</v>
      </c>
      <c r="E3180" s="1102">
        <v>16</v>
      </c>
      <c r="F3180" s="1102">
        <v>30</v>
      </c>
      <c r="G3180" s="514">
        <v>488</v>
      </c>
      <c r="H3180" s="514" t="s">
        <v>82</v>
      </c>
      <c r="I3180" s="514" t="s">
        <v>82</v>
      </c>
      <c r="J3180" s="764" t="s">
        <v>443</v>
      </c>
      <c r="K3180" s="764" t="s">
        <v>443</v>
      </c>
      <c r="L3180" s="837" t="s">
        <v>484</v>
      </c>
      <c r="M3180" s="468" t="s">
        <v>1720</v>
      </c>
      <c r="N3180" s="514">
        <v>192000</v>
      </c>
      <c r="O3180" s="756">
        <v>27.71</v>
      </c>
      <c r="P3180" s="1130">
        <v>25</v>
      </c>
      <c r="Q3180" s="537">
        <f t="shared" si="120"/>
        <v>20.782499999999999</v>
      </c>
      <c r="R3180" s="470">
        <f>Q3180*0.75</f>
        <v>15.586874999999999</v>
      </c>
      <c r="S3180" s="1264">
        <f t="shared" si="121"/>
        <v>9238.5420425839056</v>
      </c>
      <c r="T3180" s="1265"/>
      <c r="U3180" s="1292" t="s">
        <v>1690</v>
      </c>
      <c r="V3180" s="1293"/>
    </row>
    <row r="3181" spans="1:22" ht="18">
      <c r="A3181" s="1652"/>
      <c r="B3181" s="817">
        <v>8</v>
      </c>
      <c r="C3181" s="1099" t="s">
        <v>82</v>
      </c>
      <c r="D3181" s="1102">
        <v>230</v>
      </c>
      <c r="E3181" s="1102">
        <v>0</v>
      </c>
      <c r="F3181" s="1103" t="s">
        <v>82</v>
      </c>
      <c r="G3181" s="514">
        <v>0</v>
      </c>
      <c r="H3181" s="514" t="s">
        <v>82</v>
      </c>
      <c r="I3181" s="514" t="s">
        <v>82</v>
      </c>
      <c r="J3181" s="764" t="s">
        <v>697</v>
      </c>
      <c r="K3181" s="764">
        <v>0</v>
      </c>
      <c r="L3181" s="837" t="s">
        <v>96</v>
      </c>
      <c r="M3181" s="468" t="s">
        <v>82</v>
      </c>
      <c r="N3181" s="940"/>
      <c r="O3181" s="922"/>
      <c r="P3181" s="871"/>
      <c r="Q3181" s="537">
        <f t="shared" si="120"/>
        <v>0</v>
      </c>
      <c r="R3181" s="470">
        <f>Q3181*0.93</f>
        <v>0</v>
      </c>
      <c r="S3181" s="1264" t="e">
        <f t="shared" si="121"/>
        <v>#DIV/0!</v>
      </c>
      <c r="T3181" s="1265"/>
      <c r="U3181" s="1292" t="s">
        <v>472</v>
      </c>
      <c r="V3181" s="1293"/>
    </row>
    <row r="3182" spans="1:22" ht="18">
      <c r="A3182" s="1652"/>
      <c r="B3182" s="817" t="s">
        <v>465</v>
      </c>
      <c r="C3182" s="1099" t="s">
        <v>82</v>
      </c>
      <c r="D3182" s="1098">
        <v>30</v>
      </c>
      <c r="E3182" s="1104">
        <v>30</v>
      </c>
      <c r="F3182" s="1103" t="s">
        <v>82</v>
      </c>
      <c r="G3182" s="838" t="s">
        <v>96</v>
      </c>
      <c r="H3182" s="468" t="s">
        <v>82</v>
      </c>
      <c r="I3182" s="514" t="s">
        <v>82</v>
      </c>
      <c r="J3182" s="764" t="s">
        <v>699</v>
      </c>
      <c r="K3182" s="514">
        <v>0</v>
      </c>
      <c r="L3182" s="786" t="s">
        <v>82</v>
      </c>
      <c r="M3182" s="863" t="s">
        <v>82</v>
      </c>
      <c r="N3182" s="923"/>
      <c r="O3182" s="922"/>
      <c r="P3182" s="871"/>
      <c r="Q3182" s="537">
        <f t="shared" si="120"/>
        <v>0</v>
      </c>
      <c r="R3182" s="470">
        <f>Q3182*0.93</f>
        <v>0</v>
      </c>
      <c r="S3182" s="1264" t="e">
        <f t="shared" si="121"/>
        <v>#DIV/0!</v>
      </c>
      <c r="T3182" s="1265"/>
      <c r="U3182" s="1292" t="s">
        <v>473</v>
      </c>
      <c r="V3182" s="1293"/>
    </row>
    <row r="3183" spans="1:22" ht="18">
      <c r="A3183" s="1653"/>
      <c r="B3183" s="817" t="s">
        <v>467</v>
      </c>
      <c r="C3183" s="1131">
        <v>26</v>
      </c>
      <c r="D3183" s="1098">
        <v>40</v>
      </c>
      <c r="E3183" s="1109">
        <v>20</v>
      </c>
      <c r="F3183" s="1105">
        <v>30</v>
      </c>
      <c r="G3183" s="514">
        <v>490</v>
      </c>
      <c r="H3183" s="468" t="s">
        <v>82</v>
      </c>
      <c r="I3183" s="514" t="s">
        <v>82</v>
      </c>
      <c r="J3183" s="764">
        <v>0</v>
      </c>
      <c r="K3183" s="764">
        <v>0</v>
      </c>
      <c r="L3183" s="837" t="s">
        <v>484</v>
      </c>
      <c r="M3183" s="1091" t="s">
        <v>1978</v>
      </c>
      <c r="N3183" s="514">
        <v>101500</v>
      </c>
      <c r="O3183" s="787">
        <v>18.899999999999999</v>
      </c>
      <c r="P3183" s="801">
        <v>75</v>
      </c>
      <c r="Q3183" s="537">
        <f t="shared" si="120"/>
        <v>4.7249999999999996</v>
      </c>
      <c r="R3183" s="470">
        <f>Q3183*0.7835</f>
        <v>3.7020374999999994</v>
      </c>
      <c r="S3183" s="1264">
        <f>N3183/Q3183</f>
        <v>21481.481481481482</v>
      </c>
      <c r="T3183" s="1265"/>
      <c r="U3183" s="1292" t="s">
        <v>1690</v>
      </c>
      <c r="V3183" s="1293"/>
    </row>
    <row r="3184" spans="1:22" ht="18">
      <c r="A3184" s="1651">
        <v>45772</v>
      </c>
      <c r="B3184" s="817" t="s">
        <v>256</v>
      </c>
      <c r="C3184" s="1095">
        <v>46</v>
      </c>
      <c r="D3184" s="1096">
        <v>84</v>
      </c>
      <c r="E3184" s="1101">
        <v>43</v>
      </c>
      <c r="F3184" s="1098">
        <v>30</v>
      </c>
      <c r="G3184" s="514">
        <v>499</v>
      </c>
      <c r="H3184" s="970">
        <v>166</v>
      </c>
      <c r="I3184" s="514" t="s">
        <v>82</v>
      </c>
      <c r="J3184" s="1160" t="s">
        <v>1016</v>
      </c>
      <c r="K3184" s="839" t="s">
        <v>96</v>
      </c>
      <c r="L3184" s="837" t="s">
        <v>484</v>
      </c>
      <c r="M3184" s="468" t="s">
        <v>1352</v>
      </c>
      <c r="N3184" s="514">
        <v>40124</v>
      </c>
      <c r="O3184" s="756">
        <v>105</v>
      </c>
      <c r="P3184" s="768">
        <v>95</v>
      </c>
      <c r="Q3184" s="537">
        <f>O3184*(100-P3184)/100</f>
        <v>5.25</v>
      </c>
      <c r="R3184" s="470">
        <f>Q3184*0.75</f>
        <v>3.9375</v>
      </c>
      <c r="S3184" s="1264">
        <f>N3184/Q3184</f>
        <v>7642.666666666667</v>
      </c>
      <c r="T3184" s="1265"/>
      <c r="U3184" s="1292" t="s">
        <v>1690</v>
      </c>
      <c r="V3184" s="1293"/>
    </row>
    <row r="3185" spans="1:22" ht="18">
      <c r="A3185" s="1652"/>
      <c r="B3185" s="817">
        <v>6</v>
      </c>
      <c r="C3185" s="1099">
        <v>0</v>
      </c>
      <c r="D3185" s="1100">
        <v>97</v>
      </c>
      <c r="E3185" s="1101">
        <v>98</v>
      </c>
      <c r="F3185" s="1102">
        <v>28</v>
      </c>
      <c r="G3185" s="514">
        <v>504</v>
      </c>
      <c r="H3185" s="514" t="s">
        <v>82</v>
      </c>
      <c r="I3185" s="514" t="s">
        <v>82</v>
      </c>
      <c r="J3185" s="838" t="s">
        <v>695</v>
      </c>
      <c r="K3185" s="1159" t="s">
        <v>1141</v>
      </c>
      <c r="L3185" s="837" t="s">
        <v>96</v>
      </c>
      <c r="M3185" s="468" t="s">
        <v>709</v>
      </c>
      <c r="N3185" s="786"/>
      <c r="O3185" s="756"/>
      <c r="P3185" s="801"/>
      <c r="Q3185" s="537">
        <f t="shared" ref="Q3185:Q3189" si="122">O3185*(100-P3185)/100</f>
        <v>0</v>
      </c>
      <c r="R3185" s="470">
        <f>Q3185*0.75</f>
        <v>0</v>
      </c>
      <c r="S3185" s="1264" t="e">
        <f t="shared" ref="S3185:S3188" si="123">N3185/Q3185</f>
        <v>#DIV/0!</v>
      </c>
      <c r="T3185" s="1265"/>
      <c r="U3185" s="1292" t="s">
        <v>1982</v>
      </c>
      <c r="V3185" s="1293"/>
    </row>
    <row r="3186" spans="1:22" ht="18">
      <c r="A3186" s="1652"/>
      <c r="B3186" s="817">
        <v>7</v>
      </c>
      <c r="C3186" s="1099">
        <v>100</v>
      </c>
      <c r="D3186" s="1102">
        <v>62</v>
      </c>
      <c r="E3186" s="1102">
        <v>16</v>
      </c>
      <c r="F3186" s="1102">
        <v>29</v>
      </c>
      <c r="G3186" s="514">
        <v>488</v>
      </c>
      <c r="H3186" s="514" t="s">
        <v>82</v>
      </c>
      <c r="I3186" s="514" t="s">
        <v>82</v>
      </c>
      <c r="J3186" s="764" t="s">
        <v>443</v>
      </c>
      <c r="K3186" s="764" t="s">
        <v>443</v>
      </c>
      <c r="L3186" s="837" t="s">
        <v>484</v>
      </c>
      <c r="M3186" s="468" t="s">
        <v>1720</v>
      </c>
      <c r="N3186" s="514">
        <v>192000</v>
      </c>
      <c r="O3186" s="756">
        <v>27.62</v>
      </c>
      <c r="P3186" s="1130">
        <v>25</v>
      </c>
      <c r="Q3186" s="537">
        <f t="shared" si="122"/>
        <v>20.715</v>
      </c>
      <c r="R3186" s="470">
        <f>Q3186*0.75</f>
        <v>15.536249999999999</v>
      </c>
      <c r="S3186" s="1264">
        <f t="shared" si="123"/>
        <v>9268.6459087617677</v>
      </c>
      <c r="T3186" s="1265"/>
      <c r="U3186" s="1292" t="s">
        <v>1690</v>
      </c>
      <c r="V3186" s="1293"/>
    </row>
    <row r="3187" spans="1:22" ht="18">
      <c r="A3187" s="1652"/>
      <c r="B3187" s="817">
        <v>8</v>
      </c>
      <c r="C3187" s="1099" t="s">
        <v>82</v>
      </c>
      <c r="D3187" s="1102">
        <v>230</v>
      </c>
      <c r="E3187" s="1102">
        <v>0</v>
      </c>
      <c r="F3187" s="1103" t="s">
        <v>82</v>
      </c>
      <c r="G3187" s="514">
        <v>0</v>
      </c>
      <c r="H3187" s="514" t="s">
        <v>82</v>
      </c>
      <c r="I3187" s="514" t="s">
        <v>82</v>
      </c>
      <c r="J3187" s="764" t="s">
        <v>697</v>
      </c>
      <c r="K3187" s="764">
        <v>0</v>
      </c>
      <c r="L3187" s="837" t="s">
        <v>96</v>
      </c>
      <c r="M3187" s="468" t="s">
        <v>82</v>
      </c>
      <c r="N3187" s="940"/>
      <c r="O3187" s="922"/>
      <c r="P3187" s="871"/>
      <c r="Q3187" s="537">
        <f t="shared" si="122"/>
        <v>0</v>
      </c>
      <c r="R3187" s="470">
        <f>Q3187*0.93</f>
        <v>0</v>
      </c>
      <c r="S3187" s="1264" t="e">
        <f t="shared" si="123"/>
        <v>#DIV/0!</v>
      </c>
      <c r="T3187" s="1265"/>
      <c r="U3187" s="1292" t="s">
        <v>472</v>
      </c>
      <c r="V3187" s="1293"/>
    </row>
    <row r="3188" spans="1:22" ht="18">
      <c r="A3188" s="1652"/>
      <c r="B3188" s="817" t="s">
        <v>465</v>
      </c>
      <c r="C3188" s="1099" t="s">
        <v>82</v>
      </c>
      <c r="D3188" s="1098">
        <v>30</v>
      </c>
      <c r="E3188" s="1104">
        <v>30</v>
      </c>
      <c r="F3188" s="1103" t="s">
        <v>82</v>
      </c>
      <c r="G3188" s="838" t="s">
        <v>96</v>
      </c>
      <c r="H3188" s="468" t="s">
        <v>82</v>
      </c>
      <c r="I3188" s="514" t="s">
        <v>82</v>
      </c>
      <c r="J3188" s="764" t="s">
        <v>699</v>
      </c>
      <c r="K3188" s="514">
        <v>0</v>
      </c>
      <c r="L3188" s="786" t="s">
        <v>82</v>
      </c>
      <c r="M3188" s="863" t="s">
        <v>82</v>
      </c>
      <c r="N3188" s="923"/>
      <c r="O3188" s="922"/>
      <c r="P3188" s="871"/>
      <c r="Q3188" s="537">
        <f t="shared" si="122"/>
        <v>0</v>
      </c>
      <c r="R3188" s="470">
        <f>Q3188*0.93</f>
        <v>0</v>
      </c>
      <c r="S3188" s="1264" t="e">
        <f t="shared" si="123"/>
        <v>#DIV/0!</v>
      </c>
      <c r="T3188" s="1265"/>
      <c r="U3188" s="1292" t="s">
        <v>473</v>
      </c>
      <c r="V3188" s="1293"/>
    </row>
    <row r="3189" spans="1:22" ht="18">
      <c r="A3189" s="1653"/>
      <c r="B3189" s="817" t="s">
        <v>467</v>
      </c>
      <c r="C3189" s="1131">
        <v>26</v>
      </c>
      <c r="D3189" s="1098">
        <v>40</v>
      </c>
      <c r="E3189" s="1109">
        <v>20</v>
      </c>
      <c r="F3189" s="1105">
        <v>29</v>
      </c>
      <c r="G3189" s="514">
        <v>490</v>
      </c>
      <c r="H3189" s="468" t="s">
        <v>82</v>
      </c>
      <c r="I3189" s="514" t="s">
        <v>82</v>
      </c>
      <c r="J3189" s="764">
        <v>0</v>
      </c>
      <c r="K3189" s="764">
        <v>0</v>
      </c>
      <c r="L3189" s="837" t="s">
        <v>484</v>
      </c>
      <c r="M3189" s="1091" t="s">
        <v>1978</v>
      </c>
      <c r="N3189" s="514">
        <v>101500</v>
      </c>
      <c r="O3189" s="787">
        <v>18.899999999999999</v>
      </c>
      <c r="P3189" s="801">
        <v>75</v>
      </c>
      <c r="Q3189" s="537">
        <f t="shared" si="122"/>
        <v>4.7249999999999996</v>
      </c>
      <c r="R3189" s="470">
        <f>Q3189*0.7835</f>
        <v>3.7020374999999994</v>
      </c>
      <c r="S3189" s="1264">
        <f>N3189/Q3189</f>
        <v>21481.481481481482</v>
      </c>
      <c r="T3189" s="1265"/>
      <c r="U3189" s="1292" t="s">
        <v>1690</v>
      </c>
      <c r="V3189" s="1293"/>
    </row>
    <row r="3190" spans="1:22" ht="18">
      <c r="A3190" s="1651">
        <v>45773</v>
      </c>
      <c r="B3190" s="817" t="s">
        <v>256</v>
      </c>
      <c r="C3190" s="1095">
        <v>46</v>
      </c>
      <c r="D3190" s="1096">
        <v>84</v>
      </c>
      <c r="E3190" s="1101">
        <v>43</v>
      </c>
      <c r="F3190" s="1098">
        <v>33</v>
      </c>
      <c r="G3190" s="514">
        <v>499</v>
      </c>
      <c r="H3190" s="970">
        <v>166</v>
      </c>
      <c r="I3190" s="514" t="s">
        <v>82</v>
      </c>
      <c r="J3190" s="1160" t="s">
        <v>1016</v>
      </c>
      <c r="K3190" s="839" t="s">
        <v>96</v>
      </c>
      <c r="L3190" s="837" t="s">
        <v>484</v>
      </c>
      <c r="M3190" s="468" t="s">
        <v>1352</v>
      </c>
      <c r="N3190" s="514">
        <v>40888</v>
      </c>
      <c r="O3190" s="756">
        <v>105</v>
      </c>
      <c r="P3190" s="768">
        <v>95</v>
      </c>
      <c r="Q3190" s="537">
        <f>O3190*(100-P3190)/100</f>
        <v>5.25</v>
      </c>
      <c r="R3190" s="470">
        <f>Q3190*0.75</f>
        <v>3.9375</v>
      </c>
      <c r="S3190" s="1264">
        <f>N3190/Q3190</f>
        <v>7788.1904761904761</v>
      </c>
      <c r="T3190" s="1265"/>
      <c r="U3190" s="1292" t="s">
        <v>1690</v>
      </c>
      <c r="V3190" s="1293"/>
    </row>
    <row r="3191" spans="1:22" ht="18">
      <c r="A3191" s="1652"/>
      <c r="B3191" s="817">
        <v>6</v>
      </c>
      <c r="C3191" s="1099">
        <v>0</v>
      </c>
      <c r="D3191" s="1100">
        <v>97</v>
      </c>
      <c r="E3191" s="1101">
        <v>98</v>
      </c>
      <c r="F3191" s="1102">
        <v>28</v>
      </c>
      <c r="G3191" s="514">
        <v>504</v>
      </c>
      <c r="H3191" s="514" t="s">
        <v>82</v>
      </c>
      <c r="I3191" s="514" t="s">
        <v>82</v>
      </c>
      <c r="J3191" s="838" t="s">
        <v>695</v>
      </c>
      <c r="K3191" s="1159" t="s">
        <v>1141</v>
      </c>
      <c r="L3191" s="837" t="s">
        <v>96</v>
      </c>
      <c r="M3191" s="468" t="s">
        <v>709</v>
      </c>
      <c r="N3191" s="786"/>
      <c r="O3191" s="756"/>
      <c r="P3191" s="801"/>
      <c r="Q3191" s="537">
        <f t="shared" ref="Q3191:Q3195" si="124">O3191*(100-P3191)/100</f>
        <v>0</v>
      </c>
      <c r="R3191" s="470">
        <f>Q3191*0.75</f>
        <v>0</v>
      </c>
      <c r="S3191" s="1264" t="e">
        <f t="shared" ref="S3191:S3194" si="125">N3191/Q3191</f>
        <v>#DIV/0!</v>
      </c>
      <c r="T3191" s="1265"/>
      <c r="U3191" s="1292" t="s">
        <v>1982</v>
      </c>
      <c r="V3191" s="1293"/>
    </row>
    <row r="3192" spans="1:22" ht="18">
      <c r="A3192" s="1652"/>
      <c r="B3192" s="817">
        <v>7</v>
      </c>
      <c r="C3192" s="1099">
        <v>100</v>
      </c>
      <c r="D3192" s="1102">
        <v>61</v>
      </c>
      <c r="E3192" s="1102">
        <v>16</v>
      </c>
      <c r="F3192" s="1102">
        <v>29</v>
      </c>
      <c r="G3192" s="514">
        <v>485</v>
      </c>
      <c r="H3192" s="514" t="s">
        <v>82</v>
      </c>
      <c r="I3192" s="514" t="s">
        <v>82</v>
      </c>
      <c r="J3192" s="764" t="s">
        <v>443</v>
      </c>
      <c r="K3192" s="764" t="s">
        <v>443</v>
      </c>
      <c r="L3192" s="837" t="s">
        <v>484</v>
      </c>
      <c r="M3192" s="468" t="s">
        <v>1720</v>
      </c>
      <c r="N3192" s="514">
        <v>192000</v>
      </c>
      <c r="O3192" s="756">
        <v>27.62</v>
      </c>
      <c r="P3192" s="1130">
        <v>25</v>
      </c>
      <c r="Q3192" s="537">
        <f t="shared" si="124"/>
        <v>20.715</v>
      </c>
      <c r="R3192" s="470">
        <f>Q3192*0.75</f>
        <v>15.536249999999999</v>
      </c>
      <c r="S3192" s="1264">
        <f t="shared" si="125"/>
        <v>9268.6459087617677</v>
      </c>
      <c r="T3192" s="1265"/>
      <c r="U3192" s="1292" t="s">
        <v>1690</v>
      </c>
      <c r="V3192" s="1293"/>
    </row>
    <row r="3193" spans="1:22" ht="18">
      <c r="A3193" s="1652"/>
      <c r="B3193" s="817">
        <v>8</v>
      </c>
      <c r="C3193" s="1099" t="s">
        <v>82</v>
      </c>
      <c r="D3193" s="1102">
        <v>230</v>
      </c>
      <c r="E3193" s="1102">
        <v>0</v>
      </c>
      <c r="F3193" s="1103" t="s">
        <v>82</v>
      </c>
      <c r="G3193" s="514">
        <v>0</v>
      </c>
      <c r="H3193" s="514" t="s">
        <v>82</v>
      </c>
      <c r="I3193" s="514" t="s">
        <v>82</v>
      </c>
      <c r="J3193" s="764" t="s">
        <v>697</v>
      </c>
      <c r="K3193" s="764">
        <v>0</v>
      </c>
      <c r="L3193" s="837" t="s">
        <v>96</v>
      </c>
      <c r="M3193" s="468" t="s">
        <v>82</v>
      </c>
      <c r="N3193" s="940"/>
      <c r="O3193" s="922"/>
      <c r="P3193" s="871"/>
      <c r="Q3193" s="537">
        <f t="shared" si="124"/>
        <v>0</v>
      </c>
      <c r="R3193" s="470">
        <f>Q3193*0.93</f>
        <v>0</v>
      </c>
      <c r="S3193" s="1264" t="e">
        <f t="shared" si="125"/>
        <v>#DIV/0!</v>
      </c>
      <c r="T3193" s="1265"/>
      <c r="U3193" s="1292" t="s">
        <v>472</v>
      </c>
      <c r="V3193" s="1293"/>
    </row>
    <row r="3194" spans="1:22" ht="18">
      <c r="A3194" s="1652"/>
      <c r="B3194" s="817" t="s">
        <v>465</v>
      </c>
      <c r="C3194" s="1099" t="s">
        <v>82</v>
      </c>
      <c r="D3194" s="1098">
        <v>30</v>
      </c>
      <c r="E3194" s="1104">
        <v>30</v>
      </c>
      <c r="F3194" s="1103" t="s">
        <v>82</v>
      </c>
      <c r="G3194" s="838" t="s">
        <v>96</v>
      </c>
      <c r="H3194" s="468" t="s">
        <v>82</v>
      </c>
      <c r="I3194" s="514" t="s">
        <v>82</v>
      </c>
      <c r="J3194" s="764" t="s">
        <v>699</v>
      </c>
      <c r="K3194" s="514">
        <v>0</v>
      </c>
      <c r="L3194" s="786" t="s">
        <v>82</v>
      </c>
      <c r="M3194" s="863" t="s">
        <v>82</v>
      </c>
      <c r="N3194" s="923"/>
      <c r="O3194" s="922"/>
      <c r="P3194" s="871"/>
      <c r="Q3194" s="537">
        <f t="shared" si="124"/>
        <v>0</v>
      </c>
      <c r="R3194" s="470">
        <f>Q3194*0.93</f>
        <v>0</v>
      </c>
      <c r="S3194" s="1264" t="e">
        <f t="shared" si="125"/>
        <v>#DIV/0!</v>
      </c>
      <c r="T3194" s="1265"/>
      <c r="U3194" s="1292" t="s">
        <v>473</v>
      </c>
      <c r="V3194" s="1293"/>
    </row>
    <row r="3195" spans="1:22" ht="18">
      <c r="A3195" s="1653"/>
      <c r="B3195" s="817" t="s">
        <v>467</v>
      </c>
      <c r="C3195" s="1131">
        <v>26</v>
      </c>
      <c r="D3195" s="1098">
        <v>39</v>
      </c>
      <c r="E3195" s="1109">
        <v>20</v>
      </c>
      <c r="F3195" s="1105">
        <v>28</v>
      </c>
      <c r="G3195" s="514">
        <v>486</v>
      </c>
      <c r="H3195" s="468" t="s">
        <v>82</v>
      </c>
      <c r="I3195" s="514" t="s">
        <v>82</v>
      </c>
      <c r="J3195" s="764">
        <v>0</v>
      </c>
      <c r="K3195" s="764">
        <v>0</v>
      </c>
      <c r="L3195" s="837" t="s">
        <v>484</v>
      </c>
      <c r="M3195" s="1091" t="s">
        <v>1978</v>
      </c>
      <c r="N3195" s="514">
        <v>101500</v>
      </c>
      <c r="O3195" s="787">
        <v>18.899999999999999</v>
      </c>
      <c r="P3195" s="801">
        <v>75</v>
      </c>
      <c r="Q3195" s="537">
        <f t="shared" si="124"/>
        <v>4.7249999999999996</v>
      </c>
      <c r="R3195" s="470">
        <f>Q3195*0.7835</f>
        <v>3.7020374999999994</v>
      </c>
      <c r="S3195" s="1264">
        <f>N3195/Q3195</f>
        <v>21481.481481481482</v>
      </c>
      <c r="T3195" s="1265"/>
      <c r="U3195" s="1292" t="s">
        <v>1690</v>
      </c>
      <c r="V3195" s="1293"/>
    </row>
    <row r="3196" spans="1:22" ht="18">
      <c r="A3196" s="1651">
        <v>45774</v>
      </c>
      <c r="B3196" s="817" t="s">
        <v>256</v>
      </c>
      <c r="C3196" s="1095">
        <v>46</v>
      </c>
      <c r="D3196" s="1096">
        <v>84</v>
      </c>
      <c r="E3196" s="1101">
        <v>43</v>
      </c>
      <c r="F3196" s="1098">
        <v>33</v>
      </c>
      <c r="G3196" s="514">
        <v>499</v>
      </c>
      <c r="H3196" s="970">
        <v>166</v>
      </c>
      <c r="I3196" s="514" t="s">
        <v>82</v>
      </c>
      <c r="J3196" s="1160" t="s">
        <v>1016</v>
      </c>
      <c r="K3196" s="839" t="s">
        <v>96</v>
      </c>
      <c r="L3196" s="837" t="s">
        <v>484</v>
      </c>
      <c r="M3196" s="468" t="s">
        <v>1995</v>
      </c>
      <c r="N3196" s="514">
        <v>40516</v>
      </c>
      <c r="O3196" s="756">
        <v>105</v>
      </c>
      <c r="P3196" s="768">
        <v>95</v>
      </c>
      <c r="Q3196" s="537">
        <f>O3196*(100-P3196)/100</f>
        <v>5.25</v>
      </c>
      <c r="R3196" s="470">
        <f>Q3196*0.75</f>
        <v>3.9375</v>
      </c>
      <c r="S3196" s="1264">
        <f>N3196/Q3196</f>
        <v>7717.333333333333</v>
      </c>
      <c r="T3196" s="1265"/>
      <c r="U3196" s="1292" t="s">
        <v>1690</v>
      </c>
      <c r="V3196" s="1293"/>
    </row>
    <row r="3197" spans="1:22" ht="18">
      <c r="A3197" s="1652"/>
      <c r="B3197" s="817">
        <v>6</v>
      </c>
      <c r="C3197" s="1099">
        <v>0</v>
      </c>
      <c r="D3197" s="1100">
        <v>97</v>
      </c>
      <c r="E3197" s="1101">
        <v>98</v>
      </c>
      <c r="F3197" s="1102">
        <v>28</v>
      </c>
      <c r="G3197" s="514">
        <v>480</v>
      </c>
      <c r="H3197" s="514" t="s">
        <v>82</v>
      </c>
      <c r="I3197" s="514" t="s">
        <v>82</v>
      </c>
      <c r="J3197" s="838" t="s">
        <v>695</v>
      </c>
      <c r="K3197" s="1159" t="s">
        <v>1141</v>
      </c>
      <c r="L3197" s="837" t="s">
        <v>96</v>
      </c>
      <c r="M3197" s="468" t="s">
        <v>709</v>
      </c>
      <c r="N3197" s="786"/>
      <c r="O3197" s="756"/>
      <c r="P3197" s="801"/>
      <c r="Q3197" s="537">
        <f t="shared" ref="Q3197:Q3201" si="126">O3197*(100-P3197)/100</f>
        <v>0</v>
      </c>
      <c r="R3197" s="470">
        <f>Q3197*0.75</f>
        <v>0</v>
      </c>
      <c r="S3197" s="1264" t="e">
        <f t="shared" ref="S3197:S3200" si="127">N3197/Q3197</f>
        <v>#DIV/0!</v>
      </c>
      <c r="T3197" s="1265"/>
      <c r="U3197" s="1292" t="s">
        <v>1982</v>
      </c>
      <c r="V3197" s="1293"/>
    </row>
    <row r="3198" spans="1:22" ht="18">
      <c r="A3198" s="1652"/>
      <c r="B3198" s="817">
        <v>7</v>
      </c>
      <c r="C3198" s="1099">
        <v>100</v>
      </c>
      <c r="D3198" s="1102">
        <v>61</v>
      </c>
      <c r="E3198" s="1102">
        <v>16</v>
      </c>
      <c r="F3198" s="1102">
        <v>29</v>
      </c>
      <c r="G3198" s="514">
        <v>485</v>
      </c>
      <c r="H3198" s="514" t="s">
        <v>82</v>
      </c>
      <c r="I3198" s="514" t="s">
        <v>82</v>
      </c>
      <c r="J3198" s="764" t="s">
        <v>443</v>
      </c>
      <c r="K3198" s="764" t="s">
        <v>443</v>
      </c>
      <c r="L3198" s="837" t="s">
        <v>484</v>
      </c>
      <c r="M3198" s="468" t="s">
        <v>1720</v>
      </c>
      <c r="N3198" s="514">
        <v>192500</v>
      </c>
      <c r="O3198" s="756">
        <v>27.61</v>
      </c>
      <c r="P3198" s="1130">
        <v>25</v>
      </c>
      <c r="Q3198" s="537">
        <f t="shared" si="126"/>
        <v>20.7075</v>
      </c>
      <c r="R3198" s="470">
        <f>Q3198*0.75</f>
        <v>15.530625000000001</v>
      </c>
      <c r="S3198" s="1264">
        <f t="shared" si="127"/>
        <v>9296.1487383798139</v>
      </c>
      <c r="T3198" s="1265"/>
      <c r="U3198" s="1292" t="s">
        <v>1690</v>
      </c>
      <c r="V3198" s="1293"/>
    </row>
    <row r="3199" spans="1:22" ht="18">
      <c r="A3199" s="1652"/>
      <c r="B3199" s="817">
        <v>8</v>
      </c>
      <c r="C3199" s="1099" t="s">
        <v>82</v>
      </c>
      <c r="D3199" s="1102">
        <v>230</v>
      </c>
      <c r="E3199" s="1102">
        <v>0</v>
      </c>
      <c r="F3199" s="1103" t="s">
        <v>82</v>
      </c>
      <c r="G3199" s="514">
        <v>0</v>
      </c>
      <c r="H3199" s="514" t="s">
        <v>82</v>
      </c>
      <c r="I3199" s="514" t="s">
        <v>82</v>
      </c>
      <c r="J3199" s="764" t="s">
        <v>697</v>
      </c>
      <c r="K3199" s="764">
        <v>0</v>
      </c>
      <c r="L3199" s="837" t="s">
        <v>96</v>
      </c>
      <c r="M3199" s="468" t="s">
        <v>82</v>
      </c>
      <c r="N3199" s="940"/>
      <c r="O3199" s="922"/>
      <c r="P3199" s="871"/>
      <c r="Q3199" s="537">
        <f t="shared" si="126"/>
        <v>0</v>
      </c>
      <c r="R3199" s="470">
        <f>Q3199*0.93</f>
        <v>0</v>
      </c>
      <c r="S3199" s="1264" t="e">
        <f t="shared" si="127"/>
        <v>#DIV/0!</v>
      </c>
      <c r="T3199" s="1265"/>
      <c r="U3199" s="1292" t="s">
        <v>472</v>
      </c>
      <c r="V3199" s="1293"/>
    </row>
    <row r="3200" spans="1:22" ht="18">
      <c r="A3200" s="1652"/>
      <c r="B3200" s="817" t="s">
        <v>465</v>
      </c>
      <c r="C3200" s="1099" t="s">
        <v>82</v>
      </c>
      <c r="D3200" s="1098">
        <v>30</v>
      </c>
      <c r="E3200" s="1104">
        <v>30</v>
      </c>
      <c r="F3200" s="1103" t="s">
        <v>82</v>
      </c>
      <c r="G3200" s="838" t="s">
        <v>96</v>
      </c>
      <c r="H3200" s="468" t="s">
        <v>82</v>
      </c>
      <c r="I3200" s="514" t="s">
        <v>82</v>
      </c>
      <c r="J3200" s="764" t="s">
        <v>699</v>
      </c>
      <c r="K3200" s="514">
        <v>0</v>
      </c>
      <c r="L3200" s="786" t="s">
        <v>82</v>
      </c>
      <c r="M3200" s="863" t="s">
        <v>82</v>
      </c>
      <c r="N3200" s="923"/>
      <c r="O3200" s="922"/>
      <c r="P3200" s="871"/>
      <c r="Q3200" s="537">
        <f t="shared" si="126"/>
        <v>0</v>
      </c>
      <c r="R3200" s="470">
        <f>Q3200*0.93</f>
        <v>0</v>
      </c>
      <c r="S3200" s="1264" t="e">
        <f t="shared" si="127"/>
        <v>#DIV/0!</v>
      </c>
      <c r="T3200" s="1265"/>
      <c r="U3200" s="1292" t="s">
        <v>473</v>
      </c>
      <c r="V3200" s="1293"/>
    </row>
    <row r="3201" spans="1:22" ht="18">
      <c r="A3201" s="1653"/>
      <c r="B3201" s="817" t="s">
        <v>467</v>
      </c>
      <c r="C3201" s="1131">
        <v>26</v>
      </c>
      <c r="D3201" s="1098">
        <v>38</v>
      </c>
      <c r="E3201" s="1109">
        <v>20</v>
      </c>
      <c r="F3201" s="1105">
        <v>28</v>
      </c>
      <c r="G3201" s="514">
        <v>480</v>
      </c>
      <c r="H3201" s="468" t="s">
        <v>82</v>
      </c>
      <c r="I3201" s="514" t="s">
        <v>82</v>
      </c>
      <c r="J3201" s="764">
        <v>0</v>
      </c>
      <c r="K3201" s="764">
        <v>0</v>
      </c>
      <c r="L3201" s="837" t="s">
        <v>484</v>
      </c>
      <c r="M3201" s="1091" t="s">
        <v>2012</v>
      </c>
      <c r="N3201" s="514">
        <v>102000</v>
      </c>
      <c r="O3201" s="787">
        <v>18.899999999999999</v>
      </c>
      <c r="P3201" s="801">
        <v>75</v>
      </c>
      <c r="Q3201" s="537">
        <f t="shared" si="126"/>
        <v>4.7249999999999996</v>
      </c>
      <c r="R3201" s="470">
        <f>Q3201*0.7835</f>
        <v>3.7020374999999994</v>
      </c>
      <c r="S3201" s="1264">
        <f>N3201/Q3201</f>
        <v>21587.30158730159</v>
      </c>
      <c r="T3201" s="1265"/>
      <c r="U3201" s="1292" t="s">
        <v>1690</v>
      </c>
      <c r="V3201" s="1293"/>
    </row>
    <row r="3202" spans="1:22" ht="18">
      <c r="A3202" s="1651">
        <v>45775</v>
      </c>
      <c r="B3202" s="817" t="s">
        <v>256</v>
      </c>
      <c r="C3202" s="1095">
        <v>46</v>
      </c>
      <c r="D3202" s="1096">
        <v>84</v>
      </c>
      <c r="E3202" s="1101">
        <v>43</v>
      </c>
      <c r="F3202" s="1098">
        <v>33</v>
      </c>
      <c r="G3202" s="514">
        <v>499</v>
      </c>
      <c r="H3202" s="970">
        <v>166</v>
      </c>
      <c r="I3202" s="514" t="s">
        <v>82</v>
      </c>
      <c r="J3202" s="1160" t="s">
        <v>1016</v>
      </c>
      <c r="K3202" s="839" t="s">
        <v>96</v>
      </c>
      <c r="L3202" s="837" t="s">
        <v>484</v>
      </c>
      <c r="M3202" s="468" t="s">
        <v>1995</v>
      </c>
      <c r="N3202" s="514">
        <v>40734</v>
      </c>
      <c r="O3202" s="756">
        <v>105</v>
      </c>
      <c r="P3202" s="768">
        <v>95</v>
      </c>
      <c r="Q3202" s="537">
        <f>O3202*(100-P3202)/100</f>
        <v>5.25</v>
      </c>
      <c r="R3202" s="470">
        <f>Q3202*0.75</f>
        <v>3.9375</v>
      </c>
      <c r="S3202" s="1264">
        <f>N3202/Q3202</f>
        <v>7758.8571428571431</v>
      </c>
      <c r="T3202" s="1265"/>
      <c r="U3202" s="1292" t="s">
        <v>1690</v>
      </c>
      <c r="V3202" s="1293"/>
    </row>
    <row r="3203" spans="1:22" ht="18">
      <c r="A3203" s="1652"/>
      <c r="B3203" s="817">
        <v>6</v>
      </c>
      <c r="C3203" s="1099">
        <v>0</v>
      </c>
      <c r="D3203" s="1100">
        <v>97</v>
      </c>
      <c r="E3203" s="1101">
        <v>98</v>
      </c>
      <c r="F3203" s="1102">
        <v>28</v>
      </c>
      <c r="G3203" s="514">
        <v>480</v>
      </c>
      <c r="H3203" s="514" t="s">
        <v>82</v>
      </c>
      <c r="I3203" s="514" t="s">
        <v>82</v>
      </c>
      <c r="J3203" s="838" t="s">
        <v>695</v>
      </c>
      <c r="K3203" s="1159" t="s">
        <v>1141</v>
      </c>
      <c r="L3203" s="837" t="s">
        <v>96</v>
      </c>
      <c r="M3203" s="468" t="s">
        <v>709</v>
      </c>
      <c r="N3203" s="786"/>
      <c r="O3203" s="756"/>
      <c r="P3203" s="801"/>
      <c r="Q3203" s="537">
        <f t="shared" ref="Q3203:Q3207" si="128">O3203*(100-P3203)/100</f>
        <v>0</v>
      </c>
      <c r="R3203" s="470">
        <f>Q3203*0.75</f>
        <v>0</v>
      </c>
      <c r="S3203" s="1264" t="e">
        <f t="shared" ref="S3203:S3206" si="129">N3203/Q3203</f>
        <v>#DIV/0!</v>
      </c>
      <c r="T3203" s="1265"/>
      <c r="U3203" s="1292" t="s">
        <v>1982</v>
      </c>
      <c r="V3203" s="1293"/>
    </row>
    <row r="3204" spans="1:22" ht="18">
      <c r="A3204" s="1652"/>
      <c r="B3204" s="817">
        <v>7</v>
      </c>
      <c r="C3204" s="1099">
        <v>100</v>
      </c>
      <c r="D3204" s="1102">
        <v>61</v>
      </c>
      <c r="E3204" s="1102">
        <v>16</v>
      </c>
      <c r="F3204" s="1102">
        <v>29</v>
      </c>
      <c r="G3204" s="514">
        <v>485</v>
      </c>
      <c r="H3204" s="514" t="s">
        <v>82</v>
      </c>
      <c r="I3204" s="514" t="s">
        <v>82</v>
      </c>
      <c r="J3204" s="764" t="s">
        <v>443</v>
      </c>
      <c r="K3204" s="764" t="s">
        <v>443</v>
      </c>
      <c r="L3204" s="837" t="s">
        <v>484</v>
      </c>
      <c r="M3204" s="468" t="s">
        <v>1720</v>
      </c>
      <c r="N3204" s="514">
        <v>192500</v>
      </c>
      <c r="O3204" s="756">
        <v>27.79</v>
      </c>
      <c r="P3204" s="1130">
        <v>25</v>
      </c>
      <c r="Q3204" s="537">
        <f t="shared" si="128"/>
        <v>20.842500000000001</v>
      </c>
      <c r="R3204" s="470">
        <f>Q3204*0.75</f>
        <v>15.631875000000001</v>
      </c>
      <c r="S3204" s="1264">
        <f t="shared" si="129"/>
        <v>9235.9361880772449</v>
      </c>
      <c r="T3204" s="1265"/>
      <c r="U3204" s="1292" t="s">
        <v>1690</v>
      </c>
      <c r="V3204" s="1293"/>
    </row>
    <row r="3205" spans="1:22" ht="18">
      <c r="A3205" s="1652"/>
      <c r="B3205" s="817">
        <v>8</v>
      </c>
      <c r="C3205" s="1099" t="s">
        <v>82</v>
      </c>
      <c r="D3205" s="1102">
        <v>230</v>
      </c>
      <c r="E3205" s="1102">
        <v>0</v>
      </c>
      <c r="F3205" s="1103" t="s">
        <v>82</v>
      </c>
      <c r="G3205" s="514">
        <v>0</v>
      </c>
      <c r="H3205" s="514" t="s">
        <v>82</v>
      </c>
      <c r="I3205" s="514" t="s">
        <v>82</v>
      </c>
      <c r="J3205" s="764" t="s">
        <v>697</v>
      </c>
      <c r="K3205" s="764">
        <v>0</v>
      </c>
      <c r="L3205" s="837" t="s">
        <v>96</v>
      </c>
      <c r="M3205" s="468" t="s">
        <v>82</v>
      </c>
      <c r="N3205" s="940"/>
      <c r="O3205" s="922"/>
      <c r="P3205" s="871"/>
      <c r="Q3205" s="537">
        <f t="shared" si="128"/>
        <v>0</v>
      </c>
      <c r="R3205" s="470">
        <f>Q3205*0.93</f>
        <v>0</v>
      </c>
      <c r="S3205" s="1264" t="e">
        <f t="shared" si="129"/>
        <v>#DIV/0!</v>
      </c>
      <c r="T3205" s="1265"/>
      <c r="U3205" s="1292" t="s">
        <v>472</v>
      </c>
      <c r="V3205" s="1293"/>
    </row>
    <row r="3206" spans="1:22" ht="18">
      <c r="A3206" s="1652"/>
      <c r="B3206" s="817" t="s">
        <v>465</v>
      </c>
      <c r="C3206" s="1099" t="s">
        <v>82</v>
      </c>
      <c r="D3206" s="1098">
        <v>30</v>
      </c>
      <c r="E3206" s="1104">
        <v>30</v>
      </c>
      <c r="F3206" s="1103" t="s">
        <v>82</v>
      </c>
      <c r="G3206" s="838" t="s">
        <v>96</v>
      </c>
      <c r="H3206" s="468" t="s">
        <v>82</v>
      </c>
      <c r="I3206" s="514" t="s">
        <v>82</v>
      </c>
      <c r="J3206" s="764" t="s">
        <v>699</v>
      </c>
      <c r="K3206" s="514">
        <v>0</v>
      </c>
      <c r="L3206" s="786" t="s">
        <v>82</v>
      </c>
      <c r="M3206" s="863" t="s">
        <v>82</v>
      </c>
      <c r="N3206" s="923"/>
      <c r="O3206" s="922"/>
      <c r="P3206" s="871"/>
      <c r="Q3206" s="537">
        <f t="shared" si="128"/>
        <v>0</v>
      </c>
      <c r="R3206" s="470">
        <f>Q3206*0.93</f>
        <v>0</v>
      </c>
      <c r="S3206" s="1264" t="e">
        <f t="shared" si="129"/>
        <v>#DIV/0!</v>
      </c>
      <c r="T3206" s="1265"/>
      <c r="U3206" s="1292" t="s">
        <v>473</v>
      </c>
      <c r="V3206" s="1293"/>
    </row>
    <row r="3207" spans="1:22" ht="18">
      <c r="A3207" s="1653"/>
      <c r="B3207" s="817" t="s">
        <v>467</v>
      </c>
      <c r="C3207" s="1131">
        <v>26</v>
      </c>
      <c r="D3207" s="1098">
        <v>38</v>
      </c>
      <c r="E3207" s="1109">
        <v>20</v>
      </c>
      <c r="F3207" s="1105">
        <v>28</v>
      </c>
      <c r="G3207" s="514">
        <v>480</v>
      </c>
      <c r="H3207" s="468" t="s">
        <v>82</v>
      </c>
      <c r="I3207" s="514" t="s">
        <v>82</v>
      </c>
      <c r="J3207" s="764">
        <v>0</v>
      </c>
      <c r="K3207" s="764">
        <v>0</v>
      </c>
      <c r="L3207" s="837" t="s">
        <v>484</v>
      </c>
      <c r="M3207" s="1091" t="s">
        <v>2012</v>
      </c>
      <c r="N3207" s="514">
        <v>102000</v>
      </c>
      <c r="O3207" s="787">
        <v>18.899999999999999</v>
      </c>
      <c r="P3207" s="801">
        <v>75</v>
      </c>
      <c r="Q3207" s="537">
        <f t="shared" si="128"/>
        <v>4.7249999999999996</v>
      </c>
      <c r="R3207" s="470">
        <f>Q3207*0.7835</f>
        <v>3.7020374999999994</v>
      </c>
      <c r="S3207" s="1264">
        <f>N3207/Q3207</f>
        <v>21587.30158730159</v>
      </c>
      <c r="T3207" s="1265"/>
      <c r="U3207" s="1292" t="s">
        <v>1690</v>
      </c>
      <c r="V3207" s="1293"/>
    </row>
    <row r="3208" spans="1:22" ht="18">
      <c r="A3208" s="1651">
        <v>45776</v>
      </c>
      <c r="B3208" s="817" t="s">
        <v>256</v>
      </c>
      <c r="C3208" s="1095">
        <v>46</v>
      </c>
      <c r="D3208" s="1096">
        <v>84</v>
      </c>
      <c r="E3208" s="1101">
        <v>43</v>
      </c>
      <c r="F3208" s="1098">
        <v>32</v>
      </c>
      <c r="G3208" s="514">
        <v>499</v>
      </c>
      <c r="H3208" s="970">
        <v>166</v>
      </c>
      <c r="I3208" s="514" t="s">
        <v>82</v>
      </c>
      <c r="J3208" s="1160" t="s">
        <v>1016</v>
      </c>
      <c r="K3208" s="839" t="s">
        <v>96</v>
      </c>
      <c r="L3208" s="837" t="s">
        <v>484</v>
      </c>
      <c r="M3208" s="468" t="s">
        <v>1995</v>
      </c>
      <c r="N3208" s="514">
        <v>42202</v>
      </c>
      <c r="O3208" s="756">
        <v>105</v>
      </c>
      <c r="P3208" s="768">
        <v>95</v>
      </c>
      <c r="Q3208" s="537">
        <f>O3208*(100-P3208)/100</f>
        <v>5.25</v>
      </c>
      <c r="R3208" s="470">
        <f>Q3208*0.75</f>
        <v>3.9375</v>
      </c>
      <c r="S3208" s="1264">
        <f>N3208/Q3208</f>
        <v>8038.4761904761908</v>
      </c>
      <c r="T3208" s="1265"/>
      <c r="U3208" s="1292" t="s">
        <v>1690</v>
      </c>
      <c r="V3208" s="1293"/>
    </row>
    <row r="3209" spans="1:22" ht="18">
      <c r="A3209" s="1652"/>
      <c r="B3209" s="817">
        <v>6</v>
      </c>
      <c r="C3209" s="1099">
        <v>0</v>
      </c>
      <c r="D3209" s="1100">
        <v>97</v>
      </c>
      <c r="E3209" s="1101">
        <v>100</v>
      </c>
      <c r="F3209" s="1102">
        <v>32</v>
      </c>
      <c r="G3209" s="514">
        <v>480</v>
      </c>
      <c r="H3209" s="514" t="s">
        <v>82</v>
      </c>
      <c r="I3209" s="514" t="s">
        <v>82</v>
      </c>
      <c r="J3209" s="838" t="s">
        <v>695</v>
      </c>
      <c r="K3209" s="1159" t="s">
        <v>1141</v>
      </c>
      <c r="L3209" s="837" t="s">
        <v>96</v>
      </c>
      <c r="M3209" s="468" t="s">
        <v>709</v>
      </c>
      <c r="N3209" s="786"/>
      <c r="O3209" s="756"/>
      <c r="P3209" s="801"/>
      <c r="Q3209" s="537">
        <f t="shared" ref="Q3209:Q3213" si="130">O3209*(100-P3209)/100</f>
        <v>0</v>
      </c>
      <c r="R3209" s="470">
        <f>Q3209*0.75</f>
        <v>0</v>
      </c>
      <c r="S3209" s="1264" t="e">
        <f t="shared" ref="S3209:S3212" si="131">N3209/Q3209</f>
        <v>#DIV/0!</v>
      </c>
      <c r="T3209" s="1265"/>
      <c r="U3209" s="1292" t="s">
        <v>1982</v>
      </c>
      <c r="V3209" s="1293"/>
    </row>
    <row r="3210" spans="1:22" ht="18">
      <c r="A3210" s="1652"/>
      <c r="B3210" s="817">
        <v>7</v>
      </c>
      <c r="C3210" s="1099">
        <v>100</v>
      </c>
      <c r="D3210" s="1102">
        <v>61</v>
      </c>
      <c r="E3210" s="1102">
        <v>16</v>
      </c>
      <c r="F3210" s="1102">
        <v>32</v>
      </c>
      <c r="G3210" s="514">
        <v>485</v>
      </c>
      <c r="H3210" s="514" t="s">
        <v>82</v>
      </c>
      <c r="I3210" s="514" t="s">
        <v>82</v>
      </c>
      <c r="J3210" s="764" t="s">
        <v>443</v>
      </c>
      <c r="K3210" s="764" t="s">
        <v>443</v>
      </c>
      <c r="L3210" s="837" t="s">
        <v>484</v>
      </c>
      <c r="M3210" s="468" t="s">
        <v>1879</v>
      </c>
      <c r="N3210" s="514">
        <v>192500</v>
      </c>
      <c r="O3210" s="756">
        <v>26.75</v>
      </c>
      <c r="P3210" s="1130">
        <v>25</v>
      </c>
      <c r="Q3210" s="537">
        <f t="shared" si="130"/>
        <v>20.0625</v>
      </c>
      <c r="R3210" s="470">
        <f>Q3210*0.75</f>
        <v>15.046875</v>
      </c>
      <c r="S3210" s="1264">
        <f t="shared" si="131"/>
        <v>9595.0155763239873</v>
      </c>
      <c r="T3210" s="1265"/>
      <c r="U3210" s="1292" t="s">
        <v>1690</v>
      </c>
      <c r="V3210" s="1293"/>
    </row>
    <row r="3211" spans="1:22" ht="18">
      <c r="A3211" s="1652"/>
      <c r="B3211" s="817">
        <v>8</v>
      </c>
      <c r="C3211" s="1099" t="s">
        <v>82</v>
      </c>
      <c r="D3211" s="1102">
        <v>230</v>
      </c>
      <c r="E3211" s="1102">
        <v>0</v>
      </c>
      <c r="F3211" s="1103" t="s">
        <v>82</v>
      </c>
      <c r="G3211" s="514">
        <v>0</v>
      </c>
      <c r="H3211" s="514" t="s">
        <v>82</v>
      </c>
      <c r="I3211" s="514" t="s">
        <v>82</v>
      </c>
      <c r="J3211" s="764" t="s">
        <v>697</v>
      </c>
      <c r="K3211" s="764">
        <v>0</v>
      </c>
      <c r="L3211" s="837" t="s">
        <v>96</v>
      </c>
      <c r="M3211" s="468" t="s">
        <v>82</v>
      </c>
      <c r="N3211" s="940"/>
      <c r="O3211" s="922"/>
      <c r="P3211" s="871"/>
      <c r="Q3211" s="537">
        <f t="shared" si="130"/>
        <v>0</v>
      </c>
      <c r="R3211" s="470">
        <f>Q3211*0.93</f>
        <v>0</v>
      </c>
      <c r="S3211" s="1264" t="e">
        <f t="shared" si="131"/>
        <v>#DIV/0!</v>
      </c>
      <c r="T3211" s="1265"/>
      <c r="U3211" s="1292" t="s">
        <v>472</v>
      </c>
      <c r="V3211" s="1293"/>
    </row>
    <row r="3212" spans="1:22" ht="18">
      <c r="A3212" s="1652"/>
      <c r="B3212" s="817" t="s">
        <v>465</v>
      </c>
      <c r="C3212" s="1099" t="s">
        <v>82</v>
      </c>
      <c r="D3212" s="1098">
        <v>30</v>
      </c>
      <c r="E3212" s="1104">
        <v>30</v>
      </c>
      <c r="F3212" s="1103" t="s">
        <v>82</v>
      </c>
      <c r="G3212" s="838" t="s">
        <v>96</v>
      </c>
      <c r="H3212" s="468" t="s">
        <v>82</v>
      </c>
      <c r="I3212" s="514" t="s">
        <v>82</v>
      </c>
      <c r="J3212" s="764" t="s">
        <v>699</v>
      </c>
      <c r="K3212" s="514">
        <v>0</v>
      </c>
      <c r="L3212" s="786" t="s">
        <v>82</v>
      </c>
      <c r="M3212" s="863" t="s">
        <v>82</v>
      </c>
      <c r="N3212" s="923"/>
      <c r="O3212" s="922"/>
      <c r="P3212" s="871"/>
      <c r="Q3212" s="537">
        <f t="shared" si="130"/>
        <v>0</v>
      </c>
      <c r="R3212" s="470">
        <f>Q3212*0.93</f>
        <v>0</v>
      </c>
      <c r="S3212" s="1264" t="e">
        <f t="shared" si="131"/>
        <v>#DIV/0!</v>
      </c>
      <c r="T3212" s="1265"/>
      <c r="U3212" s="1292" t="s">
        <v>473</v>
      </c>
      <c r="V3212" s="1293"/>
    </row>
    <row r="3213" spans="1:22" ht="18">
      <c r="A3213" s="1653"/>
      <c r="B3213" s="817" t="s">
        <v>467</v>
      </c>
      <c r="C3213" s="1131">
        <v>26</v>
      </c>
      <c r="D3213" s="1098">
        <v>40</v>
      </c>
      <c r="E3213" s="1109">
        <v>20</v>
      </c>
      <c r="F3213" s="1105">
        <v>32</v>
      </c>
      <c r="G3213" s="514">
        <v>473</v>
      </c>
      <c r="H3213" s="468" t="s">
        <v>82</v>
      </c>
      <c r="I3213" s="514" t="s">
        <v>82</v>
      </c>
      <c r="J3213" s="764">
        <v>0</v>
      </c>
      <c r="K3213" s="764">
        <v>0</v>
      </c>
      <c r="L3213" s="837" t="s">
        <v>484</v>
      </c>
      <c r="M3213" s="1091" t="s">
        <v>2013</v>
      </c>
      <c r="N3213" s="514">
        <v>102000</v>
      </c>
      <c r="O3213" s="787">
        <v>18.5</v>
      </c>
      <c r="P3213" s="801">
        <v>75</v>
      </c>
      <c r="Q3213" s="537">
        <f t="shared" si="130"/>
        <v>4.625</v>
      </c>
      <c r="R3213" s="470">
        <f>Q3213*0.7835</f>
        <v>3.6236875</v>
      </c>
      <c r="S3213" s="1264">
        <f>N3213/Q3213</f>
        <v>22054.054054054053</v>
      </c>
      <c r="T3213" s="1265"/>
      <c r="U3213" s="1292" t="s">
        <v>1690</v>
      </c>
      <c r="V3213" s="1293"/>
    </row>
    <row r="3214" spans="1:22" ht="18">
      <c r="A3214" s="1651">
        <v>45777</v>
      </c>
      <c r="B3214" s="817" t="s">
        <v>256</v>
      </c>
      <c r="C3214" s="1095">
        <v>46</v>
      </c>
      <c r="D3214" s="1096">
        <v>84</v>
      </c>
      <c r="E3214" s="1101">
        <v>43</v>
      </c>
      <c r="F3214" s="1098">
        <v>36</v>
      </c>
      <c r="G3214" s="514">
        <v>499</v>
      </c>
      <c r="H3214" s="970">
        <v>166</v>
      </c>
      <c r="I3214" s="514" t="s">
        <v>82</v>
      </c>
      <c r="J3214" s="1160" t="s">
        <v>1016</v>
      </c>
      <c r="K3214" s="839" t="s">
        <v>96</v>
      </c>
      <c r="L3214" s="837" t="s">
        <v>484</v>
      </c>
      <c r="M3214" s="468" t="s">
        <v>1995</v>
      </c>
      <c r="N3214" s="514">
        <v>40131</v>
      </c>
      <c r="O3214" s="756">
        <v>105</v>
      </c>
      <c r="P3214" s="768">
        <v>95</v>
      </c>
      <c r="Q3214" s="537">
        <f>O3214*(100-P3214)/100</f>
        <v>5.25</v>
      </c>
      <c r="R3214" s="470">
        <f>Q3214*0.75</f>
        <v>3.9375</v>
      </c>
      <c r="S3214" s="1264">
        <f>N3214/Q3214</f>
        <v>7644</v>
      </c>
      <c r="T3214" s="1265"/>
      <c r="U3214" s="1292" t="s">
        <v>1690</v>
      </c>
      <c r="V3214" s="1293"/>
    </row>
    <row r="3215" spans="1:22" ht="18">
      <c r="A3215" s="1652"/>
      <c r="B3215" s="817">
        <v>6</v>
      </c>
      <c r="C3215" s="1099">
        <v>0</v>
      </c>
      <c r="D3215" s="1100">
        <v>97</v>
      </c>
      <c r="E3215" s="1101">
        <v>100</v>
      </c>
      <c r="F3215" s="1102">
        <v>32</v>
      </c>
      <c r="G3215" s="514">
        <v>480</v>
      </c>
      <c r="H3215" s="514" t="s">
        <v>82</v>
      </c>
      <c r="I3215" s="514" t="s">
        <v>82</v>
      </c>
      <c r="J3215" s="838" t="s">
        <v>695</v>
      </c>
      <c r="K3215" s="1159" t="s">
        <v>1141</v>
      </c>
      <c r="L3215" s="837" t="s">
        <v>96</v>
      </c>
      <c r="M3215" s="468" t="s">
        <v>709</v>
      </c>
      <c r="N3215" s="786"/>
      <c r="O3215" s="756"/>
      <c r="P3215" s="801"/>
      <c r="Q3215" s="537">
        <f t="shared" ref="Q3215:Q3219" si="132">O3215*(100-P3215)/100</f>
        <v>0</v>
      </c>
      <c r="R3215" s="470">
        <f>Q3215*0.75</f>
        <v>0</v>
      </c>
      <c r="S3215" s="1264" t="e">
        <f t="shared" ref="S3215:S3218" si="133">N3215/Q3215</f>
        <v>#DIV/0!</v>
      </c>
      <c r="T3215" s="1265"/>
      <c r="U3215" s="1292" t="s">
        <v>1982</v>
      </c>
      <c r="V3215" s="1293"/>
    </row>
    <row r="3216" spans="1:22" ht="18">
      <c r="A3216" s="1652"/>
      <c r="B3216" s="817">
        <v>7</v>
      </c>
      <c r="C3216" s="1099">
        <v>100</v>
      </c>
      <c r="D3216" s="1102">
        <v>62</v>
      </c>
      <c r="E3216" s="1102">
        <v>16</v>
      </c>
      <c r="F3216" s="1102">
        <v>32</v>
      </c>
      <c r="G3216" s="514">
        <v>485</v>
      </c>
      <c r="H3216" s="514" t="s">
        <v>82</v>
      </c>
      <c r="I3216" s="514" t="s">
        <v>82</v>
      </c>
      <c r="J3216" s="764" t="s">
        <v>443</v>
      </c>
      <c r="K3216" s="764" t="s">
        <v>443</v>
      </c>
      <c r="L3216" s="837" t="s">
        <v>484</v>
      </c>
      <c r="M3216" s="468" t="s">
        <v>1879</v>
      </c>
      <c r="N3216" s="514">
        <v>192500</v>
      </c>
      <c r="O3216" s="756">
        <v>28.45</v>
      </c>
      <c r="P3216" s="1130">
        <v>25</v>
      </c>
      <c r="Q3216" s="537">
        <f t="shared" si="132"/>
        <v>21.337499999999999</v>
      </c>
      <c r="R3216" s="470">
        <f>Q3216*0.75</f>
        <v>16.003124999999997</v>
      </c>
      <c r="S3216" s="1264">
        <f t="shared" si="133"/>
        <v>9021.6754540128895</v>
      </c>
      <c r="T3216" s="1265"/>
      <c r="U3216" s="1292" t="s">
        <v>1690</v>
      </c>
      <c r="V3216" s="1293"/>
    </row>
    <row r="3217" spans="1:23" ht="18">
      <c r="A3217" s="1652"/>
      <c r="B3217" s="817">
        <v>8</v>
      </c>
      <c r="C3217" s="1099" t="s">
        <v>82</v>
      </c>
      <c r="D3217" s="1102">
        <v>230</v>
      </c>
      <c r="E3217" s="1102">
        <v>0</v>
      </c>
      <c r="F3217" s="1103" t="s">
        <v>82</v>
      </c>
      <c r="G3217" s="514">
        <v>0</v>
      </c>
      <c r="H3217" s="514" t="s">
        <v>82</v>
      </c>
      <c r="I3217" s="514" t="s">
        <v>82</v>
      </c>
      <c r="J3217" s="764" t="s">
        <v>697</v>
      </c>
      <c r="K3217" s="764">
        <v>0</v>
      </c>
      <c r="L3217" s="837" t="s">
        <v>96</v>
      </c>
      <c r="M3217" s="468" t="s">
        <v>82</v>
      </c>
      <c r="N3217" s="940"/>
      <c r="O3217" s="922"/>
      <c r="P3217" s="871"/>
      <c r="Q3217" s="537">
        <f t="shared" si="132"/>
        <v>0</v>
      </c>
      <c r="R3217" s="470">
        <f>Q3217*0.93</f>
        <v>0</v>
      </c>
      <c r="S3217" s="1264" t="e">
        <f t="shared" si="133"/>
        <v>#DIV/0!</v>
      </c>
      <c r="T3217" s="1265"/>
      <c r="U3217" s="1292" t="s">
        <v>472</v>
      </c>
      <c r="V3217" s="1293"/>
    </row>
    <row r="3218" spans="1:23" ht="18">
      <c r="A3218" s="1652"/>
      <c r="B3218" s="817" t="s">
        <v>465</v>
      </c>
      <c r="C3218" s="1099" t="s">
        <v>82</v>
      </c>
      <c r="D3218" s="1098">
        <v>30</v>
      </c>
      <c r="E3218" s="1104">
        <v>30</v>
      </c>
      <c r="F3218" s="1103" t="s">
        <v>82</v>
      </c>
      <c r="G3218" s="838" t="s">
        <v>96</v>
      </c>
      <c r="H3218" s="468" t="s">
        <v>82</v>
      </c>
      <c r="I3218" s="514" t="s">
        <v>82</v>
      </c>
      <c r="J3218" s="764" t="s">
        <v>699</v>
      </c>
      <c r="K3218" s="514">
        <v>0</v>
      </c>
      <c r="L3218" s="786" t="s">
        <v>82</v>
      </c>
      <c r="M3218" s="863" t="s">
        <v>82</v>
      </c>
      <c r="N3218" s="923"/>
      <c r="O3218" s="922"/>
      <c r="P3218" s="871"/>
      <c r="Q3218" s="537">
        <f t="shared" si="132"/>
        <v>0</v>
      </c>
      <c r="R3218" s="470">
        <f>Q3218*0.93</f>
        <v>0</v>
      </c>
      <c r="S3218" s="1264" t="e">
        <f t="shared" si="133"/>
        <v>#DIV/0!</v>
      </c>
      <c r="T3218" s="1265"/>
      <c r="U3218" s="1292" t="s">
        <v>473</v>
      </c>
      <c r="V3218" s="1293"/>
    </row>
    <row r="3219" spans="1:23" ht="18">
      <c r="A3219" s="1653"/>
      <c r="B3219" s="817" t="s">
        <v>467</v>
      </c>
      <c r="C3219" s="1131">
        <v>26</v>
      </c>
      <c r="D3219" s="1098">
        <v>40</v>
      </c>
      <c r="E3219" s="1109">
        <v>20</v>
      </c>
      <c r="F3219" s="1105">
        <v>32</v>
      </c>
      <c r="G3219" s="514">
        <v>473</v>
      </c>
      <c r="H3219" s="468" t="s">
        <v>82</v>
      </c>
      <c r="I3219" s="514" t="s">
        <v>82</v>
      </c>
      <c r="J3219" s="764">
        <v>0</v>
      </c>
      <c r="K3219" s="764">
        <v>0</v>
      </c>
      <c r="L3219" s="837" t="s">
        <v>484</v>
      </c>
      <c r="M3219" s="1091" t="s">
        <v>2013</v>
      </c>
      <c r="N3219" s="514">
        <v>102000</v>
      </c>
      <c r="O3219" s="787">
        <v>18.5</v>
      </c>
      <c r="P3219" s="801">
        <v>75</v>
      </c>
      <c r="Q3219" s="537">
        <f t="shared" si="132"/>
        <v>4.625</v>
      </c>
      <c r="R3219" s="470">
        <f>Q3219*0.7835</f>
        <v>3.6236875</v>
      </c>
      <c r="S3219" s="1264">
        <f>N3219/Q3219</f>
        <v>22054.054054054053</v>
      </c>
      <c r="T3219" s="1265"/>
      <c r="U3219" s="1292" t="s">
        <v>1690</v>
      </c>
      <c r="V3219" s="1293"/>
    </row>
    <row r="3220" spans="1:23" ht="19">
      <c r="A3220" s="1651">
        <v>45778</v>
      </c>
      <c r="B3220" s="817" t="s">
        <v>256</v>
      </c>
      <c r="C3220" s="1095">
        <v>75</v>
      </c>
      <c r="D3220" s="1096" t="s">
        <v>2016</v>
      </c>
      <c r="E3220" s="1101">
        <v>43</v>
      </c>
      <c r="F3220" s="1098">
        <v>36</v>
      </c>
      <c r="G3220" s="514">
        <v>527</v>
      </c>
      <c r="H3220" s="970">
        <v>166</v>
      </c>
      <c r="I3220" s="514" t="s">
        <v>82</v>
      </c>
      <c r="J3220" s="1160" t="s">
        <v>1016</v>
      </c>
      <c r="K3220" s="839" t="s">
        <v>96</v>
      </c>
      <c r="L3220" s="837" t="s">
        <v>484</v>
      </c>
      <c r="M3220" s="468" t="s">
        <v>1198</v>
      </c>
      <c r="N3220" s="514">
        <v>42362</v>
      </c>
      <c r="O3220" s="756">
        <v>130</v>
      </c>
      <c r="P3220" s="768">
        <v>95</v>
      </c>
      <c r="Q3220" s="537">
        <f>O3220*(100-P3220)/100</f>
        <v>6.5</v>
      </c>
      <c r="R3220" s="470">
        <f>Q3220*0.75</f>
        <v>4.875</v>
      </c>
      <c r="S3220" s="1264">
        <f>N3220/Q3220</f>
        <v>6517.2307692307695</v>
      </c>
      <c r="T3220" s="1265"/>
      <c r="U3220" s="1292" t="s">
        <v>1690</v>
      </c>
      <c r="V3220" s="1293"/>
    </row>
    <row r="3221" spans="1:23" ht="18">
      <c r="A3221" s="1652"/>
      <c r="B3221" s="817">
        <v>6</v>
      </c>
      <c r="C3221" s="1099">
        <v>0</v>
      </c>
      <c r="D3221" s="1100">
        <v>97</v>
      </c>
      <c r="E3221" s="1101">
        <v>100</v>
      </c>
      <c r="F3221" s="1102">
        <v>32</v>
      </c>
      <c r="G3221" s="514">
        <v>480</v>
      </c>
      <c r="H3221" s="514" t="s">
        <v>82</v>
      </c>
      <c r="I3221" s="514" t="s">
        <v>82</v>
      </c>
      <c r="J3221" s="838" t="s">
        <v>695</v>
      </c>
      <c r="K3221" s="1159" t="s">
        <v>1141</v>
      </c>
      <c r="L3221" s="837" t="s">
        <v>96</v>
      </c>
      <c r="M3221" s="468" t="s">
        <v>709</v>
      </c>
      <c r="N3221" s="786"/>
      <c r="O3221" s="756"/>
      <c r="P3221" s="801"/>
      <c r="Q3221" s="537">
        <f t="shared" ref="Q3221:Q3225" si="134">O3221*(100-P3221)/100</f>
        <v>0</v>
      </c>
      <c r="R3221" s="470">
        <f>Q3221*0.75</f>
        <v>0</v>
      </c>
      <c r="S3221" s="1264" t="e">
        <f t="shared" ref="S3221:S3224" si="135">N3221/Q3221</f>
        <v>#DIV/0!</v>
      </c>
      <c r="T3221" s="1265"/>
      <c r="U3221" s="1292" t="s">
        <v>1982</v>
      </c>
      <c r="V3221" s="1293"/>
    </row>
    <row r="3222" spans="1:23" ht="18">
      <c r="A3222" s="1652"/>
      <c r="B3222" s="817">
        <v>7</v>
      </c>
      <c r="C3222" s="1099">
        <v>100</v>
      </c>
      <c r="D3222" s="1102">
        <v>62</v>
      </c>
      <c r="E3222" s="1102">
        <v>16</v>
      </c>
      <c r="F3222" s="1102">
        <v>32</v>
      </c>
      <c r="G3222" s="514">
        <v>485</v>
      </c>
      <c r="H3222" s="514" t="s">
        <v>82</v>
      </c>
      <c r="I3222" s="514" t="s">
        <v>82</v>
      </c>
      <c r="J3222" s="764" t="s">
        <v>443</v>
      </c>
      <c r="K3222" s="764" t="s">
        <v>443</v>
      </c>
      <c r="L3222" s="837" t="s">
        <v>484</v>
      </c>
      <c r="M3222" s="468" t="s">
        <v>1879</v>
      </c>
      <c r="N3222" s="514">
        <v>192500</v>
      </c>
      <c r="O3222" s="756">
        <v>33.32</v>
      </c>
      <c r="P3222" s="1130">
        <v>23</v>
      </c>
      <c r="Q3222" s="537">
        <f t="shared" si="134"/>
        <v>25.656399999999998</v>
      </c>
      <c r="R3222" s="470">
        <f>Q3222*0.75</f>
        <v>19.2423</v>
      </c>
      <c r="S3222" s="1264">
        <f t="shared" si="135"/>
        <v>7503.0012004801929</v>
      </c>
      <c r="T3222" s="1265"/>
      <c r="U3222" s="1292" t="s">
        <v>1690</v>
      </c>
      <c r="V3222" s="1293"/>
    </row>
    <row r="3223" spans="1:23" ht="18">
      <c r="A3223" s="1652"/>
      <c r="B3223" s="817">
        <v>8</v>
      </c>
      <c r="C3223" s="1099" t="s">
        <v>82</v>
      </c>
      <c r="D3223" s="1102">
        <v>230</v>
      </c>
      <c r="E3223" s="1102">
        <v>0</v>
      </c>
      <c r="F3223" s="1103" t="s">
        <v>82</v>
      </c>
      <c r="G3223" s="514">
        <v>0</v>
      </c>
      <c r="H3223" s="514" t="s">
        <v>82</v>
      </c>
      <c r="I3223" s="514" t="s">
        <v>82</v>
      </c>
      <c r="J3223" s="764" t="s">
        <v>697</v>
      </c>
      <c r="K3223" s="764">
        <v>0</v>
      </c>
      <c r="L3223" s="837" t="s">
        <v>96</v>
      </c>
      <c r="M3223" s="468" t="s">
        <v>82</v>
      </c>
      <c r="N3223" s="940"/>
      <c r="O3223" s="922"/>
      <c r="P3223" s="871"/>
      <c r="Q3223" s="537">
        <f t="shared" si="134"/>
        <v>0</v>
      </c>
      <c r="R3223" s="470">
        <f>Q3223*0.93</f>
        <v>0</v>
      </c>
      <c r="S3223" s="1264" t="e">
        <f t="shared" si="135"/>
        <v>#DIV/0!</v>
      </c>
      <c r="T3223" s="1265"/>
      <c r="U3223" s="1292" t="s">
        <v>472</v>
      </c>
      <c r="V3223" s="1293"/>
    </row>
    <row r="3224" spans="1:23" ht="18">
      <c r="A3224" s="1652"/>
      <c r="B3224" s="817" t="s">
        <v>465</v>
      </c>
      <c r="C3224" s="1099" t="s">
        <v>82</v>
      </c>
      <c r="D3224" s="1098">
        <v>30</v>
      </c>
      <c r="E3224" s="1104">
        <v>30</v>
      </c>
      <c r="F3224" s="1103" t="s">
        <v>82</v>
      </c>
      <c r="G3224" s="838" t="s">
        <v>96</v>
      </c>
      <c r="H3224" s="468" t="s">
        <v>82</v>
      </c>
      <c r="I3224" s="514" t="s">
        <v>82</v>
      </c>
      <c r="J3224" s="764" t="s">
        <v>699</v>
      </c>
      <c r="K3224" s="514">
        <v>0</v>
      </c>
      <c r="L3224" s="786" t="s">
        <v>82</v>
      </c>
      <c r="M3224" s="863" t="s">
        <v>82</v>
      </c>
      <c r="N3224" s="923"/>
      <c r="O3224" s="922"/>
      <c r="P3224" s="871"/>
      <c r="Q3224" s="537">
        <f t="shared" si="134"/>
        <v>0</v>
      </c>
      <c r="R3224" s="470">
        <f>Q3224*0.93</f>
        <v>0</v>
      </c>
      <c r="S3224" s="1264" t="e">
        <f t="shared" si="135"/>
        <v>#DIV/0!</v>
      </c>
      <c r="T3224" s="1265"/>
      <c r="U3224" s="1292" t="s">
        <v>473</v>
      </c>
      <c r="V3224" s="1293"/>
    </row>
    <row r="3225" spans="1:23" ht="18">
      <c r="A3225" s="1653"/>
      <c r="B3225" s="817" t="s">
        <v>467</v>
      </c>
      <c r="C3225" s="1131">
        <v>26</v>
      </c>
      <c r="D3225" s="1098">
        <v>40</v>
      </c>
      <c r="E3225" s="1109">
        <v>20</v>
      </c>
      <c r="F3225" s="1105">
        <v>32</v>
      </c>
      <c r="G3225" s="514">
        <v>473</v>
      </c>
      <c r="H3225" s="468" t="s">
        <v>82</v>
      </c>
      <c r="I3225" s="514" t="s">
        <v>82</v>
      </c>
      <c r="J3225" s="764">
        <v>0</v>
      </c>
      <c r="K3225" s="764">
        <v>0</v>
      </c>
      <c r="L3225" s="837" t="s">
        <v>484</v>
      </c>
      <c r="M3225" s="1091" t="s">
        <v>2013</v>
      </c>
      <c r="N3225" s="514">
        <v>102000</v>
      </c>
      <c r="O3225" s="787">
        <v>20</v>
      </c>
      <c r="P3225" s="801">
        <v>72</v>
      </c>
      <c r="Q3225" s="537">
        <f t="shared" si="134"/>
        <v>5.6</v>
      </c>
      <c r="R3225" s="470">
        <f>Q3225*0.7835</f>
        <v>4.3875999999999999</v>
      </c>
      <c r="S3225" s="1264">
        <f>N3225/Q3225</f>
        <v>18214.285714285714</v>
      </c>
      <c r="T3225" s="1265"/>
      <c r="U3225" s="1292" t="s">
        <v>1690</v>
      </c>
      <c r="V3225" s="1293"/>
    </row>
    <row r="3226" spans="1:23" ht="18">
      <c r="A3226" s="1651">
        <v>45779</v>
      </c>
      <c r="B3226" s="817" t="s">
        <v>256</v>
      </c>
      <c r="C3226" s="1095">
        <v>77</v>
      </c>
      <c r="D3226" s="1096">
        <v>75</v>
      </c>
      <c r="E3226" s="1101">
        <v>43</v>
      </c>
      <c r="F3226" s="1098">
        <v>33</v>
      </c>
      <c r="G3226" s="514">
        <v>527</v>
      </c>
      <c r="H3226" s="970">
        <v>166</v>
      </c>
      <c r="I3226" s="514" t="s">
        <v>82</v>
      </c>
      <c r="J3226" s="1160" t="s">
        <v>1016</v>
      </c>
      <c r="K3226" s="839" t="s">
        <v>96</v>
      </c>
      <c r="L3226" s="837" t="s">
        <v>484</v>
      </c>
      <c r="M3226" s="468" t="s">
        <v>1198</v>
      </c>
      <c r="N3226" s="514">
        <v>69000</v>
      </c>
      <c r="O3226" s="756">
        <v>130</v>
      </c>
      <c r="P3226" s="768">
        <v>95</v>
      </c>
      <c r="Q3226" s="537">
        <f>O3226*(100-P3226)/100</f>
        <v>6.5</v>
      </c>
      <c r="R3226" s="470">
        <f>Q3226*0.75</f>
        <v>4.875</v>
      </c>
      <c r="S3226" s="1264">
        <f>N3226/Q3226</f>
        <v>10615.384615384615</v>
      </c>
      <c r="T3226" s="1265"/>
      <c r="U3226" s="1292" t="s">
        <v>2017</v>
      </c>
      <c r="V3226" s="1293"/>
      <c r="W3226" s="959">
        <v>15</v>
      </c>
    </row>
    <row r="3227" spans="1:23" ht="18">
      <c r="A3227" s="1652"/>
      <c r="B3227" s="817">
        <v>6</v>
      </c>
      <c r="C3227" s="1099">
        <v>0</v>
      </c>
      <c r="D3227" s="1100">
        <v>97</v>
      </c>
      <c r="E3227" s="1101">
        <v>100</v>
      </c>
      <c r="F3227" s="1102">
        <v>32</v>
      </c>
      <c r="G3227" s="514">
        <v>480</v>
      </c>
      <c r="H3227" s="514" t="s">
        <v>82</v>
      </c>
      <c r="I3227" s="514" t="s">
        <v>82</v>
      </c>
      <c r="J3227" s="838" t="s">
        <v>695</v>
      </c>
      <c r="K3227" s="1159" t="s">
        <v>1141</v>
      </c>
      <c r="L3227" s="837" t="s">
        <v>96</v>
      </c>
      <c r="M3227" s="468" t="s">
        <v>709</v>
      </c>
      <c r="N3227" s="786"/>
      <c r="O3227" s="756"/>
      <c r="P3227" s="801"/>
      <c r="Q3227" s="537">
        <f t="shared" ref="Q3227:Q3231" si="136">O3227*(100-P3227)/100</f>
        <v>0</v>
      </c>
      <c r="R3227" s="470">
        <f>Q3227*0.75</f>
        <v>0</v>
      </c>
      <c r="S3227" s="1264" t="e">
        <f t="shared" ref="S3227:S3230" si="137">N3227/Q3227</f>
        <v>#DIV/0!</v>
      </c>
      <c r="T3227" s="1265"/>
      <c r="U3227" s="1292" t="s">
        <v>1982</v>
      </c>
      <c r="V3227" s="1293"/>
    </row>
    <row r="3228" spans="1:23" ht="18">
      <c r="A3228" s="1652"/>
      <c r="B3228" s="817">
        <v>7</v>
      </c>
      <c r="C3228" s="1099">
        <v>100</v>
      </c>
      <c r="D3228" s="1102">
        <v>62</v>
      </c>
      <c r="E3228" s="1102">
        <v>16</v>
      </c>
      <c r="F3228" s="1102">
        <v>32</v>
      </c>
      <c r="G3228" s="514">
        <v>485</v>
      </c>
      <c r="H3228" s="514" t="s">
        <v>82</v>
      </c>
      <c r="I3228" s="514" t="s">
        <v>82</v>
      </c>
      <c r="J3228" s="764" t="s">
        <v>443</v>
      </c>
      <c r="K3228" s="764" t="s">
        <v>443</v>
      </c>
      <c r="L3228" s="837" t="s">
        <v>484</v>
      </c>
      <c r="M3228" s="468" t="s">
        <v>1879</v>
      </c>
      <c r="N3228" s="514">
        <v>185000</v>
      </c>
      <c r="O3228" s="756">
        <v>31.54</v>
      </c>
      <c r="P3228" s="1130">
        <v>20</v>
      </c>
      <c r="Q3228" s="537">
        <f t="shared" si="136"/>
        <v>25.231999999999999</v>
      </c>
      <c r="R3228" s="470">
        <f>Q3228*0.75</f>
        <v>18.923999999999999</v>
      </c>
      <c r="S3228" s="1264">
        <f t="shared" si="137"/>
        <v>7331.959416613824</v>
      </c>
      <c r="T3228" s="1265"/>
      <c r="U3228" s="1292" t="s">
        <v>2017</v>
      </c>
      <c r="V3228" s="1293"/>
      <c r="W3228" s="959">
        <v>9</v>
      </c>
    </row>
    <row r="3229" spans="1:23" ht="18">
      <c r="A3229" s="1652"/>
      <c r="B3229" s="817">
        <v>8</v>
      </c>
      <c r="C3229" s="1099" t="s">
        <v>82</v>
      </c>
      <c r="D3229" s="1102">
        <v>230</v>
      </c>
      <c r="E3229" s="1102">
        <v>0</v>
      </c>
      <c r="F3229" s="1103" t="s">
        <v>82</v>
      </c>
      <c r="G3229" s="514">
        <v>0</v>
      </c>
      <c r="H3229" s="514" t="s">
        <v>82</v>
      </c>
      <c r="I3229" s="514" t="s">
        <v>82</v>
      </c>
      <c r="J3229" s="764" t="s">
        <v>697</v>
      </c>
      <c r="K3229" s="764">
        <v>0</v>
      </c>
      <c r="L3229" s="837" t="s">
        <v>96</v>
      </c>
      <c r="M3229" s="468" t="s">
        <v>82</v>
      </c>
      <c r="N3229" s="940"/>
      <c r="O3229" s="922"/>
      <c r="P3229" s="871"/>
      <c r="Q3229" s="537">
        <f t="shared" si="136"/>
        <v>0</v>
      </c>
      <c r="R3229" s="470">
        <f>Q3229*0.93</f>
        <v>0</v>
      </c>
      <c r="S3229" s="1264" t="e">
        <f t="shared" si="137"/>
        <v>#DIV/0!</v>
      </c>
      <c r="T3229" s="1265"/>
      <c r="U3229" s="1292" t="s">
        <v>472</v>
      </c>
      <c r="V3229" s="1293"/>
    </row>
    <row r="3230" spans="1:23" ht="18">
      <c r="A3230" s="1652"/>
      <c r="B3230" s="817" t="s">
        <v>465</v>
      </c>
      <c r="C3230" s="1099" t="s">
        <v>82</v>
      </c>
      <c r="D3230" s="1098">
        <v>30</v>
      </c>
      <c r="E3230" s="1104">
        <v>30</v>
      </c>
      <c r="F3230" s="1103" t="s">
        <v>82</v>
      </c>
      <c r="G3230" s="838" t="s">
        <v>96</v>
      </c>
      <c r="H3230" s="468" t="s">
        <v>82</v>
      </c>
      <c r="I3230" s="514" t="s">
        <v>82</v>
      </c>
      <c r="J3230" s="764" t="s">
        <v>699</v>
      </c>
      <c r="K3230" s="514">
        <v>0</v>
      </c>
      <c r="L3230" s="786" t="s">
        <v>82</v>
      </c>
      <c r="M3230" s="863" t="s">
        <v>82</v>
      </c>
      <c r="N3230" s="923"/>
      <c r="O3230" s="922"/>
      <c r="P3230" s="871"/>
      <c r="Q3230" s="537">
        <f t="shared" si="136"/>
        <v>0</v>
      </c>
      <c r="R3230" s="470">
        <f>Q3230*0.93</f>
        <v>0</v>
      </c>
      <c r="S3230" s="1264" t="e">
        <f t="shared" si="137"/>
        <v>#DIV/0!</v>
      </c>
      <c r="T3230" s="1265"/>
      <c r="U3230" s="1292" t="s">
        <v>473</v>
      </c>
      <c r="V3230" s="1293"/>
    </row>
    <row r="3231" spans="1:23" ht="18">
      <c r="A3231" s="1653"/>
      <c r="B3231" s="817" t="s">
        <v>467</v>
      </c>
      <c r="C3231" s="1131">
        <v>26</v>
      </c>
      <c r="D3231" s="1098">
        <v>40</v>
      </c>
      <c r="E3231" s="1109">
        <v>20</v>
      </c>
      <c r="F3231" s="1105">
        <v>32</v>
      </c>
      <c r="G3231" s="514">
        <v>473</v>
      </c>
      <c r="H3231" s="468" t="s">
        <v>82</v>
      </c>
      <c r="I3231" s="514" t="s">
        <v>82</v>
      </c>
      <c r="J3231" s="764">
        <v>0</v>
      </c>
      <c r="K3231" s="764">
        <v>0</v>
      </c>
      <c r="L3231" s="837" t="s">
        <v>484</v>
      </c>
      <c r="M3231" s="1091" t="s">
        <v>2013</v>
      </c>
      <c r="N3231" s="514">
        <v>96807</v>
      </c>
      <c r="O3231" s="787">
        <v>20</v>
      </c>
      <c r="P3231" s="801">
        <v>72</v>
      </c>
      <c r="Q3231" s="537">
        <f t="shared" si="136"/>
        <v>5.6</v>
      </c>
      <c r="R3231" s="470">
        <f>Q3231*0.7835</f>
        <v>4.3875999999999999</v>
      </c>
      <c r="S3231" s="1264">
        <f>N3231/Q3231</f>
        <v>17286.964285714286</v>
      </c>
      <c r="T3231" s="1265"/>
      <c r="U3231" s="1292" t="s">
        <v>1690</v>
      </c>
      <c r="V3231" s="1293"/>
    </row>
    <row r="3232" spans="1:23" ht="18">
      <c r="A3232" s="1651">
        <v>45780</v>
      </c>
      <c r="B3232" s="817" t="s">
        <v>256</v>
      </c>
      <c r="C3232" s="1095">
        <v>77</v>
      </c>
      <c r="D3232" s="1096">
        <v>75</v>
      </c>
      <c r="E3232" s="1101">
        <v>43</v>
      </c>
      <c r="F3232" s="1098">
        <v>33</v>
      </c>
      <c r="G3232" s="514">
        <v>527</v>
      </c>
      <c r="H3232" s="970">
        <v>166</v>
      </c>
      <c r="I3232" s="514" t="s">
        <v>82</v>
      </c>
      <c r="J3232" s="1160" t="s">
        <v>1016</v>
      </c>
      <c r="K3232" s="839" t="s">
        <v>96</v>
      </c>
      <c r="L3232" s="837" t="s">
        <v>484</v>
      </c>
      <c r="M3232" s="468" t="s">
        <v>1198</v>
      </c>
      <c r="N3232" s="514">
        <v>69000</v>
      </c>
      <c r="O3232" s="756">
        <v>130</v>
      </c>
      <c r="P3232" s="768">
        <v>95</v>
      </c>
      <c r="Q3232" s="537">
        <f>O3232*(100-P3232)/100</f>
        <v>6.5</v>
      </c>
      <c r="R3232" s="470">
        <f>Q3232*0.75</f>
        <v>4.875</v>
      </c>
      <c r="S3232" s="1264">
        <f>N3232/Q3232</f>
        <v>10615.384615384615</v>
      </c>
      <c r="T3232" s="1265"/>
      <c r="U3232" s="1292" t="s">
        <v>2017</v>
      </c>
      <c r="V3232" s="1293"/>
    </row>
    <row r="3233" spans="1:23" ht="18">
      <c r="A3233" s="1652"/>
      <c r="B3233" s="817">
        <v>6</v>
      </c>
      <c r="C3233" s="1099">
        <v>100</v>
      </c>
      <c r="D3233" s="1100" t="s">
        <v>2021</v>
      </c>
      <c r="E3233" s="1101">
        <v>100</v>
      </c>
      <c r="F3233" s="1102">
        <v>32</v>
      </c>
      <c r="G3233" s="514">
        <v>480</v>
      </c>
      <c r="H3233" s="514" t="s">
        <v>82</v>
      </c>
      <c r="I3233" s="514" t="s">
        <v>82</v>
      </c>
      <c r="J3233" s="838" t="s">
        <v>1210</v>
      </c>
      <c r="K3233" s="1159" t="s">
        <v>700</v>
      </c>
      <c r="L3233" s="837" t="s">
        <v>484</v>
      </c>
      <c r="M3233" s="468" t="s">
        <v>2022</v>
      </c>
      <c r="N3233" s="786">
        <v>93153</v>
      </c>
      <c r="O3233" s="756">
        <v>30.85</v>
      </c>
      <c r="P3233" s="801">
        <v>43</v>
      </c>
      <c r="Q3233" s="537">
        <f t="shared" ref="Q3233:Q3237" si="138">O3233*(100-P3233)/100</f>
        <v>17.584500000000002</v>
      </c>
      <c r="R3233" s="470">
        <f>Q3233*0.75</f>
        <v>13.188375000000001</v>
      </c>
      <c r="S3233" s="1264">
        <f t="shared" ref="S3233:S3236" si="139">N3233/Q3233</f>
        <v>5297.4494583297783</v>
      </c>
      <c r="T3233" s="1265"/>
      <c r="U3233" s="1292" t="s">
        <v>2017</v>
      </c>
      <c r="V3233" s="1293"/>
      <c r="W3233" s="959">
        <v>16.5</v>
      </c>
    </row>
    <row r="3234" spans="1:23" ht="18">
      <c r="A3234" s="1652"/>
      <c r="B3234" s="817">
        <v>7</v>
      </c>
      <c r="C3234" s="1099">
        <v>100</v>
      </c>
      <c r="D3234" s="1102">
        <v>62</v>
      </c>
      <c r="E3234" s="1102">
        <v>16</v>
      </c>
      <c r="F3234" s="1102">
        <v>32</v>
      </c>
      <c r="G3234" s="514">
        <v>485</v>
      </c>
      <c r="H3234" s="514" t="s">
        <v>82</v>
      </c>
      <c r="I3234" s="514" t="s">
        <v>82</v>
      </c>
      <c r="J3234" s="764" t="s">
        <v>443</v>
      </c>
      <c r="K3234" s="764" t="s">
        <v>443</v>
      </c>
      <c r="L3234" s="837" t="s">
        <v>484</v>
      </c>
      <c r="M3234" s="468" t="s">
        <v>1879</v>
      </c>
      <c r="N3234" s="514">
        <v>185000</v>
      </c>
      <c r="O3234" s="756">
        <v>27</v>
      </c>
      <c r="P3234" s="1130">
        <v>22</v>
      </c>
      <c r="Q3234" s="537">
        <f t="shared" si="138"/>
        <v>21.06</v>
      </c>
      <c r="R3234" s="470">
        <f>Q3234*0.75</f>
        <v>15.794999999999998</v>
      </c>
      <c r="S3234" s="1264">
        <f t="shared" si="139"/>
        <v>8784.4254510921182</v>
      </c>
      <c r="T3234" s="1265"/>
      <c r="U3234" s="1292" t="s">
        <v>1690</v>
      </c>
      <c r="V3234" s="1293"/>
    </row>
    <row r="3235" spans="1:23" ht="18">
      <c r="A3235" s="1652"/>
      <c r="B3235" s="817">
        <v>8</v>
      </c>
      <c r="C3235" s="1099" t="s">
        <v>82</v>
      </c>
      <c r="D3235" s="1102">
        <v>230</v>
      </c>
      <c r="E3235" s="1102">
        <v>0</v>
      </c>
      <c r="F3235" s="1103" t="s">
        <v>82</v>
      </c>
      <c r="G3235" s="514">
        <v>0</v>
      </c>
      <c r="H3235" s="514" t="s">
        <v>82</v>
      </c>
      <c r="I3235" s="514" t="s">
        <v>82</v>
      </c>
      <c r="J3235" s="764" t="s">
        <v>697</v>
      </c>
      <c r="K3235" s="764">
        <v>0</v>
      </c>
      <c r="L3235" s="837" t="s">
        <v>96</v>
      </c>
      <c r="M3235" s="468" t="s">
        <v>82</v>
      </c>
      <c r="N3235" s="940"/>
      <c r="O3235" s="922"/>
      <c r="P3235" s="871"/>
      <c r="Q3235" s="537">
        <f t="shared" si="138"/>
        <v>0</v>
      </c>
      <c r="R3235" s="470">
        <f>Q3235*0.93</f>
        <v>0</v>
      </c>
      <c r="S3235" s="1264" t="e">
        <f t="shared" si="139"/>
        <v>#DIV/0!</v>
      </c>
      <c r="T3235" s="1265"/>
      <c r="U3235" s="1292" t="s">
        <v>472</v>
      </c>
      <c r="V3235" s="1293"/>
    </row>
    <row r="3236" spans="1:23" ht="18">
      <c r="A3236" s="1652"/>
      <c r="B3236" s="817" t="s">
        <v>465</v>
      </c>
      <c r="C3236" s="1099" t="s">
        <v>82</v>
      </c>
      <c r="D3236" s="1098">
        <v>30</v>
      </c>
      <c r="E3236" s="1104">
        <v>30</v>
      </c>
      <c r="F3236" s="1103" t="s">
        <v>82</v>
      </c>
      <c r="G3236" s="838" t="s">
        <v>96</v>
      </c>
      <c r="H3236" s="468" t="s">
        <v>82</v>
      </c>
      <c r="I3236" s="514" t="s">
        <v>82</v>
      </c>
      <c r="J3236" s="764" t="s">
        <v>699</v>
      </c>
      <c r="K3236" s="514">
        <v>0</v>
      </c>
      <c r="L3236" s="786" t="s">
        <v>82</v>
      </c>
      <c r="M3236" s="863" t="s">
        <v>82</v>
      </c>
      <c r="N3236" s="923"/>
      <c r="O3236" s="922"/>
      <c r="P3236" s="871"/>
      <c r="Q3236" s="537">
        <f t="shared" si="138"/>
        <v>0</v>
      </c>
      <c r="R3236" s="470">
        <f>Q3236*0.93</f>
        <v>0</v>
      </c>
      <c r="S3236" s="1264" t="e">
        <f t="shared" si="139"/>
        <v>#DIV/0!</v>
      </c>
      <c r="T3236" s="1265"/>
      <c r="U3236" s="1292" t="s">
        <v>473</v>
      </c>
      <c r="V3236" s="1293"/>
    </row>
    <row r="3237" spans="1:23" ht="18">
      <c r="A3237" s="1653"/>
      <c r="B3237" s="817" t="s">
        <v>467</v>
      </c>
      <c r="C3237" s="1131">
        <v>26</v>
      </c>
      <c r="D3237" s="1098">
        <v>40</v>
      </c>
      <c r="E3237" s="1109">
        <v>20</v>
      </c>
      <c r="F3237" s="1105">
        <v>32</v>
      </c>
      <c r="G3237" s="514">
        <v>473</v>
      </c>
      <c r="H3237" s="468" t="s">
        <v>82</v>
      </c>
      <c r="I3237" s="514" t="s">
        <v>82</v>
      </c>
      <c r="J3237" s="764">
        <v>0</v>
      </c>
      <c r="K3237" s="764">
        <v>0</v>
      </c>
      <c r="L3237" s="837" t="s">
        <v>484</v>
      </c>
      <c r="M3237" s="1091" t="s">
        <v>2013</v>
      </c>
      <c r="N3237" s="514">
        <v>96807</v>
      </c>
      <c r="O3237" s="787">
        <v>20</v>
      </c>
      <c r="P3237" s="801">
        <v>72</v>
      </c>
      <c r="Q3237" s="537">
        <f t="shared" si="138"/>
        <v>5.6</v>
      </c>
      <c r="R3237" s="470">
        <f>Q3237*0.7835</f>
        <v>4.3875999999999999</v>
      </c>
      <c r="S3237" s="1264">
        <f>N3237/Q3237</f>
        <v>17286.964285714286</v>
      </c>
      <c r="T3237" s="1265"/>
      <c r="U3237" s="1292" t="s">
        <v>1690</v>
      </c>
      <c r="V3237" s="1293"/>
    </row>
    <row r="3238" spans="1:23" ht="18">
      <c r="A3238" s="1651">
        <v>45781</v>
      </c>
      <c r="B3238" s="817" t="s">
        <v>256</v>
      </c>
      <c r="C3238" s="1095">
        <v>77</v>
      </c>
      <c r="D3238" s="1096">
        <v>75</v>
      </c>
      <c r="E3238" s="1101">
        <v>43</v>
      </c>
      <c r="F3238" s="1098">
        <v>36</v>
      </c>
      <c r="G3238" s="514">
        <v>527</v>
      </c>
      <c r="H3238" s="970">
        <v>166</v>
      </c>
      <c r="I3238" s="514" t="s">
        <v>82</v>
      </c>
      <c r="J3238" s="1160" t="s">
        <v>1016</v>
      </c>
      <c r="K3238" s="839" t="s">
        <v>96</v>
      </c>
      <c r="L3238" s="837" t="s">
        <v>484</v>
      </c>
      <c r="M3238" s="468" t="s">
        <v>1198</v>
      </c>
      <c r="N3238" s="514">
        <v>69000</v>
      </c>
      <c r="O3238" s="756">
        <v>130</v>
      </c>
      <c r="P3238" s="768">
        <v>95</v>
      </c>
      <c r="Q3238" s="537">
        <f>O3238*(100-P3238)/100</f>
        <v>6.5</v>
      </c>
      <c r="R3238" s="470">
        <f>Q3238*0.75</f>
        <v>4.875</v>
      </c>
      <c r="S3238" s="1264">
        <f>N3238/Q3238</f>
        <v>10615.384615384615</v>
      </c>
      <c r="T3238" s="1265"/>
      <c r="U3238" s="1292" t="s">
        <v>2017</v>
      </c>
      <c r="V3238" s="1293"/>
    </row>
    <row r="3239" spans="1:23" ht="18">
      <c r="A3239" s="1652"/>
      <c r="B3239" s="817">
        <v>6</v>
      </c>
      <c r="C3239" s="1099">
        <v>100</v>
      </c>
      <c r="D3239" s="1100">
        <v>49</v>
      </c>
      <c r="E3239" s="1101">
        <v>100</v>
      </c>
      <c r="F3239" s="1102">
        <v>32</v>
      </c>
      <c r="G3239" s="514">
        <v>480</v>
      </c>
      <c r="H3239" s="514" t="s">
        <v>82</v>
      </c>
      <c r="I3239" s="514" t="s">
        <v>82</v>
      </c>
      <c r="J3239" s="838" t="s">
        <v>695</v>
      </c>
      <c r="K3239" s="1159" t="s">
        <v>700</v>
      </c>
      <c r="L3239" s="837" t="s">
        <v>484</v>
      </c>
      <c r="M3239" s="468" t="s">
        <v>1411</v>
      </c>
      <c r="N3239" s="786">
        <v>116333</v>
      </c>
      <c r="O3239" s="756">
        <v>29</v>
      </c>
      <c r="P3239" s="801">
        <v>43</v>
      </c>
      <c r="Q3239" s="537">
        <f t="shared" ref="Q3239:Q3243" si="140">O3239*(100-P3239)/100</f>
        <v>16.53</v>
      </c>
      <c r="R3239" s="470">
        <f>Q3239*0.75</f>
        <v>12.397500000000001</v>
      </c>
      <c r="S3239" s="1264">
        <f t="shared" ref="S3239:S3242" si="141">N3239/Q3239</f>
        <v>7037.6890502117358</v>
      </c>
      <c r="T3239" s="1265"/>
      <c r="U3239" s="1292" t="s">
        <v>1690</v>
      </c>
      <c r="V3239" s="1293"/>
    </row>
    <row r="3240" spans="1:23" ht="18">
      <c r="A3240" s="1652"/>
      <c r="B3240" s="817">
        <v>7</v>
      </c>
      <c r="C3240" s="1099">
        <v>100</v>
      </c>
      <c r="D3240" s="1102">
        <v>62</v>
      </c>
      <c r="E3240" s="1102">
        <v>16</v>
      </c>
      <c r="F3240" s="1102">
        <v>32</v>
      </c>
      <c r="G3240" s="514">
        <v>485</v>
      </c>
      <c r="H3240" s="514" t="s">
        <v>82</v>
      </c>
      <c r="I3240" s="514" t="s">
        <v>82</v>
      </c>
      <c r="J3240" s="764" t="s">
        <v>443</v>
      </c>
      <c r="K3240" s="764" t="s">
        <v>443</v>
      </c>
      <c r="L3240" s="837" t="s">
        <v>484</v>
      </c>
      <c r="M3240" s="468" t="s">
        <v>1879</v>
      </c>
      <c r="N3240" s="514">
        <v>185000</v>
      </c>
      <c r="O3240" s="756">
        <v>26.75</v>
      </c>
      <c r="P3240" s="1130">
        <v>22</v>
      </c>
      <c r="Q3240" s="537">
        <f t="shared" si="140"/>
        <v>20.864999999999998</v>
      </c>
      <c r="R3240" s="470">
        <f>Q3240*0.75</f>
        <v>15.64875</v>
      </c>
      <c r="S3240" s="1264">
        <f t="shared" si="141"/>
        <v>8866.5228852144755</v>
      </c>
      <c r="T3240" s="1265"/>
      <c r="U3240" s="1292" t="s">
        <v>1690</v>
      </c>
      <c r="V3240" s="1293"/>
    </row>
    <row r="3241" spans="1:23" ht="18">
      <c r="A3241" s="1652"/>
      <c r="B3241" s="817">
        <v>8</v>
      </c>
      <c r="C3241" s="1099" t="s">
        <v>82</v>
      </c>
      <c r="D3241" s="1102">
        <v>230</v>
      </c>
      <c r="E3241" s="1102">
        <v>0</v>
      </c>
      <c r="F3241" s="1103" t="s">
        <v>82</v>
      </c>
      <c r="G3241" s="514">
        <v>0</v>
      </c>
      <c r="H3241" s="514" t="s">
        <v>82</v>
      </c>
      <c r="I3241" s="514" t="s">
        <v>82</v>
      </c>
      <c r="J3241" s="764" t="s">
        <v>697</v>
      </c>
      <c r="K3241" s="764">
        <v>0</v>
      </c>
      <c r="L3241" s="837" t="s">
        <v>96</v>
      </c>
      <c r="M3241" s="468" t="s">
        <v>82</v>
      </c>
      <c r="N3241" s="940"/>
      <c r="O3241" s="922"/>
      <c r="P3241" s="871"/>
      <c r="Q3241" s="537">
        <f t="shared" si="140"/>
        <v>0</v>
      </c>
      <c r="R3241" s="470">
        <f>Q3241*0.93</f>
        <v>0</v>
      </c>
      <c r="S3241" s="1264" t="e">
        <f t="shared" si="141"/>
        <v>#DIV/0!</v>
      </c>
      <c r="T3241" s="1265"/>
      <c r="U3241" s="1292" t="s">
        <v>472</v>
      </c>
      <c r="V3241" s="1293"/>
    </row>
    <row r="3242" spans="1:23" ht="18">
      <c r="A3242" s="1652"/>
      <c r="B3242" s="817" t="s">
        <v>465</v>
      </c>
      <c r="C3242" s="1099" t="s">
        <v>82</v>
      </c>
      <c r="D3242" s="1098">
        <v>30</v>
      </c>
      <c r="E3242" s="1104">
        <v>30</v>
      </c>
      <c r="F3242" s="1103" t="s">
        <v>82</v>
      </c>
      <c r="G3242" s="838" t="s">
        <v>96</v>
      </c>
      <c r="H3242" s="468" t="s">
        <v>82</v>
      </c>
      <c r="I3242" s="514" t="s">
        <v>82</v>
      </c>
      <c r="J3242" s="764" t="s">
        <v>699</v>
      </c>
      <c r="K3242" s="514">
        <v>0</v>
      </c>
      <c r="L3242" s="786" t="s">
        <v>82</v>
      </c>
      <c r="M3242" s="863" t="s">
        <v>82</v>
      </c>
      <c r="N3242" s="923"/>
      <c r="O3242" s="922"/>
      <c r="P3242" s="871"/>
      <c r="Q3242" s="537">
        <f t="shared" si="140"/>
        <v>0</v>
      </c>
      <c r="R3242" s="470">
        <f>Q3242*0.93</f>
        <v>0</v>
      </c>
      <c r="S3242" s="1264" t="e">
        <f t="shared" si="141"/>
        <v>#DIV/0!</v>
      </c>
      <c r="T3242" s="1265"/>
      <c r="U3242" s="1292" t="s">
        <v>473</v>
      </c>
      <c r="V3242" s="1293"/>
    </row>
    <row r="3243" spans="1:23" ht="18">
      <c r="A3243" s="1653"/>
      <c r="B3243" s="817" t="s">
        <v>467</v>
      </c>
      <c r="C3243" s="1131">
        <v>50</v>
      </c>
      <c r="D3243" s="1098">
        <v>40</v>
      </c>
      <c r="E3243" s="1109">
        <v>20</v>
      </c>
      <c r="F3243" s="1105">
        <v>32</v>
      </c>
      <c r="G3243" s="514">
        <v>473</v>
      </c>
      <c r="H3243" s="468" t="s">
        <v>82</v>
      </c>
      <c r="I3243" s="514" t="s">
        <v>82</v>
      </c>
      <c r="J3243" s="764">
        <v>0</v>
      </c>
      <c r="K3243" s="764">
        <v>0</v>
      </c>
      <c r="L3243" s="837" t="s">
        <v>484</v>
      </c>
      <c r="M3243" s="1091" t="s">
        <v>2013</v>
      </c>
      <c r="N3243" s="514">
        <v>97000</v>
      </c>
      <c r="O3243" s="787">
        <v>20</v>
      </c>
      <c r="P3243" s="801">
        <v>74</v>
      </c>
      <c r="Q3243" s="537">
        <f t="shared" si="140"/>
        <v>5.2</v>
      </c>
      <c r="R3243" s="470">
        <f>Q3243*0.7835</f>
        <v>4.0742000000000003</v>
      </c>
      <c r="S3243" s="1264">
        <f>N3243/Q3243</f>
        <v>18653.846153846152</v>
      </c>
      <c r="T3243" s="1265"/>
      <c r="U3243" s="1292" t="s">
        <v>2017</v>
      </c>
      <c r="V3243" s="1293"/>
    </row>
    <row r="3244" spans="1:23" ht="18">
      <c r="A3244" s="1651">
        <v>45782</v>
      </c>
      <c r="B3244" s="817" t="s">
        <v>256</v>
      </c>
      <c r="C3244" s="1095">
        <v>77</v>
      </c>
      <c r="D3244" s="1096">
        <v>75</v>
      </c>
      <c r="E3244" s="1101">
        <v>43</v>
      </c>
      <c r="F3244" s="1098">
        <v>36</v>
      </c>
      <c r="G3244" s="514">
        <v>527</v>
      </c>
      <c r="H3244" s="970">
        <v>166</v>
      </c>
      <c r="I3244" s="514" t="s">
        <v>82</v>
      </c>
      <c r="J3244" s="1160" t="s">
        <v>1016</v>
      </c>
      <c r="K3244" s="839" t="s">
        <v>96</v>
      </c>
      <c r="L3244" s="837" t="s">
        <v>484</v>
      </c>
      <c r="M3244" s="468" t="s">
        <v>899</v>
      </c>
      <c r="N3244" s="514">
        <v>69000</v>
      </c>
      <c r="O3244" s="756">
        <v>130</v>
      </c>
      <c r="P3244" s="768">
        <v>95</v>
      </c>
      <c r="Q3244" s="537">
        <f>O3244*(100-P3244)/100</f>
        <v>6.5</v>
      </c>
      <c r="R3244" s="470">
        <f>Q3244*0.75</f>
        <v>4.875</v>
      </c>
      <c r="S3244" s="1264">
        <f>N3244/Q3244</f>
        <v>10615.384615384615</v>
      </c>
      <c r="T3244" s="1265"/>
      <c r="U3244" s="1292" t="s">
        <v>2017</v>
      </c>
      <c r="V3244" s="1293"/>
    </row>
    <row r="3245" spans="1:23" ht="18">
      <c r="A3245" s="1652"/>
      <c r="B3245" s="817">
        <v>6</v>
      </c>
      <c r="C3245" s="1099">
        <v>100</v>
      </c>
      <c r="D3245" s="1100">
        <v>49</v>
      </c>
      <c r="E3245" s="1101">
        <v>100</v>
      </c>
      <c r="F3245" s="1102">
        <v>32</v>
      </c>
      <c r="G3245" s="514">
        <v>503</v>
      </c>
      <c r="H3245" s="514" t="s">
        <v>82</v>
      </c>
      <c r="I3245" s="514" t="s">
        <v>82</v>
      </c>
      <c r="J3245" s="838" t="s">
        <v>506</v>
      </c>
      <c r="K3245" s="1159" t="s">
        <v>700</v>
      </c>
      <c r="L3245" s="837" t="s">
        <v>484</v>
      </c>
      <c r="M3245" s="468" t="s">
        <v>2023</v>
      </c>
      <c r="N3245" s="786">
        <v>115666</v>
      </c>
      <c r="O3245" s="756">
        <v>28.94</v>
      </c>
      <c r="P3245" s="801">
        <v>44</v>
      </c>
      <c r="Q3245" s="537">
        <f t="shared" ref="Q3245:Q3249" si="142">O3245*(100-P3245)/100</f>
        <v>16.206400000000002</v>
      </c>
      <c r="R3245" s="470">
        <f>Q3245*0.75</f>
        <v>12.154800000000002</v>
      </c>
      <c r="S3245" s="1264">
        <f t="shared" ref="S3245:S3248" si="143">N3245/Q3245</f>
        <v>7137.0569651495698</v>
      </c>
      <c r="T3245" s="1265"/>
      <c r="U3245" s="1292" t="s">
        <v>1690</v>
      </c>
      <c r="V3245" s="1293"/>
    </row>
    <row r="3246" spans="1:23" ht="18">
      <c r="A3246" s="1652"/>
      <c r="B3246" s="817">
        <v>7</v>
      </c>
      <c r="C3246" s="1099">
        <v>100</v>
      </c>
      <c r="D3246" s="1102">
        <v>62</v>
      </c>
      <c r="E3246" s="1102">
        <v>16</v>
      </c>
      <c r="F3246" s="1102">
        <v>32</v>
      </c>
      <c r="G3246" s="514">
        <v>485</v>
      </c>
      <c r="H3246" s="514" t="s">
        <v>82</v>
      </c>
      <c r="I3246" s="514" t="s">
        <v>82</v>
      </c>
      <c r="J3246" s="764" t="s">
        <v>443</v>
      </c>
      <c r="K3246" s="764" t="s">
        <v>443</v>
      </c>
      <c r="L3246" s="837" t="s">
        <v>484</v>
      </c>
      <c r="M3246" s="468" t="s">
        <v>1879</v>
      </c>
      <c r="N3246" s="514">
        <v>186000</v>
      </c>
      <c r="O3246" s="756">
        <v>26.75</v>
      </c>
      <c r="P3246" s="1130">
        <v>23</v>
      </c>
      <c r="Q3246" s="537">
        <f t="shared" si="142"/>
        <v>20.5975</v>
      </c>
      <c r="R3246" s="470">
        <f>Q3246*0.75</f>
        <v>15.448125000000001</v>
      </c>
      <c r="S3246" s="1264">
        <f t="shared" si="143"/>
        <v>9030.2221143342631</v>
      </c>
      <c r="T3246" s="1265"/>
      <c r="U3246" s="1292" t="s">
        <v>2017</v>
      </c>
      <c r="V3246" s="1293"/>
      <c r="W3246" s="959">
        <v>9</v>
      </c>
    </row>
    <row r="3247" spans="1:23" ht="18">
      <c r="A3247" s="1652"/>
      <c r="B3247" s="817">
        <v>8</v>
      </c>
      <c r="C3247" s="1099" t="s">
        <v>82</v>
      </c>
      <c r="D3247" s="1102">
        <v>230</v>
      </c>
      <c r="E3247" s="1102">
        <v>0</v>
      </c>
      <c r="F3247" s="1103" t="s">
        <v>82</v>
      </c>
      <c r="G3247" s="514">
        <v>0</v>
      </c>
      <c r="H3247" s="514" t="s">
        <v>82</v>
      </c>
      <c r="I3247" s="514" t="s">
        <v>82</v>
      </c>
      <c r="J3247" s="764" t="s">
        <v>697</v>
      </c>
      <c r="K3247" s="764">
        <v>0</v>
      </c>
      <c r="L3247" s="837" t="s">
        <v>96</v>
      </c>
      <c r="M3247" s="468" t="s">
        <v>82</v>
      </c>
      <c r="N3247" s="940"/>
      <c r="O3247" s="922"/>
      <c r="P3247" s="871"/>
      <c r="Q3247" s="537">
        <f t="shared" si="142"/>
        <v>0</v>
      </c>
      <c r="R3247" s="470">
        <f>Q3247*0.93</f>
        <v>0</v>
      </c>
      <c r="S3247" s="1264" t="e">
        <f t="shared" si="143"/>
        <v>#DIV/0!</v>
      </c>
      <c r="T3247" s="1265"/>
      <c r="U3247" s="1292" t="s">
        <v>472</v>
      </c>
      <c r="V3247" s="1293"/>
    </row>
    <row r="3248" spans="1:23" ht="18">
      <c r="A3248" s="1652"/>
      <c r="B3248" s="817" t="s">
        <v>465</v>
      </c>
      <c r="C3248" s="1099" t="s">
        <v>82</v>
      </c>
      <c r="D3248" s="1098">
        <v>30</v>
      </c>
      <c r="E3248" s="1104">
        <v>30</v>
      </c>
      <c r="F3248" s="1103" t="s">
        <v>82</v>
      </c>
      <c r="G3248" s="838" t="s">
        <v>96</v>
      </c>
      <c r="H3248" s="468" t="s">
        <v>82</v>
      </c>
      <c r="I3248" s="514" t="s">
        <v>82</v>
      </c>
      <c r="J3248" s="764" t="s">
        <v>699</v>
      </c>
      <c r="K3248" s="514">
        <v>0</v>
      </c>
      <c r="L3248" s="786" t="s">
        <v>82</v>
      </c>
      <c r="M3248" s="863" t="s">
        <v>82</v>
      </c>
      <c r="N3248" s="923"/>
      <c r="O3248" s="922"/>
      <c r="P3248" s="871"/>
      <c r="Q3248" s="537">
        <f t="shared" si="142"/>
        <v>0</v>
      </c>
      <c r="R3248" s="470">
        <f>Q3248*0.93</f>
        <v>0</v>
      </c>
      <c r="S3248" s="1264" t="e">
        <f t="shared" si="143"/>
        <v>#DIV/0!</v>
      </c>
      <c r="T3248" s="1265"/>
      <c r="U3248" s="1292" t="s">
        <v>473</v>
      </c>
      <c r="V3248" s="1293"/>
    </row>
    <row r="3249" spans="1:22" ht="18">
      <c r="A3249" s="1653"/>
      <c r="B3249" s="817" t="s">
        <v>467</v>
      </c>
      <c r="C3249" s="1131">
        <v>26</v>
      </c>
      <c r="D3249" s="1098">
        <v>41</v>
      </c>
      <c r="E3249" s="1109">
        <v>20</v>
      </c>
      <c r="F3249" s="1105">
        <v>32</v>
      </c>
      <c r="G3249" s="514">
        <v>473</v>
      </c>
      <c r="H3249" s="468" t="s">
        <v>82</v>
      </c>
      <c r="I3249" s="514" t="s">
        <v>82</v>
      </c>
      <c r="J3249" s="764">
        <v>0</v>
      </c>
      <c r="K3249" s="764">
        <v>0</v>
      </c>
      <c r="L3249" s="837" t="s">
        <v>484</v>
      </c>
      <c r="M3249" s="1091" t="s">
        <v>2013</v>
      </c>
      <c r="N3249" s="514">
        <v>97000</v>
      </c>
      <c r="O3249" s="787">
        <v>20</v>
      </c>
      <c r="P3249" s="801">
        <v>74</v>
      </c>
      <c r="Q3249" s="537">
        <f t="shared" si="142"/>
        <v>5.2</v>
      </c>
      <c r="R3249" s="470">
        <f>Q3249*0.7835</f>
        <v>4.0742000000000003</v>
      </c>
      <c r="S3249" s="1264">
        <f>N3249/Q3249</f>
        <v>18653.846153846152</v>
      </c>
      <c r="T3249" s="1265"/>
      <c r="U3249" s="1292" t="s">
        <v>1690</v>
      </c>
      <c r="V3249" s="1293"/>
    </row>
    <row r="3250" spans="1:22" ht="19">
      <c r="A3250" s="1651">
        <v>45783</v>
      </c>
      <c r="B3250" s="817" t="s">
        <v>256</v>
      </c>
      <c r="C3250" s="1095">
        <v>60</v>
      </c>
      <c r="D3250" s="1096" t="s">
        <v>2025</v>
      </c>
      <c r="E3250" s="1101">
        <v>43</v>
      </c>
      <c r="F3250" s="1098">
        <v>36</v>
      </c>
      <c r="G3250" s="514">
        <v>527</v>
      </c>
      <c r="H3250" s="970">
        <v>166</v>
      </c>
      <c r="I3250" s="514" t="s">
        <v>82</v>
      </c>
      <c r="J3250" s="1160" t="s">
        <v>1016</v>
      </c>
      <c r="K3250" s="839" t="s">
        <v>96</v>
      </c>
      <c r="L3250" s="837" t="s">
        <v>484</v>
      </c>
      <c r="M3250" s="468" t="s">
        <v>1458</v>
      </c>
      <c r="N3250" s="514">
        <v>69000</v>
      </c>
      <c r="O3250" s="756">
        <v>130</v>
      </c>
      <c r="P3250" s="768">
        <v>95</v>
      </c>
      <c r="Q3250" s="537">
        <f>O3250*(100-P3250)/100</f>
        <v>6.5</v>
      </c>
      <c r="R3250" s="470">
        <f>Q3250*0.75</f>
        <v>4.875</v>
      </c>
      <c r="S3250" s="1264">
        <f>N3250/Q3250</f>
        <v>10615.384615384615</v>
      </c>
      <c r="T3250" s="1265"/>
      <c r="U3250" s="1292" t="s">
        <v>1709</v>
      </c>
      <c r="V3250" s="1293"/>
    </row>
    <row r="3251" spans="1:22" ht="18">
      <c r="A3251" s="1652"/>
      <c r="B3251" s="817">
        <v>6</v>
      </c>
      <c r="C3251" s="1099">
        <v>0</v>
      </c>
      <c r="D3251" s="1100" t="s">
        <v>2024</v>
      </c>
      <c r="E3251" s="1101">
        <v>100</v>
      </c>
      <c r="F3251" s="1102">
        <v>32</v>
      </c>
      <c r="G3251" s="514">
        <v>503</v>
      </c>
      <c r="H3251" s="514" t="s">
        <v>82</v>
      </c>
      <c r="I3251" s="514" t="s">
        <v>82</v>
      </c>
      <c r="J3251" s="838" t="s">
        <v>506</v>
      </c>
      <c r="K3251" s="1159" t="s">
        <v>876</v>
      </c>
      <c r="L3251" s="928" t="s">
        <v>750</v>
      </c>
      <c r="M3251" s="468" t="s">
        <v>2027</v>
      </c>
      <c r="N3251" s="786">
        <v>114055</v>
      </c>
      <c r="O3251" s="756">
        <v>29</v>
      </c>
      <c r="P3251" s="801">
        <v>44</v>
      </c>
      <c r="Q3251" s="537">
        <f t="shared" ref="Q3251:Q3255" si="144">O3251*(100-P3251)/100</f>
        <v>16.239999999999998</v>
      </c>
      <c r="R3251" s="470">
        <f>Q3251*0.75</f>
        <v>12.18</v>
      </c>
      <c r="S3251" s="1264">
        <f t="shared" ref="S3251:S3254" si="145">N3251/Q3251</f>
        <v>7023.0911330049266</v>
      </c>
      <c r="T3251" s="1265"/>
      <c r="U3251" s="1292" t="s">
        <v>1690</v>
      </c>
      <c r="V3251" s="1293"/>
    </row>
    <row r="3252" spans="1:22" ht="18">
      <c r="A3252" s="1652"/>
      <c r="B3252" s="817">
        <v>7</v>
      </c>
      <c r="C3252" s="1099">
        <v>100</v>
      </c>
      <c r="D3252" s="1102">
        <v>62</v>
      </c>
      <c r="E3252" s="1102">
        <v>16</v>
      </c>
      <c r="F3252" s="1102">
        <v>32</v>
      </c>
      <c r="G3252" s="514">
        <v>485</v>
      </c>
      <c r="H3252" s="514" t="s">
        <v>82</v>
      </c>
      <c r="I3252" s="514" t="s">
        <v>82</v>
      </c>
      <c r="J3252" s="764" t="s">
        <v>443</v>
      </c>
      <c r="K3252" s="764" t="s">
        <v>443</v>
      </c>
      <c r="L3252" s="837" t="s">
        <v>484</v>
      </c>
      <c r="M3252" s="468" t="s">
        <v>1879</v>
      </c>
      <c r="N3252" s="514">
        <v>186000</v>
      </c>
      <c r="O3252" s="756">
        <v>28.12</v>
      </c>
      <c r="P3252" s="1130">
        <v>23</v>
      </c>
      <c r="Q3252" s="537">
        <f t="shared" si="144"/>
        <v>21.652400000000004</v>
      </c>
      <c r="R3252" s="470">
        <f>Q3252*0.75</f>
        <v>16.239300000000004</v>
      </c>
      <c r="S3252" s="1264">
        <f t="shared" si="145"/>
        <v>8590.271748166484</v>
      </c>
      <c r="T3252" s="1265"/>
      <c r="U3252" s="1292" t="s">
        <v>1690</v>
      </c>
      <c r="V3252" s="1293"/>
    </row>
    <row r="3253" spans="1:22" ht="18">
      <c r="A3253" s="1652"/>
      <c r="B3253" s="817">
        <v>8</v>
      </c>
      <c r="C3253" s="1099" t="s">
        <v>82</v>
      </c>
      <c r="D3253" s="1102">
        <v>230</v>
      </c>
      <c r="E3253" s="1102">
        <v>0</v>
      </c>
      <c r="F3253" s="1103" t="s">
        <v>82</v>
      </c>
      <c r="G3253" s="514">
        <v>0</v>
      </c>
      <c r="H3253" s="514" t="s">
        <v>82</v>
      </c>
      <c r="I3253" s="514" t="s">
        <v>82</v>
      </c>
      <c r="J3253" s="764" t="s">
        <v>697</v>
      </c>
      <c r="K3253" s="764">
        <v>0</v>
      </c>
      <c r="L3253" s="837" t="s">
        <v>96</v>
      </c>
      <c r="M3253" s="468" t="s">
        <v>82</v>
      </c>
      <c r="N3253" s="940"/>
      <c r="O3253" s="922"/>
      <c r="P3253" s="871"/>
      <c r="Q3253" s="537">
        <f t="shared" si="144"/>
        <v>0</v>
      </c>
      <c r="R3253" s="470">
        <f>Q3253*0.93</f>
        <v>0</v>
      </c>
      <c r="S3253" s="1264" t="e">
        <f t="shared" si="145"/>
        <v>#DIV/0!</v>
      </c>
      <c r="T3253" s="1265"/>
      <c r="U3253" s="1292" t="s">
        <v>472</v>
      </c>
      <c r="V3253" s="1293"/>
    </row>
    <row r="3254" spans="1:22" ht="18">
      <c r="A3254" s="1652"/>
      <c r="B3254" s="817" t="s">
        <v>465</v>
      </c>
      <c r="C3254" s="1099" t="s">
        <v>82</v>
      </c>
      <c r="D3254" s="1098">
        <v>30</v>
      </c>
      <c r="E3254" s="1104">
        <v>30</v>
      </c>
      <c r="F3254" s="1103" t="s">
        <v>82</v>
      </c>
      <c r="G3254" s="838" t="s">
        <v>96</v>
      </c>
      <c r="H3254" s="468" t="s">
        <v>82</v>
      </c>
      <c r="I3254" s="514" t="s">
        <v>82</v>
      </c>
      <c r="J3254" s="764" t="s">
        <v>699</v>
      </c>
      <c r="K3254" s="514">
        <v>0</v>
      </c>
      <c r="L3254" s="786" t="s">
        <v>82</v>
      </c>
      <c r="M3254" s="863" t="s">
        <v>82</v>
      </c>
      <c r="N3254" s="923"/>
      <c r="O3254" s="922"/>
      <c r="P3254" s="871"/>
      <c r="Q3254" s="537">
        <f t="shared" si="144"/>
        <v>0</v>
      </c>
      <c r="R3254" s="470">
        <f>Q3254*0.93</f>
        <v>0</v>
      </c>
      <c r="S3254" s="1264" t="e">
        <f t="shared" si="145"/>
        <v>#DIV/0!</v>
      </c>
      <c r="T3254" s="1265"/>
      <c r="U3254" s="1292" t="s">
        <v>473</v>
      </c>
      <c r="V3254" s="1293"/>
    </row>
    <row r="3255" spans="1:22" ht="18">
      <c r="A3255" s="1653"/>
      <c r="B3255" s="817" t="s">
        <v>467</v>
      </c>
      <c r="C3255" s="1131">
        <v>26</v>
      </c>
      <c r="D3255" s="1098">
        <v>41</v>
      </c>
      <c r="E3255" s="1109">
        <v>20</v>
      </c>
      <c r="F3255" s="1105">
        <v>32</v>
      </c>
      <c r="G3255" s="514">
        <v>473</v>
      </c>
      <c r="H3255" s="468" t="s">
        <v>82</v>
      </c>
      <c r="I3255" s="514" t="s">
        <v>82</v>
      </c>
      <c r="J3255" s="764">
        <v>0</v>
      </c>
      <c r="K3255" s="764">
        <v>0</v>
      </c>
      <c r="L3255" s="837" t="s">
        <v>484</v>
      </c>
      <c r="M3255" s="1091" t="s">
        <v>2013</v>
      </c>
      <c r="N3255" s="514">
        <v>97000</v>
      </c>
      <c r="O3255" s="787">
        <v>20</v>
      </c>
      <c r="P3255" s="801">
        <v>74</v>
      </c>
      <c r="Q3255" s="537">
        <f t="shared" si="144"/>
        <v>5.2</v>
      </c>
      <c r="R3255" s="470">
        <f>Q3255*0.7835</f>
        <v>4.0742000000000003</v>
      </c>
      <c r="S3255" s="1264">
        <f>N3255/Q3255</f>
        <v>18653.846153846152</v>
      </c>
      <c r="T3255" s="1265"/>
      <c r="U3255" s="1292" t="s">
        <v>1690</v>
      </c>
      <c r="V3255" s="1293"/>
    </row>
    <row r="3256" spans="1:22" ht="18">
      <c r="A3256" s="1651">
        <v>45784</v>
      </c>
      <c r="B3256" s="817" t="s">
        <v>256</v>
      </c>
      <c r="C3256" s="1095">
        <v>50</v>
      </c>
      <c r="D3256" s="1096">
        <v>83</v>
      </c>
      <c r="E3256" s="1101">
        <v>47</v>
      </c>
      <c r="F3256" s="1098">
        <v>34</v>
      </c>
      <c r="G3256" s="514">
        <v>475</v>
      </c>
      <c r="H3256" s="970">
        <v>166</v>
      </c>
      <c r="I3256" s="514" t="s">
        <v>82</v>
      </c>
      <c r="J3256" s="1160" t="s">
        <v>1016</v>
      </c>
      <c r="K3256" s="839" t="s">
        <v>96</v>
      </c>
      <c r="L3256" s="837" t="s">
        <v>484</v>
      </c>
      <c r="M3256" s="468" t="s">
        <v>1458</v>
      </c>
      <c r="N3256" s="514">
        <v>40118</v>
      </c>
      <c r="O3256" s="756">
        <v>105</v>
      </c>
      <c r="P3256" s="768">
        <v>95</v>
      </c>
      <c r="Q3256" s="537">
        <f>O3256*(100-P3256)/100</f>
        <v>5.25</v>
      </c>
      <c r="R3256" s="470">
        <f>Q3256*0.75</f>
        <v>3.9375</v>
      </c>
      <c r="S3256" s="1264">
        <f>N3256/Q3256</f>
        <v>7641.5238095238092</v>
      </c>
      <c r="T3256" s="1265"/>
      <c r="U3256" s="1292" t="s">
        <v>1709</v>
      </c>
      <c r="V3256" s="1293"/>
    </row>
    <row r="3257" spans="1:22" ht="18">
      <c r="A3257" s="1652"/>
      <c r="B3257" s="817">
        <v>6</v>
      </c>
      <c r="C3257" s="1099">
        <v>0</v>
      </c>
      <c r="D3257" s="1100">
        <v>97</v>
      </c>
      <c r="E3257" s="1101">
        <v>90</v>
      </c>
      <c r="F3257" s="1102">
        <v>32</v>
      </c>
      <c r="G3257" s="514">
        <v>503</v>
      </c>
      <c r="H3257" s="514" t="s">
        <v>82</v>
      </c>
      <c r="I3257" s="514" t="s">
        <v>82</v>
      </c>
      <c r="J3257" s="838" t="s">
        <v>1141</v>
      </c>
      <c r="K3257" s="1159" t="s">
        <v>1397</v>
      </c>
      <c r="L3257" s="928" t="s">
        <v>96</v>
      </c>
      <c r="M3257" s="468" t="s">
        <v>2027</v>
      </c>
      <c r="N3257" s="786">
        <v>0</v>
      </c>
      <c r="O3257" s="756">
        <v>0</v>
      </c>
      <c r="P3257" s="801">
        <v>0</v>
      </c>
      <c r="Q3257" s="537">
        <f t="shared" ref="Q3257:Q3261" si="146">O3257*(100-P3257)/100</f>
        <v>0</v>
      </c>
      <c r="R3257" s="470">
        <f>Q3257*0.75</f>
        <v>0</v>
      </c>
      <c r="S3257" s="1264" t="e">
        <f t="shared" ref="S3257:S3260" si="147">N3257/Q3257</f>
        <v>#DIV/0!</v>
      </c>
      <c r="T3257" s="1265"/>
      <c r="U3257" s="1292" t="s">
        <v>401</v>
      </c>
      <c r="V3257" s="1293"/>
    </row>
    <row r="3258" spans="1:22" ht="18">
      <c r="A3258" s="1652"/>
      <c r="B3258" s="817">
        <v>7</v>
      </c>
      <c r="C3258" s="1099">
        <v>100</v>
      </c>
      <c r="D3258" s="1102">
        <v>62</v>
      </c>
      <c r="E3258" s="1102">
        <v>16</v>
      </c>
      <c r="F3258" s="1102">
        <v>32</v>
      </c>
      <c r="G3258" s="514">
        <v>485</v>
      </c>
      <c r="H3258" s="514" t="s">
        <v>82</v>
      </c>
      <c r="I3258" s="514" t="s">
        <v>82</v>
      </c>
      <c r="J3258" s="764" t="s">
        <v>443</v>
      </c>
      <c r="K3258" s="764" t="s">
        <v>443</v>
      </c>
      <c r="L3258" s="837" t="s">
        <v>484</v>
      </c>
      <c r="M3258" s="468" t="s">
        <v>1879</v>
      </c>
      <c r="N3258" s="514">
        <v>186000</v>
      </c>
      <c r="O3258" s="756">
        <v>23.77</v>
      </c>
      <c r="P3258" s="1130">
        <v>25</v>
      </c>
      <c r="Q3258" s="537">
        <f t="shared" si="146"/>
        <v>17.827500000000001</v>
      </c>
      <c r="R3258" s="470">
        <f>Q3258*0.75</f>
        <v>13.370625</v>
      </c>
      <c r="S3258" s="1264">
        <f t="shared" si="147"/>
        <v>10433.319310054691</v>
      </c>
      <c r="T3258" s="1265"/>
      <c r="U3258" s="1292" t="s">
        <v>1690</v>
      </c>
      <c r="V3258" s="1293"/>
    </row>
    <row r="3259" spans="1:22" ht="18">
      <c r="A3259" s="1652"/>
      <c r="B3259" s="817">
        <v>8</v>
      </c>
      <c r="C3259" s="1099" t="s">
        <v>82</v>
      </c>
      <c r="D3259" s="1102">
        <v>230</v>
      </c>
      <c r="E3259" s="1102">
        <v>0</v>
      </c>
      <c r="F3259" s="1103" t="s">
        <v>82</v>
      </c>
      <c r="G3259" s="514">
        <v>0</v>
      </c>
      <c r="H3259" s="514" t="s">
        <v>82</v>
      </c>
      <c r="I3259" s="514" t="s">
        <v>82</v>
      </c>
      <c r="J3259" s="764" t="s">
        <v>697</v>
      </c>
      <c r="K3259" s="764">
        <v>0</v>
      </c>
      <c r="L3259" s="837" t="s">
        <v>96</v>
      </c>
      <c r="M3259" s="468" t="s">
        <v>82</v>
      </c>
      <c r="N3259" s="940"/>
      <c r="O3259" s="922"/>
      <c r="P3259" s="871"/>
      <c r="Q3259" s="537">
        <f t="shared" si="146"/>
        <v>0</v>
      </c>
      <c r="R3259" s="470">
        <f>Q3259*0.93</f>
        <v>0</v>
      </c>
      <c r="S3259" s="1264" t="e">
        <f t="shared" si="147"/>
        <v>#DIV/0!</v>
      </c>
      <c r="T3259" s="1265"/>
      <c r="U3259" s="1292" t="s">
        <v>472</v>
      </c>
      <c r="V3259" s="1293"/>
    </row>
    <row r="3260" spans="1:22" ht="18">
      <c r="A3260" s="1652"/>
      <c r="B3260" s="817" t="s">
        <v>465</v>
      </c>
      <c r="C3260" s="1099" t="s">
        <v>82</v>
      </c>
      <c r="D3260" s="1098">
        <v>30</v>
      </c>
      <c r="E3260" s="1104">
        <v>30</v>
      </c>
      <c r="F3260" s="1103" t="s">
        <v>82</v>
      </c>
      <c r="G3260" s="838" t="s">
        <v>96</v>
      </c>
      <c r="H3260" s="468" t="s">
        <v>82</v>
      </c>
      <c r="I3260" s="514" t="s">
        <v>82</v>
      </c>
      <c r="J3260" s="764" t="s">
        <v>699</v>
      </c>
      <c r="K3260" s="514">
        <v>0</v>
      </c>
      <c r="L3260" s="786" t="s">
        <v>82</v>
      </c>
      <c r="M3260" s="863" t="s">
        <v>82</v>
      </c>
      <c r="N3260" s="923"/>
      <c r="O3260" s="922"/>
      <c r="P3260" s="871"/>
      <c r="Q3260" s="537">
        <f t="shared" si="146"/>
        <v>0</v>
      </c>
      <c r="R3260" s="470">
        <f>Q3260*0.93</f>
        <v>0</v>
      </c>
      <c r="S3260" s="1264" t="e">
        <f t="shared" si="147"/>
        <v>#DIV/0!</v>
      </c>
      <c r="T3260" s="1265"/>
      <c r="U3260" s="1292" t="s">
        <v>473</v>
      </c>
      <c r="V3260" s="1293"/>
    </row>
    <row r="3261" spans="1:22" ht="18">
      <c r="A3261" s="1653"/>
      <c r="B3261" s="817" t="s">
        <v>467</v>
      </c>
      <c r="C3261" s="1131">
        <v>26</v>
      </c>
      <c r="D3261" s="1098">
        <v>41</v>
      </c>
      <c r="E3261" s="1109">
        <v>20</v>
      </c>
      <c r="F3261" s="1105">
        <v>32</v>
      </c>
      <c r="G3261" s="514">
        <v>473</v>
      </c>
      <c r="H3261" s="468" t="s">
        <v>82</v>
      </c>
      <c r="I3261" s="514" t="s">
        <v>82</v>
      </c>
      <c r="J3261" s="764">
        <v>0</v>
      </c>
      <c r="K3261" s="764">
        <v>0</v>
      </c>
      <c r="L3261" s="837" t="s">
        <v>484</v>
      </c>
      <c r="M3261" s="1091" t="s">
        <v>2013</v>
      </c>
      <c r="N3261" s="514">
        <v>97000</v>
      </c>
      <c r="O3261" s="787">
        <v>19.5</v>
      </c>
      <c r="P3261" s="801">
        <v>74</v>
      </c>
      <c r="Q3261" s="537">
        <f t="shared" si="146"/>
        <v>5.07</v>
      </c>
      <c r="R3261" s="470">
        <f>Q3261*0.7835</f>
        <v>3.9723450000000002</v>
      </c>
      <c r="S3261" s="1264">
        <f>N3261/Q3261</f>
        <v>19132.149901380668</v>
      </c>
      <c r="T3261" s="1265"/>
      <c r="U3261" s="1292" t="s">
        <v>1690</v>
      </c>
      <c r="V3261" s="1293"/>
    </row>
    <row r="3262" spans="1:22" ht="18">
      <c r="A3262" s="1651">
        <v>45785</v>
      </c>
      <c r="B3262" s="817" t="s">
        <v>256</v>
      </c>
      <c r="C3262" s="1095">
        <v>50</v>
      </c>
      <c r="D3262" s="1096">
        <v>83</v>
      </c>
      <c r="E3262" s="1101">
        <v>47</v>
      </c>
      <c r="F3262" s="1098">
        <v>34</v>
      </c>
      <c r="G3262" s="514">
        <v>475</v>
      </c>
      <c r="H3262" s="970">
        <v>166</v>
      </c>
      <c r="I3262" s="514" t="s">
        <v>82</v>
      </c>
      <c r="J3262" s="1160" t="s">
        <v>1016</v>
      </c>
      <c r="K3262" s="839" t="s">
        <v>96</v>
      </c>
      <c r="L3262" s="837" t="s">
        <v>484</v>
      </c>
      <c r="M3262" s="468" t="s">
        <v>1458</v>
      </c>
      <c r="N3262" s="514">
        <v>38998</v>
      </c>
      <c r="O3262" s="756">
        <v>105</v>
      </c>
      <c r="P3262" s="768">
        <v>95</v>
      </c>
      <c r="Q3262" s="537">
        <f>O3262*(100-P3262)/100</f>
        <v>5.25</v>
      </c>
      <c r="R3262" s="470">
        <f>Q3262*0.75</f>
        <v>3.9375</v>
      </c>
      <c r="S3262" s="1264">
        <f>N3262/Q3262</f>
        <v>7428.1904761904761</v>
      </c>
      <c r="T3262" s="1265"/>
      <c r="U3262" s="1292" t="s">
        <v>1709</v>
      </c>
      <c r="V3262" s="1293"/>
    </row>
    <row r="3263" spans="1:22" ht="18">
      <c r="A3263" s="1652"/>
      <c r="B3263" s="817">
        <v>6</v>
      </c>
      <c r="C3263" s="1099">
        <v>0</v>
      </c>
      <c r="D3263" s="1100">
        <v>98</v>
      </c>
      <c r="E3263" s="1101">
        <v>90</v>
      </c>
      <c r="F3263" s="1102">
        <v>32</v>
      </c>
      <c r="G3263" s="514">
        <v>503</v>
      </c>
      <c r="H3263" s="514" t="s">
        <v>82</v>
      </c>
      <c r="I3263" s="514" t="s">
        <v>82</v>
      </c>
      <c r="J3263" s="838" t="s">
        <v>1141</v>
      </c>
      <c r="K3263" s="1159" t="s">
        <v>1397</v>
      </c>
      <c r="L3263" s="928" t="s">
        <v>96</v>
      </c>
      <c r="M3263" s="468" t="s">
        <v>2027</v>
      </c>
      <c r="N3263" s="786">
        <v>0</v>
      </c>
      <c r="O3263" s="756">
        <v>0</v>
      </c>
      <c r="P3263" s="801">
        <v>0</v>
      </c>
      <c r="Q3263" s="537">
        <f t="shared" ref="Q3263:Q3267" si="148">O3263*(100-P3263)/100</f>
        <v>0</v>
      </c>
      <c r="R3263" s="470">
        <f>Q3263*0.75</f>
        <v>0</v>
      </c>
      <c r="S3263" s="1264" t="e">
        <f t="shared" ref="S3263:S3266" si="149">N3263/Q3263</f>
        <v>#DIV/0!</v>
      </c>
      <c r="T3263" s="1265"/>
      <c r="U3263" s="1292" t="s">
        <v>401</v>
      </c>
      <c r="V3263" s="1293"/>
    </row>
    <row r="3264" spans="1:22" ht="18">
      <c r="A3264" s="1652"/>
      <c r="B3264" s="817">
        <v>7</v>
      </c>
      <c r="C3264" s="1099">
        <v>100</v>
      </c>
      <c r="D3264" s="1102">
        <v>62</v>
      </c>
      <c r="E3264" s="1102">
        <v>16</v>
      </c>
      <c r="F3264" s="1102">
        <v>32</v>
      </c>
      <c r="G3264" s="514">
        <v>485</v>
      </c>
      <c r="H3264" s="514" t="s">
        <v>82</v>
      </c>
      <c r="I3264" s="514" t="s">
        <v>82</v>
      </c>
      <c r="J3264" s="764" t="s">
        <v>443</v>
      </c>
      <c r="K3264" s="764" t="s">
        <v>443</v>
      </c>
      <c r="L3264" s="837" t="s">
        <v>484</v>
      </c>
      <c r="M3264" s="468" t="s">
        <v>1879</v>
      </c>
      <c r="N3264" s="514">
        <v>186000</v>
      </c>
      <c r="O3264" s="756">
        <v>27.57</v>
      </c>
      <c r="P3264" s="1130">
        <v>23</v>
      </c>
      <c r="Q3264" s="537">
        <f t="shared" si="148"/>
        <v>21.228899999999999</v>
      </c>
      <c r="R3264" s="470">
        <f>Q3264*0.75</f>
        <v>15.921675</v>
      </c>
      <c r="S3264" s="1264">
        <f t="shared" si="149"/>
        <v>8761.6409705637125</v>
      </c>
      <c r="T3264" s="1265"/>
      <c r="U3264" s="1292" t="s">
        <v>1690</v>
      </c>
      <c r="V3264" s="1293"/>
    </row>
    <row r="3265" spans="1:22" ht="18">
      <c r="A3265" s="1652"/>
      <c r="B3265" s="817">
        <v>8</v>
      </c>
      <c r="C3265" s="1099" t="s">
        <v>82</v>
      </c>
      <c r="D3265" s="1102">
        <v>230</v>
      </c>
      <c r="E3265" s="1102">
        <v>0</v>
      </c>
      <c r="F3265" s="1103" t="s">
        <v>82</v>
      </c>
      <c r="G3265" s="514">
        <v>0</v>
      </c>
      <c r="H3265" s="514" t="s">
        <v>82</v>
      </c>
      <c r="I3265" s="514" t="s">
        <v>82</v>
      </c>
      <c r="J3265" s="764" t="s">
        <v>697</v>
      </c>
      <c r="K3265" s="764">
        <v>0</v>
      </c>
      <c r="L3265" s="837" t="s">
        <v>96</v>
      </c>
      <c r="M3265" s="468" t="s">
        <v>82</v>
      </c>
      <c r="N3265" s="940"/>
      <c r="O3265" s="922"/>
      <c r="P3265" s="871"/>
      <c r="Q3265" s="537">
        <f t="shared" si="148"/>
        <v>0</v>
      </c>
      <c r="R3265" s="470">
        <f>Q3265*0.93</f>
        <v>0</v>
      </c>
      <c r="S3265" s="1264" t="e">
        <f t="shared" si="149"/>
        <v>#DIV/0!</v>
      </c>
      <c r="T3265" s="1265"/>
      <c r="U3265" s="1292" t="s">
        <v>472</v>
      </c>
      <c r="V3265" s="1293"/>
    </row>
    <row r="3266" spans="1:22" ht="18">
      <c r="A3266" s="1652"/>
      <c r="B3266" s="817" t="s">
        <v>465</v>
      </c>
      <c r="C3266" s="1099" t="s">
        <v>82</v>
      </c>
      <c r="D3266" s="1098">
        <v>30</v>
      </c>
      <c r="E3266" s="1104">
        <v>30</v>
      </c>
      <c r="F3266" s="1103" t="s">
        <v>82</v>
      </c>
      <c r="G3266" s="838" t="s">
        <v>96</v>
      </c>
      <c r="H3266" s="468" t="s">
        <v>82</v>
      </c>
      <c r="I3266" s="514" t="s">
        <v>82</v>
      </c>
      <c r="J3266" s="764" t="s">
        <v>699</v>
      </c>
      <c r="K3266" s="514">
        <v>0</v>
      </c>
      <c r="L3266" s="786" t="s">
        <v>82</v>
      </c>
      <c r="M3266" s="863" t="s">
        <v>82</v>
      </c>
      <c r="N3266" s="923"/>
      <c r="O3266" s="922"/>
      <c r="P3266" s="871"/>
      <c r="Q3266" s="537">
        <f t="shared" si="148"/>
        <v>0</v>
      </c>
      <c r="R3266" s="470">
        <f>Q3266*0.93</f>
        <v>0</v>
      </c>
      <c r="S3266" s="1264" t="e">
        <f t="shared" si="149"/>
        <v>#DIV/0!</v>
      </c>
      <c r="T3266" s="1265"/>
      <c r="U3266" s="1292" t="s">
        <v>473</v>
      </c>
      <c r="V3266" s="1293"/>
    </row>
    <row r="3267" spans="1:22" ht="18">
      <c r="A3267" s="1653"/>
      <c r="B3267" s="817" t="s">
        <v>467</v>
      </c>
      <c r="C3267" s="1131">
        <v>26</v>
      </c>
      <c r="D3267" s="1098">
        <v>41</v>
      </c>
      <c r="E3267" s="1109">
        <v>20</v>
      </c>
      <c r="F3267" s="1105">
        <v>32</v>
      </c>
      <c r="G3267" s="514">
        <v>473</v>
      </c>
      <c r="H3267" s="468" t="s">
        <v>82</v>
      </c>
      <c r="I3267" s="514" t="s">
        <v>82</v>
      </c>
      <c r="J3267" s="764">
        <v>0</v>
      </c>
      <c r="K3267" s="764">
        <v>0</v>
      </c>
      <c r="L3267" s="837" t="s">
        <v>484</v>
      </c>
      <c r="M3267" s="1091" t="s">
        <v>2013</v>
      </c>
      <c r="N3267" s="514">
        <v>97000</v>
      </c>
      <c r="O3267" s="787">
        <v>21</v>
      </c>
      <c r="P3267" s="801">
        <v>74</v>
      </c>
      <c r="Q3267" s="537">
        <f t="shared" si="148"/>
        <v>5.46</v>
      </c>
      <c r="R3267" s="470">
        <f>Q3267*0.7835</f>
        <v>4.2779099999999994</v>
      </c>
      <c r="S3267" s="1264">
        <f>N3267/Q3267</f>
        <v>17765.567765567765</v>
      </c>
      <c r="T3267" s="1265"/>
      <c r="U3267" s="1292" t="s">
        <v>1690</v>
      </c>
      <c r="V3267" s="1293"/>
    </row>
    <row r="3268" spans="1:22" ht="18">
      <c r="A3268" s="1651">
        <v>45786</v>
      </c>
      <c r="B3268" s="817" t="s">
        <v>256</v>
      </c>
      <c r="C3268" s="1095">
        <v>50</v>
      </c>
      <c r="D3268" s="1096">
        <v>84</v>
      </c>
      <c r="E3268" s="1101">
        <v>48</v>
      </c>
      <c r="F3268" s="1098">
        <v>35</v>
      </c>
      <c r="G3268" s="514">
        <v>475</v>
      </c>
      <c r="H3268" s="970">
        <v>166</v>
      </c>
      <c r="I3268" s="514" t="s">
        <v>82</v>
      </c>
      <c r="J3268" s="1160" t="s">
        <v>1016</v>
      </c>
      <c r="K3268" s="839" t="s">
        <v>96</v>
      </c>
      <c r="L3268" s="837" t="s">
        <v>484</v>
      </c>
      <c r="M3268" s="468" t="s">
        <v>1458</v>
      </c>
      <c r="N3268" s="514">
        <v>39582</v>
      </c>
      <c r="O3268" s="756">
        <v>105</v>
      </c>
      <c r="P3268" s="768">
        <v>95</v>
      </c>
      <c r="Q3268" s="537">
        <f>O3268*(100-P3268)/100</f>
        <v>5.25</v>
      </c>
      <c r="R3268" s="470">
        <f>Q3268*0.75</f>
        <v>3.9375</v>
      </c>
      <c r="S3268" s="1264">
        <f>N3268/Q3268</f>
        <v>7539.4285714285716</v>
      </c>
      <c r="T3268" s="1265"/>
      <c r="U3268" s="1292" t="s">
        <v>1709</v>
      </c>
      <c r="V3268" s="1293"/>
    </row>
    <row r="3269" spans="1:22" ht="18">
      <c r="A3269" s="1652"/>
      <c r="B3269" s="817">
        <v>6</v>
      </c>
      <c r="C3269" s="1099">
        <v>0</v>
      </c>
      <c r="D3269" s="1100">
        <v>98</v>
      </c>
      <c r="E3269" s="1101">
        <v>98</v>
      </c>
      <c r="F3269" s="1102">
        <v>32</v>
      </c>
      <c r="G3269" s="514">
        <v>475</v>
      </c>
      <c r="H3269" s="514" t="s">
        <v>82</v>
      </c>
      <c r="I3269" s="514" t="s">
        <v>82</v>
      </c>
      <c r="J3269" s="838" t="s">
        <v>876</v>
      </c>
      <c r="K3269" s="1159" t="s">
        <v>1128</v>
      </c>
      <c r="L3269" s="928" t="s">
        <v>96</v>
      </c>
      <c r="M3269" s="468" t="s">
        <v>2027</v>
      </c>
      <c r="N3269" s="786">
        <v>0</v>
      </c>
      <c r="O3269" s="756">
        <v>0</v>
      </c>
      <c r="P3269" s="801">
        <v>0</v>
      </c>
      <c r="Q3269" s="537">
        <f t="shared" ref="Q3269:Q3273" si="150">O3269*(100-P3269)/100</f>
        <v>0</v>
      </c>
      <c r="R3269" s="470">
        <f>Q3269*0.75</f>
        <v>0</v>
      </c>
      <c r="S3269" s="1264" t="e">
        <f t="shared" ref="S3269:S3272" si="151">N3269/Q3269</f>
        <v>#DIV/0!</v>
      </c>
      <c r="T3269" s="1265"/>
      <c r="U3269" s="1292" t="s">
        <v>401</v>
      </c>
      <c r="V3269" s="1293"/>
    </row>
    <row r="3270" spans="1:22" ht="18">
      <c r="A3270" s="1652"/>
      <c r="B3270" s="817">
        <v>7</v>
      </c>
      <c r="C3270" s="1099">
        <v>100</v>
      </c>
      <c r="D3270" s="1102">
        <v>62</v>
      </c>
      <c r="E3270" s="1102">
        <v>18</v>
      </c>
      <c r="F3270" s="1102">
        <v>33</v>
      </c>
      <c r="G3270" s="514">
        <v>475</v>
      </c>
      <c r="H3270" s="514" t="s">
        <v>82</v>
      </c>
      <c r="I3270" s="514" t="s">
        <v>82</v>
      </c>
      <c r="J3270" s="764" t="s">
        <v>443</v>
      </c>
      <c r="K3270" s="764" t="s">
        <v>443</v>
      </c>
      <c r="L3270" s="837" t="s">
        <v>484</v>
      </c>
      <c r="M3270" s="468" t="s">
        <v>1943</v>
      </c>
      <c r="N3270" s="514">
        <v>185500</v>
      </c>
      <c r="O3270" s="756">
        <v>26</v>
      </c>
      <c r="P3270" s="1130">
        <v>23</v>
      </c>
      <c r="Q3270" s="537">
        <f t="shared" si="150"/>
        <v>20.02</v>
      </c>
      <c r="R3270" s="470">
        <f>Q3270*0.75</f>
        <v>15.015000000000001</v>
      </c>
      <c r="S3270" s="1264">
        <f t="shared" si="151"/>
        <v>9265.7342657342651</v>
      </c>
      <c r="T3270" s="1265"/>
      <c r="U3270" s="1292" t="s">
        <v>1690</v>
      </c>
      <c r="V3270" s="1293"/>
    </row>
    <row r="3271" spans="1:22" ht="18">
      <c r="A3271" s="1652"/>
      <c r="B3271" s="817">
        <v>8</v>
      </c>
      <c r="C3271" s="1099" t="s">
        <v>82</v>
      </c>
      <c r="D3271" s="1102">
        <v>230</v>
      </c>
      <c r="E3271" s="1102">
        <v>0</v>
      </c>
      <c r="F3271" s="1103" t="s">
        <v>82</v>
      </c>
      <c r="G3271" s="514">
        <v>0</v>
      </c>
      <c r="H3271" s="514" t="s">
        <v>82</v>
      </c>
      <c r="I3271" s="514" t="s">
        <v>82</v>
      </c>
      <c r="J3271" s="764" t="s">
        <v>697</v>
      </c>
      <c r="K3271" s="764">
        <v>0</v>
      </c>
      <c r="L3271" s="837" t="s">
        <v>96</v>
      </c>
      <c r="M3271" s="468" t="s">
        <v>82</v>
      </c>
      <c r="N3271" s="940"/>
      <c r="O3271" s="922"/>
      <c r="P3271" s="871"/>
      <c r="Q3271" s="537">
        <f t="shared" si="150"/>
        <v>0</v>
      </c>
      <c r="R3271" s="470">
        <f>Q3271*0.93</f>
        <v>0</v>
      </c>
      <c r="S3271" s="1264" t="e">
        <f t="shared" si="151"/>
        <v>#DIV/0!</v>
      </c>
      <c r="T3271" s="1265"/>
      <c r="U3271" s="1292" t="s">
        <v>472</v>
      </c>
      <c r="V3271" s="1293"/>
    </row>
    <row r="3272" spans="1:22" ht="18">
      <c r="A3272" s="1652"/>
      <c r="B3272" s="817" t="s">
        <v>465</v>
      </c>
      <c r="C3272" s="1099" t="s">
        <v>82</v>
      </c>
      <c r="D3272" s="1098">
        <v>31</v>
      </c>
      <c r="E3272" s="1104">
        <v>31</v>
      </c>
      <c r="F3272" s="1103" t="s">
        <v>82</v>
      </c>
      <c r="G3272" s="838" t="s">
        <v>96</v>
      </c>
      <c r="H3272" s="468" t="s">
        <v>82</v>
      </c>
      <c r="I3272" s="514" t="s">
        <v>82</v>
      </c>
      <c r="J3272" s="764" t="s">
        <v>699</v>
      </c>
      <c r="K3272" s="514">
        <v>0</v>
      </c>
      <c r="L3272" s="786" t="s">
        <v>82</v>
      </c>
      <c r="M3272" s="863" t="s">
        <v>82</v>
      </c>
      <c r="N3272" s="923"/>
      <c r="O3272" s="922"/>
      <c r="P3272" s="871"/>
      <c r="Q3272" s="537">
        <f t="shared" si="150"/>
        <v>0</v>
      </c>
      <c r="R3272" s="470">
        <f>Q3272*0.93</f>
        <v>0</v>
      </c>
      <c r="S3272" s="1264" t="e">
        <f t="shared" si="151"/>
        <v>#DIV/0!</v>
      </c>
      <c r="T3272" s="1265"/>
      <c r="U3272" s="1292" t="s">
        <v>473</v>
      </c>
      <c r="V3272" s="1293"/>
    </row>
    <row r="3273" spans="1:22" ht="18">
      <c r="A3273" s="1653"/>
      <c r="B3273" s="817" t="s">
        <v>467</v>
      </c>
      <c r="C3273" s="1131">
        <v>26</v>
      </c>
      <c r="D3273" s="1098">
        <v>41</v>
      </c>
      <c r="E3273" s="1109">
        <v>20</v>
      </c>
      <c r="F3273" s="1105">
        <v>32</v>
      </c>
      <c r="G3273" s="514">
        <v>475</v>
      </c>
      <c r="H3273" s="468" t="s">
        <v>82</v>
      </c>
      <c r="I3273" s="514" t="s">
        <v>82</v>
      </c>
      <c r="J3273" s="764">
        <v>0</v>
      </c>
      <c r="K3273" s="764">
        <v>0</v>
      </c>
      <c r="L3273" s="837" t="s">
        <v>484</v>
      </c>
      <c r="M3273" s="1091" t="s">
        <v>2013</v>
      </c>
      <c r="N3273" s="514">
        <v>96500</v>
      </c>
      <c r="O3273" s="787">
        <v>20.86</v>
      </c>
      <c r="P3273" s="801">
        <v>74</v>
      </c>
      <c r="Q3273" s="537">
        <f t="shared" si="150"/>
        <v>5.4236000000000004</v>
      </c>
      <c r="R3273" s="470">
        <f>Q3273*0.7835</f>
        <v>4.2493905999999999</v>
      </c>
      <c r="S3273" s="1264">
        <f>N3273/Q3273</f>
        <v>17792.610074489268</v>
      </c>
      <c r="T3273" s="1265"/>
      <c r="U3273" s="1292" t="s">
        <v>1690</v>
      </c>
      <c r="V3273" s="1293"/>
    </row>
    <row r="3274" spans="1:22" ht="18.75" customHeight="1">
      <c r="A3274" s="1651">
        <v>45787</v>
      </c>
      <c r="B3274" s="817" t="s">
        <v>256</v>
      </c>
      <c r="C3274" s="1095">
        <v>50</v>
      </c>
      <c r="D3274" s="1096">
        <v>84</v>
      </c>
      <c r="E3274" s="1101">
        <v>48</v>
      </c>
      <c r="F3274" s="1098">
        <v>35</v>
      </c>
      <c r="G3274" s="514">
        <v>475</v>
      </c>
      <c r="H3274" s="970">
        <v>166</v>
      </c>
      <c r="I3274" s="514" t="s">
        <v>82</v>
      </c>
      <c r="J3274" s="1160" t="s">
        <v>1016</v>
      </c>
      <c r="K3274" s="839" t="s">
        <v>96</v>
      </c>
      <c r="L3274" s="837" t="s">
        <v>484</v>
      </c>
      <c r="M3274" s="468" t="s">
        <v>1458</v>
      </c>
      <c r="N3274" s="514">
        <v>38790</v>
      </c>
      <c r="O3274" s="756">
        <v>105</v>
      </c>
      <c r="P3274" s="768">
        <v>95</v>
      </c>
      <c r="Q3274" s="537">
        <f>O3274*(100-P3274)/100</f>
        <v>5.25</v>
      </c>
      <c r="R3274" s="470">
        <f>Q3274*0.75</f>
        <v>3.9375</v>
      </c>
      <c r="S3274" s="1264">
        <f>N3274/Q3274</f>
        <v>7388.5714285714284</v>
      </c>
      <c r="T3274" s="1265"/>
      <c r="U3274" s="1292" t="s">
        <v>1709</v>
      </c>
      <c r="V3274" s="1293"/>
    </row>
    <row r="3275" spans="1:22" ht="18.75" customHeight="1">
      <c r="A3275" s="1652"/>
      <c r="B3275" s="817">
        <v>6</v>
      </c>
      <c r="C3275" s="1099">
        <v>0</v>
      </c>
      <c r="D3275" s="1100">
        <v>98</v>
      </c>
      <c r="E3275" s="1101">
        <v>98</v>
      </c>
      <c r="F3275" s="1102">
        <v>32</v>
      </c>
      <c r="G3275" s="514">
        <v>475</v>
      </c>
      <c r="H3275" s="514" t="s">
        <v>82</v>
      </c>
      <c r="I3275" s="514" t="s">
        <v>82</v>
      </c>
      <c r="J3275" s="838" t="s">
        <v>700</v>
      </c>
      <c r="K3275" s="1159" t="s">
        <v>1128</v>
      </c>
      <c r="L3275" s="928" t="s">
        <v>96</v>
      </c>
      <c r="M3275" s="468" t="s">
        <v>2027</v>
      </c>
      <c r="N3275" s="786">
        <v>0</v>
      </c>
      <c r="O3275" s="756">
        <v>0</v>
      </c>
      <c r="P3275" s="801">
        <v>0</v>
      </c>
      <c r="Q3275" s="537">
        <f t="shared" ref="Q3275:Q3279" si="152">O3275*(100-P3275)/100</f>
        <v>0</v>
      </c>
      <c r="R3275" s="470">
        <f>Q3275*0.75</f>
        <v>0</v>
      </c>
      <c r="S3275" s="1264" t="e">
        <f t="shared" ref="S3275:S3278" si="153">N3275/Q3275</f>
        <v>#DIV/0!</v>
      </c>
      <c r="T3275" s="1265"/>
      <c r="U3275" s="1292" t="s">
        <v>401</v>
      </c>
      <c r="V3275" s="1293"/>
    </row>
    <row r="3276" spans="1:22" ht="18.75" customHeight="1">
      <c r="A3276" s="1652"/>
      <c r="B3276" s="817">
        <v>7</v>
      </c>
      <c r="C3276" s="1099">
        <v>100</v>
      </c>
      <c r="D3276" s="1102">
        <v>62</v>
      </c>
      <c r="E3276" s="1102">
        <v>18</v>
      </c>
      <c r="F3276" s="1102">
        <v>33</v>
      </c>
      <c r="G3276" s="514">
        <v>475</v>
      </c>
      <c r="H3276" s="514" t="s">
        <v>82</v>
      </c>
      <c r="I3276" s="514" t="s">
        <v>82</v>
      </c>
      <c r="J3276" s="764" t="s">
        <v>443</v>
      </c>
      <c r="K3276" s="764" t="s">
        <v>443</v>
      </c>
      <c r="L3276" s="837" t="s">
        <v>484</v>
      </c>
      <c r="M3276" s="468" t="s">
        <v>1943</v>
      </c>
      <c r="N3276" s="514">
        <v>185500</v>
      </c>
      <c r="O3276" s="756">
        <v>26.31</v>
      </c>
      <c r="P3276" s="1130">
        <v>23</v>
      </c>
      <c r="Q3276" s="537">
        <f t="shared" si="152"/>
        <v>20.258699999999997</v>
      </c>
      <c r="R3276" s="470">
        <f>Q3276*0.75</f>
        <v>15.194024999999998</v>
      </c>
      <c r="S3276" s="1264">
        <f t="shared" si="153"/>
        <v>9156.5598977229547</v>
      </c>
      <c r="T3276" s="1265"/>
      <c r="U3276" s="1292" t="s">
        <v>1690</v>
      </c>
      <c r="V3276" s="1293"/>
    </row>
    <row r="3277" spans="1:22" ht="18.75" customHeight="1">
      <c r="A3277" s="1652"/>
      <c r="B3277" s="817">
        <v>8</v>
      </c>
      <c r="C3277" s="1099" t="s">
        <v>82</v>
      </c>
      <c r="D3277" s="1102">
        <v>230</v>
      </c>
      <c r="E3277" s="1102">
        <v>0</v>
      </c>
      <c r="F3277" s="1103" t="s">
        <v>82</v>
      </c>
      <c r="G3277" s="514">
        <v>0</v>
      </c>
      <c r="H3277" s="514" t="s">
        <v>82</v>
      </c>
      <c r="I3277" s="514" t="s">
        <v>82</v>
      </c>
      <c r="J3277" s="764" t="s">
        <v>697</v>
      </c>
      <c r="K3277" s="764">
        <v>0</v>
      </c>
      <c r="L3277" s="837" t="s">
        <v>96</v>
      </c>
      <c r="M3277" s="468" t="s">
        <v>82</v>
      </c>
      <c r="N3277" s="940"/>
      <c r="O3277" s="922"/>
      <c r="P3277" s="871"/>
      <c r="Q3277" s="537">
        <f t="shared" si="152"/>
        <v>0</v>
      </c>
      <c r="R3277" s="470">
        <f>Q3277*0.93</f>
        <v>0</v>
      </c>
      <c r="S3277" s="1264" t="e">
        <f t="shared" si="153"/>
        <v>#DIV/0!</v>
      </c>
      <c r="T3277" s="1265"/>
      <c r="U3277" s="1292" t="s">
        <v>472</v>
      </c>
      <c r="V3277" s="1293"/>
    </row>
    <row r="3278" spans="1:22" ht="18.75" customHeight="1">
      <c r="A3278" s="1652"/>
      <c r="B3278" s="817" t="s">
        <v>465</v>
      </c>
      <c r="C3278" s="1099" t="s">
        <v>82</v>
      </c>
      <c r="D3278" s="1098">
        <v>31</v>
      </c>
      <c r="E3278" s="1104">
        <v>31</v>
      </c>
      <c r="F3278" s="1103" t="s">
        <v>82</v>
      </c>
      <c r="G3278" s="838" t="s">
        <v>96</v>
      </c>
      <c r="H3278" s="468" t="s">
        <v>82</v>
      </c>
      <c r="I3278" s="514" t="s">
        <v>82</v>
      </c>
      <c r="J3278" s="764" t="s">
        <v>699</v>
      </c>
      <c r="K3278" s="514">
        <v>0</v>
      </c>
      <c r="L3278" s="786" t="s">
        <v>82</v>
      </c>
      <c r="M3278" s="863" t="s">
        <v>82</v>
      </c>
      <c r="N3278" s="923"/>
      <c r="O3278" s="922"/>
      <c r="P3278" s="871"/>
      <c r="Q3278" s="537">
        <f t="shared" si="152"/>
        <v>0</v>
      </c>
      <c r="R3278" s="470">
        <f>Q3278*0.93</f>
        <v>0</v>
      </c>
      <c r="S3278" s="1264" t="e">
        <f t="shared" si="153"/>
        <v>#DIV/0!</v>
      </c>
      <c r="T3278" s="1265"/>
      <c r="U3278" s="1292" t="s">
        <v>473</v>
      </c>
      <c r="V3278" s="1293"/>
    </row>
    <row r="3279" spans="1:22" ht="18.75" customHeight="1">
      <c r="A3279" s="1653"/>
      <c r="B3279" s="817" t="s">
        <v>467</v>
      </c>
      <c r="C3279" s="1131">
        <v>26</v>
      </c>
      <c r="D3279" s="1098">
        <v>41</v>
      </c>
      <c r="E3279" s="1109">
        <v>20</v>
      </c>
      <c r="F3279" s="1105">
        <v>32</v>
      </c>
      <c r="G3279" s="514">
        <v>475</v>
      </c>
      <c r="H3279" s="468" t="s">
        <v>82</v>
      </c>
      <c r="I3279" s="514" t="s">
        <v>82</v>
      </c>
      <c r="J3279" s="764">
        <v>0</v>
      </c>
      <c r="K3279" s="764">
        <v>0</v>
      </c>
      <c r="L3279" s="837" t="s">
        <v>484</v>
      </c>
      <c r="M3279" s="1091" t="s">
        <v>2013</v>
      </c>
      <c r="N3279" s="514">
        <v>96500</v>
      </c>
      <c r="O3279" s="787">
        <v>20.86</v>
      </c>
      <c r="P3279" s="801">
        <v>74</v>
      </c>
      <c r="Q3279" s="537">
        <f t="shared" si="152"/>
        <v>5.4236000000000004</v>
      </c>
      <c r="R3279" s="470">
        <f>Q3279*0.7835</f>
        <v>4.2493905999999999</v>
      </c>
      <c r="S3279" s="1264">
        <f>N3279/Q3279</f>
        <v>17792.610074489268</v>
      </c>
      <c r="T3279" s="1265"/>
      <c r="U3279" s="1292" t="s">
        <v>1690</v>
      </c>
      <c r="V3279" s="1293"/>
    </row>
    <row r="3280" spans="1:22" ht="18">
      <c r="A3280" s="1651">
        <v>45788</v>
      </c>
      <c r="B3280" s="817" t="s">
        <v>256</v>
      </c>
      <c r="C3280" s="1095">
        <v>50</v>
      </c>
      <c r="D3280" s="1096">
        <v>84</v>
      </c>
      <c r="E3280" s="1101">
        <v>48</v>
      </c>
      <c r="F3280" s="1098">
        <v>35</v>
      </c>
      <c r="G3280" s="514">
        <v>475</v>
      </c>
      <c r="H3280" s="970">
        <v>166</v>
      </c>
      <c r="I3280" s="514" t="s">
        <v>82</v>
      </c>
      <c r="J3280" s="1160" t="s">
        <v>1016</v>
      </c>
      <c r="K3280" s="839" t="s">
        <v>96</v>
      </c>
      <c r="L3280" s="837" t="s">
        <v>484</v>
      </c>
      <c r="M3280" s="468" t="s">
        <v>1458</v>
      </c>
      <c r="N3280" s="514">
        <v>38984</v>
      </c>
      <c r="O3280" s="756">
        <v>105</v>
      </c>
      <c r="P3280" s="768">
        <v>95</v>
      </c>
      <c r="Q3280" s="537">
        <f>O3280*(100-P3280)/100</f>
        <v>5.25</v>
      </c>
      <c r="R3280" s="470">
        <f>Q3280*0.75</f>
        <v>3.9375</v>
      </c>
      <c r="S3280" s="1264">
        <f>N3280/Q3280</f>
        <v>7425.5238095238092</v>
      </c>
      <c r="T3280" s="1265"/>
      <c r="U3280" s="1292" t="s">
        <v>1690</v>
      </c>
      <c r="V3280" s="1293"/>
    </row>
    <row r="3281" spans="1:22" ht="18">
      <c r="A3281" s="1652"/>
      <c r="B3281" s="817">
        <v>6</v>
      </c>
      <c r="C3281" s="1099">
        <v>0</v>
      </c>
      <c r="D3281" s="1100">
        <v>98</v>
      </c>
      <c r="E3281" s="1101">
        <v>98</v>
      </c>
      <c r="F3281" s="1102">
        <v>32</v>
      </c>
      <c r="G3281" s="514">
        <v>475</v>
      </c>
      <c r="H3281" s="514" t="s">
        <v>82</v>
      </c>
      <c r="I3281" s="514" t="s">
        <v>82</v>
      </c>
      <c r="J3281" s="838" t="s">
        <v>700</v>
      </c>
      <c r="K3281" s="1159" t="s">
        <v>1128</v>
      </c>
      <c r="L3281" s="928" t="s">
        <v>96</v>
      </c>
      <c r="M3281" s="468" t="s">
        <v>2027</v>
      </c>
      <c r="N3281" s="786">
        <v>0</v>
      </c>
      <c r="O3281" s="756">
        <v>0</v>
      </c>
      <c r="P3281" s="801">
        <v>0</v>
      </c>
      <c r="Q3281" s="537">
        <f t="shared" ref="Q3281:Q3285" si="154">O3281*(100-P3281)/100</f>
        <v>0</v>
      </c>
      <c r="R3281" s="470">
        <f>Q3281*0.75</f>
        <v>0</v>
      </c>
      <c r="S3281" s="1264" t="e">
        <f t="shared" ref="S3281:S3284" si="155">N3281/Q3281</f>
        <v>#DIV/0!</v>
      </c>
      <c r="T3281" s="1265"/>
      <c r="U3281" s="1292" t="s">
        <v>401</v>
      </c>
      <c r="V3281" s="1293"/>
    </row>
    <row r="3282" spans="1:22" ht="18">
      <c r="A3282" s="1652"/>
      <c r="B3282" s="817">
        <v>7</v>
      </c>
      <c r="C3282" s="1099">
        <v>100</v>
      </c>
      <c r="D3282" s="1102">
        <v>62</v>
      </c>
      <c r="E3282" s="1102">
        <v>18</v>
      </c>
      <c r="F3282" s="1102">
        <v>33</v>
      </c>
      <c r="G3282" s="514">
        <v>475</v>
      </c>
      <c r="H3282" s="514" t="s">
        <v>82</v>
      </c>
      <c r="I3282" s="514" t="s">
        <v>82</v>
      </c>
      <c r="J3282" s="764" t="s">
        <v>443</v>
      </c>
      <c r="K3282" s="764" t="s">
        <v>443</v>
      </c>
      <c r="L3282" s="837" t="s">
        <v>484</v>
      </c>
      <c r="M3282" s="468" t="s">
        <v>1943</v>
      </c>
      <c r="N3282" s="514">
        <v>185500</v>
      </c>
      <c r="O3282" s="756">
        <v>26.49</v>
      </c>
      <c r="P3282" s="1130">
        <v>23</v>
      </c>
      <c r="Q3282" s="537">
        <f t="shared" si="154"/>
        <v>20.397299999999998</v>
      </c>
      <c r="R3282" s="470">
        <f>Q3282*0.75</f>
        <v>15.297974999999997</v>
      </c>
      <c r="S3282" s="1264">
        <f t="shared" si="155"/>
        <v>9094.3409176704772</v>
      </c>
      <c r="T3282" s="1265"/>
      <c r="U3282" s="1292" t="s">
        <v>1690</v>
      </c>
      <c r="V3282" s="1293"/>
    </row>
    <row r="3283" spans="1:22" ht="18">
      <c r="A3283" s="1652"/>
      <c r="B3283" s="817">
        <v>8</v>
      </c>
      <c r="C3283" s="1099" t="s">
        <v>82</v>
      </c>
      <c r="D3283" s="1102">
        <v>230</v>
      </c>
      <c r="E3283" s="1102">
        <v>0</v>
      </c>
      <c r="F3283" s="1103" t="s">
        <v>82</v>
      </c>
      <c r="G3283" s="514">
        <v>0</v>
      </c>
      <c r="H3283" s="514" t="s">
        <v>82</v>
      </c>
      <c r="I3283" s="514" t="s">
        <v>82</v>
      </c>
      <c r="J3283" s="764" t="s">
        <v>697</v>
      </c>
      <c r="K3283" s="764">
        <v>0</v>
      </c>
      <c r="L3283" s="837" t="s">
        <v>96</v>
      </c>
      <c r="M3283" s="468" t="s">
        <v>82</v>
      </c>
      <c r="N3283" s="940"/>
      <c r="O3283" s="922"/>
      <c r="P3283" s="871"/>
      <c r="Q3283" s="537">
        <f t="shared" si="154"/>
        <v>0</v>
      </c>
      <c r="R3283" s="470">
        <f>Q3283*0.93</f>
        <v>0</v>
      </c>
      <c r="S3283" s="1264" t="e">
        <f t="shared" si="155"/>
        <v>#DIV/0!</v>
      </c>
      <c r="T3283" s="1265"/>
      <c r="U3283" s="1292" t="s">
        <v>472</v>
      </c>
      <c r="V3283" s="1293"/>
    </row>
    <row r="3284" spans="1:22" ht="18">
      <c r="A3284" s="1652"/>
      <c r="B3284" s="817" t="s">
        <v>465</v>
      </c>
      <c r="C3284" s="1099" t="s">
        <v>82</v>
      </c>
      <c r="D3284" s="1098">
        <v>31</v>
      </c>
      <c r="E3284" s="1104">
        <v>31</v>
      </c>
      <c r="F3284" s="1103" t="s">
        <v>82</v>
      </c>
      <c r="G3284" s="838" t="s">
        <v>96</v>
      </c>
      <c r="H3284" s="468" t="s">
        <v>82</v>
      </c>
      <c r="I3284" s="514" t="s">
        <v>82</v>
      </c>
      <c r="J3284" s="764" t="s">
        <v>699</v>
      </c>
      <c r="K3284" s="514">
        <v>0</v>
      </c>
      <c r="L3284" s="786" t="s">
        <v>82</v>
      </c>
      <c r="M3284" s="863" t="s">
        <v>82</v>
      </c>
      <c r="N3284" s="923"/>
      <c r="O3284" s="922"/>
      <c r="P3284" s="871"/>
      <c r="Q3284" s="537">
        <f t="shared" si="154"/>
        <v>0</v>
      </c>
      <c r="R3284" s="470">
        <f>Q3284*0.93</f>
        <v>0</v>
      </c>
      <c r="S3284" s="1264" t="e">
        <f t="shared" si="155"/>
        <v>#DIV/0!</v>
      </c>
      <c r="T3284" s="1265"/>
      <c r="U3284" s="1292" t="s">
        <v>473</v>
      </c>
      <c r="V3284" s="1293"/>
    </row>
    <row r="3285" spans="1:22" ht="18">
      <c r="A3285" s="1653"/>
      <c r="B3285" s="817" t="s">
        <v>467</v>
      </c>
      <c r="C3285" s="1131">
        <v>26</v>
      </c>
      <c r="D3285" s="1098">
        <v>41</v>
      </c>
      <c r="E3285" s="1109">
        <v>20</v>
      </c>
      <c r="F3285" s="1105">
        <v>32</v>
      </c>
      <c r="G3285" s="514">
        <v>475</v>
      </c>
      <c r="H3285" s="468" t="s">
        <v>82</v>
      </c>
      <c r="I3285" s="514" t="s">
        <v>82</v>
      </c>
      <c r="J3285" s="764">
        <v>0</v>
      </c>
      <c r="K3285" s="764">
        <v>0</v>
      </c>
      <c r="L3285" s="837" t="s">
        <v>484</v>
      </c>
      <c r="M3285" s="1091" t="s">
        <v>2013</v>
      </c>
      <c r="N3285" s="514">
        <v>96500</v>
      </c>
      <c r="O3285" s="787">
        <v>20.86</v>
      </c>
      <c r="P3285" s="801">
        <v>74</v>
      </c>
      <c r="Q3285" s="537">
        <f t="shared" si="154"/>
        <v>5.4236000000000004</v>
      </c>
      <c r="R3285" s="470">
        <f>Q3285*0.7835</f>
        <v>4.2493905999999999</v>
      </c>
      <c r="S3285" s="1264">
        <f>N3285/Q3285</f>
        <v>17792.610074489268</v>
      </c>
      <c r="T3285" s="1265"/>
      <c r="U3285" s="1292" t="s">
        <v>1690</v>
      </c>
      <c r="V3285" s="1293"/>
    </row>
    <row r="3286" spans="1:22" ht="18">
      <c r="A3286" s="1651">
        <v>45789</v>
      </c>
      <c r="B3286" s="817" t="s">
        <v>256</v>
      </c>
      <c r="C3286" s="1095">
        <v>50</v>
      </c>
      <c r="D3286" s="1096">
        <v>84</v>
      </c>
      <c r="E3286" s="1101">
        <v>48</v>
      </c>
      <c r="F3286" s="1098">
        <v>35</v>
      </c>
      <c r="G3286" s="514">
        <v>475</v>
      </c>
      <c r="H3286" s="970">
        <v>166</v>
      </c>
      <c r="I3286" s="514" t="s">
        <v>82</v>
      </c>
      <c r="J3286" s="1160" t="s">
        <v>1016</v>
      </c>
      <c r="K3286" s="839" t="s">
        <v>96</v>
      </c>
      <c r="L3286" s="837" t="s">
        <v>484</v>
      </c>
      <c r="M3286" s="468" t="s">
        <v>1458</v>
      </c>
      <c r="N3286" s="514">
        <v>38572</v>
      </c>
      <c r="O3286" s="756">
        <v>105</v>
      </c>
      <c r="P3286" s="768">
        <v>95</v>
      </c>
      <c r="Q3286" s="537">
        <f>O3286*(100-P3286)/100</f>
        <v>5.25</v>
      </c>
      <c r="R3286" s="470">
        <f>Q3286*0.75</f>
        <v>3.9375</v>
      </c>
      <c r="S3286" s="1264">
        <f>N3286/Q3286</f>
        <v>7347.0476190476193</v>
      </c>
      <c r="T3286" s="1265"/>
      <c r="U3286" s="1292" t="s">
        <v>1690</v>
      </c>
      <c r="V3286" s="1293"/>
    </row>
    <row r="3287" spans="1:22" ht="18">
      <c r="A3287" s="1652"/>
      <c r="B3287" s="817">
        <v>6</v>
      </c>
      <c r="C3287" s="1099">
        <v>0</v>
      </c>
      <c r="D3287" s="1100">
        <v>98</v>
      </c>
      <c r="E3287" s="1101">
        <v>98</v>
      </c>
      <c r="F3287" s="1102">
        <v>32</v>
      </c>
      <c r="G3287" s="514">
        <v>475</v>
      </c>
      <c r="H3287" s="514" t="s">
        <v>82</v>
      </c>
      <c r="I3287" s="514" t="s">
        <v>82</v>
      </c>
      <c r="J3287" s="838" t="s">
        <v>700</v>
      </c>
      <c r="K3287" s="1159" t="s">
        <v>1128</v>
      </c>
      <c r="L3287" s="928" t="s">
        <v>96</v>
      </c>
      <c r="M3287" s="468" t="s">
        <v>2027</v>
      </c>
      <c r="N3287" s="786">
        <v>0</v>
      </c>
      <c r="O3287" s="756">
        <v>0</v>
      </c>
      <c r="P3287" s="801">
        <v>0</v>
      </c>
      <c r="Q3287" s="537">
        <f t="shared" ref="Q3287:Q3291" si="156">O3287*(100-P3287)/100</f>
        <v>0</v>
      </c>
      <c r="R3287" s="470">
        <f>Q3287*0.75</f>
        <v>0</v>
      </c>
      <c r="S3287" s="1264" t="e">
        <f t="shared" ref="S3287:S3290" si="157">N3287/Q3287</f>
        <v>#DIV/0!</v>
      </c>
      <c r="T3287" s="1265"/>
      <c r="U3287" s="1292" t="s">
        <v>401</v>
      </c>
      <c r="V3287" s="1293"/>
    </row>
    <row r="3288" spans="1:22" ht="18">
      <c r="A3288" s="1652"/>
      <c r="B3288" s="817">
        <v>7</v>
      </c>
      <c r="C3288" s="1099">
        <v>100</v>
      </c>
      <c r="D3288" s="1102">
        <v>62</v>
      </c>
      <c r="E3288" s="1102">
        <v>18</v>
      </c>
      <c r="F3288" s="1102">
        <v>33</v>
      </c>
      <c r="G3288" s="514">
        <v>475</v>
      </c>
      <c r="H3288" s="514" t="s">
        <v>82</v>
      </c>
      <c r="I3288" s="514" t="s">
        <v>82</v>
      </c>
      <c r="J3288" s="764" t="s">
        <v>443</v>
      </c>
      <c r="K3288" s="764" t="s">
        <v>443</v>
      </c>
      <c r="L3288" s="837" t="s">
        <v>484</v>
      </c>
      <c r="M3288" s="468" t="s">
        <v>1943</v>
      </c>
      <c r="N3288" s="514">
        <v>185500</v>
      </c>
      <c r="O3288" s="756">
        <v>26.46</v>
      </c>
      <c r="P3288" s="1130">
        <v>23</v>
      </c>
      <c r="Q3288" s="537">
        <f t="shared" si="156"/>
        <v>20.374200000000002</v>
      </c>
      <c r="R3288" s="470">
        <f>Q3288*0.75</f>
        <v>15.280650000000001</v>
      </c>
      <c r="S3288" s="1264">
        <f t="shared" si="157"/>
        <v>9104.6519617948179</v>
      </c>
      <c r="T3288" s="1265"/>
      <c r="U3288" s="1292" t="s">
        <v>1690</v>
      </c>
      <c r="V3288" s="1293"/>
    </row>
    <row r="3289" spans="1:22" ht="18">
      <c r="A3289" s="1652"/>
      <c r="B3289" s="817">
        <v>8</v>
      </c>
      <c r="C3289" s="1099" t="s">
        <v>82</v>
      </c>
      <c r="D3289" s="1102">
        <v>230</v>
      </c>
      <c r="E3289" s="1102">
        <v>0</v>
      </c>
      <c r="F3289" s="1103" t="s">
        <v>82</v>
      </c>
      <c r="G3289" s="514">
        <v>0</v>
      </c>
      <c r="H3289" s="514" t="s">
        <v>82</v>
      </c>
      <c r="I3289" s="514" t="s">
        <v>82</v>
      </c>
      <c r="J3289" s="764" t="s">
        <v>697</v>
      </c>
      <c r="K3289" s="764">
        <v>0</v>
      </c>
      <c r="L3289" s="837" t="s">
        <v>96</v>
      </c>
      <c r="M3289" s="468" t="s">
        <v>82</v>
      </c>
      <c r="N3289" s="940"/>
      <c r="O3289" s="922"/>
      <c r="P3289" s="871"/>
      <c r="Q3289" s="537">
        <f t="shared" si="156"/>
        <v>0</v>
      </c>
      <c r="R3289" s="470">
        <f>Q3289*0.93</f>
        <v>0</v>
      </c>
      <c r="S3289" s="1264" t="e">
        <f t="shared" si="157"/>
        <v>#DIV/0!</v>
      </c>
      <c r="T3289" s="1265"/>
      <c r="U3289" s="1292" t="s">
        <v>472</v>
      </c>
      <c r="V3289" s="1293"/>
    </row>
    <row r="3290" spans="1:22" ht="18">
      <c r="A3290" s="1652"/>
      <c r="B3290" s="817" t="s">
        <v>465</v>
      </c>
      <c r="C3290" s="1099" t="s">
        <v>82</v>
      </c>
      <c r="D3290" s="1098">
        <v>31</v>
      </c>
      <c r="E3290" s="1104">
        <v>31</v>
      </c>
      <c r="F3290" s="1103" t="s">
        <v>82</v>
      </c>
      <c r="G3290" s="838" t="s">
        <v>96</v>
      </c>
      <c r="H3290" s="468" t="s">
        <v>82</v>
      </c>
      <c r="I3290" s="514" t="s">
        <v>82</v>
      </c>
      <c r="J3290" s="764" t="s">
        <v>699</v>
      </c>
      <c r="K3290" s="514">
        <v>0</v>
      </c>
      <c r="L3290" s="786" t="s">
        <v>82</v>
      </c>
      <c r="M3290" s="863" t="s">
        <v>82</v>
      </c>
      <c r="N3290" s="923"/>
      <c r="O3290" s="922"/>
      <c r="P3290" s="871"/>
      <c r="Q3290" s="537">
        <f t="shared" si="156"/>
        <v>0</v>
      </c>
      <c r="R3290" s="470">
        <f>Q3290*0.93</f>
        <v>0</v>
      </c>
      <c r="S3290" s="1264" t="e">
        <f t="shared" si="157"/>
        <v>#DIV/0!</v>
      </c>
      <c r="T3290" s="1265"/>
      <c r="U3290" s="1292" t="s">
        <v>473</v>
      </c>
      <c r="V3290" s="1293"/>
    </row>
    <row r="3291" spans="1:22" ht="18">
      <c r="A3291" s="1653"/>
      <c r="B3291" s="817" t="s">
        <v>467</v>
      </c>
      <c r="C3291" s="1131">
        <v>26</v>
      </c>
      <c r="D3291" s="1098">
        <v>41</v>
      </c>
      <c r="E3291" s="1109">
        <v>20</v>
      </c>
      <c r="F3291" s="1105">
        <v>32</v>
      </c>
      <c r="G3291" s="514">
        <v>475</v>
      </c>
      <c r="H3291" s="468" t="s">
        <v>82</v>
      </c>
      <c r="I3291" s="514" t="s">
        <v>82</v>
      </c>
      <c r="J3291" s="764">
        <v>0</v>
      </c>
      <c r="K3291" s="764">
        <v>0</v>
      </c>
      <c r="L3291" s="837" t="s">
        <v>484</v>
      </c>
      <c r="M3291" s="1091" t="s">
        <v>2013</v>
      </c>
      <c r="N3291" s="514">
        <v>96500</v>
      </c>
      <c r="O3291" s="787">
        <v>20.86</v>
      </c>
      <c r="P3291" s="801">
        <v>74</v>
      </c>
      <c r="Q3291" s="537">
        <f t="shared" si="156"/>
        <v>5.4236000000000004</v>
      </c>
      <c r="R3291" s="470">
        <f>Q3291*0.7835</f>
        <v>4.2493905999999999</v>
      </c>
      <c r="S3291" s="1264">
        <f>N3291/Q3291</f>
        <v>17792.610074489268</v>
      </c>
      <c r="T3291" s="1265"/>
      <c r="U3291" s="1292" t="s">
        <v>1690</v>
      </c>
      <c r="V3291" s="1293"/>
    </row>
    <row r="3292" spans="1:22" ht="18">
      <c r="A3292" s="1651">
        <v>45790</v>
      </c>
      <c r="B3292" s="817" t="s">
        <v>256</v>
      </c>
      <c r="C3292" s="1095">
        <v>50</v>
      </c>
      <c r="D3292" s="1096">
        <v>84</v>
      </c>
      <c r="E3292" s="1101">
        <v>47</v>
      </c>
      <c r="F3292" s="1098">
        <v>35</v>
      </c>
      <c r="G3292" s="514">
        <v>475</v>
      </c>
      <c r="H3292" s="970">
        <v>166</v>
      </c>
      <c r="I3292" s="514" t="s">
        <v>82</v>
      </c>
      <c r="J3292" s="1160" t="s">
        <v>1016</v>
      </c>
      <c r="K3292" s="839" t="s">
        <v>96</v>
      </c>
      <c r="L3292" s="837" t="s">
        <v>484</v>
      </c>
      <c r="M3292" s="468" t="s">
        <v>1301</v>
      </c>
      <c r="N3292" s="514">
        <v>38743</v>
      </c>
      <c r="O3292" s="756">
        <v>105</v>
      </c>
      <c r="P3292" s="768">
        <v>95</v>
      </c>
      <c r="Q3292" s="537">
        <f>O3292*(100-P3292)/100</f>
        <v>5.25</v>
      </c>
      <c r="R3292" s="470">
        <f>Q3292*0.75</f>
        <v>3.9375</v>
      </c>
      <c r="S3292" s="1264">
        <f>N3292/Q3292</f>
        <v>7379.6190476190477</v>
      </c>
      <c r="T3292" s="1265"/>
      <c r="U3292" s="1292" t="s">
        <v>1690</v>
      </c>
      <c r="V3292" s="1293"/>
    </row>
    <row r="3293" spans="1:22" ht="18">
      <c r="A3293" s="1652"/>
      <c r="B3293" s="817">
        <v>6</v>
      </c>
      <c r="C3293" s="1099">
        <v>0</v>
      </c>
      <c r="D3293" s="1100">
        <v>99</v>
      </c>
      <c r="E3293" s="1101">
        <v>98</v>
      </c>
      <c r="F3293" s="1102">
        <v>32</v>
      </c>
      <c r="G3293" s="514">
        <v>475</v>
      </c>
      <c r="H3293" s="514" t="s">
        <v>82</v>
      </c>
      <c r="I3293" s="514" t="s">
        <v>82</v>
      </c>
      <c r="J3293" s="838" t="s">
        <v>700</v>
      </c>
      <c r="K3293" s="1159" t="s">
        <v>1128</v>
      </c>
      <c r="L3293" s="928" t="s">
        <v>96</v>
      </c>
      <c r="M3293" s="468" t="s">
        <v>2027</v>
      </c>
      <c r="N3293" s="786">
        <v>0</v>
      </c>
      <c r="O3293" s="756">
        <v>0</v>
      </c>
      <c r="P3293" s="801">
        <v>0</v>
      </c>
      <c r="Q3293" s="537">
        <f t="shared" ref="Q3293:Q3297" si="158">O3293*(100-P3293)/100</f>
        <v>0</v>
      </c>
      <c r="R3293" s="470">
        <f>Q3293*0.75</f>
        <v>0</v>
      </c>
      <c r="S3293" s="1264" t="e">
        <f t="shared" ref="S3293:S3296" si="159">N3293/Q3293</f>
        <v>#DIV/0!</v>
      </c>
      <c r="T3293" s="1265"/>
      <c r="U3293" s="1292" t="s">
        <v>401</v>
      </c>
      <c r="V3293" s="1293"/>
    </row>
    <row r="3294" spans="1:22" ht="18">
      <c r="A3294" s="1652"/>
      <c r="B3294" s="817">
        <v>7</v>
      </c>
      <c r="C3294" s="1099">
        <v>100</v>
      </c>
      <c r="D3294" s="1102">
        <v>62</v>
      </c>
      <c r="E3294" s="1102">
        <v>18</v>
      </c>
      <c r="F3294" s="1102">
        <v>33</v>
      </c>
      <c r="G3294" s="514">
        <v>474</v>
      </c>
      <c r="H3294" s="514" t="s">
        <v>82</v>
      </c>
      <c r="I3294" s="514" t="s">
        <v>82</v>
      </c>
      <c r="J3294" s="764" t="s">
        <v>443</v>
      </c>
      <c r="K3294" s="764" t="s">
        <v>443</v>
      </c>
      <c r="L3294" s="837" t="s">
        <v>484</v>
      </c>
      <c r="M3294" s="468" t="s">
        <v>1943</v>
      </c>
      <c r="N3294" s="514">
        <v>185500</v>
      </c>
      <c r="O3294" s="756">
        <v>22.65</v>
      </c>
      <c r="P3294" s="1130">
        <v>23</v>
      </c>
      <c r="Q3294" s="537">
        <f t="shared" si="158"/>
        <v>17.4405</v>
      </c>
      <c r="R3294" s="470">
        <f>Q3294*0.75</f>
        <v>13.080375</v>
      </c>
      <c r="S3294" s="1264">
        <f t="shared" si="159"/>
        <v>10636.162954043748</v>
      </c>
      <c r="T3294" s="1265"/>
      <c r="U3294" s="1292" t="s">
        <v>1690</v>
      </c>
      <c r="V3294" s="1293"/>
    </row>
    <row r="3295" spans="1:22" ht="18">
      <c r="A3295" s="1652"/>
      <c r="B3295" s="817">
        <v>8</v>
      </c>
      <c r="C3295" s="1099" t="s">
        <v>82</v>
      </c>
      <c r="D3295" s="1102">
        <v>230</v>
      </c>
      <c r="E3295" s="1102">
        <v>0</v>
      </c>
      <c r="F3295" s="1103" t="s">
        <v>82</v>
      </c>
      <c r="G3295" s="514">
        <v>0</v>
      </c>
      <c r="H3295" s="514" t="s">
        <v>82</v>
      </c>
      <c r="I3295" s="514" t="s">
        <v>82</v>
      </c>
      <c r="J3295" s="764" t="s">
        <v>697</v>
      </c>
      <c r="K3295" s="764">
        <v>0</v>
      </c>
      <c r="L3295" s="837" t="s">
        <v>96</v>
      </c>
      <c r="M3295" s="468" t="s">
        <v>82</v>
      </c>
      <c r="N3295" s="940"/>
      <c r="O3295" s="922"/>
      <c r="P3295" s="871"/>
      <c r="Q3295" s="537">
        <f t="shared" si="158"/>
        <v>0</v>
      </c>
      <c r="R3295" s="470">
        <f>Q3295*0.93</f>
        <v>0</v>
      </c>
      <c r="S3295" s="1264" t="e">
        <f t="shared" si="159"/>
        <v>#DIV/0!</v>
      </c>
      <c r="T3295" s="1265"/>
      <c r="U3295" s="1292" t="s">
        <v>472</v>
      </c>
      <c r="V3295" s="1293"/>
    </row>
    <row r="3296" spans="1:22" ht="18">
      <c r="A3296" s="1652"/>
      <c r="B3296" s="817" t="s">
        <v>465</v>
      </c>
      <c r="C3296" s="1099" t="s">
        <v>82</v>
      </c>
      <c r="D3296" s="1098">
        <v>31</v>
      </c>
      <c r="E3296" s="1104">
        <v>31</v>
      </c>
      <c r="F3296" s="1103" t="s">
        <v>82</v>
      </c>
      <c r="G3296" s="838" t="s">
        <v>96</v>
      </c>
      <c r="H3296" s="468" t="s">
        <v>82</v>
      </c>
      <c r="I3296" s="514" t="s">
        <v>82</v>
      </c>
      <c r="J3296" s="764" t="s">
        <v>699</v>
      </c>
      <c r="K3296" s="514">
        <v>0</v>
      </c>
      <c r="L3296" s="786" t="s">
        <v>82</v>
      </c>
      <c r="M3296" s="863" t="s">
        <v>82</v>
      </c>
      <c r="N3296" s="923"/>
      <c r="O3296" s="922"/>
      <c r="P3296" s="871"/>
      <c r="Q3296" s="537">
        <f t="shared" si="158"/>
        <v>0</v>
      </c>
      <c r="R3296" s="470">
        <f>Q3296*0.93</f>
        <v>0</v>
      </c>
      <c r="S3296" s="1264" t="e">
        <f t="shared" si="159"/>
        <v>#DIV/0!</v>
      </c>
      <c r="T3296" s="1265"/>
      <c r="U3296" s="1292" t="s">
        <v>473</v>
      </c>
      <c r="V3296" s="1293"/>
    </row>
    <row r="3297" spans="1:22" ht="18">
      <c r="A3297" s="1653"/>
      <c r="B3297" s="817" t="s">
        <v>467</v>
      </c>
      <c r="C3297" s="1131">
        <v>26</v>
      </c>
      <c r="D3297" s="1098">
        <v>41</v>
      </c>
      <c r="E3297" s="1109">
        <v>20</v>
      </c>
      <c r="F3297" s="1105">
        <v>32</v>
      </c>
      <c r="G3297" s="514">
        <v>475</v>
      </c>
      <c r="H3297" s="468" t="s">
        <v>82</v>
      </c>
      <c r="I3297" s="514" t="s">
        <v>82</v>
      </c>
      <c r="J3297" s="764">
        <v>0</v>
      </c>
      <c r="K3297" s="764">
        <v>0</v>
      </c>
      <c r="L3297" s="837" t="s">
        <v>484</v>
      </c>
      <c r="M3297" s="1091" t="s">
        <v>2030</v>
      </c>
      <c r="N3297" s="514">
        <v>96500</v>
      </c>
      <c r="O3297" s="787">
        <v>18.5</v>
      </c>
      <c r="P3297" s="801">
        <v>74</v>
      </c>
      <c r="Q3297" s="537">
        <f t="shared" si="158"/>
        <v>4.8099999999999996</v>
      </c>
      <c r="R3297" s="470">
        <f>Q3297*0.7835</f>
        <v>3.7686349999999997</v>
      </c>
      <c r="S3297" s="1264">
        <f>N3297/Q3297</f>
        <v>20062.370062370064</v>
      </c>
      <c r="T3297" s="1265"/>
      <c r="U3297" s="1292" t="s">
        <v>1690</v>
      </c>
      <c r="V3297" s="1293"/>
    </row>
    <row r="3298" spans="1:22" ht="18">
      <c r="A3298" s="1651">
        <v>45791</v>
      </c>
      <c r="B3298" s="817" t="s">
        <v>256</v>
      </c>
      <c r="C3298" s="1095">
        <v>50</v>
      </c>
      <c r="D3298" s="1096">
        <v>84</v>
      </c>
      <c r="E3298" s="1101">
        <v>47</v>
      </c>
      <c r="F3298" s="1098">
        <v>35</v>
      </c>
      <c r="G3298" s="514">
        <v>476</v>
      </c>
      <c r="H3298" s="970">
        <v>166</v>
      </c>
      <c r="I3298" s="514" t="s">
        <v>82</v>
      </c>
      <c r="J3298" s="1160" t="s">
        <v>1016</v>
      </c>
      <c r="K3298" s="839" t="s">
        <v>96</v>
      </c>
      <c r="L3298" s="837" t="s">
        <v>484</v>
      </c>
      <c r="M3298" s="468" t="s">
        <v>1352</v>
      </c>
      <c r="N3298" s="514">
        <v>38475</v>
      </c>
      <c r="O3298" s="756">
        <v>105</v>
      </c>
      <c r="P3298" s="768">
        <v>95</v>
      </c>
      <c r="Q3298" s="537">
        <f>O3298*(100-P3298)/100</f>
        <v>5.25</v>
      </c>
      <c r="R3298" s="470">
        <f>Q3298*0.75</f>
        <v>3.9375</v>
      </c>
      <c r="S3298" s="1264">
        <f>N3298/Q3298</f>
        <v>7328.5714285714284</v>
      </c>
      <c r="T3298" s="1265"/>
      <c r="U3298" s="1292" t="s">
        <v>1690</v>
      </c>
      <c r="V3298" s="1293"/>
    </row>
    <row r="3299" spans="1:22" ht="18">
      <c r="A3299" s="1652"/>
      <c r="B3299" s="817">
        <v>6</v>
      </c>
      <c r="C3299" s="1099">
        <v>0</v>
      </c>
      <c r="D3299" s="1100">
        <v>99</v>
      </c>
      <c r="E3299" s="1101">
        <v>98</v>
      </c>
      <c r="F3299" s="1102">
        <v>32</v>
      </c>
      <c r="G3299" s="514">
        <v>477</v>
      </c>
      <c r="H3299" s="514" t="s">
        <v>82</v>
      </c>
      <c r="I3299" s="514" t="s">
        <v>82</v>
      </c>
      <c r="J3299" s="838" t="s">
        <v>700</v>
      </c>
      <c r="K3299" s="1159" t="s">
        <v>1128</v>
      </c>
      <c r="L3299" s="928" t="s">
        <v>96</v>
      </c>
      <c r="M3299" s="468" t="s">
        <v>2027</v>
      </c>
      <c r="N3299" s="786">
        <v>0</v>
      </c>
      <c r="O3299" s="756">
        <v>0</v>
      </c>
      <c r="P3299" s="801">
        <v>0</v>
      </c>
      <c r="Q3299" s="537">
        <f t="shared" ref="Q3299:Q3303" si="160">O3299*(100-P3299)/100</f>
        <v>0</v>
      </c>
      <c r="R3299" s="470">
        <f>Q3299*0.75</f>
        <v>0</v>
      </c>
      <c r="S3299" s="1264" t="e">
        <f t="shared" ref="S3299:S3302" si="161">N3299/Q3299</f>
        <v>#DIV/0!</v>
      </c>
      <c r="T3299" s="1265"/>
      <c r="U3299" s="1292" t="s">
        <v>401</v>
      </c>
      <c r="V3299" s="1293"/>
    </row>
    <row r="3300" spans="1:22" ht="18">
      <c r="A3300" s="1652"/>
      <c r="B3300" s="817">
        <v>7</v>
      </c>
      <c r="C3300" s="1099">
        <v>100</v>
      </c>
      <c r="D3300" s="1102">
        <v>62</v>
      </c>
      <c r="E3300" s="1102">
        <v>18</v>
      </c>
      <c r="F3300" s="1102">
        <v>33</v>
      </c>
      <c r="G3300" s="514">
        <v>476</v>
      </c>
      <c r="H3300" s="514" t="s">
        <v>82</v>
      </c>
      <c r="I3300" s="514" t="s">
        <v>82</v>
      </c>
      <c r="J3300" s="764" t="s">
        <v>443</v>
      </c>
      <c r="K3300" s="764" t="s">
        <v>443</v>
      </c>
      <c r="L3300" s="837" t="s">
        <v>484</v>
      </c>
      <c r="M3300" s="468" t="s">
        <v>1943</v>
      </c>
      <c r="N3300" s="514">
        <v>185500</v>
      </c>
      <c r="O3300" s="756">
        <v>26.52</v>
      </c>
      <c r="P3300" s="1130">
        <v>23</v>
      </c>
      <c r="Q3300" s="537">
        <f t="shared" si="160"/>
        <v>20.420400000000001</v>
      </c>
      <c r="R3300" s="470">
        <f>Q3300*0.75</f>
        <v>15.315300000000001</v>
      </c>
      <c r="S3300" s="1264">
        <f t="shared" si="161"/>
        <v>9084.0532017002606</v>
      </c>
      <c r="T3300" s="1265"/>
      <c r="U3300" s="1292" t="s">
        <v>1690</v>
      </c>
      <c r="V3300" s="1293"/>
    </row>
    <row r="3301" spans="1:22" ht="18">
      <c r="A3301" s="1652"/>
      <c r="B3301" s="817">
        <v>8</v>
      </c>
      <c r="C3301" s="1099" t="s">
        <v>82</v>
      </c>
      <c r="D3301" s="1102">
        <v>230</v>
      </c>
      <c r="E3301" s="1102">
        <v>0</v>
      </c>
      <c r="F3301" s="1103" t="s">
        <v>82</v>
      </c>
      <c r="G3301" s="514">
        <v>0</v>
      </c>
      <c r="H3301" s="514" t="s">
        <v>82</v>
      </c>
      <c r="I3301" s="514" t="s">
        <v>82</v>
      </c>
      <c r="J3301" s="764" t="s">
        <v>697</v>
      </c>
      <c r="K3301" s="764">
        <v>0</v>
      </c>
      <c r="L3301" s="837" t="s">
        <v>96</v>
      </c>
      <c r="M3301" s="468" t="s">
        <v>82</v>
      </c>
      <c r="N3301" s="940"/>
      <c r="O3301" s="922"/>
      <c r="P3301" s="871"/>
      <c r="Q3301" s="537">
        <f t="shared" si="160"/>
        <v>0</v>
      </c>
      <c r="R3301" s="470">
        <f>Q3301*0.93</f>
        <v>0</v>
      </c>
      <c r="S3301" s="1264" t="e">
        <f t="shared" si="161"/>
        <v>#DIV/0!</v>
      </c>
      <c r="T3301" s="1265"/>
      <c r="U3301" s="1292" t="s">
        <v>472</v>
      </c>
      <c r="V3301" s="1293"/>
    </row>
    <row r="3302" spans="1:22" ht="18">
      <c r="A3302" s="1652"/>
      <c r="B3302" s="817" t="s">
        <v>465</v>
      </c>
      <c r="C3302" s="1099" t="s">
        <v>82</v>
      </c>
      <c r="D3302" s="1098">
        <v>31</v>
      </c>
      <c r="E3302" s="1104">
        <v>31</v>
      </c>
      <c r="F3302" s="1103" t="s">
        <v>82</v>
      </c>
      <c r="G3302" s="838" t="s">
        <v>96</v>
      </c>
      <c r="H3302" s="468" t="s">
        <v>82</v>
      </c>
      <c r="I3302" s="514" t="s">
        <v>82</v>
      </c>
      <c r="J3302" s="764" t="s">
        <v>699</v>
      </c>
      <c r="K3302" s="514">
        <v>0</v>
      </c>
      <c r="L3302" s="786" t="s">
        <v>82</v>
      </c>
      <c r="M3302" s="863" t="s">
        <v>82</v>
      </c>
      <c r="N3302" s="923"/>
      <c r="O3302" s="922"/>
      <c r="P3302" s="871"/>
      <c r="Q3302" s="537">
        <f t="shared" si="160"/>
        <v>0</v>
      </c>
      <c r="R3302" s="470">
        <f>Q3302*0.93</f>
        <v>0</v>
      </c>
      <c r="S3302" s="1264" t="e">
        <f t="shared" si="161"/>
        <v>#DIV/0!</v>
      </c>
      <c r="T3302" s="1265"/>
      <c r="U3302" s="1292" t="s">
        <v>473</v>
      </c>
      <c r="V3302" s="1293"/>
    </row>
    <row r="3303" spans="1:22" ht="18">
      <c r="A3303" s="1653"/>
      <c r="B3303" s="817" t="s">
        <v>467</v>
      </c>
      <c r="C3303" s="1131">
        <v>26</v>
      </c>
      <c r="D3303" s="1098">
        <v>41</v>
      </c>
      <c r="E3303" s="1109">
        <v>20</v>
      </c>
      <c r="F3303" s="1105">
        <v>32</v>
      </c>
      <c r="G3303" s="514">
        <v>476</v>
      </c>
      <c r="H3303" s="468" t="s">
        <v>82</v>
      </c>
      <c r="I3303" s="514" t="s">
        <v>82</v>
      </c>
      <c r="J3303" s="764">
        <v>0</v>
      </c>
      <c r="K3303" s="764">
        <v>0</v>
      </c>
      <c r="L3303" s="837" t="s">
        <v>484</v>
      </c>
      <c r="M3303" s="1091" t="s">
        <v>2030</v>
      </c>
      <c r="N3303" s="514">
        <v>96500</v>
      </c>
      <c r="O3303" s="787">
        <v>22</v>
      </c>
      <c r="P3303" s="801">
        <v>74</v>
      </c>
      <c r="Q3303" s="537">
        <f t="shared" si="160"/>
        <v>5.72</v>
      </c>
      <c r="R3303" s="470">
        <f>Q3303*0.7835</f>
        <v>4.4816199999999995</v>
      </c>
      <c r="S3303" s="1264">
        <f>N3303/Q3303</f>
        <v>16870.629370629373</v>
      </c>
      <c r="T3303" s="1265"/>
      <c r="U3303" s="1292" t="s">
        <v>1690</v>
      </c>
      <c r="V3303" s="1293"/>
    </row>
    <row r="3304" spans="1:22" ht="18">
      <c r="A3304" s="1651">
        <v>45792</v>
      </c>
      <c r="B3304" s="817" t="s">
        <v>256</v>
      </c>
      <c r="C3304" s="1095">
        <v>50</v>
      </c>
      <c r="D3304" s="1096">
        <v>84</v>
      </c>
      <c r="E3304" s="1101">
        <v>47</v>
      </c>
      <c r="F3304" s="1098">
        <v>35</v>
      </c>
      <c r="G3304" s="514">
        <v>473</v>
      </c>
      <c r="H3304" s="970">
        <v>166</v>
      </c>
      <c r="I3304" s="514" t="s">
        <v>82</v>
      </c>
      <c r="J3304" s="1160" t="s">
        <v>1016</v>
      </c>
      <c r="K3304" s="839" t="s">
        <v>96</v>
      </c>
      <c r="L3304" s="837" t="s">
        <v>484</v>
      </c>
      <c r="M3304" s="468" t="s">
        <v>1352</v>
      </c>
      <c r="N3304" s="514">
        <v>38085</v>
      </c>
      <c r="O3304" s="756">
        <v>105</v>
      </c>
      <c r="P3304" s="768">
        <v>95</v>
      </c>
      <c r="Q3304" s="537">
        <f>O3304*(100-P3304)/100</f>
        <v>5.25</v>
      </c>
      <c r="R3304" s="470">
        <f>Q3304*0.75</f>
        <v>3.9375</v>
      </c>
      <c r="S3304" s="1264">
        <f>N3304/Q3304</f>
        <v>7254.2857142857147</v>
      </c>
      <c r="T3304" s="1265"/>
      <c r="U3304" s="1292" t="s">
        <v>1690</v>
      </c>
      <c r="V3304" s="1293"/>
    </row>
    <row r="3305" spans="1:22" ht="18">
      <c r="A3305" s="1652"/>
      <c r="B3305" s="817">
        <v>6</v>
      </c>
      <c r="C3305" s="1099">
        <v>0</v>
      </c>
      <c r="D3305" s="1100">
        <v>99</v>
      </c>
      <c r="E3305" s="1101">
        <v>98</v>
      </c>
      <c r="F3305" s="1102">
        <v>32</v>
      </c>
      <c r="G3305" s="514">
        <v>477</v>
      </c>
      <c r="H3305" s="514" t="s">
        <v>82</v>
      </c>
      <c r="I3305" s="514" t="s">
        <v>82</v>
      </c>
      <c r="J3305" s="838" t="s">
        <v>700</v>
      </c>
      <c r="K3305" s="1159" t="s">
        <v>1128</v>
      </c>
      <c r="L3305" s="928" t="s">
        <v>96</v>
      </c>
      <c r="M3305" s="468" t="s">
        <v>2027</v>
      </c>
      <c r="N3305" s="786">
        <v>0</v>
      </c>
      <c r="O3305" s="756">
        <v>0</v>
      </c>
      <c r="P3305" s="801">
        <v>0</v>
      </c>
      <c r="Q3305" s="537">
        <f t="shared" ref="Q3305:Q3309" si="162">O3305*(100-P3305)/100</f>
        <v>0</v>
      </c>
      <c r="R3305" s="470">
        <f>Q3305*0.75</f>
        <v>0</v>
      </c>
      <c r="S3305" s="1264" t="e">
        <f t="shared" ref="S3305:S3308" si="163">N3305/Q3305</f>
        <v>#DIV/0!</v>
      </c>
      <c r="T3305" s="1265"/>
      <c r="U3305" s="1292" t="s">
        <v>401</v>
      </c>
      <c r="V3305" s="1293"/>
    </row>
    <row r="3306" spans="1:22" ht="18">
      <c r="A3306" s="1652"/>
      <c r="B3306" s="817">
        <v>7</v>
      </c>
      <c r="C3306" s="1099">
        <v>100</v>
      </c>
      <c r="D3306" s="1102">
        <v>62</v>
      </c>
      <c r="E3306" s="1102">
        <v>18</v>
      </c>
      <c r="F3306" s="1102">
        <v>33</v>
      </c>
      <c r="G3306" s="514">
        <v>473</v>
      </c>
      <c r="H3306" s="514" t="s">
        <v>82</v>
      </c>
      <c r="I3306" s="514" t="s">
        <v>82</v>
      </c>
      <c r="J3306" s="764" t="s">
        <v>443</v>
      </c>
      <c r="K3306" s="764" t="s">
        <v>443</v>
      </c>
      <c r="L3306" s="837" t="s">
        <v>484</v>
      </c>
      <c r="M3306" s="468" t="s">
        <v>1943</v>
      </c>
      <c r="N3306" s="514">
        <v>185500</v>
      </c>
      <c r="O3306" s="756">
        <v>26.95</v>
      </c>
      <c r="P3306" s="1130">
        <v>23</v>
      </c>
      <c r="Q3306" s="537">
        <f t="shared" si="162"/>
        <v>20.7515</v>
      </c>
      <c r="R3306" s="470">
        <f>Q3306*0.75</f>
        <v>15.563625</v>
      </c>
      <c r="S3306" s="1264">
        <f t="shared" si="163"/>
        <v>8939.1128352167307</v>
      </c>
      <c r="T3306" s="1265"/>
      <c r="U3306" s="1292" t="s">
        <v>1690</v>
      </c>
      <c r="V3306" s="1293"/>
    </row>
    <row r="3307" spans="1:22" ht="18">
      <c r="A3307" s="1652"/>
      <c r="B3307" s="817">
        <v>8</v>
      </c>
      <c r="C3307" s="1099" t="s">
        <v>82</v>
      </c>
      <c r="D3307" s="1102">
        <v>230</v>
      </c>
      <c r="E3307" s="1102">
        <v>0</v>
      </c>
      <c r="F3307" s="1103" t="s">
        <v>82</v>
      </c>
      <c r="G3307" s="514">
        <v>0</v>
      </c>
      <c r="H3307" s="514" t="s">
        <v>82</v>
      </c>
      <c r="I3307" s="514" t="s">
        <v>82</v>
      </c>
      <c r="J3307" s="764" t="s">
        <v>697</v>
      </c>
      <c r="K3307" s="764">
        <v>0</v>
      </c>
      <c r="L3307" s="837" t="s">
        <v>96</v>
      </c>
      <c r="M3307" s="468" t="s">
        <v>82</v>
      </c>
      <c r="N3307" s="940"/>
      <c r="O3307" s="922"/>
      <c r="P3307" s="871"/>
      <c r="Q3307" s="537">
        <f t="shared" si="162"/>
        <v>0</v>
      </c>
      <c r="R3307" s="470">
        <f>Q3307*0.93</f>
        <v>0</v>
      </c>
      <c r="S3307" s="1264" t="e">
        <f t="shared" si="163"/>
        <v>#DIV/0!</v>
      </c>
      <c r="T3307" s="1265"/>
      <c r="U3307" s="1292" t="s">
        <v>472</v>
      </c>
      <c r="V3307" s="1293"/>
    </row>
    <row r="3308" spans="1:22" ht="18">
      <c r="A3308" s="1652"/>
      <c r="B3308" s="817" t="s">
        <v>465</v>
      </c>
      <c r="C3308" s="1099" t="s">
        <v>82</v>
      </c>
      <c r="D3308" s="1098">
        <v>31</v>
      </c>
      <c r="E3308" s="1104">
        <v>31</v>
      </c>
      <c r="F3308" s="1103" t="s">
        <v>82</v>
      </c>
      <c r="G3308" s="838" t="s">
        <v>96</v>
      </c>
      <c r="H3308" s="468" t="s">
        <v>82</v>
      </c>
      <c r="I3308" s="514" t="s">
        <v>82</v>
      </c>
      <c r="J3308" s="764" t="s">
        <v>699</v>
      </c>
      <c r="K3308" s="514">
        <v>0</v>
      </c>
      <c r="L3308" s="786" t="s">
        <v>82</v>
      </c>
      <c r="M3308" s="863" t="s">
        <v>82</v>
      </c>
      <c r="N3308" s="923"/>
      <c r="O3308" s="922"/>
      <c r="P3308" s="871"/>
      <c r="Q3308" s="537">
        <f t="shared" si="162"/>
        <v>0</v>
      </c>
      <c r="R3308" s="470">
        <f>Q3308*0.93</f>
        <v>0</v>
      </c>
      <c r="S3308" s="1264" t="e">
        <f t="shared" si="163"/>
        <v>#DIV/0!</v>
      </c>
      <c r="T3308" s="1265"/>
      <c r="U3308" s="1292" t="s">
        <v>473</v>
      </c>
      <c r="V3308" s="1293"/>
    </row>
    <row r="3309" spans="1:22" ht="18">
      <c r="A3309" s="1653"/>
      <c r="B3309" s="817" t="s">
        <v>467</v>
      </c>
      <c r="C3309" s="1131">
        <v>26</v>
      </c>
      <c r="D3309" s="1098">
        <v>41</v>
      </c>
      <c r="E3309" s="1109">
        <v>20</v>
      </c>
      <c r="F3309" s="1105">
        <v>32</v>
      </c>
      <c r="G3309" s="514">
        <v>473</v>
      </c>
      <c r="H3309" s="468" t="s">
        <v>82</v>
      </c>
      <c r="I3309" s="514" t="s">
        <v>82</v>
      </c>
      <c r="J3309" s="764">
        <v>0</v>
      </c>
      <c r="K3309" s="764">
        <v>0</v>
      </c>
      <c r="L3309" s="837" t="s">
        <v>484</v>
      </c>
      <c r="M3309" s="1091" t="s">
        <v>2030</v>
      </c>
      <c r="N3309" s="514">
        <v>96500</v>
      </c>
      <c r="O3309" s="787">
        <v>21.5</v>
      </c>
      <c r="P3309" s="801">
        <v>74</v>
      </c>
      <c r="Q3309" s="537">
        <f t="shared" si="162"/>
        <v>5.59</v>
      </c>
      <c r="R3309" s="470">
        <f>Q3309*0.7835</f>
        <v>4.3797649999999999</v>
      </c>
      <c r="S3309" s="1264">
        <f>N3309/Q3309</f>
        <v>17262.969588550983</v>
      </c>
      <c r="T3309" s="1265"/>
      <c r="U3309" s="1292" t="s">
        <v>1690</v>
      </c>
      <c r="V3309" s="1293"/>
    </row>
    <row r="3310" spans="1:22" ht="18">
      <c r="A3310" s="1651">
        <v>45793</v>
      </c>
      <c r="B3310" s="817" t="s">
        <v>256</v>
      </c>
      <c r="C3310" s="1095">
        <v>50</v>
      </c>
      <c r="D3310" s="1096">
        <v>84</v>
      </c>
      <c r="E3310" s="1101">
        <v>47</v>
      </c>
      <c r="F3310" s="1098">
        <v>35</v>
      </c>
      <c r="G3310" s="514">
        <v>474</v>
      </c>
      <c r="H3310" s="970">
        <v>166</v>
      </c>
      <c r="I3310" s="514" t="s">
        <v>82</v>
      </c>
      <c r="J3310" s="1160" t="s">
        <v>1016</v>
      </c>
      <c r="K3310" s="839" t="s">
        <v>96</v>
      </c>
      <c r="L3310" s="837" t="s">
        <v>484</v>
      </c>
      <c r="M3310" s="468" t="s">
        <v>1352</v>
      </c>
      <c r="N3310" s="514">
        <v>37861</v>
      </c>
      <c r="O3310" s="756">
        <v>105</v>
      </c>
      <c r="P3310" s="768">
        <v>95</v>
      </c>
      <c r="Q3310" s="537">
        <f>O3310*(100-P3310)/100</f>
        <v>5.25</v>
      </c>
      <c r="R3310" s="470">
        <f>Q3310*0.75</f>
        <v>3.9375</v>
      </c>
      <c r="S3310" s="1264">
        <f>N3310/Q3310</f>
        <v>7211.6190476190477</v>
      </c>
      <c r="T3310" s="1265"/>
      <c r="U3310" s="1292" t="s">
        <v>1690</v>
      </c>
      <c r="V3310" s="1293"/>
    </row>
    <row r="3311" spans="1:22" ht="18">
      <c r="A3311" s="1652"/>
      <c r="B3311" s="817">
        <v>6</v>
      </c>
      <c r="C3311" s="1099">
        <v>0</v>
      </c>
      <c r="D3311" s="1100">
        <v>99</v>
      </c>
      <c r="E3311" s="1101">
        <v>98</v>
      </c>
      <c r="F3311" s="1102">
        <v>32</v>
      </c>
      <c r="G3311" s="514">
        <v>478</v>
      </c>
      <c r="H3311" s="514" t="s">
        <v>82</v>
      </c>
      <c r="I3311" s="514" t="s">
        <v>82</v>
      </c>
      <c r="J3311" s="838" t="s">
        <v>700</v>
      </c>
      <c r="K3311" s="1159" t="s">
        <v>1128</v>
      </c>
      <c r="L3311" s="928" t="s">
        <v>96</v>
      </c>
      <c r="M3311" s="468" t="s">
        <v>2027</v>
      </c>
      <c r="N3311" s="786">
        <v>0</v>
      </c>
      <c r="O3311" s="756">
        <v>0</v>
      </c>
      <c r="P3311" s="801">
        <v>0</v>
      </c>
      <c r="Q3311" s="537">
        <f t="shared" ref="Q3311:Q3315" si="164">O3311*(100-P3311)/100</f>
        <v>0</v>
      </c>
      <c r="R3311" s="470">
        <f>Q3311*0.75</f>
        <v>0</v>
      </c>
      <c r="S3311" s="1264" t="e">
        <f t="shared" ref="S3311:S3314" si="165">N3311/Q3311</f>
        <v>#DIV/0!</v>
      </c>
      <c r="T3311" s="1265"/>
      <c r="U3311" s="1292" t="s">
        <v>401</v>
      </c>
      <c r="V3311" s="1293"/>
    </row>
    <row r="3312" spans="1:22" ht="18">
      <c r="A3312" s="1652"/>
      <c r="B3312" s="817">
        <v>7</v>
      </c>
      <c r="C3312" s="1099">
        <v>100</v>
      </c>
      <c r="D3312" s="1102">
        <v>62</v>
      </c>
      <c r="E3312" s="1102">
        <v>18</v>
      </c>
      <c r="F3312" s="1102">
        <v>33</v>
      </c>
      <c r="G3312" s="514">
        <v>473</v>
      </c>
      <c r="H3312" s="514" t="s">
        <v>82</v>
      </c>
      <c r="I3312" s="514" t="s">
        <v>82</v>
      </c>
      <c r="J3312" s="764" t="s">
        <v>443</v>
      </c>
      <c r="K3312" s="764" t="s">
        <v>443</v>
      </c>
      <c r="L3312" s="837" t="s">
        <v>484</v>
      </c>
      <c r="M3312" s="468" t="s">
        <v>1879</v>
      </c>
      <c r="N3312" s="514">
        <v>185500</v>
      </c>
      <c r="O3312" s="756">
        <v>25.96</v>
      </c>
      <c r="P3312" s="1130">
        <v>23</v>
      </c>
      <c r="Q3312" s="537">
        <f t="shared" si="164"/>
        <v>19.9892</v>
      </c>
      <c r="R3312" s="470">
        <f>Q3312*0.75</f>
        <v>14.991900000000001</v>
      </c>
      <c r="S3312" s="1264">
        <f t="shared" si="165"/>
        <v>9280.0112060512674</v>
      </c>
      <c r="T3312" s="1265"/>
      <c r="U3312" s="1292" t="s">
        <v>1690</v>
      </c>
      <c r="V3312" s="1293"/>
    </row>
    <row r="3313" spans="1:22" ht="18">
      <c r="A3313" s="1652"/>
      <c r="B3313" s="817">
        <v>8</v>
      </c>
      <c r="C3313" s="1099" t="s">
        <v>82</v>
      </c>
      <c r="D3313" s="1102">
        <v>230</v>
      </c>
      <c r="E3313" s="1102">
        <v>0</v>
      </c>
      <c r="F3313" s="1103" t="s">
        <v>82</v>
      </c>
      <c r="G3313" s="514">
        <v>0</v>
      </c>
      <c r="H3313" s="514" t="s">
        <v>82</v>
      </c>
      <c r="I3313" s="514" t="s">
        <v>82</v>
      </c>
      <c r="J3313" s="764" t="s">
        <v>697</v>
      </c>
      <c r="K3313" s="764">
        <v>0</v>
      </c>
      <c r="L3313" s="837" t="s">
        <v>96</v>
      </c>
      <c r="M3313" s="468" t="s">
        <v>82</v>
      </c>
      <c r="N3313" s="940"/>
      <c r="O3313" s="922"/>
      <c r="P3313" s="871"/>
      <c r="Q3313" s="537">
        <f t="shared" si="164"/>
        <v>0</v>
      </c>
      <c r="R3313" s="470">
        <f>Q3313*0.93</f>
        <v>0</v>
      </c>
      <c r="S3313" s="1264" t="e">
        <f t="shared" si="165"/>
        <v>#DIV/0!</v>
      </c>
      <c r="T3313" s="1265"/>
      <c r="U3313" s="1292" t="s">
        <v>472</v>
      </c>
      <c r="V3313" s="1293"/>
    </row>
    <row r="3314" spans="1:22" ht="18">
      <c r="A3314" s="1652"/>
      <c r="B3314" s="817" t="s">
        <v>465</v>
      </c>
      <c r="C3314" s="1099" t="s">
        <v>82</v>
      </c>
      <c r="D3314" s="1098">
        <v>31</v>
      </c>
      <c r="E3314" s="1104">
        <v>31</v>
      </c>
      <c r="F3314" s="1103" t="s">
        <v>82</v>
      </c>
      <c r="G3314" s="838" t="s">
        <v>96</v>
      </c>
      <c r="H3314" s="468" t="s">
        <v>82</v>
      </c>
      <c r="I3314" s="514" t="s">
        <v>82</v>
      </c>
      <c r="J3314" s="764" t="s">
        <v>699</v>
      </c>
      <c r="K3314" s="514">
        <v>0</v>
      </c>
      <c r="L3314" s="786" t="s">
        <v>82</v>
      </c>
      <c r="M3314" s="863" t="s">
        <v>82</v>
      </c>
      <c r="N3314" s="923"/>
      <c r="O3314" s="922"/>
      <c r="P3314" s="871"/>
      <c r="Q3314" s="537">
        <f t="shared" si="164"/>
        <v>0</v>
      </c>
      <c r="R3314" s="470">
        <f>Q3314*0.93</f>
        <v>0</v>
      </c>
      <c r="S3314" s="1264" t="e">
        <f t="shared" si="165"/>
        <v>#DIV/0!</v>
      </c>
      <c r="T3314" s="1265"/>
      <c r="U3314" s="1292" t="s">
        <v>473</v>
      </c>
      <c r="V3314" s="1293"/>
    </row>
    <row r="3315" spans="1:22" ht="18">
      <c r="A3315" s="1653"/>
      <c r="B3315" s="817" t="s">
        <v>467</v>
      </c>
      <c r="C3315" s="1131">
        <v>26</v>
      </c>
      <c r="D3315" s="1098">
        <v>41</v>
      </c>
      <c r="E3315" s="1109">
        <v>20</v>
      </c>
      <c r="F3315" s="1105">
        <v>32</v>
      </c>
      <c r="G3315" s="514">
        <v>473</v>
      </c>
      <c r="H3315" s="468" t="s">
        <v>82</v>
      </c>
      <c r="I3315" s="514" t="s">
        <v>82</v>
      </c>
      <c r="J3315" s="764">
        <v>0</v>
      </c>
      <c r="K3315" s="764">
        <v>0</v>
      </c>
      <c r="L3315" s="837" t="s">
        <v>484</v>
      </c>
      <c r="M3315" s="1091" t="s">
        <v>2030</v>
      </c>
      <c r="N3315" s="514">
        <v>96500</v>
      </c>
      <c r="O3315" s="787">
        <v>19</v>
      </c>
      <c r="P3315" s="801">
        <v>74</v>
      </c>
      <c r="Q3315" s="537">
        <f t="shared" si="164"/>
        <v>4.9400000000000004</v>
      </c>
      <c r="R3315" s="470">
        <f>Q3315*0.7835</f>
        <v>3.8704900000000002</v>
      </c>
      <c r="S3315" s="1264">
        <f>N3315/Q3315</f>
        <v>19534.412955465585</v>
      </c>
      <c r="T3315" s="1265"/>
      <c r="U3315" s="1292" t="s">
        <v>1690</v>
      </c>
      <c r="V3315" s="1293"/>
    </row>
    <row r="3316" spans="1:22" ht="18">
      <c r="A3316" s="1651">
        <v>45794</v>
      </c>
      <c r="B3316" s="817" t="s">
        <v>256</v>
      </c>
      <c r="C3316" s="1095">
        <v>50</v>
      </c>
      <c r="D3316" s="1096">
        <v>84</v>
      </c>
      <c r="E3316" s="1101">
        <v>47</v>
      </c>
      <c r="F3316" s="1098">
        <v>35</v>
      </c>
      <c r="G3316" s="514">
        <v>473</v>
      </c>
      <c r="H3316" s="970">
        <v>166</v>
      </c>
      <c r="I3316" s="514" t="s">
        <v>82</v>
      </c>
      <c r="J3316" s="1160" t="s">
        <v>1016</v>
      </c>
      <c r="K3316" s="839" t="s">
        <v>96</v>
      </c>
      <c r="L3316" s="837" t="s">
        <v>484</v>
      </c>
      <c r="M3316" s="468" t="s">
        <v>1352</v>
      </c>
      <c r="N3316" s="514">
        <v>37988</v>
      </c>
      <c r="O3316" s="756">
        <v>105</v>
      </c>
      <c r="P3316" s="768">
        <v>95</v>
      </c>
      <c r="Q3316" s="537">
        <f>O3316*(100-P3316)/100</f>
        <v>5.25</v>
      </c>
      <c r="R3316" s="470">
        <f>Q3316*0.75</f>
        <v>3.9375</v>
      </c>
      <c r="S3316" s="1264">
        <f>N3316/Q3316</f>
        <v>7235.8095238095239</v>
      </c>
      <c r="T3316" s="1265"/>
      <c r="U3316" s="1292" t="s">
        <v>1690</v>
      </c>
      <c r="V3316" s="1293"/>
    </row>
    <row r="3317" spans="1:22" ht="18">
      <c r="A3317" s="1652"/>
      <c r="B3317" s="817">
        <v>6</v>
      </c>
      <c r="C3317" s="1099">
        <v>0</v>
      </c>
      <c r="D3317" s="1100">
        <v>99</v>
      </c>
      <c r="E3317" s="1101">
        <v>98</v>
      </c>
      <c r="F3317" s="1102">
        <v>32</v>
      </c>
      <c r="G3317" s="514">
        <v>476</v>
      </c>
      <c r="H3317" s="514" t="s">
        <v>82</v>
      </c>
      <c r="I3317" s="514" t="s">
        <v>82</v>
      </c>
      <c r="J3317" s="838" t="s">
        <v>700</v>
      </c>
      <c r="K3317" s="1159" t="s">
        <v>1128</v>
      </c>
      <c r="L3317" s="928" t="s">
        <v>96</v>
      </c>
      <c r="M3317" s="468" t="s">
        <v>2027</v>
      </c>
      <c r="N3317" s="786">
        <v>0</v>
      </c>
      <c r="O3317" s="756">
        <v>0</v>
      </c>
      <c r="P3317" s="801">
        <v>0</v>
      </c>
      <c r="Q3317" s="537">
        <f t="shared" ref="Q3317:Q3321" si="166">O3317*(100-P3317)/100</f>
        <v>0</v>
      </c>
      <c r="R3317" s="470">
        <f>Q3317*0.75</f>
        <v>0</v>
      </c>
      <c r="S3317" s="1264" t="e">
        <f t="shared" ref="S3317:S3320" si="167">N3317/Q3317</f>
        <v>#DIV/0!</v>
      </c>
      <c r="T3317" s="1265"/>
      <c r="U3317" s="1292" t="s">
        <v>401</v>
      </c>
      <c r="V3317" s="1293"/>
    </row>
    <row r="3318" spans="1:22" ht="18">
      <c r="A3318" s="1652"/>
      <c r="B3318" s="817">
        <v>7</v>
      </c>
      <c r="C3318" s="1099">
        <v>100</v>
      </c>
      <c r="D3318" s="1102">
        <v>62</v>
      </c>
      <c r="E3318" s="1102">
        <v>18</v>
      </c>
      <c r="F3318" s="1102">
        <v>33</v>
      </c>
      <c r="G3318" s="514">
        <v>473</v>
      </c>
      <c r="H3318" s="514" t="s">
        <v>82</v>
      </c>
      <c r="I3318" s="514" t="s">
        <v>82</v>
      </c>
      <c r="J3318" s="764" t="s">
        <v>443</v>
      </c>
      <c r="K3318" s="764" t="s">
        <v>443</v>
      </c>
      <c r="L3318" s="837" t="s">
        <v>484</v>
      </c>
      <c r="M3318" s="468" t="s">
        <v>1879</v>
      </c>
      <c r="N3318" s="514">
        <v>185500</v>
      </c>
      <c r="O3318" s="756">
        <v>28</v>
      </c>
      <c r="P3318" s="1130">
        <v>23</v>
      </c>
      <c r="Q3318" s="537">
        <f t="shared" si="166"/>
        <v>21.56</v>
      </c>
      <c r="R3318" s="470">
        <f>Q3318*0.75</f>
        <v>16.169999999999998</v>
      </c>
      <c r="S3318" s="1264">
        <f t="shared" si="167"/>
        <v>8603.8961038961043</v>
      </c>
      <c r="T3318" s="1265"/>
      <c r="U3318" s="1292" t="s">
        <v>1690</v>
      </c>
      <c r="V3318" s="1293"/>
    </row>
    <row r="3319" spans="1:22" ht="18">
      <c r="A3319" s="1652"/>
      <c r="B3319" s="817">
        <v>8</v>
      </c>
      <c r="C3319" s="1099" t="s">
        <v>82</v>
      </c>
      <c r="D3319" s="1102">
        <v>230</v>
      </c>
      <c r="E3319" s="1102">
        <v>0</v>
      </c>
      <c r="F3319" s="1103" t="s">
        <v>82</v>
      </c>
      <c r="G3319" s="514">
        <v>0</v>
      </c>
      <c r="H3319" s="514" t="s">
        <v>82</v>
      </c>
      <c r="I3319" s="514" t="s">
        <v>82</v>
      </c>
      <c r="J3319" s="764" t="s">
        <v>697</v>
      </c>
      <c r="K3319" s="764">
        <v>0</v>
      </c>
      <c r="L3319" s="837" t="s">
        <v>96</v>
      </c>
      <c r="M3319" s="468" t="s">
        <v>82</v>
      </c>
      <c r="N3319" s="940"/>
      <c r="O3319" s="922"/>
      <c r="P3319" s="871"/>
      <c r="Q3319" s="537">
        <f t="shared" si="166"/>
        <v>0</v>
      </c>
      <c r="R3319" s="470">
        <f>Q3319*0.93</f>
        <v>0</v>
      </c>
      <c r="S3319" s="1264" t="e">
        <f t="shared" si="167"/>
        <v>#DIV/0!</v>
      </c>
      <c r="T3319" s="1265"/>
      <c r="U3319" s="1292" t="s">
        <v>472</v>
      </c>
      <c r="V3319" s="1293"/>
    </row>
    <row r="3320" spans="1:22" ht="18">
      <c r="A3320" s="1652"/>
      <c r="B3320" s="817" t="s">
        <v>465</v>
      </c>
      <c r="C3320" s="1099" t="s">
        <v>82</v>
      </c>
      <c r="D3320" s="1098">
        <v>31</v>
      </c>
      <c r="E3320" s="1104">
        <v>31</v>
      </c>
      <c r="F3320" s="1103" t="s">
        <v>82</v>
      </c>
      <c r="G3320" s="838" t="s">
        <v>96</v>
      </c>
      <c r="H3320" s="468" t="s">
        <v>82</v>
      </c>
      <c r="I3320" s="514" t="s">
        <v>82</v>
      </c>
      <c r="J3320" s="764" t="s">
        <v>699</v>
      </c>
      <c r="K3320" s="514">
        <v>0</v>
      </c>
      <c r="L3320" s="786" t="s">
        <v>82</v>
      </c>
      <c r="M3320" s="863" t="s">
        <v>82</v>
      </c>
      <c r="N3320" s="923"/>
      <c r="O3320" s="922"/>
      <c r="P3320" s="871"/>
      <c r="Q3320" s="537">
        <f t="shared" si="166"/>
        <v>0</v>
      </c>
      <c r="R3320" s="470">
        <f>Q3320*0.93</f>
        <v>0</v>
      </c>
      <c r="S3320" s="1264" t="e">
        <f t="shared" si="167"/>
        <v>#DIV/0!</v>
      </c>
      <c r="T3320" s="1265"/>
      <c r="U3320" s="1292" t="s">
        <v>473</v>
      </c>
      <c r="V3320" s="1293"/>
    </row>
    <row r="3321" spans="1:22" ht="18">
      <c r="A3321" s="1653"/>
      <c r="B3321" s="817" t="s">
        <v>467</v>
      </c>
      <c r="C3321" s="1131">
        <v>26</v>
      </c>
      <c r="D3321" s="1098">
        <v>41</v>
      </c>
      <c r="E3321" s="1109">
        <v>20</v>
      </c>
      <c r="F3321" s="1105">
        <v>32</v>
      </c>
      <c r="G3321" s="514">
        <v>473</v>
      </c>
      <c r="H3321" s="468" t="s">
        <v>82</v>
      </c>
      <c r="I3321" s="514" t="s">
        <v>82</v>
      </c>
      <c r="J3321" s="764">
        <v>0</v>
      </c>
      <c r="K3321" s="764">
        <v>0</v>
      </c>
      <c r="L3321" s="837" t="s">
        <v>484</v>
      </c>
      <c r="M3321" s="1091" t="s">
        <v>2030</v>
      </c>
      <c r="N3321" s="514">
        <v>96500</v>
      </c>
      <c r="O3321" s="787">
        <v>19.84</v>
      </c>
      <c r="P3321" s="801">
        <v>74</v>
      </c>
      <c r="Q3321" s="537">
        <f t="shared" si="166"/>
        <v>5.1584000000000003</v>
      </c>
      <c r="R3321" s="470">
        <f>Q3321*0.7835</f>
        <v>4.0416064</v>
      </c>
      <c r="S3321" s="1264">
        <f>N3321/Q3321</f>
        <v>18707.351116625308</v>
      </c>
      <c r="T3321" s="1265"/>
      <c r="U3321" s="1292" t="s">
        <v>1690</v>
      </c>
      <c r="V3321" s="1293"/>
    </row>
    <row r="3322" spans="1:22" ht="18.75" customHeight="1">
      <c r="A3322" s="1651">
        <v>45795</v>
      </c>
      <c r="B3322" s="817" t="s">
        <v>256</v>
      </c>
      <c r="C3322" s="1095">
        <v>50</v>
      </c>
      <c r="D3322" s="1096">
        <v>84</v>
      </c>
      <c r="E3322" s="1101">
        <v>47</v>
      </c>
      <c r="F3322" s="1098">
        <v>35</v>
      </c>
      <c r="G3322" s="514">
        <v>472</v>
      </c>
      <c r="H3322" s="970">
        <v>166</v>
      </c>
      <c r="I3322" s="514" t="s">
        <v>82</v>
      </c>
      <c r="J3322" s="1160" t="s">
        <v>1016</v>
      </c>
      <c r="K3322" s="839" t="s">
        <v>96</v>
      </c>
      <c r="L3322" s="837" t="s">
        <v>484</v>
      </c>
      <c r="M3322" s="468" t="s">
        <v>1352</v>
      </c>
      <c r="N3322" s="514">
        <v>40954</v>
      </c>
      <c r="O3322" s="756">
        <v>105</v>
      </c>
      <c r="P3322" s="768">
        <v>95</v>
      </c>
      <c r="Q3322" s="537">
        <f>O3322*(100-P3322)/100</f>
        <v>5.25</v>
      </c>
      <c r="R3322" s="470">
        <f>Q3322*0.75</f>
        <v>3.9375</v>
      </c>
      <c r="S3322" s="1264">
        <f>N3322/Q3322</f>
        <v>7800.7619047619046</v>
      </c>
      <c r="T3322" s="1265"/>
      <c r="U3322" s="1292" t="s">
        <v>1690</v>
      </c>
      <c r="V3322" s="1293"/>
    </row>
    <row r="3323" spans="1:22" ht="18.75" customHeight="1">
      <c r="A3323" s="1652"/>
      <c r="B3323" s="817">
        <v>6</v>
      </c>
      <c r="C3323" s="1099">
        <v>0</v>
      </c>
      <c r="D3323" s="1100">
        <v>99</v>
      </c>
      <c r="E3323" s="1101">
        <v>98</v>
      </c>
      <c r="F3323" s="1102">
        <v>32</v>
      </c>
      <c r="G3323" s="514">
        <v>476</v>
      </c>
      <c r="H3323" s="514" t="s">
        <v>82</v>
      </c>
      <c r="I3323" s="514" t="s">
        <v>82</v>
      </c>
      <c r="J3323" s="838" t="s">
        <v>700</v>
      </c>
      <c r="K3323" s="1159" t="s">
        <v>697</v>
      </c>
      <c r="L3323" s="928" t="s">
        <v>96</v>
      </c>
      <c r="M3323" s="468" t="s">
        <v>2027</v>
      </c>
      <c r="N3323" s="786">
        <v>0</v>
      </c>
      <c r="O3323" s="756">
        <v>0</v>
      </c>
      <c r="P3323" s="801">
        <v>0</v>
      </c>
      <c r="Q3323" s="537">
        <f t="shared" ref="Q3323:Q3327" si="168">O3323*(100-P3323)/100</f>
        <v>0</v>
      </c>
      <c r="R3323" s="470">
        <f>Q3323*0.75</f>
        <v>0</v>
      </c>
      <c r="S3323" s="1264" t="e">
        <f t="shared" ref="S3323:S3326" si="169">N3323/Q3323</f>
        <v>#DIV/0!</v>
      </c>
      <c r="T3323" s="1265"/>
      <c r="U3323" s="1292" t="s">
        <v>401</v>
      </c>
      <c r="V3323" s="1293"/>
    </row>
    <row r="3324" spans="1:22" ht="18.75" customHeight="1">
      <c r="A3324" s="1652"/>
      <c r="B3324" s="817">
        <v>7</v>
      </c>
      <c r="C3324" s="1099">
        <v>100</v>
      </c>
      <c r="D3324" s="1102">
        <v>62</v>
      </c>
      <c r="E3324" s="1102">
        <v>18</v>
      </c>
      <c r="F3324" s="1102">
        <v>33</v>
      </c>
      <c r="G3324" s="514">
        <v>471</v>
      </c>
      <c r="H3324" s="514" t="s">
        <v>82</v>
      </c>
      <c r="I3324" s="514" t="s">
        <v>82</v>
      </c>
      <c r="J3324" s="764" t="s">
        <v>443</v>
      </c>
      <c r="K3324" s="764" t="s">
        <v>443</v>
      </c>
      <c r="L3324" s="837" t="s">
        <v>484</v>
      </c>
      <c r="M3324" s="468" t="s">
        <v>1879</v>
      </c>
      <c r="N3324" s="514">
        <v>185500</v>
      </c>
      <c r="O3324" s="756">
        <v>27.69</v>
      </c>
      <c r="P3324" s="1130">
        <v>23</v>
      </c>
      <c r="Q3324" s="537">
        <f t="shared" si="168"/>
        <v>21.321300000000001</v>
      </c>
      <c r="R3324" s="470">
        <f>Q3324*0.75</f>
        <v>15.990975000000001</v>
      </c>
      <c r="S3324" s="1264">
        <f t="shared" si="169"/>
        <v>8700.219967825602</v>
      </c>
      <c r="T3324" s="1265"/>
      <c r="U3324" s="1292" t="s">
        <v>1690</v>
      </c>
      <c r="V3324" s="1293"/>
    </row>
    <row r="3325" spans="1:22" ht="18.75" customHeight="1">
      <c r="A3325" s="1652"/>
      <c r="B3325" s="817">
        <v>8</v>
      </c>
      <c r="C3325" s="1099" t="s">
        <v>82</v>
      </c>
      <c r="D3325" s="1102">
        <v>230</v>
      </c>
      <c r="E3325" s="1102">
        <v>0</v>
      </c>
      <c r="F3325" s="1103" t="s">
        <v>82</v>
      </c>
      <c r="G3325" s="514">
        <v>0</v>
      </c>
      <c r="H3325" s="514" t="s">
        <v>82</v>
      </c>
      <c r="I3325" s="514" t="s">
        <v>82</v>
      </c>
      <c r="J3325" s="764" t="s">
        <v>697</v>
      </c>
      <c r="K3325" s="764">
        <v>0</v>
      </c>
      <c r="L3325" s="837" t="s">
        <v>96</v>
      </c>
      <c r="M3325" s="468" t="s">
        <v>82</v>
      </c>
      <c r="N3325" s="940"/>
      <c r="O3325" s="922"/>
      <c r="P3325" s="871"/>
      <c r="Q3325" s="537">
        <f t="shared" si="168"/>
        <v>0</v>
      </c>
      <c r="R3325" s="470">
        <f>Q3325*0.93</f>
        <v>0</v>
      </c>
      <c r="S3325" s="1264" t="e">
        <f t="shared" si="169"/>
        <v>#DIV/0!</v>
      </c>
      <c r="T3325" s="1265"/>
      <c r="U3325" s="1292" t="s">
        <v>472</v>
      </c>
      <c r="V3325" s="1293"/>
    </row>
    <row r="3326" spans="1:22" ht="18.75" customHeight="1">
      <c r="A3326" s="1652"/>
      <c r="B3326" s="817" t="s">
        <v>465</v>
      </c>
      <c r="C3326" s="1099" t="s">
        <v>82</v>
      </c>
      <c r="D3326" s="1098">
        <v>31</v>
      </c>
      <c r="E3326" s="1104">
        <v>31</v>
      </c>
      <c r="F3326" s="1103" t="s">
        <v>82</v>
      </c>
      <c r="G3326" s="838" t="s">
        <v>96</v>
      </c>
      <c r="H3326" s="468" t="s">
        <v>82</v>
      </c>
      <c r="I3326" s="514" t="s">
        <v>82</v>
      </c>
      <c r="J3326" s="764" t="s">
        <v>699</v>
      </c>
      <c r="K3326" s="514">
        <v>0</v>
      </c>
      <c r="L3326" s="786" t="s">
        <v>82</v>
      </c>
      <c r="M3326" s="863" t="s">
        <v>82</v>
      </c>
      <c r="N3326" s="923"/>
      <c r="O3326" s="922"/>
      <c r="P3326" s="871"/>
      <c r="Q3326" s="537">
        <f t="shared" si="168"/>
        <v>0</v>
      </c>
      <c r="R3326" s="470">
        <f>Q3326*0.93</f>
        <v>0</v>
      </c>
      <c r="S3326" s="1264" t="e">
        <f t="shared" si="169"/>
        <v>#DIV/0!</v>
      </c>
      <c r="T3326" s="1265"/>
      <c r="U3326" s="1292" t="s">
        <v>473</v>
      </c>
      <c r="V3326" s="1293"/>
    </row>
    <row r="3327" spans="1:22" ht="18.75" customHeight="1">
      <c r="A3327" s="1653"/>
      <c r="B3327" s="817" t="s">
        <v>467</v>
      </c>
      <c r="C3327" s="1131">
        <v>26</v>
      </c>
      <c r="D3327" s="1098">
        <v>41</v>
      </c>
      <c r="E3327" s="1109">
        <v>20</v>
      </c>
      <c r="F3327" s="1105">
        <v>32</v>
      </c>
      <c r="G3327" s="514">
        <v>471</v>
      </c>
      <c r="H3327" s="468" t="s">
        <v>82</v>
      </c>
      <c r="I3327" s="514" t="s">
        <v>82</v>
      </c>
      <c r="J3327" s="764">
        <v>0</v>
      </c>
      <c r="K3327" s="764">
        <v>0</v>
      </c>
      <c r="L3327" s="837" t="s">
        <v>484</v>
      </c>
      <c r="M3327" s="1091" t="s">
        <v>2030</v>
      </c>
      <c r="N3327" s="514">
        <v>96500</v>
      </c>
      <c r="O3327" s="787">
        <v>19.5</v>
      </c>
      <c r="P3327" s="801">
        <v>74</v>
      </c>
      <c r="Q3327" s="537">
        <f t="shared" si="168"/>
        <v>5.07</v>
      </c>
      <c r="R3327" s="470">
        <f>Q3327*0.7835</f>
        <v>3.9723450000000002</v>
      </c>
      <c r="S3327" s="1264">
        <f>N3327/Q3327</f>
        <v>19033.530571992109</v>
      </c>
      <c r="T3327" s="1265"/>
      <c r="U3327" s="1292" t="s">
        <v>1690</v>
      </c>
      <c r="V3327" s="1293"/>
    </row>
    <row r="3328" spans="1:22" ht="18.75" customHeight="1">
      <c r="A3328" s="1651">
        <v>45796</v>
      </c>
      <c r="B3328" s="817" t="s">
        <v>256</v>
      </c>
      <c r="C3328" s="1095">
        <v>50</v>
      </c>
      <c r="D3328" s="1096">
        <v>85</v>
      </c>
      <c r="E3328" s="1101">
        <v>47</v>
      </c>
      <c r="F3328" s="1098">
        <v>35</v>
      </c>
      <c r="G3328" s="514">
        <v>475</v>
      </c>
      <c r="H3328" s="970">
        <v>166</v>
      </c>
      <c r="I3328" s="514" t="s">
        <v>82</v>
      </c>
      <c r="J3328" s="1160" t="s">
        <v>1016</v>
      </c>
      <c r="K3328" s="839" t="s">
        <v>96</v>
      </c>
      <c r="L3328" s="837" t="s">
        <v>484</v>
      </c>
      <c r="M3328" s="468" t="s">
        <v>1352</v>
      </c>
      <c r="N3328" s="514">
        <v>38732</v>
      </c>
      <c r="O3328" s="756">
        <v>105</v>
      </c>
      <c r="P3328" s="768">
        <v>95</v>
      </c>
      <c r="Q3328" s="537">
        <f>O3328*(100-P3328)/100</f>
        <v>5.25</v>
      </c>
      <c r="R3328" s="470">
        <f>Q3328*0.75</f>
        <v>3.9375</v>
      </c>
      <c r="S3328" s="1264">
        <f>N3328/Q3328</f>
        <v>7377.5238095238092</v>
      </c>
      <c r="T3328" s="1265"/>
      <c r="U3328" s="1292" t="s">
        <v>1690</v>
      </c>
      <c r="V3328" s="1293"/>
    </row>
    <row r="3329" spans="1:23" ht="18.75" customHeight="1">
      <c r="A3329" s="1652"/>
      <c r="B3329" s="817">
        <v>6</v>
      </c>
      <c r="C3329" s="1099">
        <v>0</v>
      </c>
      <c r="D3329" s="1100">
        <v>99</v>
      </c>
      <c r="E3329" s="1101">
        <v>98</v>
      </c>
      <c r="F3329" s="1102">
        <v>32</v>
      </c>
      <c r="G3329" s="514">
        <v>478</v>
      </c>
      <c r="H3329" s="514" t="s">
        <v>82</v>
      </c>
      <c r="I3329" s="514" t="s">
        <v>82</v>
      </c>
      <c r="J3329" s="838" t="s">
        <v>700</v>
      </c>
      <c r="K3329" s="1159" t="s">
        <v>697</v>
      </c>
      <c r="L3329" s="928" t="s">
        <v>96</v>
      </c>
      <c r="M3329" s="468" t="s">
        <v>2027</v>
      </c>
      <c r="N3329" s="786">
        <v>0</v>
      </c>
      <c r="O3329" s="756">
        <v>0</v>
      </c>
      <c r="P3329" s="801">
        <v>0</v>
      </c>
      <c r="Q3329" s="537">
        <f t="shared" ref="Q3329:Q3333" si="170">O3329*(100-P3329)/100</f>
        <v>0</v>
      </c>
      <c r="R3329" s="470">
        <f>Q3329*0.75</f>
        <v>0</v>
      </c>
      <c r="S3329" s="1264" t="e">
        <f t="shared" ref="S3329:S3332" si="171">N3329/Q3329</f>
        <v>#DIV/0!</v>
      </c>
      <c r="T3329" s="1265"/>
      <c r="U3329" s="1292" t="s">
        <v>401</v>
      </c>
      <c r="V3329" s="1293"/>
    </row>
    <row r="3330" spans="1:23" ht="18.75" customHeight="1">
      <c r="A3330" s="1652"/>
      <c r="B3330" s="817">
        <v>7</v>
      </c>
      <c r="C3330" s="1099">
        <v>100</v>
      </c>
      <c r="D3330" s="1102">
        <v>62</v>
      </c>
      <c r="E3330" s="1102">
        <v>18</v>
      </c>
      <c r="F3330" s="1102">
        <v>33</v>
      </c>
      <c r="G3330" s="514">
        <v>473</v>
      </c>
      <c r="H3330" s="514" t="s">
        <v>82</v>
      </c>
      <c r="I3330" s="514" t="s">
        <v>82</v>
      </c>
      <c r="J3330" s="764" t="s">
        <v>443</v>
      </c>
      <c r="K3330" s="764" t="s">
        <v>443</v>
      </c>
      <c r="L3330" s="837" t="s">
        <v>484</v>
      </c>
      <c r="M3330" s="468" t="s">
        <v>1879</v>
      </c>
      <c r="N3330" s="514">
        <v>185500</v>
      </c>
      <c r="O3330" s="756">
        <v>28.82</v>
      </c>
      <c r="P3330" s="1130">
        <v>23</v>
      </c>
      <c r="Q3330" s="537">
        <f t="shared" si="170"/>
        <v>22.191399999999998</v>
      </c>
      <c r="R3330" s="470">
        <f>Q3330*0.75</f>
        <v>16.643549999999998</v>
      </c>
      <c r="S3330" s="1264">
        <f t="shared" si="171"/>
        <v>8359.0940634660274</v>
      </c>
      <c r="T3330" s="1265"/>
      <c r="U3330" s="1292" t="s">
        <v>1690</v>
      </c>
      <c r="V3330" s="1293"/>
    </row>
    <row r="3331" spans="1:23" ht="18.75" customHeight="1">
      <c r="A3331" s="1652"/>
      <c r="B3331" s="817">
        <v>8</v>
      </c>
      <c r="C3331" s="1099" t="s">
        <v>82</v>
      </c>
      <c r="D3331" s="1102">
        <v>230</v>
      </c>
      <c r="E3331" s="1102">
        <v>0</v>
      </c>
      <c r="F3331" s="1103" t="s">
        <v>82</v>
      </c>
      <c r="G3331" s="514">
        <v>0</v>
      </c>
      <c r="H3331" s="514" t="s">
        <v>82</v>
      </c>
      <c r="I3331" s="514" t="s">
        <v>82</v>
      </c>
      <c r="J3331" s="764" t="s">
        <v>697</v>
      </c>
      <c r="K3331" s="764">
        <v>0</v>
      </c>
      <c r="L3331" s="837" t="s">
        <v>96</v>
      </c>
      <c r="M3331" s="468" t="s">
        <v>82</v>
      </c>
      <c r="N3331" s="940"/>
      <c r="O3331" s="922"/>
      <c r="P3331" s="871"/>
      <c r="Q3331" s="537">
        <f t="shared" si="170"/>
        <v>0</v>
      </c>
      <c r="R3331" s="470">
        <f>Q3331*0.93</f>
        <v>0</v>
      </c>
      <c r="S3331" s="1264" t="e">
        <f t="shared" si="171"/>
        <v>#DIV/0!</v>
      </c>
      <c r="T3331" s="1265"/>
      <c r="U3331" s="1292" t="s">
        <v>472</v>
      </c>
      <c r="V3331" s="1293"/>
    </row>
    <row r="3332" spans="1:23" ht="18.75" customHeight="1">
      <c r="A3332" s="1652"/>
      <c r="B3332" s="817" t="s">
        <v>465</v>
      </c>
      <c r="C3332" s="1099" t="s">
        <v>82</v>
      </c>
      <c r="D3332" s="1098">
        <v>31</v>
      </c>
      <c r="E3332" s="1104">
        <v>31</v>
      </c>
      <c r="F3332" s="1103" t="s">
        <v>82</v>
      </c>
      <c r="G3332" s="838" t="s">
        <v>96</v>
      </c>
      <c r="H3332" s="468" t="s">
        <v>82</v>
      </c>
      <c r="I3332" s="514" t="s">
        <v>82</v>
      </c>
      <c r="J3332" s="764" t="s">
        <v>699</v>
      </c>
      <c r="K3332" s="514">
        <v>0</v>
      </c>
      <c r="L3332" s="786" t="s">
        <v>82</v>
      </c>
      <c r="M3332" s="863" t="s">
        <v>82</v>
      </c>
      <c r="N3332" s="923"/>
      <c r="O3332" s="922"/>
      <c r="P3332" s="871"/>
      <c r="Q3332" s="537">
        <f t="shared" si="170"/>
        <v>0</v>
      </c>
      <c r="R3332" s="470">
        <f>Q3332*0.93</f>
        <v>0</v>
      </c>
      <c r="S3332" s="1264" t="e">
        <f t="shared" si="171"/>
        <v>#DIV/0!</v>
      </c>
      <c r="T3332" s="1265"/>
      <c r="U3332" s="1292" t="s">
        <v>473</v>
      </c>
      <c r="V3332" s="1293"/>
    </row>
    <row r="3333" spans="1:23" ht="18.75" customHeight="1">
      <c r="A3333" s="1653"/>
      <c r="B3333" s="817" t="s">
        <v>467</v>
      </c>
      <c r="C3333" s="1131">
        <v>26</v>
      </c>
      <c r="D3333" s="1098">
        <v>41</v>
      </c>
      <c r="E3333" s="1109">
        <v>20</v>
      </c>
      <c r="F3333" s="1105">
        <v>32</v>
      </c>
      <c r="G3333" s="514">
        <v>471</v>
      </c>
      <c r="H3333" s="468" t="s">
        <v>82</v>
      </c>
      <c r="I3333" s="514" t="s">
        <v>82</v>
      </c>
      <c r="J3333" s="764">
        <v>0</v>
      </c>
      <c r="K3333" s="764">
        <v>0</v>
      </c>
      <c r="L3333" s="837" t="s">
        <v>484</v>
      </c>
      <c r="M3333" s="1091" t="s">
        <v>2030</v>
      </c>
      <c r="N3333" s="514">
        <v>96500</v>
      </c>
      <c r="O3333" s="787">
        <v>19.5</v>
      </c>
      <c r="P3333" s="801">
        <v>74</v>
      </c>
      <c r="Q3333" s="537">
        <f t="shared" si="170"/>
        <v>5.07</v>
      </c>
      <c r="R3333" s="470">
        <f>Q3333*0.7835</f>
        <v>3.9723450000000002</v>
      </c>
      <c r="S3333" s="1264">
        <f>N3333/Q3333</f>
        <v>19033.530571992109</v>
      </c>
      <c r="T3333" s="1265"/>
      <c r="U3333" s="1292" t="s">
        <v>1690</v>
      </c>
      <c r="V3333" s="1293"/>
    </row>
    <row r="3334" spans="1:23" ht="18">
      <c r="A3334" s="1651">
        <v>45797</v>
      </c>
      <c r="B3334" s="817" t="s">
        <v>256</v>
      </c>
      <c r="C3334" s="1095">
        <v>50</v>
      </c>
      <c r="D3334" s="1096">
        <v>85</v>
      </c>
      <c r="E3334" s="1101">
        <v>47</v>
      </c>
      <c r="F3334" s="1098">
        <v>35</v>
      </c>
      <c r="G3334" s="514">
        <v>477</v>
      </c>
      <c r="H3334" s="970">
        <v>166</v>
      </c>
      <c r="I3334" s="514" t="s">
        <v>82</v>
      </c>
      <c r="J3334" s="1160" t="s">
        <v>1016</v>
      </c>
      <c r="K3334" s="839" t="s">
        <v>96</v>
      </c>
      <c r="L3334" s="837" t="s">
        <v>484</v>
      </c>
      <c r="M3334" s="468" t="s">
        <v>1957</v>
      </c>
      <c r="N3334" s="514">
        <v>38043</v>
      </c>
      <c r="O3334" s="756">
        <v>105</v>
      </c>
      <c r="P3334" s="768">
        <v>95</v>
      </c>
      <c r="Q3334" s="537">
        <f>O3334*(100-P3334)/100</f>
        <v>5.25</v>
      </c>
      <c r="R3334" s="470">
        <f>Q3334*0.75</f>
        <v>3.9375</v>
      </c>
      <c r="S3334" s="1264">
        <f>N3334/Q3334</f>
        <v>7246.2857142857147</v>
      </c>
      <c r="T3334" s="1265"/>
      <c r="U3334" s="1292" t="s">
        <v>1690</v>
      </c>
      <c r="V3334" s="1293"/>
    </row>
    <row r="3335" spans="1:23" ht="18">
      <c r="A3335" s="1652"/>
      <c r="B3335" s="817">
        <v>6</v>
      </c>
      <c r="C3335" s="1099">
        <v>0</v>
      </c>
      <c r="D3335" s="1100">
        <v>99</v>
      </c>
      <c r="E3335" s="1101">
        <v>98</v>
      </c>
      <c r="F3335" s="1102">
        <v>32</v>
      </c>
      <c r="G3335" s="514">
        <v>481</v>
      </c>
      <c r="H3335" s="514" t="s">
        <v>82</v>
      </c>
      <c r="I3335" s="514" t="s">
        <v>82</v>
      </c>
      <c r="J3335" s="838" t="s">
        <v>700</v>
      </c>
      <c r="K3335" s="1159" t="s">
        <v>697</v>
      </c>
      <c r="L3335" s="928" t="s">
        <v>96</v>
      </c>
      <c r="M3335" s="468" t="s">
        <v>2027</v>
      </c>
      <c r="N3335" s="786">
        <v>0</v>
      </c>
      <c r="O3335" s="756">
        <v>0</v>
      </c>
      <c r="P3335" s="801">
        <v>0</v>
      </c>
      <c r="Q3335" s="537">
        <f t="shared" ref="Q3335:Q3339" si="172">O3335*(100-P3335)/100</f>
        <v>0</v>
      </c>
      <c r="R3335" s="470">
        <f>Q3335*0.75</f>
        <v>0</v>
      </c>
      <c r="S3335" s="1264" t="e">
        <f t="shared" ref="S3335:S3338" si="173">N3335/Q3335</f>
        <v>#DIV/0!</v>
      </c>
      <c r="T3335" s="1265"/>
      <c r="U3335" s="1292" t="s">
        <v>401</v>
      </c>
      <c r="V3335" s="1293"/>
    </row>
    <row r="3336" spans="1:23" ht="18">
      <c r="A3336" s="1652"/>
      <c r="B3336" s="817">
        <v>7</v>
      </c>
      <c r="C3336" s="1099">
        <v>100</v>
      </c>
      <c r="D3336" s="1102">
        <v>62</v>
      </c>
      <c r="E3336" s="1102">
        <v>18</v>
      </c>
      <c r="F3336" s="1102">
        <v>33</v>
      </c>
      <c r="G3336" s="514">
        <v>475</v>
      </c>
      <c r="H3336" s="514" t="s">
        <v>82</v>
      </c>
      <c r="I3336" s="514" t="s">
        <v>82</v>
      </c>
      <c r="J3336" s="764" t="s">
        <v>443</v>
      </c>
      <c r="K3336" s="764" t="s">
        <v>443</v>
      </c>
      <c r="L3336" s="837" t="s">
        <v>484</v>
      </c>
      <c r="M3336" s="468" t="s">
        <v>1943</v>
      </c>
      <c r="N3336" s="514">
        <v>185500</v>
      </c>
      <c r="O3336" s="756">
        <v>23.87</v>
      </c>
      <c r="P3336" s="1130">
        <v>23</v>
      </c>
      <c r="Q3336" s="537">
        <f t="shared" si="172"/>
        <v>18.379899999999999</v>
      </c>
      <c r="R3336" s="470">
        <f>Q3336*0.75</f>
        <v>13.784924999999999</v>
      </c>
      <c r="S3336" s="1264">
        <f t="shared" si="173"/>
        <v>10092.546749438245</v>
      </c>
      <c r="T3336" s="1265"/>
      <c r="U3336" s="1292" t="s">
        <v>1690</v>
      </c>
      <c r="V3336" s="1293"/>
    </row>
    <row r="3337" spans="1:23" ht="18">
      <c r="A3337" s="1652"/>
      <c r="B3337" s="817">
        <v>8</v>
      </c>
      <c r="C3337" s="1099" t="s">
        <v>82</v>
      </c>
      <c r="D3337" s="1102">
        <v>230</v>
      </c>
      <c r="E3337" s="1102">
        <v>0</v>
      </c>
      <c r="F3337" s="1103" t="s">
        <v>82</v>
      </c>
      <c r="G3337" s="514">
        <v>0</v>
      </c>
      <c r="H3337" s="514" t="s">
        <v>82</v>
      </c>
      <c r="I3337" s="514" t="s">
        <v>82</v>
      </c>
      <c r="J3337" s="764" t="s">
        <v>697</v>
      </c>
      <c r="K3337" s="764">
        <v>0</v>
      </c>
      <c r="L3337" s="837" t="s">
        <v>96</v>
      </c>
      <c r="M3337" s="468" t="s">
        <v>82</v>
      </c>
      <c r="N3337" s="940"/>
      <c r="O3337" s="922"/>
      <c r="P3337" s="871"/>
      <c r="Q3337" s="537">
        <f t="shared" si="172"/>
        <v>0</v>
      </c>
      <c r="R3337" s="470">
        <f>Q3337*0.93</f>
        <v>0</v>
      </c>
      <c r="S3337" s="1264" t="e">
        <f t="shared" si="173"/>
        <v>#DIV/0!</v>
      </c>
      <c r="T3337" s="1265"/>
      <c r="U3337" s="1292" t="s">
        <v>472</v>
      </c>
      <c r="V3337" s="1293"/>
    </row>
    <row r="3338" spans="1:23" ht="18">
      <c r="A3338" s="1652"/>
      <c r="B3338" s="817" t="s">
        <v>465</v>
      </c>
      <c r="C3338" s="1099" t="s">
        <v>82</v>
      </c>
      <c r="D3338" s="1098">
        <v>31</v>
      </c>
      <c r="E3338" s="1104">
        <v>31</v>
      </c>
      <c r="F3338" s="1103" t="s">
        <v>82</v>
      </c>
      <c r="G3338" s="838" t="s">
        <v>96</v>
      </c>
      <c r="H3338" s="468" t="s">
        <v>82</v>
      </c>
      <c r="I3338" s="514" t="s">
        <v>82</v>
      </c>
      <c r="J3338" s="764" t="s">
        <v>699</v>
      </c>
      <c r="K3338" s="514">
        <v>0</v>
      </c>
      <c r="L3338" s="786" t="s">
        <v>82</v>
      </c>
      <c r="M3338" s="863" t="s">
        <v>82</v>
      </c>
      <c r="N3338" s="923"/>
      <c r="O3338" s="922"/>
      <c r="P3338" s="871"/>
      <c r="Q3338" s="537">
        <f t="shared" si="172"/>
        <v>0</v>
      </c>
      <c r="R3338" s="470">
        <f>Q3338*0.93</f>
        <v>0</v>
      </c>
      <c r="S3338" s="1264" t="e">
        <f t="shared" si="173"/>
        <v>#DIV/0!</v>
      </c>
      <c r="T3338" s="1265"/>
      <c r="U3338" s="1292" t="s">
        <v>473</v>
      </c>
      <c r="V3338" s="1293"/>
    </row>
    <row r="3339" spans="1:23" ht="18">
      <c r="A3339" s="1653"/>
      <c r="B3339" s="817" t="s">
        <v>467</v>
      </c>
      <c r="C3339" s="1131">
        <v>26</v>
      </c>
      <c r="D3339" s="1098">
        <v>41</v>
      </c>
      <c r="E3339" s="1109">
        <v>20</v>
      </c>
      <c r="F3339" s="1105">
        <v>32</v>
      </c>
      <c r="G3339" s="514">
        <v>476</v>
      </c>
      <c r="H3339" s="468" t="s">
        <v>82</v>
      </c>
      <c r="I3339" s="514" t="s">
        <v>82</v>
      </c>
      <c r="J3339" s="764">
        <v>0</v>
      </c>
      <c r="K3339" s="764">
        <v>0</v>
      </c>
      <c r="L3339" s="837" t="s">
        <v>484</v>
      </c>
      <c r="M3339" s="1091" t="s">
        <v>2030</v>
      </c>
      <c r="N3339" s="514">
        <v>96500</v>
      </c>
      <c r="O3339" s="787">
        <v>19</v>
      </c>
      <c r="P3339" s="801">
        <v>74</v>
      </c>
      <c r="Q3339" s="537">
        <f t="shared" si="172"/>
        <v>4.9400000000000004</v>
      </c>
      <c r="R3339" s="470">
        <f>Q3339*0.7835</f>
        <v>3.8704900000000002</v>
      </c>
      <c r="S3339" s="1264">
        <f>N3339/Q3339</f>
        <v>19534.412955465585</v>
      </c>
      <c r="T3339" s="1265"/>
      <c r="U3339" s="1292" t="s">
        <v>1690</v>
      </c>
      <c r="V3339" s="1293"/>
    </row>
    <row r="3340" spans="1:23" ht="18.75" customHeight="1">
      <c r="A3340" s="1651">
        <v>45798</v>
      </c>
      <c r="B3340" s="817" t="s">
        <v>256</v>
      </c>
      <c r="C3340" s="1095">
        <v>50</v>
      </c>
      <c r="D3340" s="1096">
        <v>85</v>
      </c>
      <c r="E3340" s="1101">
        <v>47</v>
      </c>
      <c r="F3340" s="1098">
        <v>34</v>
      </c>
      <c r="G3340" s="514">
        <v>477</v>
      </c>
      <c r="H3340" s="970">
        <v>166</v>
      </c>
      <c r="I3340" s="514" t="s">
        <v>82</v>
      </c>
      <c r="J3340" s="1160" t="s">
        <v>1016</v>
      </c>
      <c r="K3340" s="839" t="s">
        <v>96</v>
      </c>
      <c r="L3340" s="837" t="s">
        <v>484</v>
      </c>
      <c r="M3340" s="468" t="s">
        <v>1957</v>
      </c>
      <c r="N3340" s="514">
        <v>36170</v>
      </c>
      <c r="O3340" s="756">
        <v>105</v>
      </c>
      <c r="P3340" s="768">
        <v>95</v>
      </c>
      <c r="Q3340" s="537">
        <f>O3340*(100-P3340)/100</f>
        <v>5.25</v>
      </c>
      <c r="R3340" s="470">
        <f>Q3340*0.75</f>
        <v>3.9375</v>
      </c>
      <c r="S3340" s="1264">
        <f>N3340/Q3340</f>
        <v>6889.5238095238092</v>
      </c>
      <c r="T3340" s="1265"/>
      <c r="U3340" s="1292" t="s">
        <v>1690</v>
      </c>
      <c r="V3340" s="1293"/>
      <c r="W3340" s="959">
        <v>16</v>
      </c>
    </row>
    <row r="3341" spans="1:23" ht="18.75" customHeight="1">
      <c r="A3341" s="1652"/>
      <c r="B3341" s="817">
        <v>6</v>
      </c>
      <c r="C3341" s="1099">
        <v>0</v>
      </c>
      <c r="D3341" s="1100">
        <v>99</v>
      </c>
      <c r="E3341" s="1101">
        <v>98</v>
      </c>
      <c r="F3341" s="1102">
        <v>32</v>
      </c>
      <c r="G3341" s="514">
        <v>482</v>
      </c>
      <c r="H3341" s="514" t="s">
        <v>82</v>
      </c>
      <c r="I3341" s="514" t="s">
        <v>82</v>
      </c>
      <c r="J3341" s="838" t="s">
        <v>700</v>
      </c>
      <c r="K3341" s="1159" t="s">
        <v>697</v>
      </c>
      <c r="L3341" s="928" t="s">
        <v>96</v>
      </c>
      <c r="M3341" s="468" t="s">
        <v>2027</v>
      </c>
      <c r="N3341" s="786">
        <v>0</v>
      </c>
      <c r="O3341" s="756">
        <v>0</v>
      </c>
      <c r="P3341" s="801">
        <v>0</v>
      </c>
      <c r="Q3341" s="537">
        <f t="shared" ref="Q3341:Q3345" si="174">O3341*(100-P3341)/100</f>
        <v>0</v>
      </c>
      <c r="R3341" s="470">
        <f>Q3341*0.75</f>
        <v>0</v>
      </c>
      <c r="S3341" s="1264" t="e">
        <f t="shared" ref="S3341:S3344" si="175">N3341/Q3341</f>
        <v>#DIV/0!</v>
      </c>
      <c r="T3341" s="1265"/>
      <c r="U3341" s="1292" t="s">
        <v>401</v>
      </c>
      <c r="V3341" s="1293"/>
    </row>
    <row r="3342" spans="1:23" ht="18.75" customHeight="1">
      <c r="A3342" s="1652"/>
      <c r="B3342" s="817">
        <v>7</v>
      </c>
      <c r="C3342" s="1099">
        <v>100</v>
      </c>
      <c r="D3342" s="1102">
        <v>62</v>
      </c>
      <c r="E3342" s="1102">
        <v>18</v>
      </c>
      <c r="F3342" s="1102">
        <v>33</v>
      </c>
      <c r="G3342" s="514">
        <v>474</v>
      </c>
      <c r="H3342" s="514" t="s">
        <v>82</v>
      </c>
      <c r="I3342" s="514" t="s">
        <v>82</v>
      </c>
      <c r="J3342" s="764" t="s">
        <v>443</v>
      </c>
      <c r="K3342" s="764" t="s">
        <v>443</v>
      </c>
      <c r="L3342" s="837" t="s">
        <v>484</v>
      </c>
      <c r="M3342" s="468" t="s">
        <v>1943</v>
      </c>
      <c r="N3342" s="514">
        <v>185500</v>
      </c>
      <c r="O3342" s="756">
        <v>21.09</v>
      </c>
      <c r="P3342" s="1130">
        <v>23</v>
      </c>
      <c r="Q3342" s="537">
        <f t="shared" si="174"/>
        <v>16.2393</v>
      </c>
      <c r="R3342" s="470">
        <f>Q3342*0.75</f>
        <v>12.179475</v>
      </c>
      <c r="S3342" s="1264">
        <f t="shared" si="175"/>
        <v>11422.906159748265</v>
      </c>
      <c r="T3342" s="1265"/>
      <c r="U3342" s="1292" t="s">
        <v>1690</v>
      </c>
      <c r="V3342" s="1293"/>
    </row>
    <row r="3343" spans="1:23" ht="18.75" customHeight="1">
      <c r="A3343" s="1652"/>
      <c r="B3343" s="817">
        <v>8</v>
      </c>
      <c r="C3343" s="1099" t="s">
        <v>82</v>
      </c>
      <c r="D3343" s="1102">
        <v>230</v>
      </c>
      <c r="E3343" s="1102">
        <v>0</v>
      </c>
      <c r="F3343" s="1103" t="s">
        <v>82</v>
      </c>
      <c r="G3343" s="514">
        <v>0</v>
      </c>
      <c r="H3343" s="514" t="s">
        <v>82</v>
      </c>
      <c r="I3343" s="514" t="s">
        <v>82</v>
      </c>
      <c r="J3343" s="764" t="s">
        <v>697</v>
      </c>
      <c r="K3343" s="764">
        <v>0</v>
      </c>
      <c r="L3343" s="837" t="s">
        <v>96</v>
      </c>
      <c r="M3343" s="468" t="s">
        <v>82</v>
      </c>
      <c r="N3343" s="940"/>
      <c r="O3343" s="922"/>
      <c r="P3343" s="871"/>
      <c r="Q3343" s="537">
        <f t="shared" si="174"/>
        <v>0</v>
      </c>
      <c r="R3343" s="470">
        <f>Q3343*0.93</f>
        <v>0</v>
      </c>
      <c r="S3343" s="1264" t="e">
        <f t="shared" si="175"/>
        <v>#DIV/0!</v>
      </c>
      <c r="T3343" s="1265"/>
      <c r="U3343" s="1292" t="s">
        <v>472</v>
      </c>
      <c r="V3343" s="1293"/>
    </row>
    <row r="3344" spans="1:23" ht="18.75" customHeight="1">
      <c r="A3344" s="1652"/>
      <c r="B3344" s="817" t="s">
        <v>465</v>
      </c>
      <c r="C3344" s="1099" t="s">
        <v>82</v>
      </c>
      <c r="D3344" s="1098">
        <v>31</v>
      </c>
      <c r="E3344" s="1104">
        <v>31</v>
      </c>
      <c r="F3344" s="1103" t="s">
        <v>82</v>
      </c>
      <c r="G3344" s="838" t="s">
        <v>96</v>
      </c>
      <c r="H3344" s="468" t="s">
        <v>82</v>
      </c>
      <c r="I3344" s="514" t="s">
        <v>82</v>
      </c>
      <c r="J3344" s="764" t="s">
        <v>699</v>
      </c>
      <c r="K3344" s="514">
        <v>0</v>
      </c>
      <c r="L3344" s="786" t="s">
        <v>82</v>
      </c>
      <c r="M3344" s="863" t="s">
        <v>82</v>
      </c>
      <c r="N3344" s="923"/>
      <c r="O3344" s="922"/>
      <c r="P3344" s="871"/>
      <c r="Q3344" s="537">
        <f t="shared" si="174"/>
        <v>0</v>
      </c>
      <c r="R3344" s="470">
        <f>Q3344*0.93</f>
        <v>0</v>
      </c>
      <c r="S3344" s="1264" t="e">
        <f t="shared" si="175"/>
        <v>#DIV/0!</v>
      </c>
      <c r="T3344" s="1265"/>
      <c r="U3344" s="1292" t="s">
        <v>473</v>
      </c>
      <c r="V3344" s="1293"/>
    </row>
    <row r="3345" spans="1:23" ht="18.75" customHeight="1">
      <c r="A3345" s="1653"/>
      <c r="B3345" s="817" t="s">
        <v>467</v>
      </c>
      <c r="C3345" s="1131">
        <v>26</v>
      </c>
      <c r="D3345" s="1098">
        <v>41</v>
      </c>
      <c r="E3345" s="1109">
        <v>20</v>
      </c>
      <c r="F3345" s="1105">
        <v>32</v>
      </c>
      <c r="G3345" s="514">
        <v>474</v>
      </c>
      <c r="H3345" s="468" t="s">
        <v>82</v>
      </c>
      <c r="I3345" s="514" t="s">
        <v>82</v>
      </c>
      <c r="J3345" s="764">
        <v>0</v>
      </c>
      <c r="K3345" s="764">
        <v>0</v>
      </c>
      <c r="L3345" s="837" t="s">
        <v>484</v>
      </c>
      <c r="M3345" s="1091" t="s">
        <v>2030</v>
      </c>
      <c r="N3345" s="514">
        <v>96500</v>
      </c>
      <c r="O3345" s="787">
        <v>17</v>
      </c>
      <c r="P3345" s="801">
        <v>74</v>
      </c>
      <c r="Q3345" s="537">
        <f t="shared" si="174"/>
        <v>4.42</v>
      </c>
      <c r="R3345" s="470">
        <f>Q3345*0.7835</f>
        <v>3.4630699999999996</v>
      </c>
      <c r="S3345" s="1264">
        <f>N3345/Q3345</f>
        <v>21832.579185520361</v>
      </c>
      <c r="T3345" s="1265"/>
      <c r="U3345" s="1292" t="s">
        <v>1690</v>
      </c>
      <c r="V3345" s="1293"/>
    </row>
    <row r="3346" spans="1:23" ht="18">
      <c r="A3346" s="1651">
        <v>45799</v>
      </c>
      <c r="B3346" s="817" t="s">
        <v>256</v>
      </c>
      <c r="C3346" s="1095">
        <v>50</v>
      </c>
      <c r="D3346" s="1096">
        <v>85</v>
      </c>
      <c r="E3346" s="1101">
        <v>47</v>
      </c>
      <c r="F3346" s="1098">
        <v>34</v>
      </c>
      <c r="G3346" s="514">
        <v>477</v>
      </c>
      <c r="H3346" s="970">
        <v>166</v>
      </c>
      <c r="I3346" s="514" t="s">
        <v>82</v>
      </c>
      <c r="J3346" s="1160" t="s">
        <v>1016</v>
      </c>
      <c r="K3346" s="839" t="s">
        <v>96</v>
      </c>
      <c r="L3346" s="837" t="s">
        <v>484</v>
      </c>
      <c r="M3346" s="468" t="s">
        <v>1957</v>
      </c>
      <c r="N3346" s="514">
        <v>38421</v>
      </c>
      <c r="O3346" s="756">
        <v>110</v>
      </c>
      <c r="P3346" s="768">
        <v>95</v>
      </c>
      <c r="Q3346" s="537">
        <f>O3346*(100-P3346)/100</f>
        <v>5.5</v>
      </c>
      <c r="R3346" s="470">
        <f>Q3346*0.75</f>
        <v>4.125</v>
      </c>
      <c r="S3346" s="1264">
        <f>N3346/Q3346</f>
        <v>6985.636363636364</v>
      </c>
      <c r="T3346" s="1265"/>
      <c r="U3346" s="1292" t="s">
        <v>1690</v>
      </c>
      <c r="V3346" s="1293"/>
    </row>
    <row r="3347" spans="1:23" ht="18">
      <c r="A3347" s="1652"/>
      <c r="B3347" s="817">
        <v>6</v>
      </c>
      <c r="C3347" s="1099">
        <v>0</v>
      </c>
      <c r="D3347" s="1100">
        <v>99</v>
      </c>
      <c r="E3347" s="1101">
        <v>98</v>
      </c>
      <c r="F3347" s="1102">
        <v>32</v>
      </c>
      <c r="G3347" s="514">
        <v>472</v>
      </c>
      <c r="H3347" s="514" t="s">
        <v>82</v>
      </c>
      <c r="I3347" s="514" t="s">
        <v>82</v>
      </c>
      <c r="J3347" s="838" t="s">
        <v>700</v>
      </c>
      <c r="K3347" s="1159" t="s">
        <v>697</v>
      </c>
      <c r="L3347" s="928" t="s">
        <v>699</v>
      </c>
      <c r="M3347" s="468" t="s">
        <v>2027</v>
      </c>
      <c r="N3347" s="786">
        <v>12000</v>
      </c>
      <c r="O3347" s="756">
        <v>2.1</v>
      </c>
      <c r="P3347" s="801">
        <v>45</v>
      </c>
      <c r="Q3347" s="537">
        <f t="shared" ref="Q3347:Q3351" si="176">O3347*(100-P3347)/100</f>
        <v>1.155</v>
      </c>
      <c r="R3347" s="470">
        <f>Q3347*0.75</f>
        <v>0.86624999999999996</v>
      </c>
      <c r="S3347" s="1264">
        <f t="shared" ref="S3347:S3350" si="177">N3347/Q3347</f>
        <v>10389.610389610389</v>
      </c>
      <c r="T3347" s="1265"/>
      <c r="U3347" s="1292" t="s">
        <v>1690</v>
      </c>
      <c r="V3347" s="1293"/>
    </row>
    <row r="3348" spans="1:23" ht="18">
      <c r="A3348" s="1652"/>
      <c r="B3348" s="817">
        <v>7</v>
      </c>
      <c r="C3348" s="1099">
        <v>100</v>
      </c>
      <c r="D3348" s="1102">
        <v>62</v>
      </c>
      <c r="E3348" s="1102">
        <v>18</v>
      </c>
      <c r="F3348" s="1102">
        <v>33</v>
      </c>
      <c r="G3348" s="514">
        <v>469</v>
      </c>
      <c r="H3348" s="514" t="s">
        <v>82</v>
      </c>
      <c r="I3348" s="514" t="s">
        <v>82</v>
      </c>
      <c r="J3348" s="764" t="s">
        <v>443</v>
      </c>
      <c r="K3348" s="764" t="s">
        <v>443</v>
      </c>
      <c r="L3348" s="837" t="s">
        <v>484</v>
      </c>
      <c r="M3348" s="468" t="s">
        <v>1943</v>
      </c>
      <c r="N3348" s="514">
        <v>185500</v>
      </c>
      <c r="O3348" s="756">
        <v>27.36</v>
      </c>
      <c r="P3348" s="1130">
        <v>23</v>
      </c>
      <c r="Q3348" s="537">
        <f t="shared" si="176"/>
        <v>21.0672</v>
      </c>
      <c r="R3348" s="470">
        <f>Q3348*0.75</f>
        <v>15.8004</v>
      </c>
      <c r="S3348" s="1264">
        <f t="shared" si="177"/>
        <v>8805.156831472621</v>
      </c>
      <c r="T3348" s="1265"/>
      <c r="U3348" s="1292" t="s">
        <v>1690</v>
      </c>
      <c r="V3348" s="1293"/>
    </row>
    <row r="3349" spans="1:23" ht="18">
      <c r="A3349" s="1652"/>
      <c r="B3349" s="817">
        <v>8</v>
      </c>
      <c r="C3349" s="1099" t="s">
        <v>82</v>
      </c>
      <c r="D3349" s="1102">
        <v>230</v>
      </c>
      <c r="E3349" s="1102">
        <v>0</v>
      </c>
      <c r="F3349" s="1103" t="s">
        <v>82</v>
      </c>
      <c r="G3349" s="514">
        <v>0</v>
      </c>
      <c r="H3349" s="514" t="s">
        <v>82</v>
      </c>
      <c r="I3349" s="514" t="s">
        <v>82</v>
      </c>
      <c r="J3349" s="764" t="s">
        <v>697</v>
      </c>
      <c r="K3349" s="764">
        <v>0</v>
      </c>
      <c r="L3349" s="837" t="s">
        <v>96</v>
      </c>
      <c r="M3349" s="468" t="s">
        <v>82</v>
      </c>
      <c r="N3349" s="940"/>
      <c r="O3349" s="922"/>
      <c r="P3349" s="871"/>
      <c r="Q3349" s="537">
        <f t="shared" si="176"/>
        <v>0</v>
      </c>
      <c r="R3349" s="470">
        <f>Q3349*0.93</f>
        <v>0</v>
      </c>
      <c r="S3349" s="1264" t="e">
        <f t="shared" si="177"/>
        <v>#DIV/0!</v>
      </c>
      <c r="T3349" s="1265"/>
      <c r="U3349" s="1292" t="s">
        <v>472</v>
      </c>
      <c r="V3349" s="1293"/>
    </row>
    <row r="3350" spans="1:23" ht="18">
      <c r="A3350" s="1652"/>
      <c r="B3350" s="817" t="s">
        <v>465</v>
      </c>
      <c r="C3350" s="1099" t="s">
        <v>82</v>
      </c>
      <c r="D3350" s="1098">
        <v>31</v>
      </c>
      <c r="E3350" s="1104">
        <v>31</v>
      </c>
      <c r="F3350" s="1103" t="s">
        <v>82</v>
      </c>
      <c r="G3350" s="838" t="s">
        <v>96</v>
      </c>
      <c r="H3350" s="468" t="s">
        <v>82</v>
      </c>
      <c r="I3350" s="514" t="s">
        <v>82</v>
      </c>
      <c r="J3350" s="764" t="s">
        <v>699</v>
      </c>
      <c r="K3350" s="514">
        <v>0</v>
      </c>
      <c r="L3350" s="786" t="s">
        <v>82</v>
      </c>
      <c r="M3350" s="863" t="s">
        <v>82</v>
      </c>
      <c r="N3350" s="923"/>
      <c r="O3350" s="922"/>
      <c r="P3350" s="871"/>
      <c r="Q3350" s="537">
        <f t="shared" si="176"/>
        <v>0</v>
      </c>
      <c r="R3350" s="470">
        <f>Q3350*0.93</f>
        <v>0</v>
      </c>
      <c r="S3350" s="1264" t="e">
        <f t="shared" si="177"/>
        <v>#DIV/0!</v>
      </c>
      <c r="T3350" s="1265"/>
      <c r="U3350" s="1292" t="s">
        <v>473</v>
      </c>
      <c r="V3350" s="1293"/>
    </row>
    <row r="3351" spans="1:23" ht="18">
      <c r="A3351" s="1653"/>
      <c r="B3351" s="817" t="s">
        <v>467</v>
      </c>
      <c r="C3351" s="1131">
        <v>26</v>
      </c>
      <c r="D3351" s="1098">
        <v>41</v>
      </c>
      <c r="E3351" s="1109">
        <v>20</v>
      </c>
      <c r="F3351" s="1105">
        <v>32</v>
      </c>
      <c r="G3351" s="514">
        <v>468</v>
      </c>
      <c r="H3351" s="468" t="s">
        <v>82</v>
      </c>
      <c r="I3351" s="514" t="s">
        <v>82</v>
      </c>
      <c r="J3351" s="764">
        <v>0</v>
      </c>
      <c r="K3351" s="764">
        <v>0</v>
      </c>
      <c r="L3351" s="837" t="s">
        <v>484</v>
      </c>
      <c r="M3351" s="1091" t="s">
        <v>2030</v>
      </c>
      <c r="N3351" s="514">
        <v>96500</v>
      </c>
      <c r="O3351" s="787">
        <v>18</v>
      </c>
      <c r="P3351" s="801">
        <v>74</v>
      </c>
      <c r="Q3351" s="537">
        <f t="shared" si="176"/>
        <v>4.68</v>
      </c>
      <c r="R3351" s="470">
        <f>Q3351*0.7835</f>
        <v>3.6667799999999997</v>
      </c>
      <c r="S3351" s="1264">
        <f>N3351/Q3351</f>
        <v>20619.658119658121</v>
      </c>
      <c r="T3351" s="1265"/>
      <c r="U3351" s="1292" t="s">
        <v>1690</v>
      </c>
      <c r="V3351" s="1293"/>
    </row>
    <row r="3352" spans="1:23" ht="19">
      <c r="A3352" s="1651">
        <v>45800</v>
      </c>
      <c r="B3352" s="817" t="s">
        <v>256</v>
      </c>
      <c r="C3352" s="1095">
        <v>50</v>
      </c>
      <c r="D3352" s="1096" t="s">
        <v>1599</v>
      </c>
      <c r="E3352" s="1101">
        <v>47</v>
      </c>
      <c r="F3352" s="1098" t="s">
        <v>1402</v>
      </c>
      <c r="G3352" s="514">
        <v>502</v>
      </c>
      <c r="H3352" s="970">
        <v>166</v>
      </c>
      <c r="I3352" s="514" t="s">
        <v>82</v>
      </c>
      <c r="J3352" s="1160" t="s">
        <v>1016</v>
      </c>
      <c r="K3352" s="839" t="s">
        <v>96</v>
      </c>
      <c r="L3352" s="837" t="s">
        <v>484</v>
      </c>
      <c r="M3352" s="468" t="s">
        <v>1378</v>
      </c>
      <c r="N3352" s="514">
        <v>49598</v>
      </c>
      <c r="O3352" s="756">
        <v>110</v>
      </c>
      <c r="P3352" s="768">
        <v>95</v>
      </c>
      <c r="Q3352" s="537">
        <f>O3352*(100-P3352)/100</f>
        <v>5.5</v>
      </c>
      <c r="R3352" s="470">
        <f>Q3352*0.75</f>
        <v>4.125</v>
      </c>
      <c r="S3352" s="1264">
        <f>N3352/Q3352</f>
        <v>9017.818181818182</v>
      </c>
      <c r="T3352" s="1265"/>
      <c r="U3352" s="1292" t="s">
        <v>1690</v>
      </c>
      <c r="V3352" s="1293"/>
    </row>
    <row r="3353" spans="1:23" ht="18">
      <c r="A3353" s="1652"/>
      <c r="B3353" s="817">
        <v>6</v>
      </c>
      <c r="C3353" s="1099" t="s">
        <v>2047</v>
      </c>
      <c r="D3353" s="1100" t="s">
        <v>2048</v>
      </c>
      <c r="E3353" s="1101">
        <v>98</v>
      </c>
      <c r="F3353" s="1102">
        <v>32</v>
      </c>
      <c r="G3353" s="514">
        <v>465</v>
      </c>
      <c r="H3353" s="514" t="s">
        <v>82</v>
      </c>
      <c r="I3353" s="514" t="s">
        <v>82</v>
      </c>
      <c r="J3353" s="838" t="s">
        <v>506</v>
      </c>
      <c r="K3353" s="1159" t="s">
        <v>700</v>
      </c>
      <c r="L3353" s="837" t="s">
        <v>484</v>
      </c>
      <c r="M3353" s="468" t="s">
        <v>2022</v>
      </c>
      <c r="N3353" s="786">
        <v>97083</v>
      </c>
      <c r="O3353" s="756">
        <v>20.5</v>
      </c>
      <c r="P3353" s="801">
        <v>40</v>
      </c>
      <c r="Q3353" s="537">
        <f t="shared" ref="Q3353:Q3357" si="178">O3353*(100-P3353)/100</f>
        <v>12.3</v>
      </c>
      <c r="R3353" s="470">
        <f>Q3353*0.75</f>
        <v>9.2250000000000014</v>
      </c>
      <c r="S3353" s="1264">
        <f t="shared" ref="S3353:S3356" si="179">N3353/Q3353</f>
        <v>7892.9268292682918</v>
      </c>
      <c r="T3353" s="1265"/>
      <c r="U3353" s="1292" t="s">
        <v>1690</v>
      </c>
      <c r="V3353" s="1293"/>
      <c r="W3353" s="959">
        <v>16</v>
      </c>
    </row>
    <row r="3354" spans="1:23" ht="18">
      <c r="A3354" s="1652"/>
      <c r="B3354" s="817">
        <v>7</v>
      </c>
      <c r="C3354" s="1099">
        <v>100</v>
      </c>
      <c r="D3354" s="1102" t="s">
        <v>1610</v>
      </c>
      <c r="E3354" s="1102">
        <v>18</v>
      </c>
      <c r="F3354" s="1102">
        <v>33</v>
      </c>
      <c r="G3354" s="514">
        <v>467</v>
      </c>
      <c r="H3354" s="514" t="s">
        <v>82</v>
      </c>
      <c r="I3354" s="514" t="s">
        <v>82</v>
      </c>
      <c r="J3354" s="764" t="s">
        <v>443</v>
      </c>
      <c r="K3354" s="764" t="s">
        <v>443</v>
      </c>
      <c r="L3354" s="837" t="s">
        <v>484</v>
      </c>
      <c r="M3354" s="468" t="s">
        <v>1943</v>
      </c>
      <c r="N3354" s="514">
        <v>185500</v>
      </c>
      <c r="O3354" s="756">
        <v>27.94</v>
      </c>
      <c r="P3354" s="1130">
        <v>23</v>
      </c>
      <c r="Q3354" s="537">
        <f t="shared" si="178"/>
        <v>21.5138</v>
      </c>
      <c r="R3354" s="470">
        <f>Q3354*0.75</f>
        <v>16.135349999999999</v>
      </c>
      <c r="S3354" s="1264">
        <f t="shared" si="179"/>
        <v>8622.3726166460601</v>
      </c>
      <c r="T3354" s="1265"/>
      <c r="U3354" s="1292" t="s">
        <v>1690</v>
      </c>
      <c r="V3354" s="1293"/>
    </row>
    <row r="3355" spans="1:23" ht="18">
      <c r="A3355" s="1652"/>
      <c r="B3355" s="817">
        <v>8</v>
      </c>
      <c r="C3355" s="1099" t="s">
        <v>82</v>
      </c>
      <c r="D3355" s="1102">
        <v>230</v>
      </c>
      <c r="E3355" s="1102">
        <v>0</v>
      </c>
      <c r="F3355" s="1103" t="s">
        <v>82</v>
      </c>
      <c r="G3355" s="514">
        <v>0</v>
      </c>
      <c r="H3355" s="514" t="s">
        <v>82</v>
      </c>
      <c r="I3355" s="514" t="s">
        <v>82</v>
      </c>
      <c r="J3355" s="764" t="s">
        <v>697</v>
      </c>
      <c r="K3355" s="764">
        <v>0</v>
      </c>
      <c r="L3355" s="837" t="s">
        <v>96</v>
      </c>
      <c r="M3355" s="468" t="s">
        <v>82</v>
      </c>
      <c r="N3355" s="940"/>
      <c r="O3355" s="922"/>
      <c r="P3355" s="871"/>
      <c r="Q3355" s="537">
        <f t="shared" si="178"/>
        <v>0</v>
      </c>
      <c r="R3355" s="470">
        <f>Q3355*0.93</f>
        <v>0</v>
      </c>
      <c r="S3355" s="1264" t="e">
        <f t="shared" si="179"/>
        <v>#DIV/0!</v>
      </c>
      <c r="T3355" s="1265"/>
      <c r="U3355" s="1292" t="s">
        <v>472</v>
      </c>
      <c r="V3355" s="1293"/>
    </row>
    <row r="3356" spans="1:23" ht="18">
      <c r="A3356" s="1652"/>
      <c r="B3356" s="817" t="s">
        <v>465</v>
      </c>
      <c r="C3356" s="1099" t="s">
        <v>82</v>
      </c>
      <c r="D3356" s="1098">
        <v>31</v>
      </c>
      <c r="E3356" s="1104">
        <v>31</v>
      </c>
      <c r="F3356" s="1103" t="s">
        <v>82</v>
      </c>
      <c r="G3356" s="838" t="s">
        <v>96</v>
      </c>
      <c r="H3356" s="468" t="s">
        <v>82</v>
      </c>
      <c r="I3356" s="514" t="s">
        <v>82</v>
      </c>
      <c r="J3356" s="764" t="s">
        <v>699</v>
      </c>
      <c r="K3356" s="514">
        <v>0</v>
      </c>
      <c r="L3356" s="786" t="s">
        <v>82</v>
      </c>
      <c r="M3356" s="863" t="s">
        <v>82</v>
      </c>
      <c r="N3356" s="923"/>
      <c r="O3356" s="922"/>
      <c r="P3356" s="871"/>
      <c r="Q3356" s="537">
        <f t="shared" si="178"/>
        <v>0</v>
      </c>
      <c r="R3356" s="470">
        <f>Q3356*0.93</f>
        <v>0</v>
      </c>
      <c r="S3356" s="1264" t="e">
        <f t="shared" si="179"/>
        <v>#DIV/0!</v>
      </c>
      <c r="T3356" s="1265"/>
      <c r="U3356" s="1292" t="s">
        <v>473</v>
      </c>
      <c r="V3356" s="1293"/>
    </row>
    <row r="3357" spans="1:23" ht="18">
      <c r="A3357" s="1653"/>
      <c r="B3357" s="817" t="s">
        <v>467</v>
      </c>
      <c r="C3357" s="1131">
        <v>26</v>
      </c>
      <c r="D3357" s="1098">
        <v>41</v>
      </c>
      <c r="E3357" s="1109">
        <v>20</v>
      </c>
      <c r="F3357" s="1105">
        <v>32</v>
      </c>
      <c r="G3357" s="514">
        <v>465</v>
      </c>
      <c r="H3357" s="468" t="s">
        <v>82</v>
      </c>
      <c r="I3357" s="514" t="s">
        <v>82</v>
      </c>
      <c r="J3357" s="764">
        <v>0</v>
      </c>
      <c r="K3357" s="764">
        <v>0</v>
      </c>
      <c r="L3357" s="837" t="s">
        <v>484</v>
      </c>
      <c r="M3357" s="1091" t="s">
        <v>2030</v>
      </c>
      <c r="N3357" s="514">
        <v>96500</v>
      </c>
      <c r="O3357" s="787">
        <v>19</v>
      </c>
      <c r="P3357" s="801">
        <v>74</v>
      </c>
      <c r="Q3357" s="537">
        <f t="shared" si="178"/>
        <v>4.9400000000000004</v>
      </c>
      <c r="R3357" s="470">
        <f>Q3357*0.7835</f>
        <v>3.8704900000000002</v>
      </c>
      <c r="S3357" s="1264">
        <f>N3357/Q3357</f>
        <v>19534.412955465585</v>
      </c>
      <c r="T3357" s="1265"/>
      <c r="U3357" s="1292" t="s">
        <v>1690</v>
      </c>
      <c r="V3357" s="1293"/>
    </row>
    <row r="3358" spans="1:23" ht="19">
      <c r="A3358" s="1651">
        <v>45801</v>
      </c>
      <c r="B3358" s="817" t="s">
        <v>256</v>
      </c>
      <c r="C3358" s="1095">
        <v>55</v>
      </c>
      <c r="D3358" s="1096" t="s">
        <v>2051</v>
      </c>
      <c r="E3358" s="1101">
        <v>45</v>
      </c>
      <c r="F3358" s="1098">
        <v>32</v>
      </c>
      <c r="G3358" s="514">
        <v>532</v>
      </c>
      <c r="H3358" s="970">
        <v>166</v>
      </c>
      <c r="I3358" s="514" t="s">
        <v>82</v>
      </c>
      <c r="J3358" s="1160" t="s">
        <v>1016</v>
      </c>
      <c r="K3358" s="839" t="s">
        <v>96</v>
      </c>
      <c r="L3358" s="837" t="s">
        <v>484</v>
      </c>
      <c r="M3358" s="468" t="s">
        <v>2052</v>
      </c>
      <c r="N3358" s="514">
        <v>80000</v>
      </c>
      <c r="O3358" s="756">
        <v>120</v>
      </c>
      <c r="P3358" s="768">
        <v>95</v>
      </c>
      <c r="Q3358" s="537">
        <f>O3358*(100-P3358)/100</f>
        <v>6</v>
      </c>
      <c r="R3358" s="470">
        <f>Q3358*0.75</f>
        <v>4.5</v>
      </c>
      <c r="S3358" s="1264">
        <f>N3358/Q3358</f>
        <v>13333.333333333334</v>
      </c>
      <c r="T3358" s="1265"/>
      <c r="U3358" s="1292" t="s">
        <v>1690</v>
      </c>
      <c r="V3358" s="1293"/>
    </row>
    <row r="3359" spans="1:23" ht="18">
      <c r="A3359" s="1652"/>
      <c r="B3359" s="817">
        <v>6</v>
      </c>
      <c r="C3359" s="1099">
        <v>100</v>
      </c>
      <c r="D3359" s="1100" t="s">
        <v>585</v>
      </c>
      <c r="E3359" s="1101">
        <v>70</v>
      </c>
      <c r="F3359" s="1102" t="s">
        <v>907</v>
      </c>
      <c r="G3359" s="514">
        <v>496</v>
      </c>
      <c r="H3359" s="514" t="s">
        <v>82</v>
      </c>
      <c r="I3359" s="514" t="s">
        <v>82</v>
      </c>
      <c r="J3359" s="838" t="s">
        <v>1901</v>
      </c>
      <c r="K3359" s="1159" t="s">
        <v>1141</v>
      </c>
      <c r="L3359" s="837" t="s">
        <v>484</v>
      </c>
      <c r="M3359" s="468" t="s">
        <v>2053</v>
      </c>
      <c r="N3359" s="786">
        <v>110000</v>
      </c>
      <c r="O3359" s="756">
        <v>21.5</v>
      </c>
      <c r="P3359" s="801">
        <v>40</v>
      </c>
      <c r="Q3359" s="537">
        <f t="shared" ref="Q3359:Q3363" si="180">O3359*(100-P3359)/100</f>
        <v>12.9</v>
      </c>
      <c r="R3359" s="470">
        <f>Q3359*0.75</f>
        <v>9.6750000000000007</v>
      </c>
      <c r="S3359" s="1264">
        <f t="shared" ref="S3359:S3362" si="181">N3359/Q3359</f>
        <v>8527.1317829457366</v>
      </c>
      <c r="T3359" s="1265"/>
      <c r="U3359" s="1292" t="s">
        <v>1690</v>
      </c>
      <c r="V3359" s="1293"/>
    </row>
    <row r="3360" spans="1:23" ht="18">
      <c r="A3360" s="1652"/>
      <c r="B3360" s="817">
        <v>7</v>
      </c>
      <c r="C3360" s="1099">
        <v>100</v>
      </c>
      <c r="D3360" s="1102" t="s">
        <v>1610</v>
      </c>
      <c r="E3360" s="1102">
        <v>16</v>
      </c>
      <c r="F3360" s="1102" t="s">
        <v>1351</v>
      </c>
      <c r="G3360" s="514">
        <v>526</v>
      </c>
      <c r="H3360" s="514" t="s">
        <v>82</v>
      </c>
      <c r="I3360" s="514" t="s">
        <v>82</v>
      </c>
      <c r="J3360" s="764" t="s">
        <v>443</v>
      </c>
      <c r="K3360" s="764" t="s">
        <v>443</v>
      </c>
      <c r="L3360" s="837" t="s">
        <v>484</v>
      </c>
      <c r="M3360" s="468" t="s">
        <v>1943</v>
      </c>
      <c r="N3360" s="514">
        <v>186468</v>
      </c>
      <c r="O3360" s="756">
        <v>30.75</v>
      </c>
      <c r="P3360" s="1130">
        <v>26</v>
      </c>
      <c r="Q3360" s="537">
        <f t="shared" si="180"/>
        <v>22.754999999999999</v>
      </c>
      <c r="R3360" s="470">
        <f>Q3360*0.75</f>
        <v>17.06625</v>
      </c>
      <c r="S3360" s="1264">
        <f t="shared" si="181"/>
        <v>8194.594594594595</v>
      </c>
      <c r="T3360" s="1265"/>
      <c r="U3360" s="1292" t="s">
        <v>1690</v>
      </c>
      <c r="V3360" s="1293"/>
      <c r="W3360" s="959">
        <v>8.5</v>
      </c>
    </row>
    <row r="3361" spans="1:23" ht="18">
      <c r="A3361" s="1652"/>
      <c r="B3361" s="817">
        <v>8</v>
      </c>
      <c r="C3361" s="1099" t="s">
        <v>82</v>
      </c>
      <c r="D3361" s="1102">
        <v>230</v>
      </c>
      <c r="E3361" s="1102">
        <v>0</v>
      </c>
      <c r="F3361" s="1103" t="s">
        <v>82</v>
      </c>
      <c r="G3361" s="514">
        <v>0</v>
      </c>
      <c r="H3361" s="514" t="s">
        <v>82</v>
      </c>
      <c r="I3361" s="514" t="s">
        <v>82</v>
      </c>
      <c r="J3361" s="764" t="s">
        <v>697</v>
      </c>
      <c r="K3361" s="764">
        <v>0</v>
      </c>
      <c r="L3361" s="837" t="s">
        <v>96</v>
      </c>
      <c r="M3361" s="468" t="s">
        <v>82</v>
      </c>
      <c r="N3361" s="940"/>
      <c r="O3361" s="922"/>
      <c r="P3361" s="871"/>
      <c r="Q3361" s="537">
        <f t="shared" si="180"/>
        <v>0</v>
      </c>
      <c r="R3361" s="470">
        <f>Q3361*0.93</f>
        <v>0</v>
      </c>
      <c r="S3361" s="1264" t="e">
        <f t="shared" si="181"/>
        <v>#DIV/0!</v>
      </c>
      <c r="T3361" s="1265"/>
      <c r="U3361" s="1292" t="s">
        <v>472</v>
      </c>
      <c r="V3361" s="1293"/>
    </row>
    <row r="3362" spans="1:23" ht="18">
      <c r="A3362" s="1652"/>
      <c r="B3362" s="817" t="s">
        <v>465</v>
      </c>
      <c r="C3362" s="1099" t="s">
        <v>82</v>
      </c>
      <c r="D3362" s="1098">
        <v>31</v>
      </c>
      <c r="E3362" s="1104">
        <v>31</v>
      </c>
      <c r="F3362" s="1103" t="s">
        <v>82</v>
      </c>
      <c r="G3362" s="838" t="s">
        <v>96</v>
      </c>
      <c r="H3362" s="468" t="s">
        <v>82</v>
      </c>
      <c r="I3362" s="514" t="s">
        <v>82</v>
      </c>
      <c r="J3362" s="764" t="s">
        <v>699</v>
      </c>
      <c r="K3362" s="514">
        <v>0</v>
      </c>
      <c r="L3362" s="786" t="s">
        <v>82</v>
      </c>
      <c r="M3362" s="863" t="s">
        <v>82</v>
      </c>
      <c r="N3362" s="923"/>
      <c r="O3362" s="922"/>
      <c r="P3362" s="871"/>
      <c r="Q3362" s="537">
        <f t="shared" si="180"/>
        <v>0</v>
      </c>
      <c r="R3362" s="470">
        <f>Q3362*0.93</f>
        <v>0</v>
      </c>
      <c r="S3362" s="1264" t="e">
        <f t="shared" si="181"/>
        <v>#DIV/0!</v>
      </c>
      <c r="T3362" s="1265"/>
      <c r="U3362" s="1292" t="s">
        <v>473</v>
      </c>
      <c r="V3362" s="1293"/>
    </row>
    <row r="3363" spans="1:23" ht="18">
      <c r="A3363" s="1653"/>
      <c r="B3363" s="817" t="s">
        <v>467</v>
      </c>
      <c r="C3363" s="1131">
        <v>26</v>
      </c>
      <c r="D3363" s="1098" t="s">
        <v>1793</v>
      </c>
      <c r="E3363" s="1109">
        <v>20</v>
      </c>
      <c r="F3363" s="1105" t="s">
        <v>1189</v>
      </c>
      <c r="G3363" s="514">
        <v>502</v>
      </c>
      <c r="H3363" s="468" t="s">
        <v>82</v>
      </c>
      <c r="I3363" s="514" t="s">
        <v>82</v>
      </c>
      <c r="J3363" s="764">
        <v>0</v>
      </c>
      <c r="K3363" s="764">
        <v>0</v>
      </c>
      <c r="L3363" s="837" t="s">
        <v>484</v>
      </c>
      <c r="M3363" s="1091" t="s">
        <v>2030</v>
      </c>
      <c r="N3363" s="514">
        <v>90000</v>
      </c>
      <c r="O3363" s="787">
        <v>24</v>
      </c>
      <c r="P3363" s="801">
        <v>75</v>
      </c>
      <c r="Q3363" s="537">
        <f t="shared" si="180"/>
        <v>6</v>
      </c>
      <c r="R3363" s="470">
        <f>Q3363*0.7835</f>
        <v>4.7009999999999996</v>
      </c>
      <c r="S3363" s="1264">
        <f>N3363/Q3363</f>
        <v>15000</v>
      </c>
      <c r="T3363" s="1265"/>
      <c r="U3363" s="1292" t="s">
        <v>1690</v>
      </c>
      <c r="V3363" s="1293"/>
      <c r="W3363" s="959">
        <v>5.5</v>
      </c>
    </row>
    <row r="3364" spans="1:23" ht="19">
      <c r="A3364" s="1651">
        <v>45802</v>
      </c>
      <c r="B3364" s="817" t="s">
        <v>256</v>
      </c>
      <c r="C3364" s="1095">
        <v>55</v>
      </c>
      <c r="D3364" s="1096" t="s">
        <v>1556</v>
      </c>
      <c r="E3364" s="1101">
        <v>45</v>
      </c>
      <c r="F3364" s="1098" t="s">
        <v>1402</v>
      </c>
      <c r="G3364" s="514">
        <v>538</v>
      </c>
      <c r="H3364" s="970">
        <v>166</v>
      </c>
      <c r="I3364" s="514" t="s">
        <v>82</v>
      </c>
      <c r="J3364" s="1160" t="s">
        <v>1016</v>
      </c>
      <c r="K3364" s="839" t="s">
        <v>96</v>
      </c>
      <c r="L3364" s="837" t="s">
        <v>484</v>
      </c>
      <c r="M3364" s="468" t="s">
        <v>888</v>
      </c>
      <c r="N3364" s="514">
        <v>80625</v>
      </c>
      <c r="O3364" s="756">
        <v>150</v>
      </c>
      <c r="P3364" s="768">
        <v>95</v>
      </c>
      <c r="Q3364" s="537">
        <f>O3364*(100-P3364)/100</f>
        <v>7.5</v>
      </c>
      <c r="R3364" s="470">
        <f>Q3364*0.75</f>
        <v>5.625</v>
      </c>
      <c r="S3364" s="1264">
        <f>N3364/Q3364</f>
        <v>10750</v>
      </c>
      <c r="T3364" s="1265"/>
      <c r="U3364" s="1292" t="s">
        <v>1569</v>
      </c>
      <c r="V3364" s="1293"/>
    </row>
    <row r="3365" spans="1:23" ht="18">
      <c r="A3365" s="1652"/>
      <c r="B3365" s="817">
        <v>6</v>
      </c>
      <c r="C3365" s="1099">
        <v>100</v>
      </c>
      <c r="D3365" s="1100">
        <v>48</v>
      </c>
      <c r="E3365" s="1101">
        <v>70</v>
      </c>
      <c r="F3365" s="1102">
        <v>33</v>
      </c>
      <c r="G3365" s="514">
        <v>505</v>
      </c>
      <c r="H3365" s="514" t="s">
        <v>82</v>
      </c>
      <c r="I3365" s="514" t="s">
        <v>82</v>
      </c>
      <c r="J3365" s="838" t="s">
        <v>695</v>
      </c>
      <c r="K3365" s="1159" t="s">
        <v>485</v>
      </c>
      <c r="L3365" s="837" t="s">
        <v>484</v>
      </c>
      <c r="M3365" s="468" t="s">
        <v>2023</v>
      </c>
      <c r="N3365" s="786">
        <v>113412</v>
      </c>
      <c r="O3365" s="756">
        <v>21.1</v>
      </c>
      <c r="P3365" s="801">
        <v>40</v>
      </c>
      <c r="Q3365" s="537">
        <f t="shared" ref="Q3365:Q3369" si="182">O3365*(100-P3365)/100</f>
        <v>12.66</v>
      </c>
      <c r="R3365" s="470">
        <f>Q3365*0.75</f>
        <v>9.495000000000001</v>
      </c>
      <c r="S3365" s="1264">
        <f t="shared" ref="S3365:S3368" si="183">N3365/Q3365</f>
        <v>8958.2938388625589</v>
      </c>
      <c r="T3365" s="1265"/>
      <c r="U3365" s="1292" t="s">
        <v>1690</v>
      </c>
      <c r="V3365" s="1293"/>
    </row>
    <row r="3366" spans="1:23" ht="18">
      <c r="A3366" s="1652"/>
      <c r="B3366" s="817">
        <v>7</v>
      </c>
      <c r="C3366" s="1099">
        <v>100</v>
      </c>
      <c r="D3366" s="1102">
        <v>62</v>
      </c>
      <c r="E3366" s="1102">
        <v>16</v>
      </c>
      <c r="F3366" s="1102">
        <v>33</v>
      </c>
      <c r="G3366" s="514">
        <v>529</v>
      </c>
      <c r="H3366" s="514" t="s">
        <v>82</v>
      </c>
      <c r="I3366" s="514" t="s">
        <v>82</v>
      </c>
      <c r="J3366" s="764" t="s">
        <v>443</v>
      </c>
      <c r="K3366" s="764" t="s">
        <v>443</v>
      </c>
      <c r="L3366" s="837" t="s">
        <v>484</v>
      </c>
      <c r="M3366" s="468" t="s">
        <v>1943</v>
      </c>
      <c r="N3366" s="514">
        <v>186468</v>
      </c>
      <c r="O3366" s="756">
        <v>30</v>
      </c>
      <c r="P3366" s="1130">
        <v>26</v>
      </c>
      <c r="Q3366" s="537">
        <f t="shared" si="182"/>
        <v>22.2</v>
      </c>
      <c r="R3366" s="470">
        <f>Q3366*0.75</f>
        <v>16.649999999999999</v>
      </c>
      <c r="S3366" s="1264">
        <f t="shared" si="183"/>
        <v>8399.45945945946</v>
      </c>
      <c r="T3366" s="1265"/>
      <c r="U3366" s="1292" t="s">
        <v>1690</v>
      </c>
      <c r="V3366" s="1293"/>
    </row>
    <row r="3367" spans="1:23" ht="18">
      <c r="A3367" s="1652"/>
      <c r="B3367" s="817">
        <v>8</v>
      </c>
      <c r="C3367" s="1099" t="s">
        <v>82</v>
      </c>
      <c r="D3367" s="1102">
        <v>230</v>
      </c>
      <c r="E3367" s="1102">
        <v>0</v>
      </c>
      <c r="F3367" s="1103" t="s">
        <v>82</v>
      </c>
      <c r="G3367" s="514">
        <v>0</v>
      </c>
      <c r="H3367" s="514" t="s">
        <v>82</v>
      </c>
      <c r="I3367" s="514" t="s">
        <v>82</v>
      </c>
      <c r="J3367" s="764" t="s">
        <v>697</v>
      </c>
      <c r="K3367" s="764">
        <v>0</v>
      </c>
      <c r="L3367" s="837" t="s">
        <v>96</v>
      </c>
      <c r="M3367" s="468" t="s">
        <v>82</v>
      </c>
      <c r="N3367" s="940"/>
      <c r="O3367" s="922"/>
      <c r="P3367" s="871"/>
      <c r="Q3367" s="537">
        <f t="shared" si="182"/>
        <v>0</v>
      </c>
      <c r="R3367" s="470">
        <f>Q3367*0.93</f>
        <v>0</v>
      </c>
      <c r="S3367" s="1264" t="e">
        <f t="shared" si="183"/>
        <v>#DIV/0!</v>
      </c>
      <c r="T3367" s="1265"/>
      <c r="U3367" s="1292" t="s">
        <v>472</v>
      </c>
      <c r="V3367" s="1293"/>
    </row>
    <row r="3368" spans="1:23" ht="18">
      <c r="A3368" s="1652"/>
      <c r="B3368" s="817" t="s">
        <v>465</v>
      </c>
      <c r="C3368" s="1099" t="s">
        <v>82</v>
      </c>
      <c r="D3368" s="1098">
        <v>31</v>
      </c>
      <c r="E3368" s="1104">
        <v>31</v>
      </c>
      <c r="F3368" s="1103" t="s">
        <v>82</v>
      </c>
      <c r="G3368" s="838" t="s">
        <v>96</v>
      </c>
      <c r="H3368" s="468" t="s">
        <v>82</v>
      </c>
      <c r="I3368" s="514" t="s">
        <v>82</v>
      </c>
      <c r="J3368" s="764" t="s">
        <v>699</v>
      </c>
      <c r="K3368" s="514">
        <v>0</v>
      </c>
      <c r="L3368" s="786" t="s">
        <v>82</v>
      </c>
      <c r="M3368" s="863" t="s">
        <v>82</v>
      </c>
      <c r="N3368" s="923"/>
      <c r="O3368" s="922"/>
      <c r="P3368" s="871"/>
      <c r="Q3368" s="537">
        <f t="shared" si="182"/>
        <v>0</v>
      </c>
      <c r="R3368" s="470">
        <f>Q3368*0.93</f>
        <v>0</v>
      </c>
      <c r="S3368" s="1264" t="e">
        <f t="shared" si="183"/>
        <v>#DIV/0!</v>
      </c>
      <c r="T3368" s="1265"/>
      <c r="U3368" s="1292" t="s">
        <v>473</v>
      </c>
      <c r="V3368" s="1293"/>
    </row>
    <row r="3369" spans="1:23" ht="18">
      <c r="A3369" s="1653"/>
      <c r="B3369" s="817" t="s">
        <v>467</v>
      </c>
      <c r="C3369" s="1131">
        <v>26</v>
      </c>
      <c r="D3369" s="1098" t="s">
        <v>1793</v>
      </c>
      <c r="E3369" s="1109">
        <v>20</v>
      </c>
      <c r="F3369" s="1105">
        <v>32</v>
      </c>
      <c r="G3369" s="514">
        <v>505</v>
      </c>
      <c r="H3369" s="468" t="s">
        <v>82</v>
      </c>
      <c r="I3369" s="514" t="s">
        <v>82</v>
      </c>
      <c r="J3369" s="764">
        <v>0</v>
      </c>
      <c r="K3369" s="764">
        <v>0</v>
      </c>
      <c r="L3369" s="837" t="s">
        <v>484</v>
      </c>
      <c r="M3369" s="1091" t="s">
        <v>2030</v>
      </c>
      <c r="N3369" s="514">
        <v>90000</v>
      </c>
      <c r="O3369" s="787">
        <v>22</v>
      </c>
      <c r="P3369" s="801">
        <v>75</v>
      </c>
      <c r="Q3369" s="537">
        <f t="shared" si="182"/>
        <v>5.5</v>
      </c>
      <c r="R3369" s="470">
        <f>Q3369*0.7835</f>
        <v>4.3092499999999996</v>
      </c>
      <c r="S3369" s="1264">
        <f>N3369/Q3369</f>
        <v>16363.636363636364</v>
      </c>
      <c r="T3369" s="1265"/>
      <c r="U3369" s="1292" t="s">
        <v>1690</v>
      </c>
      <c r="V3369" s="1293"/>
    </row>
    <row r="3370" spans="1:23" ht="18">
      <c r="A3370" s="1651">
        <v>45803</v>
      </c>
      <c r="B3370" s="817" t="s">
        <v>256</v>
      </c>
      <c r="C3370" s="1095">
        <v>60</v>
      </c>
      <c r="D3370" s="1096">
        <v>71</v>
      </c>
      <c r="E3370" s="1101">
        <v>45</v>
      </c>
      <c r="F3370" s="1098">
        <v>36</v>
      </c>
      <c r="G3370" s="514">
        <v>538</v>
      </c>
      <c r="H3370" s="970">
        <v>166</v>
      </c>
      <c r="I3370" s="514" t="s">
        <v>82</v>
      </c>
      <c r="J3370" s="1160" t="s">
        <v>1016</v>
      </c>
      <c r="K3370" s="839" t="s">
        <v>96</v>
      </c>
      <c r="L3370" s="837" t="s">
        <v>484</v>
      </c>
      <c r="M3370" s="468" t="s">
        <v>2057</v>
      </c>
      <c r="N3370" s="514">
        <v>84625</v>
      </c>
      <c r="O3370" s="756">
        <v>160</v>
      </c>
      <c r="P3370" s="768">
        <v>95</v>
      </c>
      <c r="Q3370" s="537">
        <f>O3370*(100-P3370)/100</f>
        <v>8</v>
      </c>
      <c r="R3370" s="470">
        <f>Q3370*0.75</f>
        <v>6</v>
      </c>
      <c r="S3370" s="1264">
        <f>N3370/Q3370</f>
        <v>10578.125</v>
      </c>
      <c r="T3370" s="1265"/>
      <c r="U3370" s="1292" t="s">
        <v>1569</v>
      </c>
      <c r="V3370" s="1293"/>
    </row>
    <row r="3371" spans="1:23" ht="18">
      <c r="A3371" s="1652"/>
      <c r="B3371" s="817">
        <v>6</v>
      </c>
      <c r="C3371" s="1099">
        <v>100</v>
      </c>
      <c r="D3371" s="1100">
        <v>48</v>
      </c>
      <c r="E3371" s="1101">
        <v>70</v>
      </c>
      <c r="F3371" s="1102">
        <v>33</v>
      </c>
      <c r="G3371" s="514">
        <v>505</v>
      </c>
      <c r="H3371" s="514" t="s">
        <v>82</v>
      </c>
      <c r="I3371" s="514" t="s">
        <v>82</v>
      </c>
      <c r="J3371" s="838" t="s">
        <v>695</v>
      </c>
      <c r="K3371" s="1159" t="s">
        <v>485</v>
      </c>
      <c r="L3371" s="837" t="s">
        <v>484</v>
      </c>
      <c r="M3371" s="468" t="s">
        <v>2023</v>
      </c>
      <c r="N3371" s="786">
        <v>117091</v>
      </c>
      <c r="O3371" s="756">
        <v>22</v>
      </c>
      <c r="P3371" s="801">
        <v>40</v>
      </c>
      <c r="Q3371" s="537">
        <f t="shared" ref="Q3371:Q3375" si="184">O3371*(100-P3371)/100</f>
        <v>13.2</v>
      </c>
      <c r="R3371" s="470">
        <f>Q3371*0.75</f>
        <v>9.8999999999999986</v>
      </c>
      <c r="S3371" s="1264">
        <f t="shared" ref="S3371:S3374" si="185">N3371/Q3371</f>
        <v>8870.5303030303039</v>
      </c>
      <c r="T3371" s="1265"/>
      <c r="U3371" s="1292" t="s">
        <v>1690</v>
      </c>
      <c r="V3371" s="1293"/>
    </row>
    <row r="3372" spans="1:23" ht="18">
      <c r="A3372" s="1652"/>
      <c r="B3372" s="817">
        <v>7</v>
      </c>
      <c r="C3372" s="1099">
        <v>100</v>
      </c>
      <c r="D3372" s="1102">
        <v>62</v>
      </c>
      <c r="E3372" s="1102">
        <v>16</v>
      </c>
      <c r="F3372" s="1102">
        <v>33</v>
      </c>
      <c r="G3372" s="514">
        <v>529</v>
      </c>
      <c r="H3372" s="514" t="s">
        <v>82</v>
      </c>
      <c r="I3372" s="514" t="s">
        <v>82</v>
      </c>
      <c r="J3372" s="764" t="s">
        <v>443</v>
      </c>
      <c r="K3372" s="764" t="s">
        <v>443</v>
      </c>
      <c r="L3372" s="837" t="s">
        <v>484</v>
      </c>
      <c r="M3372" s="468" t="s">
        <v>1943</v>
      </c>
      <c r="N3372" s="514">
        <v>186468</v>
      </c>
      <c r="O3372" s="756">
        <v>31.5</v>
      </c>
      <c r="P3372" s="1130">
        <v>26</v>
      </c>
      <c r="Q3372" s="537">
        <f t="shared" si="184"/>
        <v>23.31</v>
      </c>
      <c r="R3372" s="470">
        <f>Q3372*0.75</f>
        <v>17.482499999999998</v>
      </c>
      <c r="S3372" s="1264">
        <f t="shared" si="185"/>
        <v>7999.4851994851997</v>
      </c>
      <c r="T3372" s="1265"/>
      <c r="U3372" s="1292" t="s">
        <v>1690</v>
      </c>
      <c r="V3372" s="1293"/>
    </row>
    <row r="3373" spans="1:23" ht="18">
      <c r="A3373" s="1652"/>
      <c r="B3373" s="817">
        <v>8</v>
      </c>
      <c r="C3373" s="1099" t="s">
        <v>82</v>
      </c>
      <c r="D3373" s="1102">
        <v>230</v>
      </c>
      <c r="E3373" s="1102">
        <v>0</v>
      </c>
      <c r="F3373" s="1103" t="s">
        <v>82</v>
      </c>
      <c r="G3373" s="514">
        <v>0</v>
      </c>
      <c r="H3373" s="514" t="s">
        <v>82</v>
      </c>
      <c r="I3373" s="514" t="s">
        <v>82</v>
      </c>
      <c r="J3373" s="764" t="s">
        <v>697</v>
      </c>
      <c r="K3373" s="764">
        <v>0</v>
      </c>
      <c r="L3373" s="837" t="s">
        <v>96</v>
      </c>
      <c r="M3373" s="468" t="s">
        <v>82</v>
      </c>
      <c r="N3373" s="940"/>
      <c r="O3373" s="922"/>
      <c r="P3373" s="871"/>
      <c r="Q3373" s="537">
        <f t="shared" si="184"/>
        <v>0</v>
      </c>
      <c r="R3373" s="470">
        <f>Q3373*0.93</f>
        <v>0</v>
      </c>
      <c r="S3373" s="1264" t="e">
        <f t="shared" si="185"/>
        <v>#DIV/0!</v>
      </c>
      <c r="T3373" s="1265"/>
      <c r="U3373" s="1292" t="s">
        <v>472</v>
      </c>
      <c r="V3373" s="1293"/>
    </row>
    <row r="3374" spans="1:23" ht="18">
      <c r="A3374" s="1652"/>
      <c r="B3374" s="817" t="s">
        <v>465</v>
      </c>
      <c r="C3374" s="1099" t="s">
        <v>82</v>
      </c>
      <c r="D3374" s="1098">
        <v>31</v>
      </c>
      <c r="E3374" s="1104">
        <v>31</v>
      </c>
      <c r="F3374" s="1103" t="s">
        <v>82</v>
      </c>
      <c r="G3374" s="838" t="s">
        <v>96</v>
      </c>
      <c r="H3374" s="468" t="s">
        <v>82</v>
      </c>
      <c r="I3374" s="514" t="s">
        <v>82</v>
      </c>
      <c r="J3374" s="764" t="s">
        <v>699</v>
      </c>
      <c r="K3374" s="514">
        <v>0</v>
      </c>
      <c r="L3374" s="786" t="s">
        <v>82</v>
      </c>
      <c r="M3374" s="863" t="s">
        <v>82</v>
      </c>
      <c r="N3374" s="923"/>
      <c r="O3374" s="922"/>
      <c r="P3374" s="871"/>
      <c r="Q3374" s="537">
        <f t="shared" si="184"/>
        <v>0</v>
      </c>
      <c r="R3374" s="470">
        <f>Q3374*0.93</f>
        <v>0</v>
      </c>
      <c r="S3374" s="1264" t="e">
        <f t="shared" si="185"/>
        <v>#DIV/0!</v>
      </c>
      <c r="T3374" s="1265"/>
      <c r="U3374" s="1292" t="s">
        <v>473</v>
      </c>
      <c r="V3374" s="1293"/>
    </row>
    <row r="3375" spans="1:23" ht="18">
      <c r="A3375" s="1653"/>
      <c r="B3375" s="817" t="s">
        <v>467</v>
      </c>
      <c r="C3375" s="1131">
        <v>26</v>
      </c>
      <c r="D3375" s="1098">
        <v>41</v>
      </c>
      <c r="E3375" s="1109">
        <v>20</v>
      </c>
      <c r="F3375" s="1105">
        <v>32</v>
      </c>
      <c r="G3375" s="514">
        <v>505</v>
      </c>
      <c r="H3375" s="468" t="s">
        <v>82</v>
      </c>
      <c r="I3375" s="514" t="s">
        <v>82</v>
      </c>
      <c r="J3375" s="764">
        <v>0</v>
      </c>
      <c r="K3375" s="764">
        <v>0</v>
      </c>
      <c r="L3375" s="837" t="s">
        <v>484</v>
      </c>
      <c r="M3375" s="1091" t="s">
        <v>2030</v>
      </c>
      <c r="N3375" s="514">
        <v>90000</v>
      </c>
      <c r="O3375" s="787">
        <v>23.2</v>
      </c>
      <c r="P3375" s="801">
        <v>75</v>
      </c>
      <c r="Q3375" s="537">
        <f t="shared" si="184"/>
        <v>5.8</v>
      </c>
      <c r="R3375" s="470">
        <f>Q3375*0.7835</f>
        <v>4.5442999999999998</v>
      </c>
      <c r="S3375" s="1264">
        <f>N3375/Q3375</f>
        <v>15517.241379310346</v>
      </c>
      <c r="T3375" s="1265"/>
      <c r="U3375" s="1292" t="s">
        <v>1690</v>
      </c>
      <c r="V3375" s="1293"/>
    </row>
    <row r="3376" spans="1:23" ht="19">
      <c r="A3376" s="1651">
        <v>45804</v>
      </c>
      <c r="B3376" s="817" t="s">
        <v>256</v>
      </c>
      <c r="C3376" s="1095" t="s">
        <v>1899</v>
      </c>
      <c r="D3376" s="1096" t="s">
        <v>1427</v>
      </c>
      <c r="E3376" s="1101" t="s">
        <v>585</v>
      </c>
      <c r="F3376" s="1098">
        <v>36</v>
      </c>
      <c r="G3376" s="514">
        <v>509</v>
      </c>
      <c r="H3376" s="970">
        <v>166</v>
      </c>
      <c r="I3376" s="514" t="s">
        <v>82</v>
      </c>
      <c r="J3376" s="1160" t="s">
        <v>1016</v>
      </c>
      <c r="K3376" s="839" t="s">
        <v>96</v>
      </c>
      <c r="L3376" s="837" t="s">
        <v>484</v>
      </c>
      <c r="M3376" s="468" t="s">
        <v>1192</v>
      </c>
      <c r="N3376" s="514">
        <v>58750</v>
      </c>
      <c r="O3376" s="756">
        <v>130</v>
      </c>
      <c r="P3376" s="768">
        <v>95</v>
      </c>
      <c r="Q3376" s="537">
        <f>O3376*(100-P3376)/100</f>
        <v>6.5</v>
      </c>
      <c r="R3376" s="470">
        <f>Q3376*0.75</f>
        <v>4.875</v>
      </c>
      <c r="S3376" s="1264">
        <f>N3376/Q3376</f>
        <v>9038.461538461539</v>
      </c>
      <c r="T3376" s="1265"/>
      <c r="U3376" s="1292" t="s">
        <v>1569</v>
      </c>
      <c r="V3376" s="1293"/>
    </row>
    <row r="3377" spans="1:23" ht="18">
      <c r="A3377" s="1652"/>
      <c r="B3377" s="817">
        <v>6</v>
      </c>
      <c r="C3377" s="1099">
        <v>100</v>
      </c>
      <c r="D3377" s="1100" t="s">
        <v>585</v>
      </c>
      <c r="E3377" s="1101">
        <v>70</v>
      </c>
      <c r="F3377" s="1102">
        <v>33</v>
      </c>
      <c r="G3377" s="514">
        <v>511</v>
      </c>
      <c r="H3377" s="514" t="s">
        <v>82</v>
      </c>
      <c r="I3377" s="514" t="s">
        <v>82</v>
      </c>
      <c r="J3377" s="838" t="s">
        <v>461</v>
      </c>
      <c r="K3377" s="1159" t="s">
        <v>2062</v>
      </c>
      <c r="L3377" s="837" t="s">
        <v>484</v>
      </c>
      <c r="M3377" s="468" t="s">
        <v>2063</v>
      </c>
      <c r="N3377" s="786">
        <v>119802</v>
      </c>
      <c r="O3377" s="756">
        <v>23.52</v>
      </c>
      <c r="P3377" s="801">
        <v>40</v>
      </c>
      <c r="Q3377" s="537">
        <f t="shared" ref="Q3377:Q3381" si="186">O3377*(100-P3377)/100</f>
        <v>14.112</v>
      </c>
      <c r="R3377" s="470">
        <f>Q3377*0.75</f>
        <v>10.584</v>
      </c>
      <c r="S3377" s="1264">
        <f t="shared" ref="S3377:S3380" si="187">N3377/Q3377</f>
        <v>8489.3707482993195</v>
      </c>
      <c r="T3377" s="1265"/>
      <c r="U3377" s="1292" t="s">
        <v>1690</v>
      </c>
      <c r="V3377" s="1293"/>
    </row>
    <row r="3378" spans="1:23" ht="18">
      <c r="A3378" s="1652"/>
      <c r="B3378" s="817">
        <v>7</v>
      </c>
      <c r="C3378" s="1099">
        <v>100</v>
      </c>
      <c r="D3378" s="1102">
        <v>62</v>
      </c>
      <c r="E3378" s="1102">
        <v>16</v>
      </c>
      <c r="F3378" s="1102">
        <v>33</v>
      </c>
      <c r="G3378" s="514">
        <v>529</v>
      </c>
      <c r="H3378" s="514" t="s">
        <v>82</v>
      </c>
      <c r="I3378" s="514" t="s">
        <v>82</v>
      </c>
      <c r="J3378" s="764" t="s">
        <v>443</v>
      </c>
      <c r="K3378" s="764" t="s">
        <v>443</v>
      </c>
      <c r="L3378" s="837" t="s">
        <v>484</v>
      </c>
      <c r="M3378" s="468" t="s">
        <v>1943</v>
      </c>
      <c r="N3378" s="514">
        <v>189468</v>
      </c>
      <c r="O3378" s="756">
        <v>31.5</v>
      </c>
      <c r="P3378" s="1130">
        <v>26</v>
      </c>
      <c r="Q3378" s="537">
        <f t="shared" si="186"/>
        <v>23.31</v>
      </c>
      <c r="R3378" s="470">
        <f>Q3378*0.75</f>
        <v>17.482499999999998</v>
      </c>
      <c r="S3378" s="1264">
        <f t="shared" si="187"/>
        <v>8128.1853281853282</v>
      </c>
      <c r="T3378" s="1265"/>
      <c r="U3378" s="1292" t="s">
        <v>1690</v>
      </c>
      <c r="V3378" s="1293"/>
    </row>
    <row r="3379" spans="1:23" ht="18">
      <c r="A3379" s="1652"/>
      <c r="B3379" s="817">
        <v>8</v>
      </c>
      <c r="C3379" s="1099" t="s">
        <v>82</v>
      </c>
      <c r="D3379" s="1102">
        <v>230</v>
      </c>
      <c r="E3379" s="1102">
        <v>0</v>
      </c>
      <c r="F3379" s="1103" t="s">
        <v>82</v>
      </c>
      <c r="G3379" s="514">
        <v>0</v>
      </c>
      <c r="H3379" s="514" t="s">
        <v>82</v>
      </c>
      <c r="I3379" s="514" t="s">
        <v>82</v>
      </c>
      <c r="J3379" s="764" t="s">
        <v>697</v>
      </c>
      <c r="K3379" s="764">
        <v>0</v>
      </c>
      <c r="L3379" s="837" t="s">
        <v>96</v>
      </c>
      <c r="M3379" s="468" t="s">
        <v>82</v>
      </c>
      <c r="N3379" s="940"/>
      <c r="O3379" s="922"/>
      <c r="P3379" s="871"/>
      <c r="Q3379" s="537">
        <f t="shared" si="186"/>
        <v>0</v>
      </c>
      <c r="R3379" s="470">
        <f>Q3379*0.93</f>
        <v>0</v>
      </c>
      <c r="S3379" s="1264" t="e">
        <f t="shared" si="187"/>
        <v>#DIV/0!</v>
      </c>
      <c r="T3379" s="1265"/>
      <c r="U3379" s="1292" t="s">
        <v>472</v>
      </c>
      <c r="V3379" s="1293"/>
    </row>
    <row r="3380" spans="1:23" ht="18">
      <c r="A3380" s="1652"/>
      <c r="B3380" s="817" t="s">
        <v>465</v>
      </c>
      <c r="C3380" s="1099" t="s">
        <v>82</v>
      </c>
      <c r="D3380" s="1098">
        <v>31</v>
      </c>
      <c r="E3380" s="1104">
        <v>31</v>
      </c>
      <c r="F3380" s="1103" t="s">
        <v>82</v>
      </c>
      <c r="G3380" s="838" t="s">
        <v>96</v>
      </c>
      <c r="H3380" s="468" t="s">
        <v>82</v>
      </c>
      <c r="I3380" s="514" t="s">
        <v>82</v>
      </c>
      <c r="J3380" s="764" t="s">
        <v>699</v>
      </c>
      <c r="K3380" s="514">
        <v>0</v>
      </c>
      <c r="L3380" s="786" t="s">
        <v>82</v>
      </c>
      <c r="M3380" s="863" t="s">
        <v>82</v>
      </c>
      <c r="N3380" s="923"/>
      <c r="O3380" s="922"/>
      <c r="P3380" s="871"/>
      <c r="Q3380" s="537">
        <f t="shared" si="186"/>
        <v>0</v>
      </c>
      <c r="R3380" s="470">
        <f>Q3380*0.93</f>
        <v>0</v>
      </c>
      <c r="S3380" s="1264" t="e">
        <f t="shared" si="187"/>
        <v>#DIV/0!</v>
      </c>
      <c r="T3380" s="1265"/>
      <c r="U3380" s="1292" t="s">
        <v>473</v>
      </c>
      <c r="V3380" s="1293"/>
    </row>
    <row r="3381" spans="1:23" ht="18">
      <c r="A3381" s="1653"/>
      <c r="B3381" s="817" t="s">
        <v>467</v>
      </c>
      <c r="C3381" s="1131">
        <v>26</v>
      </c>
      <c r="D3381" s="1098">
        <v>41</v>
      </c>
      <c r="E3381" s="1109">
        <v>20</v>
      </c>
      <c r="F3381" s="1105">
        <v>32</v>
      </c>
      <c r="G3381" s="514">
        <v>505</v>
      </c>
      <c r="H3381" s="468" t="s">
        <v>82</v>
      </c>
      <c r="I3381" s="514" t="s">
        <v>82</v>
      </c>
      <c r="J3381" s="764">
        <v>0</v>
      </c>
      <c r="K3381" s="764">
        <v>0</v>
      </c>
      <c r="L3381" s="837" t="s">
        <v>484</v>
      </c>
      <c r="M3381" s="1091" t="s">
        <v>2030</v>
      </c>
      <c r="N3381" s="514">
        <v>90000</v>
      </c>
      <c r="O3381" s="787">
        <v>24</v>
      </c>
      <c r="P3381" s="801">
        <v>75</v>
      </c>
      <c r="Q3381" s="537">
        <f t="shared" si="186"/>
        <v>6</v>
      </c>
      <c r="R3381" s="470">
        <f>Q3381*0.7835</f>
        <v>4.7009999999999996</v>
      </c>
      <c r="S3381" s="1264">
        <f>N3381/Q3381</f>
        <v>15000</v>
      </c>
      <c r="T3381" s="1265"/>
      <c r="U3381" s="1292" t="s">
        <v>1690</v>
      </c>
      <c r="V3381" s="1293"/>
    </row>
    <row r="3382" spans="1:23" ht="18">
      <c r="A3382" s="1651">
        <v>45805</v>
      </c>
      <c r="B3382" s="817" t="s">
        <v>256</v>
      </c>
      <c r="C3382" s="1095">
        <v>55</v>
      </c>
      <c r="D3382" s="1096">
        <v>78</v>
      </c>
      <c r="E3382" s="1101">
        <v>48</v>
      </c>
      <c r="F3382" s="1098">
        <v>32</v>
      </c>
      <c r="G3382" s="514">
        <v>500</v>
      </c>
      <c r="H3382" s="970">
        <v>166</v>
      </c>
      <c r="I3382" s="514" t="s">
        <v>82</v>
      </c>
      <c r="J3382" s="1160" t="s">
        <v>1016</v>
      </c>
      <c r="K3382" s="839" t="s">
        <v>96</v>
      </c>
      <c r="L3382" s="837" t="s">
        <v>484</v>
      </c>
      <c r="M3382" s="468" t="s">
        <v>1233</v>
      </c>
      <c r="N3382" s="514">
        <v>65156</v>
      </c>
      <c r="O3382" s="756">
        <v>130</v>
      </c>
      <c r="P3382" s="768">
        <v>95</v>
      </c>
      <c r="Q3382" s="537">
        <f>O3382*(100-P3382)/100</f>
        <v>6.5</v>
      </c>
      <c r="R3382" s="470">
        <f>Q3382*0.75</f>
        <v>4.875</v>
      </c>
      <c r="S3382" s="1264">
        <f>N3382/Q3382</f>
        <v>10024</v>
      </c>
      <c r="T3382" s="1265"/>
      <c r="U3382" s="1292" t="s">
        <v>1569</v>
      </c>
      <c r="V3382" s="1293"/>
    </row>
    <row r="3383" spans="1:23" ht="18">
      <c r="A3383" s="1652"/>
      <c r="B3383" s="817">
        <v>6</v>
      </c>
      <c r="C3383" s="1099">
        <v>100</v>
      </c>
      <c r="D3383" s="1100">
        <v>49</v>
      </c>
      <c r="E3383" s="1101">
        <v>70</v>
      </c>
      <c r="F3383" s="1102">
        <v>33</v>
      </c>
      <c r="G3383" s="514">
        <v>512</v>
      </c>
      <c r="H3383" s="514" t="s">
        <v>82</v>
      </c>
      <c r="I3383" s="514" t="s">
        <v>82</v>
      </c>
      <c r="J3383" s="838" t="s">
        <v>461</v>
      </c>
      <c r="K3383" s="1159" t="s">
        <v>700</v>
      </c>
      <c r="L3383" s="837" t="s">
        <v>484</v>
      </c>
      <c r="M3383" s="468" t="s">
        <v>2066</v>
      </c>
      <c r="N3383" s="786">
        <v>122802</v>
      </c>
      <c r="O3383" s="756">
        <v>21.95</v>
      </c>
      <c r="P3383" s="801">
        <v>40</v>
      </c>
      <c r="Q3383" s="537">
        <f t="shared" ref="Q3383:Q3387" si="188">O3383*(100-P3383)/100</f>
        <v>13.17</v>
      </c>
      <c r="R3383" s="470">
        <f>Q3383*0.75</f>
        <v>9.8774999999999995</v>
      </c>
      <c r="S3383" s="1264">
        <f t="shared" ref="S3383:S3386" si="189">N3383/Q3383</f>
        <v>9324.3735763097957</v>
      </c>
      <c r="T3383" s="1265"/>
      <c r="U3383" s="1292" t="s">
        <v>1690</v>
      </c>
      <c r="V3383" s="1293"/>
      <c r="W3383" s="959">
        <v>16</v>
      </c>
    </row>
    <row r="3384" spans="1:23" ht="18">
      <c r="A3384" s="1652"/>
      <c r="B3384" s="817">
        <v>7</v>
      </c>
      <c r="C3384" s="1099">
        <v>100</v>
      </c>
      <c r="D3384" s="1102">
        <v>62</v>
      </c>
      <c r="E3384" s="1102">
        <v>16</v>
      </c>
      <c r="F3384" s="1102">
        <v>33</v>
      </c>
      <c r="G3384" s="514">
        <v>527</v>
      </c>
      <c r="H3384" s="514" t="s">
        <v>82</v>
      </c>
      <c r="I3384" s="514" t="s">
        <v>82</v>
      </c>
      <c r="J3384" s="764" t="s">
        <v>443</v>
      </c>
      <c r="K3384" s="764" t="s">
        <v>443</v>
      </c>
      <c r="L3384" s="837" t="s">
        <v>484</v>
      </c>
      <c r="M3384" s="468" t="s">
        <v>1943</v>
      </c>
      <c r="N3384" s="514">
        <v>182940</v>
      </c>
      <c r="O3384" s="756">
        <v>31.5</v>
      </c>
      <c r="P3384" s="1130">
        <v>26</v>
      </c>
      <c r="Q3384" s="537">
        <f t="shared" si="188"/>
        <v>23.31</v>
      </c>
      <c r="R3384" s="470">
        <f>Q3384*0.75</f>
        <v>17.482499999999998</v>
      </c>
      <c r="S3384" s="1264">
        <f t="shared" si="189"/>
        <v>7848.1338481338489</v>
      </c>
      <c r="T3384" s="1265"/>
      <c r="U3384" s="1292" t="s">
        <v>1690</v>
      </c>
      <c r="V3384" s="1293"/>
    </row>
    <row r="3385" spans="1:23" ht="18">
      <c r="A3385" s="1652"/>
      <c r="B3385" s="817">
        <v>8</v>
      </c>
      <c r="C3385" s="1099" t="s">
        <v>82</v>
      </c>
      <c r="D3385" s="1102">
        <v>230</v>
      </c>
      <c r="E3385" s="1102">
        <v>0</v>
      </c>
      <c r="F3385" s="1103" t="s">
        <v>82</v>
      </c>
      <c r="G3385" s="514">
        <v>0</v>
      </c>
      <c r="H3385" s="514" t="s">
        <v>82</v>
      </c>
      <c r="I3385" s="514" t="s">
        <v>82</v>
      </c>
      <c r="J3385" s="764" t="s">
        <v>697</v>
      </c>
      <c r="K3385" s="764">
        <v>0</v>
      </c>
      <c r="L3385" s="837" t="s">
        <v>96</v>
      </c>
      <c r="M3385" s="468" t="s">
        <v>82</v>
      </c>
      <c r="N3385" s="940"/>
      <c r="O3385" s="922"/>
      <c r="P3385" s="871"/>
      <c r="Q3385" s="537">
        <f t="shared" si="188"/>
        <v>0</v>
      </c>
      <c r="R3385" s="470">
        <f>Q3385*0.93</f>
        <v>0</v>
      </c>
      <c r="S3385" s="1264" t="e">
        <f t="shared" si="189"/>
        <v>#DIV/0!</v>
      </c>
      <c r="T3385" s="1265"/>
      <c r="U3385" s="1292" t="s">
        <v>472</v>
      </c>
      <c r="V3385" s="1293"/>
    </row>
    <row r="3386" spans="1:23" ht="18">
      <c r="A3386" s="1652"/>
      <c r="B3386" s="817" t="s">
        <v>465</v>
      </c>
      <c r="C3386" s="1099" t="s">
        <v>82</v>
      </c>
      <c r="D3386" s="1098">
        <v>31</v>
      </c>
      <c r="E3386" s="1104">
        <v>31</v>
      </c>
      <c r="F3386" s="1103" t="s">
        <v>82</v>
      </c>
      <c r="G3386" s="838" t="s">
        <v>96</v>
      </c>
      <c r="H3386" s="468" t="s">
        <v>82</v>
      </c>
      <c r="I3386" s="514" t="s">
        <v>82</v>
      </c>
      <c r="J3386" s="764" t="s">
        <v>699</v>
      </c>
      <c r="K3386" s="514">
        <v>0</v>
      </c>
      <c r="L3386" s="786" t="s">
        <v>82</v>
      </c>
      <c r="M3386" s="863" t="s">
        <v>82</v>
      </c>
      <c r="N3386" s="923"/>
      <c r="O3386" s="922"/>
      <c r="P3386" s="871"/>
      <c r="Q3386" s="537">
        <f t="shared" si="188"/>
        <v>0</v>
      </c>
      <c r="R3386" s="470">
        <f>Q3386*0.93</f>
        <v>0</v>
      </c>
      <c r="S3386" s="1264" t="e">
        <f t="shared" si="189"/>
        <v>#DIV/0!</v>
      </c>
      <c r="T3386" s="1265"/>
      <c r="U3386" s="1292" t="s">
        <v>473</v>
      </c>
      <c r="V3386" s="1293"/>
    </row>
    <row r="3387" spans="1:23" ht="18">
      <c r="A3387" s="1653"/>
      <c r="B3387" s="817" t="s">
        <v>467</v>
      </c>
      <c r="C3387" s="1131">
        <v>26</v>
      </c>
      <c r="D3387" s="1098">
        <v>41</v>
      </c>
      <c r="E3387" s="1109">
        <v>20</v>
      </c>
      <c r="F3387" s="1105">
        <v>35</v>
      </c>
      <c r="G3387" s="514">
        <v>500</v>
      </c>
      <c r="H3387" s="468" t="s">
        <v>82</v>
      </c>
      <c r="I3387" s="514" t="s">
        <v>82</v>
      </c>
      <c r="J3387" s="764">
        <v>0</v>
      </c>
      <c r="K3387" s="764">
        <v>0</v>
      </c>
      <c r="L3387" s="837" t="s">
        <v>484</v>
      </c>
      <c r="M3387" s="1091" t="s">
        <v>2067</v>
      </c>
      <c r="N3387" s="514">
        <v>95000</v>
      </c>
      <c r="O3387" s="787">
        <v>24</v>
      </c>
      <c r="P3387" s="801">
        <v>75</v>
      </c>
      <c r="Q3387" s="537">
        <f t="shared" si="188"/>
        <v>6</v>
      </c>
      <c r="R3387" s="470">
        <f>Q3387*0.7835</f>
        <v>4.7009999999999996</v>
      </c>
      <c r="S3387" s="1264">
        <f>N3387/Q3387</f>
        <v>15833.333333333334</v>
      </c>
      <c r="T3387" s="1265"/>
      <c r="U3387" s="1292" t="s">
        <v>1690</v>
      </c>
      <c r="V3387" s="1293"/>
      <c r="W3387" s="959">
        <v>5.5</v>
      </c>
    </row>
    <row r="3388" spans="1:23" ht="19">
      <c r="A3388" s="1651">
        <v>45806</v>
      </c>
      <c r="B3388" s="817" t="s">
        <v>256</v>
      </c>
      <c r="C3388" s="1095" t="s">
        <v>1559</v>
      </c>
      <c r="D3388" s="1096" t="s">
        <v>2068</v>
      </c>
      <c r="E3388" s="1101">
        <v>48</v>
      </c>
      <c r="F3388" s="1098">
        <v>32</v>
      </c>
      <c r="G3388" s="514">
        <v>510</v>
      </c>
      <c r="H3388" s="970">
        <v>166</v>
      </c>
      <c r="I3388" s="514" t="s">
        <v>82</v>
      </c>
      <c r="J3388" s="1160" t="s">
        <v>1016</v>
      </c>
      <c r="K3388" s="839" t="s">
        <v>96</v>
      </c>
      <c r="L3388" s="837" t="s">
        <v>484</v>
      </c>
      <c r="M3388" s="468" t="s">
        <v>1198</v>
      </c>
      <c r="N3388" s="514">
        <v>64330</v>
      </c>
      <c r="O3388" s="756">
        <v>142</v>
      </c>
      <c r="P3388" s="768">
        <v>95</v>
      </c>
      <c r="Q3388" s="537">
        <f>O3388*(100-P3388)/100</f>
        <v>7.1</v>
      </c>
      <c r="R3388" s="470">
        <f>Q3388*0.75</f>
        <v>5.3249999999999993</v>
      </c>
      <c r="S3388" s="1264">
        <f>N3388/Q3388</f>
        <v>9060.5633802816901</v>
      </c>
      <c r="T3388" s="1265"/>
      <c r="U3388" s="1292" t="s">
        <v>1690</v>
      </c>
      <c r="V3388" s="1293"/>
    </row>
    <row r="3389" spans="1:23" ht="18">
      <c r="A3389" s="1652"/>
      <c r="B3389" s="817">
        <v>6</v>
      </c>
      <c r="C3389" s="1099">
        <v>100</v>
      </c>
      <c r="D3389" s="1100" t="s">
        <v>572</v>
      </c>
      <c r="E3389" s="1101">
        <v>70</v>
      </c>
      <c r="F3389" s="1102" t="s">
        <v>1177</v>
      </c>
      <c r="G3389" s="514">
        <v>509</v>
      </c>
      <c r="H3389" s="514" t="s">
        <v>82</v>
      </c>
      <c r="I3389" s="514" t="s">
        <v>82</v>
      </c>
      <c r="J3389" s="838" t="s">
        <v>461</v>
      </c>
      <c r="K3389" s="1159" t="s">
        <v>700</v>
      </c>
      <c r="L3389" s="837" t="s">
        <v>484</v>
      </c>
      <c r="M3389" s="468" t="s">
        <v>1734</v>
      </c>
      <c r="N3389" s="786">
        <v>125802</v>
      </c>
      <c r="O3389" s="756">
        <v>21.98</v>
      </c>
      <c r="P3389" s="801">
        <v>40</v>
      </c>
      <c r="Q3389" s="537">
        <f t="shared" ref="Q3389:Q3393" si="190">O3389*(100-P3389)/100</f>
        <v>13.187999999999999</v>
      </c>
      <c r="R3389" s="470">
        <f>Q3389*0.75</f>
        <v>9.8909999999999982</v>
      </c>
      <c r="S3389" s="1264">
        <f t="shared" ref="S3389:S3392" si="191">N3389/Q3389</f>
        <v>9539.1264786169249</v>
      </c>
      <c r="T3389" s="1265"/>
      <c r="U3389" s="1292" t="s">
        <v>1959</v>
      </c>
      <c r="V3389" s="1293"/>
    </row>
    <row r="3390" spans="1:23" ht="18">
      <c r="A3390" s="1652"/>
      <c r="B3390" s="817">
        <v>7</v>
      </c>
      <c r="C3390" s="1099">
        <v>100</v>
      </c>
      <c r="D3390" s="1102">
        <v>62</v>
      </c>
      <c r="E3390" s="1102">
        <v>16</v>
      </c>
      <c r="F3390" s="1102" t="s">
        <v>1351</v>
      </c>
      <c r="G3390" s="514">
        <v>521</v>
      </c>
      <c r="H3390" s="514" t="s">
        <v>82</v>
      </c>
      <c r="I3390" s="514" t="s">
        <v>82</v>
      </c>
      <c r="J3390" s="764" t="s">
        <v>443</v>
      </c>
      <c r="K3390" s="764" t="s">
        <v>443</v>
      </c>
      <c r="L3390" s="837" t="s">
        <v>484</v>
      </c>
      <c r="M3390" s="468" t="s">
        <v>1943</v>
      </c>
      <c r="N3390" s="514">
        <v>186146</v>
      </c>
      <c r="O3390" s="756">
        <v>29.7</v>
      </c>
      <c r="P3390" s="1130">
        <v>19</v>
      </c>
      <c r="Q3390" s="537">
        <f t="shared" si="190"/>
        <v>24.056999999999999</v>
      </c>
      <c r="R3390" s="470">
        <f>Q3390*0.75</f>
        <v>18.042749999999998</v>
      </c>
      <c r="S3390" s="1264">
        <f t="shared" si="191"/>
        <v>7737.706280916158</v>
      </c>
      <c r="T3390" s="1265"/>
      <c r="U3390" s="1292" t="s">
        <v>2071</v>
      </c>
      <c r="V3390" s="1293"/>
      <c r="W3390" s="959">
        <v>9</v>
      </c>
    </row>
    <row r="3391" spans="1:23" ht="18">
      <c r="A3391" s="1652"/>
      <c r="B3391" s="817">
        <v>8</v>
      </c>
      <c r="C3391" s="1099" t="s">
        <v>82</v>
      </c>
      <c r="D3391" s="1102">
        <v>230</v>
      </c>
      <c r="E3391" s="1102">
        <v>0</v>
      </c>
      <c r="F3391" s="1103" t="s">
        <v>82</v>
      </c>
      <c r="G3391" s="514">
        <v>0</v>
      </c>
      <c r="H3391" s="514" t="s">
        <v>82</v>
      </c>
      <c r="I3391" s="514" t="s">
        <v>82</v>
      </c>
      <c r="J3391" s="764" t="s">
        <v>697</v>
      </c>
      <c r="K3391" s="764">
        <v>0</v>
      </c>
      <c r="L3391" s="837" t="s">
        <v>96</v>
      </c>
      <c r="M3391" s="468" t="s">
        <v>82</v>
      </c>
      <c r="N3391" s="940"/>
      <c r="O3391" s="922"/>
      <c r="P3391" s="871"/>
      <c r="Q3391" s="537">
        <f t="shared" si="190"/>
        <v>0</v>
      </c>
      <c r="R3391" s="470">
        <f>Q3391*0.93</f>
        <v>0</v>
      </c>
      <c r="S3391" s="1264" t="e">
        <f t="shared" si="191"/>
        <v>#DIV/0!</v>
      </c>
      <c r="T3391" s="1265"/>
      <c r="U3391" s="1292" t="s">
        <v>472</v>
      </c>
      <c r="V3391" s="1293"/>
    </row>
    <row r="3392" spans="1:23" ht="18">
      <c r="A3392" s="1652"/>
      <c r="B3392" s="817" t="s">
        <v>465</v>
      </c>
      <c r="C3392" s="1099" t="s">
        <v>82</v>
      </c>
      <c r="D3392" s="1098">
        <v>31</v>
      </c>
      <c r="E3392" s="1104">
        <v>31</v>
      </c>
      <c r="F3392" s="1103" t="s">
        <v>82</v>
      </c>
      <c r="G3392" s="838" t="s">
        <v>96</v>
      </c>
      <c r="H3392" s="468" t="s">
        <v>82</v>
      </c>
      <c r="I3392" s="514" t="s">
        <v>82</v>
      </c>
      <c r="J3392" s="764" t="s">
        <v>699</v>
      </c>
      <c r="K3392" s="514">
        <v>0</v>
      </c>
      <c r="L3392" s="786" t="s">
        <v>82</v>
      </c>
      <c r="M3392" s="863" t="s">
        <v>82</v>
      </c>
      <c r="N3392" s="923"/>
      <c r="O3392" s="922"/>
      <c r="P3392" s="871"/>
      <c r="Q3392" s="537">
        <f t="shared" si="190"/>
        <v>0</v>
      </c>
      <c r="R3392" s="470">
        <f>Q3392*0.93</f>
        <v>0</v>
      </c>
      <c r="S3392" s="1264" t="e">
        <f t="shared" si="191"/>
        <v>#DIV/0!</v>
      </c>
      <c r="T3392" s="1265"/>
      <c r="U3392" s="1292" t="s">
        <v>473</v>
      </c>
      <c r="V3392" s="1293"/>
    </row>
    <row r="3393" spans="1:23" ht="18">
      <c r="A3393" s="1653"/>
      <c r="B3393" s="817" t="s">
        <v>467</v>
      </c>
      <c r="C3393" s="1131">
        <v>28</v>
      </c>
      <c r="D3393" s="1098">
        <v>41</v>
      </c>
      <c r="E3393" s="1109">
        <v>20</v>
      </c>
      <c r="F3393" s="1105">
        <v>32</v>
      </c>
      <c r="G3393" s="514">
        <v>492</v>
      </c>
      <c r="H3393" s="468" t="s">
        <v>82</v>
      </c>
      <c r="I3393" s="514" t="s">
        <v>82</v>
      </c>
      <c r="J3393" s="764">
        <v>0</v>
      </c>
      <c r="K3393" s="764">
        <v>0</v>
      </c>
      <c r="L3393" s="837" t="s">
        <v>484</v>
      </c>
      <c r="M3393" s="1091" t="s">
        <v>2069</v>
      </c>
      <c r="N3393" s="514">
        <v>95000</v>
      </c>
      <c r="O3393" s="787">
        <v>24</v>
      </c>
      <c r="P3393" s="801">
        <v>75</v>
      </c>
      <c r="Q3393" s="537">
        <f t="shared" si="190"/>
        <v>6</v>
      </c>
      <c r="R3393" s="470">
        <f>Q3393*0.7835</f>
        <v>4.7009999999999996</v>
      </c>
      <c r="S3393" s="1264">
        <f>N3393/Q3393</f>
        <v>15833.333333333334</v>
      </c>
      <c r="T3393" s="1265"/>
      <c r="U3393" s="1292" t="s">
        <v>1690</v>
      </c>
      <c r="V3393" s="1293"/>
    </row>
    <row r="3394" spans="1:23" ht="18">
      <c r="A3394" s="1651">
        <v>45807</v>
      </c>
      <c r="B3394" s="817" t="s">
        <v>256</v>
      </c>
      <c r="C3394" s="1095">
        <v>58</v>
      </c>
      <c r="D3394" s="1096">
        <v>73</v>
      </c>
      <c r="E3394" s="1101">
        <v>48</v>
      </c>
      <c r="F3394" s="1098">
        <v>36</v>
      </c>
      <c r="G3394" s="514">
        <v>513</v>
      </c>
      <c r="H3394" s="970">
        <v>166</v>
      </c>
      <c r="I3394" s="514" t="s">
        <v>82</v>
      </c>
      <c r="J3394" s="1160" t="s">
        <v>1016</v>
      </c>
      <c r="K3394" s="839" t="s">
        <v>96</v>
      </c>
      <c r="L3394" s="837" t="s">
        <v>484</v>
      </c>
      <c r="M3394" s="468" t="s">
        <v>1215</v>
      </c>
      <c r="N3394" s="514">
        <v>79127</v>
      </c>
      <c r="O3394" s="756">
        <v>150</v>
      </c>
      <c r="P3394" s="768">
        <v>95</v>
      </c>
      <c r="Q3394" s="537">
        <f>O3394*(100-P3394)/100</f>
        <v>7.5</v>
      </c>
      <c r="R3394" s="470">
        <f>Q3394*0.75</f>
        <v>5.625</v>
      </c>
      <c r="S3394" s="1264">
        <f>N3394/Q3394</f>
        <v>10550.266666666666</v>
      </c>
      <c r="T3394" s="1265"/>
      <c r="U3394" s="1292" t="s">
        <v>1569</v>
      </c>
      <c r="V3394" s="1293"/>
      <c r="W3394" s="959">
        <v>15</v>
      </c>
    </row>
    <row r="3395" spans="1:23" ht="18">
      <c r="A3395" s="1652"/>
      <c r="B3395" s="817">
        <v>6</v>
      </c>
      <c r="C3395" s="1099">
        <v>100</v>
      </c>
      <c r="D3395" s="1100">
        <v>49</v>
      </c>
      <c r="E3395" s="1101">
        <v>70</v>
      </c>
      <c r="F3395" s="1102">
        <v>33</v>
      </c>
      <c r="G3395" s="514">
        <v>497</v>
      </c>
      <c r="H3395" s="514" t="s">
        <v>82</v>
      </c>
      <c r="I3395" s="514" t="s">
        <v>82</v>
      </c>
      <c r="J3395" s="838" t="s">
        <v>461</v>
      </c>
      <c r="K3395" s="1159" t="s">
        <v>700</v>
      </c>
      <c r="L3395" s="837" t="s">
        <v>484</v>
      </c>
      <c r="M3395" s="468" t="s">
        <v>2066</v>
      </c>
      <c r="N3395" s="786">
        <v>124000</v>
      </c>
      <c r="O3395" s="756">
        <v>22.1</v>
      </c>
      <c r="P3395" s="801">
        <v>40</v>
      </c>
      <c r="Q3395" s="537">
        <f t="shared" ref="Q3395:Q3399" si="192">O3395*(100-P3395)/100</f>
        <v>13.26</v>
      </c>
      <c r="R3395" s="470">
        <f>Q3395*0.75</f>
        <v>9.9450000000000003</v>
      </c>
      <c r="S3395" s="1264">
        <f t="shared" ref="S3395:S3398" si="193">N3395/Q3395</f>
        <v>9351.4328808446462</v>
      </c>
      <c r="T3395" s="1265"/>
      <c r="U3395" s="1292" t="s">
        <v>1690</v>
      </c>
      <c r="V3395" s="1293"/>
    </row>
    <row r="3396" spans="1:23" ht="18">
      <c r="A3396" s="1652"/>
      <c r="B3396" s="817">
        <v>7</v>
      </c>
      <c r="C3396" s="1099">
        <v>100</v>
      </c>
      <c r="D3396" s="1102">
        <v>62</v>
      </c>
      <c r="E3396" s="1102">
        <v>16</v>
      </c>
      <c r="F3396" s="1102">
        <v>32</v>
      </c>
      <c r="G3396" s="514">
        <v>526</v>
      </c>
      <c r="H3396" s="514" t="s">
        <v>82</v>
      </c>
      <c r="I3396" s="514" t="s">
        <v>82</v>
      </c>
      <c r="J3396" s="764" t="s">
        <v>443</v>
      </c>
      <c r="K3396" s="764" t="s">
        <v>443</v>
      </c>
      <c r="L3396" s="837" t="s">
        <v>484</v>
      </c>
      <c r="M3396" s="468" t="s">
        <v>1943</v>
      </c>
      <c r="N3396" s="514">
        <v>185000</v>
      </c>
      <c r="O3396" s="756">
        <v>29.7</v>
      </c>
      <c r="P3396" s="1130">
        <v>19</v>
      </c>
      <c r="Q3396" s="537">
        <f t="shared" si="192"/>
        <v>24.056999999999999</v>
      </c>
      <c r="R3396" s="470">
        <f>Q3396*0.75</f>
        <v>18.042749999999998</v>
      </c>
      <c r="S3396" s="1264">
        <f t="shared" si="193"/>
        <v>7690.0694184644808</v>
      </c>
      <c r="T3396" s="1265"/>
      <c r="U3396" s="1292" t="s">
        <v>1690</v>
      </c>
      <c r="V3396" s="1293"/>
    </row>
    <row r="3397" spans="1:23" ht="18">
      <c r="A3397" s="1652"/>
      <c r="B3397" s="817">
        <v>8</v>
      </c>
      <c r="C3397" s="1099" t="s">
        <v>82</v>
      </c>
      <c r="D3397" s="1102">
        <v>230</v>
      </c>
      <c r="E3397" s="1102">
        <v>0</v>
      </c>
      <c r="F3397" s="1103" t="s">
        <v>82</v>
      </c>
      <c r="G3397" s="514">
        <v>0</v>
      </c>
      <c r="H3397" s="514" t="s">
        <v>82</v>
      </c>
      <c r="I3397" s="514" t="s">
        <v>82</v>
      </c>
      <c r="J3397" s="764" t="s">
        <v>697</v>
      </c>
      <c r="K3397" s="764">
        <v>0</v>
      </c>
      <c r="L3397" s="837" t="s">
        <v>96</v>
      </c>
      <c r="M3397" s="468" t="s">
        <v>82</v>
      </c>
      <c r="N3397" s="940"/>
      <c r="O3397" s="922"/>
      <c r="P3397" s="871"/>
      <c r="Q3397" s="537">
        <f t="shared" si="192"/>
        <v>0</v>
      </c>
      <c r="R3397" s="470">
        <f>Q3397*0.93</f>
        <v>0</v>
      </c>
      <c r="S3397" s="1264" t="e">
        <f t="shared" si="193"/>
        <v>#DIV/0!</v>
      </c>
      <c r="T3397" s="1265"/>
      <c r="U3397" s="1292" t="s">
        <v>472</v>
      </c>
      <c r="V3397" s="1293"/>
    </row>
    <row r="3398" spans="1:23" ht="18">
      <c r="A3398" s="1652"/>
      <c r="B3398" s="817" t="s">
        <v>465</v>
      </c>
      <c r="C3398" s="1099" t="s">
        <v>82</v>
      </c>
      <c r="D3398" s="1098">
        <v>31</v>
      </c>
      <c r="E3398" s="1104">
        <v>31</v>
      </c>
      <c r="F3398" s="1103" t="s">
        <v>82</v>
      </c>
      <c r="G3398" s="838" t="s">
        <v>96</v>
      </c>
      <c r="H3398" s="468" t="s">
        <v>82</v>
      </c>
      <c r="I3398" s="514" t="s">
        <v>82</v>
      </c>
      <c r="J3398" s="764" t="s">
        <v>699</v>
      </c>
      <c r="K3398" s="514">
        <v>0</v>
      </c>
      <c r="L3398" s="786" t="s">
        <v>82</v>
      </c>
      <c r="M3398" s="863" t="s">
        <v>82</v>
      </c>
      <c r="N3398" s="923"/>
      <c r="O3398" s="922"/>
      <c r="P3398" s="871"/>
      <c r="Q3398" s="537">
        <f t="shared" si="192"/>
        <v>0</v>
      </c>
      <c r="R3398" s="470">
        <f>Q3398*0.93</f>
        <v>0</v>
      </c>
      <c r="S3398" s="1264" t="e">
        <f t="shared" si="193"/>
        <v>#DIV/0!</v>
      </c>
      <c r="T3398" s="1265"/>
      <c r="U3398" s="1292" t="s">
        <v>473</v>
      </c>
      <c r="V3398" s="1293"/>
    </row>
    <row r="3399" spans="1:23" ht="18">
      <c r="A3399" s="1653"/>
      <c r="B3399" s="817" t="s">
        <v>467</v>
      </c>
      <c r="C3399" s="1131">
        <v>28</v>
      </c>
      <c r="D3399" s="1098">
        <v>38</v>
      </c>
      <c r="E3399" s="1109">
        <v>20</v>
      </c>
      <c r="F3399" s="1105">
        <v>33</v>
      </c>
      <c r="G3399" s="514">
        <v>498</v>
      </c>
      <c r="H3399" s="468" t="s">
        <v>82</v>
      </c>
      <c r="I3399" s="514" t="s">
        <v>82</v>
      </c>
      <c r="J3399" s="764">
        <v>0</v>
      </c>
      <c r="K3399" s="764">
        <v>0</v>
      </c>
      <c r="L3399" s="837" t="s">
        <v>484</v>
      </c>
      <c r="M3399" s="1091" t="s">
        <v>2069</v>
      </c>
      <c r="N3399" s="514">
        <v>95000</v>
      </c>
      <c r="O3399" s="787">
        <v>24</v>
      </c>
      <c r="P3399" s="801">
        <v>75</v>
      </c>
      <c r="Q3399" s="537">
        <f t="shared" si="192"/>
        <v>6</v>
      </c>
      <c r="R3399" s="470">
        <f>Q3399*0.7835</f>
        <v>4.7009999999999996</v>
      </c>
      <c r="S3399" s="1264">
        <f>N3399/Q3399</f>
        <v>15833.333333333334</v>
      </c>
      <c r="T3399" s="1265"/>
      <c r="U3399" s="1292" t="s">
        <v>1690</v>
      </c>
      <c r="V3399" s="1293"/>
    </row>
    <row r="3400" spans="1:23" ht="18">
      <c r="A3400" s="1651">
        <v>45808</v>
      </c>
      <c r="B3400" s="817" t="s">
        <v>256</v>
      </c>
      <c r="C3400" s="1095" t="s">
        <v>2073</v>
      </c>
      <c r="D3400" s="1096">
        <v>73</v>
      </c>
      <c r="E3400" s="1101">
        <v>48</v>
      </c>
      <c r="F3400" s="1098">
        <v>36</v>
      </c>
      <c r="G3400" s="514">
        <v>515</v>
      </c>
      <c r="H3400" s="970">
        <v>166</v>
      </c>
      <c r="I3400" s="514" t="s">
        <v>82</v>
      </c>
      <c r="J3400" s="1160" t="s">
        <v>1016</v>
      </c>
      <c r="K3400" s="839" t="s">
        <v>96</v>
      </c>
      <c r="L3400" s="837" t="s">
        <v>484</v>
      </c>
      <c r="M3400" s="468" t="s">
        <v>888</v>
      </c>
      <c r="N3400" s="514">
        <v>77334</v>
      </c>
      <c r="O3400" s="756">
        <v>144</v>
      </c>
      <c r="P3400" s="768">
        <v>95</v>
      </c>
      <c r="Q3400" s="537">
        <f>O3400*(100-P3400)/100</f>
        <v>7.2</v>
      </c>
      <c r="R3400" s="470">
        <f>Q3400*0.75</f>
        <v>5.4</v>
      </c>
      <c r="S3400" s="1264">
        <f>N3400/Q3400</f>
        <v>10740.833333333334</v>
      </c>
      <c r="T3400" s="1265"/>
      <c r="U3400" s="1292" t="s">
        <v>1569</v>
      </c>
      <c r="V3400" s="1293"/>
    </row>
    <row r="3401" spans="1:23" ht="18">
      <c r="A3401" s="1652"/>
      <c r="B3401" s="817">
        <v>6</v>
      </c>
      <c r="C3401" s="1099" t="s">
        <v>1762</v>
      </c>
      <c r="D3401" s="1100" t="s">
        <v>2074</v>
      </c>
      <c r="E3401" s="1101">
        <v>70</v>
      </c>
      <c r="F3401" s="1102">
        <v>33</v>
      </c>
      <c r="G3401" s="514">
        <v>495</v>
      </c>
      <c r="H3401" s="514" t="s">
        <v>82</v>
      </c>
      <c r="I3401" s="514" t="s">
        <v>82</v>
      </c>
      <c r="J3401" s="838" t="s">
        <v>461</v>
      </c>
      <c r="K3401" s="1159" t="s">
        <v>876</v>
      </c>
      <c r="L3401" s="837" t="s">
        <v>975</v>
      </c>
      <c r="M3401" s="468" t="s">
        <v>1734</v>
      </c>
      <c r="N3401" s="786">
        <v>107186</v>
      </c>
      <c r="O3401" s="756">
        <v>20</v>
      </c>
      <c r="P3401" s="801">
        <v>40</v>
      </c>
      <c r="Q3401" s="537">
        <f t="shared" ref="Q3401:Q3405" si="194">O3401*(100-P3401)/100</f>
        <v>12</v>
      </c>
      <c r="R3401" s="470">
        <f>Q3401*0.75</f>
        <v>9</v>
      </c>
      <c r="S3401" s="1264">
        <f t="shared" ref="S3401:S3404" si="195">N3401/Q3401</f>
        <v>8932.1666666666661</v>
      </c>
      <c r="T3401" s="1265"/>
      <c r="U3401" s="1292" t="s">
        <v>1690</v>
      </c>
      <c r="V3401" s="1293"/>
    </row>
    <row r="3402" spans="1:23" ht="18">
      <c r="A3402" s="1652"/>
      <c r="B3402" s="817">
        <v>7</v>
      </c>
      <c r="C3402" s="1099">
        <v>100</v>
      </c>
      <c r="D3402" s="1102" t="s">
        <v>1610</v>
      </c>
      <c r="E3402" s="1102">
        <v>16</v>
      </c>
      <c r="F3402" s="1102">
        <v>32</v>
      </c>
      <c r="G3402" s="514">
        <v>527</v>
      </c>
      <c r="H3402" s="514" t="s">
        <v>82</v>
      </c>
      <c r="I3402" s="514" t="s">
        <v>82</v>
      </c>
      <c r="J3402" s="764" t="s">
        <v>443</v>
      </c>
      <c r="K3402" s="764" t="s">
        <v>443</v>
      </c>
      <c r="L3402" s="837" t="s">
        <v>484</v>
      </c>
      <c r="M3402" s="468" t="s">
        <v>1943</v>
      </c>
      <c r="N3402" s="514">
        <v>185000</v>
      </c>
      <c r="O3402" s="756">
        <v>29.4</v>
      </c>
      <c r="P3402" s="1130">
        <v>19</v>
      </c>
      <c r="Q3402" s="537">
        <f t="shared" si="194"/>
        <v>23.814</v>
      </c>
      <c r="R3402" s="470">
        <f>Q3402*0.75</f>
        <v>17.860500000000002</v>
      </c>
      <c r="S3402" s="1264">
        <f t="shared" si="195"/>
        <v>7768.539514571261</v>
      </c>
      <c r="T3402" s="1265"/>
      <c r="U3402" s="1292" t="s">
        <v>1690</v>
      </c>
      <c r="V3402" s="1293"/>
    </row>
    <row r="3403" spans="1:23" ht="18">
      <c r="A3403" s="1652"/>
      <c r="B3403" s="817">
        <v>8</v>
      </c>
      <c r="C3403" s="1099" t="s">
        <v>82</v>
      </c>
      <c r="D3403" s="1102">
        <v>230</v>
      </c>
      <c r="E3403" s="1102">
        <v>0</v>
      </c>
      <c r="F3403" s="1103" t="s">
        <v>82</v>
      </c>
      <c r="G3403" s="514">
        <v>0</v>
      </c>
      <c r="H3403" s="514" t="s">
        <v>82</v>
      </c>
      <c r="I3403" s="514" t="s">
        <v>82</v>
      </c>
      <c r="J3403" s="764" t="s">
        <v>697</v>
      </c>
      <c r="K3403" s="764">
        <v>0</v>
      </c>
      <c r="L3403" s="837" t="s">
        <v>96</v>
      </c>
      <c r="M3403" s="468" t="s">
        <v>82</v>
      </c>
      <c r="N3403" s="940"/>
      <c r="O3403" s="922"/>
      <c r="P3403" s="871"/>
      <c r="Q3403" s="537">
        <f t="shared" si="194"/>
        <v>0</v>
      </c>
      <c r="R3403" s="470">
        <f>Q3403*0.93</f>
        <v>0</v>
      </c>
      <c r="S3403" s="1264" t="e">
        <f t="shared" si="195"/>
        <v>#DIV/0!</v>
      </c>
      <c r="T3403" s="1265"/>
      <c r="U3403" s="1292" t="s">
        <v>472</v>
      </c>
      <c r="V3403" s="1293"/>
    </row>
    <row r="3404" spans="1:23" ht="18">
      <c r="A3404" s="1652"/>
      <c r="B3404" s="817" t="s">
        <v>465</v>
      </c>
      <c r="C3404" s="1099" t="s">
        <v>82</v>
      </c>
      <c r="D3404" s="1098">
        <v>31</v>
      </c>
      <c r="E3404" s="1104">
        <v>31</v>
      </c>
      <c r="F3404" s="1103" t="s">
        <v>82</v>
      </c>
      <c r="G3404" s="838" t="s">
        <v>96</v>
      </c>
      <c r="H3404" s="468" t="s">
        <v>82</v>
      </c>
      <c r="I3404" s="514" t="s">
        <v>82</v>
      </c>
      <c r="J3404" s="764" t="s">
        <v>699</v>
      </c>
      <c r="K3404" s="514">
        <v>0</v>
      </c>
      <c r="L3404" s="786" t="s">
        <v>82</v>
      </c>
      <c r="M3404" s="863" t="s">
        <v>82</v>
      </c>
      <c r="N3404" s="923"/>
      <c r="O3404" s="922"/>
      <c r="P3404" s="871"/>
      <c r="Q3404" s="537">
        <f t="shared" si="194"/>
        <v>0</v>
      </c>
      <c r="R3404" s="470">
        <f>Q3404*0.93</f>
        <v>0</v>
      </c>
      <c r="S3404" s="1264" t="e">
        <f t="shared" si="195"/>
        <v>#DIV/0!</v>
      </c>
      <c r="T3404" s="1265"/>
      <c r="U3404" s="1292" t="s">
        <v>473</v>
      </c>
      <c r="V3404" s="1293"/>
    </row>
    <row r="3405" spans="1:23" ht="18">
      <c r="A3405" s="1653"/>
      <c r="B3405" s="817" t="s">
        <v>467</v>
      </c>
      <c r="C3405" s="1131">
        <v>28</v>
      </c>
      <c r="D3405" s="1098">
        <v>38</v>
      </c>
      <c r="E3405" s="1109">
        <v>20</v>
      </c>
      <c r="F3405" s="1105">
        <v>33</v>
      </c>
      <c r="G3405" s="514">
        <v>495</v>
      </c>
      <c r="H3405" s="468" t="s">
        <v>82</v>
      </c>
      <c r="I3405" s="514" t="s">
        <v>82</v>
      </c>
      <c r="J3405" s="764">
        <v>0</v>
      </c>
      <c r="K3405" s="764">
        <v>0</v>
      </c>
      <c r="L3405" s="837" t="s">
        <v>484</v>
      </c>
      <c r="M3405" s="1091" t="s">
        <v>2069</v>
      </c>
      <c r="N3405" s="514">
        <v>95000</v>
      </c>
      <c r="O3405" s="787">
        <v>24</v>
      </c>
      <c r="P3405" s="801">
        <v>75</v>
      </c>
      <c r="Q3405" s="537">
        <f t="shared" si="194"/>
        <v>6</v>
      </c>
      <c r="R3405" s="470">
        <f>Q3405*0.7835</f>
        <v>4.7009999999999996</v>
      </c>
      <c r="S3405" s="1264">
        <f>N3405/Q3405</f>
        <v>15833.333333333334</v>
      </c>
      <c r="T3405" s="1265"/>
      <c r="U3405" s="1292" t="s">
        <v>1690</v>
      </c>
      <c r="V3405" s="1293"/>
    </row>
    <row r="3406" spans="1:23" ht="18">
      <c r="A3406" s="1651">
        <v>45809</v>
      </c>
      <c r="B3406" s="817" t="s">
        <v>256</v>
      </c>
      <c r="C3406" s="1095">
        <v>60</v>
      </c>
      <c r="D3406" s="1096">
        <v>73</v>
      </c>
      <c r="E3406" s="1101">
        <v>48</v>
      </c>
      <c r="F3406" s="1098">
        <v>36</v>
      </c>
      <c r="G3406" s="514">
        <v>497</v>
      </c>
      <c r="H3406" s="970">
        <v>166</v>
      </c>
      <c r="I3406" s="514" t="s">
        <v>82</v>
      </c>
      <c r="J3406" s="1160" t="s">
        <v>1016</v>
      </c>
      <c r="K3406" s="839" t="s">
        <v>96</v>
      </c>
      <c r="L3406" s="837" t="s">
        <v>484</v>
      </c>
      <c r="M3406" s="468" t="s">
        <v>1215</v>
      </c>
      <c r="N3406" s="514">
        <f>85000-1446</f>
        <v>83554</v>
      </c>
      <c r="O3406" s="756">
        <v>153</v>
      </c>
      <c r="P3406" s="768">
        <v>95</v>
      </c>
      <c r="Q3406" s="537">
        <f>O3406*(100-P3406)/100</f>
        <v>7.65</v>
      </c>
      <c r="R3406" s="470">
        <f>Q3406*0.75</f>
        <v>5.7375000000000007</v>
      </c>
      <c r="S3406" s="1264">
        <f>N3406/Q3406</f>
        <v>10922.091503267973</v>
      </c>
      <c r="T3406" s="1265"/>
      <c r="U3406" s="1292" t="s">
        <v>1569</v>
      </c>
      <c r="V3406" s="1293"/>
    </row>
    <row r="3407" spans="1:23" ht="18">
      <c r="A3407" s="1652"/>
      <c r="B3407" s="817">
        <v>6</v>
      </c>
      <c r="C3407" s="1099">
        <v>100</v>
      </c>
      <c r="D3407" s="1100" t="s">
        <v>572</v>
      </c>
      <c r="E3407" s="1101">
        <v>70</v>
      </c>
      <c r="F3407" s="1102">
        <v>33</v>
      </c>
      <c r="G3407" s="514">
        <v>493</v>
      </c>
      <c r="H3407" s="514" t="s">
        <v>82</v>
      </c>
      <c r="I3407" s="514" t="s">
        <v>82</v>
      </c>
      <c r="J3407" s="838" t="s">
        <v>461</v>
      </c>
      <c r="K3407" s="1159" t="s">
        <v>700</v>
      </c>
      <c r="L3407" s="837" t="s">
        <v>484</v>
      </c>
      <c r="M3407" s="468" t="s">
        <v>1735</v>
      </c>
      <c r="N3407" s="786">
        <v>118000</v>
      </c>
      <c r="O3407" s="756">
        <v>21.72</v>
      </c>
      <c r="P3407" s="801">
        <v>40</v>
      </c>
      <c r="Q3407" s="537">
        <f t="shared" ref="Q3407:Q3411" si="196">O3407*(100-P3407)/100</f>
        <v>13.031999999999998</v>
      </c>
      <c r="R3407" s="470">
        <f>Q3407*0.75</f>
        <v>9.7739999999999991</v>
      </c>
      <c r="S3407" s="1264">
        <f t="shared" ref="S3407:S3410" si="197">N3407/Q3407</f>
        <v>9054.6347452424816</v>
      </c>
      <c r="T3407" s="1265"/>
      <c r="U3407" s="1292" t="s">
        <v>1690</v>
      </c>
      <c r="V3407" s="1293"/>
    </row>
    <row r="3408" spans="1:23" ht="18">
      <c r="A3408" s="1652"/>
      <c r="B3408" s="817">
        <v>7</v>
      </c>
      <c r="C3408" s="1099">
        <v>100</v>
      </c>
      <c r="D3408" s="1102">
        <v>61</v>
      </c>
      <c r="E3408" s="1102">
        <v>16</v>
      </c>
      <c r="F3408" s="1102">
        <v>33</v>
      </c>
      <c r="G3408" s="514">
        <v>527</v>
      </c>
      <c r="H3408" s="514" t="s">
        <v>82</v>
      </c>
      <c r="I3408" s="514" t="s">
        <v>82</v>
      </c>
      <c r="J3408" s="764" t="s">
        <v>443</v>
      </c>
      <c r="K3408" s="764" t="s">
        <v>443</v>
      </c>
      <c r="L3408" s="837" t="s">
        <v>484</v>
      </c>
      <c r="M3408" s="468" t="s">
        <v>1943</v>
      </c>
      <c r="N3408" s="514">
        <v>185000</v>
      </c>
      <c r="O3408" s="756">
        <v>29.4</v>
      </c>
      <c r="P3408" s="1130">
        <v>19</v>
      </c>
      <c r="Q3408" s="537">
        <f t="shared" si="196"/>
        <v>23.814</v>
      </c>
      <c r="R3408" s="470">
        <f>Q3408*0.75</f>
        <v>17.860500000000002</v>
      </c>
      <c r="S3408" s="1264">
        <f t="shared" si="197"/>
        <v>7768.539514571261</v>
      </c>
      <c r="T3408" s="1265"/>
      <c r="U3408" s="1292" t="s">
        <v>1690</v>
      </c>
      <c r="V3408" s="1293"/>
    </row>
    <row r="3409" spans="1:22" ht="18">
      <c r="A3409" s="1652"/>
      <c r="B3409" s="817">
        <v>8</v>
      </c>
      <c r="C3409" s="1099" t="s">
        <v>82</v>
      </c>
      <c r="D3409" s="1102">
        <v>230</v>
      </c>
      <c r="E3409" s="1102">
        <v>0</v>
      </c>
      <c r="F3409" s="1103" t="s">
        <v>82</v>
      </c>
      <c r="G3409" s="514">
        <v>0</v>
      </c>
      <c r="H3409" s="514" t="s">
        <v>82</v>
      </c>
      <c r="I3409" s="514" t="s">
        <v>82</v>
      </c>
      <c r="J3409" s="764" t="s">
        <v>697</v>
      </c>
      <c r="K3409" s="764">
        <v>0</v>
      </c>
      <c r="L3409" s="837" t="s">
        <v>96</v>
      </c>
      <c r="M3409" s="468" t="s">
        <v>82</v>
      </c>
      <c r="N3409" s="940"/>
      <c r="O3409" s="922"/>
      <c r="P3409" s="871"/>
      <c r="Q3409" s="537">
        <f t="shared" si="196"/>
        <v>0</v>
      </c>
      <c r="R3409" s="470">
        <f>Q3409*0.93</f>
        <v>0</v>
      </c>
      <c r="S3409" s="1264" t="e">
        <f t="shared" si="197"/>
        <v>#DIV/0!</v>
      </c>
      <c r="T3409" s="1265"/>
      <c r="U3409" s="1292" t="s">
        <v>472</v>
      </c>
      <c r="V3409" s="1293"/>
    </row>
    <row r="3410" spans="1:22" ht="18">
      <c r="A3410" s="1652"/>
      <c r="B3410" s="817" t="s">
        <v>465</v>
      </c>
      <c r="C3410" s="1099" t="s">
        <v>82</v>
      </c>
      <c r="D3410" s="1098">
        <v>31</v>
      </c>
      <c r="E3410" s="1104">
        <v>31</v>
      </c>
      <c r="F3410" s="1103" t="s">
        <v>82</v>
      </c>
      <c r="G3410" s="838" t="s">
        <v>96</v>
      </c>
      <c r="H3410" s="468" t="s">
        <v>82</v>
      </c>
      <c r="I3410" s="514" t="s">
        <v>82</v>
      </c>
      <c r="J3410" s="764" t="s">
        <v>699</v>
      </c>
      <c r="K3410" s="514">
        <v>0</v>
      </c>
      <c r="L3410" s="786" t="s">
        <v>82</v>
      </c>
      <c r="M3410" s="863" t="s">
        <v>82</v>
      </c>
      <c r="N3410" s="923"/>
      <c r="O3410" s="922"/>
      <c r="P3410" s="871"/>
      <c r="Q3410" s="537">
        <f t="shared" si="196"/>
        <v>0</v>
      </c>
      <c r="R3410" s="470">
        <f>Q3410*0.93</f>
        <v>0</v>
      </c>
      <c r="S3410" s="1264" t="e">
        <f t="shared" si="197"/>
        <v>#DIV/0!</v>
      </c>
      <c r="T3410" s="1265"/>
      <c r="U3410" s="1292" t="s">
        <v>473</v>
      </c>
      <c r="V3410" s="1293"/>
    </row>
    <row r="3411" spans="1:22" ht="18">
      <c r="A3411" s="1653"/>
      <c r="B3411" s="817" t="s">
        <v>467</v>
      </c>
      <c r="C3411" s="1131">
        <v>28</v>
      </c>
      <c r="D3411" s="1098">
        <v>38</v>
      </c>
      <c r="E3411" s="1109">
        <v>20</v>
      </c>
      <c r="F3411" s="1105" t="s">
        <v>907</v>
      </c>
      <c r="G3411" s="514">
        <v>493</v>
      </c>
      <c r="H3411" s="468" t="s">
        <v>82</v>
      </c>
      <c r="I3411" s="514" t="s">
        <v>82</v>
      </c>
      <c r="J3411" s="764">
        <v>0</v>
      </c>
      <c r="K3411" s="764">
        <v>0</v>
      </c>
      <c r="L3411" s="837" t="s">
        <v>484</v>
      </c>
      <c r="M3411" s="1091" t="s">
        <v>2079</v>
      </c>
      <c r="N3411" s="514">
        <v>95000</v>
      </c>
      <c r="O3411" s="787">
        <v>24</v>
      </c>
      <c r="P3411" s="801">
        <v>75</v>
      </c>
      <c r="Q3411" s="537">
        <f t="shared" si="196"/>
        <v>6</v>
      </c>
      <c r="R3411" s="470">
        <f>Q3411*0.7835</f>
        <v>4.7009999999999996</v>
      </c>
      <c r="S3411" s="1264">
        <f>N3411/Q3411</f>
        <v>15833.333333333334</v>
      </c>
      <c r="T3411" s="1265"/>
      <c r="U3411" s="1292" t="s">
        <v>1690</v>
      </c>
      <c r="V3411" s="1293"/>
    </row>
    <row r="3412" spans="1:22" ht="19">
      <c r="A3412" s="1651">
        <v>45810</v>
      </c>
      <c r="B3412" s="817" t="s">
        <v>256</v>
      </c>
      <c r="C3412" s="1095">
        <v>60</v>
      </c>
      <c r="D3412" s="1096" t="s">
        <v>2080</v>
      </c>
      <c r="E3412" s="1101">
        <v>48</v>
      </c>
      <c r="F3412" s="1098">
        <v>36</v>
      </c>
      <c r="G3412" s="514">
        <v>492</v>
      </c>
      <c r="H3412" s="970">
        <v>166</v>
      </c>
      <c r="I3412" s="514" t="s">
        <v>82</v>
      </c>
      <c r="J3412" s="1160" t="s">
        <v>1016</v>
      </c>
      <c r="K3412" s="839" t="s">
        <v>96</v>
      </c>
      <c r="L3412" s="837" t="s">
        <v>484</v>
      </c>
      <c r="M3412" s="468" t="s">
        <v>1215</v>
      </c>
      <c r="N3412" s="514">
        <v>84930</v>
      </c>
      <c r="O3412" s="756">
        <v>154</v>
      </c>
      <c r="P3412" s="768">
        <v>95</v>
      </c>
      <c r="Q3412" s="537">
        <f>O3412*(100-P3412)/100</f>
        <v>7.7</v>
      </c>
      <c r="R3412" s="470">
        <f>Q3412*0.75</f>
        <v>5.7750000000000004</v>
      </c>
      <c r="S3412" s="1264">
        <f>N3412/Q3412</f>
        <v>11029.870129870129</v>
      </c>
      <c r="T3412" s="1265"/>
      <c r="U3412" s="1292" t="s">
        <v>1569</v>
      </c>
      <c r="V3412" s="1293"/>
    </row>
    <row r="3413" spans="1:22" ht="18">
      <c r="A3413" s="1652"/>
      <c r="B3413" s="817">
        <v>6</v>
      </c>
      <c r="C3413" s="1099">
        <v>100</v>
      </c>
      <c r="D3413" s="1100" t="s">
        <v>572</v>
      </c>
      <c r="E3413" s="1101">
        <v>70</v>
      </c>
      <c r="F3413" s="1102">
        <v>33</v>
      </c>
      <c r="G3413" s="514">
        <v>498</v>
      </c>
      <c r="H3413" s="514" t="s">
        <v>82</v>
      </c>
      <c r="I3413" s="514" t="s">
        <v>82</v>
      </c>
      <c r="J3413" s="838" t="s">
        <v>461</v>
      </c>
      <c r="K3413" s="1159" t="s">
        <v>700</v>
      </c>
      <c r="L3413" s="837" t="s">
        <v>484</v>
      </c>
      <c r="M3413" s="468" t="s">
        <v>1735</v>
      </c>
      <c r="N3413" s="786">
        <v>118000</v>
      </c>
      <c r="O3413" s="756">
        <v>21.25</v>
      </c>
      <c r="P3413" s="801">
        <v>40</v>
      </c>
      <c r="Q3413" s="537">
        <f t="shared" ref="Q3413:Q3417" si="198">O3413*(100-P3413)/100</f>
        <v>12.75</v>
      </c>
      <c r="R3413" s="470">
        <f>Q3413*0.75</f>
        <v>9.5625</v>
      </c>
      <c r="S3413" s="1264">
        <f t="shared" ref="S3413:S3416" si="199">N3413/Q3413</f>
        <v>9254.9019607843129</v>
      </c>
      <c r="T3413" s="1265"/>
      <c r="U3413" s="1292" t="s">
        <v>1690</v>
      </c>
      <c r="V3413" s="1293"/>
    </row>
    <row r="3414" spans="1:22" ht="18">
      <c r="A3414" s="1652"/>
      <c r="B3414" s="817">
        <v>7</v>
      </c>
      <c r="C3414" s="1099">
        <v>100</v>
      </c>
      <c r="D3414" s="1102">
        <v>61</v>
      </c>
      <c r="E3414" s="1102">
        <v>16</v>
      </c>
      <c r="F3414" s="1102">
        <v>33</v>
      </c>
      <c r="G3414" s="514">
        <v>526</v>
      </c>
      <c r="H3414" s="514" t="s">
        <v>82</v>
      </c>
      <c r="I3414" s="514" t="s">
        <v>82</v>
      </c>
      <c r="J3414" s="764" t="s">
        <v>443</v>
      </c>
      <c r="K3414" s="764" t="s">
        <v>443</v>
      </c>
      <c r="L3414" s="837" t="s">
        <v>484</v>
      </c>
      <c r="M3414" s="468" t="s">
        <v>1943</v>
      </c>
      <c r="N3414" s="514">
        <v>185000</v>
      </c>
      <c r="O3414" s="756">
        <v>29.1</v>
      </c>
      <c r="P3414" s="1130">
        <v>19</v>
      </c>
      <c r="Q3414" s="537">
        <f t="shared" si="198"/>
        <v>23.570999999999998</v>
      </c>
      <c r="R3414" s="470">
        <f>Q3414*0.75</f>
        <v>17.678249999999998</v>
      </c>
      <c r="S3414" s="1264">
        <f t="shared" si="199"/>
        <v>7848.6275508039544</v>
      </c>
      <c r="T3414" s="1265"/>
      <c r="U3414" s="1292" t="s">
        <v>1690</v>
      </c>
      <c r="V3414" s="1293"/>
    </row>
    <row r="3415" spans="1:22" ht="18">
      <c r="A3415" s="1652"/>
      <c r="B3415" s="817">
        <v>8</v>
      </c>
      <c r="C3415" s="1099" t="s">
        <v>82</v>
      </c>
      <c r="D3415" s="1102">
        <v>230</v>
      </c>
      <c r="E3415" s="1102">
        <v>0</v>
      </c>
      <c r="F3415" s="1103" t="s">
        <v>82</v>
      </c>
      <c r="G3415" s="514">
        <v>0</v>
      </c>
      <c r="H3415" s="514" t="s">
        <v>82</v>
      </c>
      <c r="I3415" s="514" t="s">
        <v>82</v>
      </c>
      <c r="J3415" s="764" t="s">
        <v>697</v>
      </c>
      <c r="K3415" s="764">
        <v>0</v>
      </c>
      <c r="L3415" s="837" t="s">
        <v>96</v>
      </c>
      <c r="M3415" s="468" t="s">
        <v>82</v>
      </c>
      <c r="N3415" s="940"/>
      <c r="O3415" s="922"/>
      <c r="P3415" s="871"/>
      <c r="Q3415" s="537">
        <f t="shared" si="198"/>
        <v>0</v>
      </c>
      <c r="R3415" s="470">
        <f>Q3415*0.93</f>
        <v>0</v>
      </c>
      <c r="S3415" s="1264" t="e">
        <f t="shared" si="199"/>
        <v>#DIV/0!</v>
      </c>
      <c r="T3415" s="1265"/>
      <c r="U3415" s="1292" t="s">
        <v>472</v>
      </c>
      <c r="V3415" s="1293"/>
    </row>
    <row r="3416" spans="1:22" ht="18">
      <c r="A3416" s="1652"/>
      <c r="B3416" s="817" t="s">
        <v>465</v>
      </c>
      <c r="C3416" s="1099" t="s">
        <v>82</v>
      </c>
      <c r="D3416" s="1098">
        <v>31</v>
      </c>
      <c r="E3416" s="1104">
        <v>31</v>
      </c>
      <c r="F3416" s="1103" t="s">
        <v>82</v>
      </c>
      <c r="G3416" s="838" t="s">
        <v>96</v>
      </c>
      <c r="H3416" s="468" t="s">
        <v>82</v>
      </c>
      <c r="I3416" s="514" t="s">
        <v>82</v>
      </c>
      <c r="J3416" s="764" t="s">
        <v>699</v>
      </c>
      <c r="K3416" s="514">
        <v>0</v>
      </c>
      <c r="L3416" s="786" t="s">
        <v>82</v>
      </c>
      <c r="M3416" s="863" t="s">
        <v>82</v>
      </c>
      <c r="N3416" s="923"/>
      <c r="O3416" s="922"/>
      <c r="P3416" s="871"/>
      <c r="Q3416" s="537">
        <f t="shared" si="198"/>
        <v>0</v>
      </c>
      <c r="R3416" s="470">
        <f>Q3416*0.93</f>
        <v>0</v>
      </c>
      <c r="S3416" s="1264" t="e">
        <f t="shared" si="199"/>
        <v>#DIV/0!</v>
      </c>
      <c r="T3416" s="1265"/>
      <c r="U3416" s="1292" t="s">
        <v>473</v>
      </c>
      <c r="V3416" s="1293"/>
    </row>
    <row r="3417" spans="1:22" ht="18">
      <c r="A3417" s="1653"/>
      <c r="B3417" s="817" t="s">
        <v>467</v>
      </c>
      <c r="C3417" s="1131">
        <v>28</v>
      </c>
      <c r="D3417" s="1098">
        <v>38</v>
      </c>
      <c r="E3417" s="1109">
        <v>20</v>
      </c>
      <c r="F3417" s="1105">
        <v>32</v>
      </c>
      <c r="G3417" s="514">
        <v>492</v>
      </c>
      <c r="H3417" s="468" t="s">
        <v>82</v>
      </c>
      <c r="I3417" s="514" t="s">
        <v>82</v>
      </c>
      <c r="J3417" s="764">
        <v>0</v>
      </c>
      <c r="K3417" s="764">
        <v>0</v>
      </c>
      <c r="L3417" s="837" t="s">
        <v>484</v>
      </c>
      <c r="M3417" s="1091" t="s">
        <v>2079</v>
      </c>
      <c r="N3417" s="514">
        <v>95000</v>
      </c>
      <c r="O3417" s="787">
        <v>24</v>
      </c>
      <c r="P3417" s="801">
        <v>75</v>
      </c>
      <c r="Q3417" s="537">
        <f t="shared" si="198"/>
        <v>6</v>
      </c>
      <c r="R3417" s="470">
        <f>Q3417*0.7835</f>
        <v>4.7009999999999996</v>
      </c>
      <c r="S3417" s="1264">
        <f>N3417/Q3417</f>
        <v>15833.333333333334</v>
      </c>
      <c r="T3417" s="1265"/>
      <c r="U3417" s="1292" t="s">
        <v>1690</v>
      </c>
      <c r="V3417" s="1293"/>
    </row>
    <row r="3418" spans="1:22" ht="19">
      <c r="A3418" s="1651">
        <v>45811</v>
      </c>
      <c r="B3418" s="817" t="s">
        <v>256</v>
      </c>
      <c r="C3418" s="1095">
        <v>50</v>
      </c>
      <c r="D3418" s="1096" t="s">
        <v>2083</v>
      </c>
      <c r="E3418" s="1101">
        <v>48</v>
      </c>
      <c r="F3418" s="1098">
        <v>36</v>
      </c>
      <c r="G3418" s="514">
        <v>483</v>
      </c>
      <c r="H3418" s="970">
        <v>166</v>
      </c>
      <c r="I3418" s="514" t="s">
        <v>82</v>
      </c>
      <c r="J3418" s="1160" t="s">
        <v>1016</v>
      </c>
      <c r="K3418" s="839" t="s">
        <v>96</v>
      </c>
      <c r="L3418" s="928" t="s">
        <v>484</v>
      </c>
      <c r="M3418" s="468" t="s">
        <v>1957</v>
      </c>
      <c r="N3418" s="514">
        <v>62221.166666666686</v>
      </c>
      <c r="O3418" s="756">
        <v>140</v>
      </c>
      <c r="P3418" s="768">
        <v>95</v>
      </c>
      <c r="Q3418" s="537">
        <f>O3418*(100-P3418)/100</f>
        <v>7</v>
      </c>
      <c r="R3418" s="470">
        <f>Q3418*0.75</f>
        <v>5.25</v>
      </c>
      <c r="S3418" s="1264">
        <f>N3418/Q3418</f>
        <v>8888.7380952380972</v>
      </c>
      <c r="T3418" s="1265"/>
      <c r="U3418" s="1292" t="s">
        <v>1569</v>
      </c>
      <c r="V3418" s="1293"/>
    </row>
    <row r="3419" spans="1:22" ht="18">
      <c r="A3419" s="1652"/>
      <c r="B3419" s="817">
        <v>6</v>
      </c>
      <c r="C3419" s="1099">
        <v>0</v>
      </c>
      <c r="D3419" s="1100" t="s">
        <v>2086</v>
      </c>
      <c r="E3419" s="1101">
        <v>70</v>
      </c>
      <c r="F3419" s="1102">
        <v>33</v>
      </c>
      <c r="G3419" s="514">
        <v>498</v>
      </c>
      <c r="H3419" s="514" t="s">
        <v>82</v>
      </c>
      <c r="I3419" s="514" t="s">
        <v>82</v>
      </c>
      <c r="J3419" s="838" t="s">
        <v>695</v>
      </c>
      <c r="K3419" s="1159" t="s">
        <v>1397</v>
      </c>
      <c r="L3419" s="928" t="s">
        <v>2085</v>
      </c>
      <c r="M3419" s="468" t="s">
        <v>1735</v>
      </c>
      <c r="N3419" s="786">
        <v>110000</v>
      </c>
      <c r="O3419" s="756">
        <v>20.100000000000001</v>
      </c>
      <c r="P3419" s="801">
        <v>40</v>
      </c>
      <c r="Q3419" s="537">
        <f t="shared" ref="Q3419:Q3423" si="200">O3419*(100-P3419)/100</f>
        <v>12.06</v>
      </c>
      <c r="R3419" s="470">
        <f>Q3419*0.75</f>
        <v>9.0449999999999999</v>
      </c>
      <c r="S3419" s="1264">
        <f t="shared" ref="S3419:S3422" si="201">N3419/Q3419</f>
        <v>9121.0613598673299</v>
      </c>
      <c r="T3419" s="1265"/>
      <c r="U3419" s="1292" t="s">
        <v>1690</v>
      </c>
      <c r="V3419" s="1293"/>
    </row>
    <row r="3420" spans="1:22" ht="18">
      <c r="A3420" s="1652"/>
      <c r="B3420" s="817">
        <v>7</v>
      </c>
      <c r="C3420" s="1099">
        <v>100</v>
      </c>
      <c r="D3420" s="1102">
        <v>61</v>
      </c>
      <c r="E3420" s="1102">
        <v>16</v>
      </c>
      <c r="F3420" s="1102">
        <v>33</v>
      </c>
      <c r="G3420" s="514">
        <v>526</v>
      </c>
      <c r="H3420" s="514" t="s">
        <v>82</v>
      </c>
      <c r="I3420" s="514" t="s">
        <v>82</v>
      </c>
      <c r="J3420" s="764" t="s">
        <v>443</v>
      </c>
      <c r="K3420" s="764" t="s">
        <v>443</v>
      </c>
      <c r="L3420" s="928" t="s">
        <v>484</v>
      </c>
      <c r="M3420" s="468" t="s">
        <v>2084</v>
      </c>
      <c r="N3420" s="514">
        <v>185000</v>
      </c>
      <c r="O3420" s="756">
        <v>29.1</v>
      </c>
      <c r="P3420" s="1130">
        <v>19</v>
      </c>
      <c r="Q3420" s="537">
        <f t="shared" si="200"/>
        <v>23.570999999999998</v>
      </c>
      <c r="R3420" s="470">
        <f>Q3420*0.75</f>
        <v>17.678249999999998</v>
      </c>
      <c r="S3420" s="1264">
        <f t="shared" si="201"/>
        <v>7848.6275508039544</v>
      </c>
      <c r="T3420" s="1265"/>
      <c r="U3420" s="1292" t="s">
        <v>1690</v>
      </c>
      <c r="V3420" s="1293"/>
    </row>
    <row r="3421" spans="1:22" ht="18">
      <c r="A3421" s="1652"/>
      <c r="B3421" s="817">
        <v>8</v>
      </c>
      <c r="C3421" s="1099" t="s">
        <v>82</v>
      </c>
      <c r="D3421" s="1102">
        <v>230</v>
      </c>
      <c r="E3421" s="1102">
        <v>0</v>
      </c>
      <c r="F3421" s="1103" t="s">
        <v>82</v>
      </c>
      <c r="G3421" s="514">
        <v>0</v>
      </c>
      <c r="H3421" s="514" t="s">
        <v>82</v>
      </c>
      <c r="I3421" s="514" t="s">
        <v>82</v>
      </c>
      <c r="J3421" s="764" t="s">
        <v>697</v>
      </c>
      <c r="K3421" s="764">
        <v>0</v>
      </c>
      <c r="L3421" s="928" t="s">
        <v>96</v>
      </c>
      <c r="M3421" s="468" t="s">
        <v>82</v>
      </c>
      <c r="N3421" s="940"/>
      <c r="O3421" s="922"/>
      <c r="P3421" s="871"/>
      <c r="Q3421" s="537">
        <f t="shared" si="200"/>
        <v>0</v>
      </c>
      <c r="R3421" s="470">
        <f>Q3421*0.93</f>
        <v>0</v>
      </c>
      <c r="S3421" s="1264" t="e">
        <f t="shared" si="201"/>
        <v>#DIV/0!</v>
      </c>
      <c r="T3421" s="1265"/>
      <c r="U3421" s="1292" t="s">
        <v>472</v>
      </c>
      <c r="V3421" s="1293"/>
    </row>
    <row r="3422" spans="1:22" ht="18">
      <c r="A3422" s="1652"/>
      <c r="B3422" s="817" t="s">
        <v>465</v>
      </c>
      <c r="C3422" s="1099" t="s">
        <v>82</v>
      </c>
      <c r="D3422" s="1098">
        <v>31</v>
      </c>
      <c r="E3422" s="1104">
        <v>31</v>
      </c>
      <c r="F3422" s="1103" t="s">
        <v>82</v>
      </c>
      <c r="G3422" s="838" t="s">
        <v>96</v>
      </c>
      <c r="H3422" s="468" t="s">
        <v>82</v>
      </c>
      <c r="I3422" s="514" t="s">
        <v>82</v>
      </c>
      <c r="J3422" s="764" t="s">
        <v>699</v>
      </c>
      <c r="K3422" s="514">
        <v>0</v>
      </c>
      <c r="L3422" s="1142" t="s">
        <v>82</v>
      </c>
      <c r="M3422" s="863" t="s">
        <v>82</v>
      </c>
      <c r="N3422" s="923"/>
      <c r="O3422" s="922"/>
      <c r="P3422" s="871"/>
      <c r="Q3422" s="537">
        <f t="shared" si="200"/>
        <v>0</v>
      </c>
      <c r="R3422" s="470">
        <f>Q3422*0.93</f>
        <v>0</v>
      </c>
      <c r="S3422" s="1264" t="e">
        <f t="shared" si="201"/>
        <v>#DIV/0!</v>
      </c>
      <c r="T3422" s="1265"/>
      <c r="U3422" s="1292" t="s">
        <v>473</v>
      </c>
      <c r="V3422" s="1293"/>
    </row>
    <row r="3423" spans="1:22" ht="18">
      <c r="A3423" s="1653"/>
      <c r="B3423" s="817" t="s">
        <v>467</v>
      </c>
      <c r="C3423" s="1131">
        <v>28</v>
      </c>
      <c r="D3423" s="1098">
        <v>37</v>
      </c>
      <c r="E3423" s="1109">
        <v>20</v>
      </c>
      <c r="F3423" s="1105">
        <v>32</v>
      </c>
      <c r="G3423" s="514">
        <v>492</v>
      </c>
      <c r="H3423" s="468" t="s">
        <v>82</v>
      </c>
      <c r="I3423" s="514" t="s">
        <v>82</v>
      </c>
      <c r="J3423" s="764">
        <v>0</v>
      </c>
      <c r="K3423" s="764">
        <v>0</v>
      </c>
      <c r="L3423" s="928" t="s">
        <v>484</v>
      </c>
      <c r="M3423" s="1091" t="s">
        <v>2069</v>
      </c>
      <c r="N3423" s="514">
        <v>95000</v>
      </c>
      <c r="O3423" s="787">
        <v>24</v>
      </c>
      <c r="P3423" s="801">
        <v>75</v>
      </c>
      <c r="Q3423" s="537">
        <f t="shared" si="200"/>
        <v>6</v>
      </c>
      <c r="R3423" s="470">
        <f>Q3423*0.7835</f>
        <v>4.7009999999999996</v>
      </c>
      <c r="S3423" s="1264">
        <f>N3423/Q3423</f>
        <v>15833.333333333334</v>
      </c>
      <c r="T3423" s="1265"/>
      <c r="U3423" s="1292" t="s">
        <v>1690</v>
      </c>
      <c r="V3423" s="1293"/>
    </row>
    <row r="3424" spans="1:22" ht="19">
      <c r="A3424" s="1651">
        <v>45812</v>
      </c>
      <c r="B3424" s="817" t="s">
        <v>256</v>
      </c>
      <c r="C3424" s="1095">
        <v>58</v>
      </c>
      <c r="D3424" s="1096" t="s">
        <v>1049</v>
      </c>
      <c r="E3424" s="1101">
        <v>46</v>
      </c>
      <c r="F3424" s="1098">
        <v>36</v>
      </c>
      <c r="G3424" s="514">
        <v>514</v>
      </c>
      <c r="H3424" s="970">
        <v>166</v>
      </c>
      <c r="I3424" s="514" t="s">
        <v>82</v>
      </c>
      <c r="J3424" s="1160" t="s">
        <v>1016</v>
      </c>
      <c r="K3424" s="839" t="s">
        <v>96</v>
      </c>
      <c r="L3424" s="868" t="s">
        <v>484</v>
      </c>
      <c r="M3424" s="468" t="s">
        <v>1198</v>
      </c>
      <c r="N3424" s="786">
        <v>50567.25</v>
      </c>
      <c r="O3424" s="756">
        <v>150</v>
      </c>
      <c r="P3424" s="768">
        <v>95</v>
      </c>
      <c r="Q3424" s="537">
        <f>O3424*(100-P3424)/100</f>
        <v>7.5</v>
      </c>
      <c r="R3424" s="470">
        <f>Q3424*0.75</f>
        <v>5.625</v>
      </c>
      <c r="S3424" s="1264">
        <f>N3424/Q3424</f>
        <v>6742.3</v>
      </c>
      <c r="T3424" s="1265"/>
      <c r="U3424" s="1292" t="s">
        <v>1569</v>
      </c>
      <c r="V3424" s="1293"/>
    </row>
    <row r="3425" spans="1:23" ht="18">
      <c r="A3425" s="1652"/>
      <c r="B3425" s="817">
        <v>6</v>
      </c>
      <c r="C3425" s="1099">
        <v>100</v>
      </c>
      <c r="D3425" s="1100">
        <v>50</v>
      </c>
      <c r="E3425" s="1101">
        <v>72</v>
      </c>
      <c r="F3425" s="1102">
        <v>33</v>
      </c>
      <c r="G3425" s="514">
        <v>494</v>
      </c>
      <c r="H3425" s="514" t="s">
        <v>82</v>
      </c>
      <c r="I3425" s="514" t="s">
        <v>82</v>
      </c>
      <c r="J3425" s="838" t="s">
        <v>461</v>
      </c>
      <c r="K3425" s="1159" t="s">
        <v>1210</v>
      </c>
      <c r="L3425" s="928" t="s">
        <v>1089</v>
      </c>
      <c r="M3425" s="468" t="s">
        <v>2089</v>
      </c>
      <c r="N3425" s="786">
        <v>105000</v>
      </c>
      <c r="O3425" s="756">
        <v>21.7</v>
      </c>
      <c r="P3425" s="801">
        <v>40</v>
      </c>
      <c r="Q3425" s="537">
        <f t="shared" ref="Q3425:Q3429" si="202">O3425*(100-P3425)/100</f>
        <v>13.02</v>
      </c>
      <c r="R3425" s="470">
        <f>Q3425*0.75</f>
        <v>9.7650000000000006</v>
      </c>
      <c r="S3425" s="1264">
        <f t="shared" ref="S3425:S3428" si="203">N3425/Q3425</f>
        <v>8064.5161290322585</v>
      </c>
      <c r="T3425" s="1265"/>
      <c r="U3425" s="1292" t="s">
        <v>1690</v>
      </c>
      <c r="V3425" s="1293"/>
    </row>
    <row r="3426" spans="1:23" ht="18">
      <c r="A3426" s="1652"/>
      <c r="B3426" s="817">
        <v>7</v>
      </c>
      <c r="C3426" s="1099">
        <v>100</v>
      </c>
      <c r="D3426" s="1102">
        <v>61</v>
      </c>
      <c r="E3426" s="1102">
        <v>16</v>
      </c>
      <c r="F3426" s="1102">
        <v>33</v>
      </c>
      <c r="G3426" s="514">
        <v>526</v>
      </c>
      <c r="H3426" s="514" t="s">
        <v>82</v>
      </c>
      <c r="I3426" s="514" t="s">
        <v>82</v>
      </c>
      <c r="J3426" s="764" t="s">
        <v>443</v>
      </c>
      <c r="K3426" s="764" t="s">
        <v>443</v>
      </c>
      <c r="L3426" s="868" t="s">
        <v>484</v>
      </c>
      <c r="M3426" s="468" t="s">
        <v>2084</v>
      </c>
      <c r="N3426" s="514">
        <v>185000</v>
      </c>
      <c r="O3426" s="756">
        <v>29.1</v>
      </c>
      <c r="P3426" s="1130">
        <v>19</v>
      </c>
      <c r="Q3426" s="537">
        <f t="shared" si="202"/>
        <v>23.570999999999998</v>
      </c>
      <c r="R3426" s="470">
        <f>Q3426*0.75</f>
        <v>17.678249999999998</v>
      </c>
      <c r="S3426" s="1264">
        <f t="shared" si="203"/>
        <v>7848.6275508039544</v>
      </c>
      <c r="T3426" s="1265"/>
      <c r="U3426" s="1292" t="s">
        <v>1690</v>
      </c>
      <c r="V3426" s="1293"/>
    </row>
    <row r="3427" spans="1:23" ht="18">
      <c r="A3427" s="1652"/>
      <c r="B3427" s="817">
        <v>8</v>
      </c>
      <c r="C3427" s="1099" t="s">
        <v>82</v>
      </c>
      <c r="D3427" s="1102">
        <v>230</v>
      </c>
      <c r="E3427" s="1102">
        <v>0</v>
      </c>
      <c r="F3427" s="1103" t="s">
        <v>82</v>
      </c>
      <c r="G3427" s="514">
        <v>0</v>
      </c>
      <c r="H3427" s="514" t="s">
        <v>82</v>
      </c>
      <c r="I3427" s="514" t="s">
        <v>82</v>
      </c>
      <c r="J3427" s="764" t="s">
        <v>697</v>
      </c>
      <c r="K3427" s="764">
        <v>0</v>
      </c>
      <c r="L3427" s="868" t="s">
        <v>96</v>
      </c>
      <c r="M3427" s="468" t="s">
        <v>82</v>
      </c>
      <c r="N3427" s="940"/>
      <c r="O3427" s="922"/>
      <c r="P3427" s="871"/>
      <c r="Q3427" s="537">
        <f t="shared" si="202"/>
        <v>0</v>
      </c>
      <c r="R3427" s="470">
        <f>Q3427*0.93</f>
        <v>0</v>
      </c>
      <c r="S3427" s="1264" t="e">
        <f t="shared" si="203"/>
        <v>#DIV/0!</v>
      </c>
      <c r="T3427" s="1265"/>
      <c r="U3427" s="1292" t="s">
        <v>472</v>
      </c>
      <c r="V3427" s="1293"/>
    </row>
    <row r="3428" spans="1:23" ht="18">
      <c r="A3428" s="1652"/>
      <c r="B3428" s="817" t="s">
        <v>465</v>
      </c>
      <c r="C3428" s="1099" t="s">
        <v>82</v>
      </c>
      <c r="D3428" s="1098">
        <v>31</v>
      </c>
      <c r="E3428" s="1104">
        <v>31</v>
      </c>
      <c r="F3428" s="1103" t="s">
        <v>82</v>
      </c>
      <c r="G3428" s="838" t="s">
        <v>96</v>
      </c>
      <c r="H3428" s="468" t="s">
        <v>82</v>
      </c>
      <c r="I3428" s="514" t="s">
        <v>82</v>
      </c>
      <c r="J3428" s="764" t="s">
        <v>699</v>
      </c>
      <c r="K3428" s="514">
        <v>0</v>
      </c>
      <c r="L3428" s="514" t="s">
        <v>82</v>
      </c>
      <c r="M3428" s="863" t="s">
        <v>82</v>
      </c>
      <c r="N3428" s="923"/>
      <c r="O3428" s="922"/>
      <c r="P3428" s="871"/>
      <c r="Q3428" s="537">
        <f t="shared" si="202"/>
        <v>0</v>
      </c>
      <c r="R3428" s="470">
        <f>Q3428*0.93</f>
        <v>0</v>
      </c>
      <c r="S3428" s="1264" t="e">
        <f t="shared" si="203"/>
        <v>#DIV/0!</v>
      </c>
      <c r="T3428" s="1265"/>
      <c r="U3428" s="1292" t="s">
        <v>473</v>
      </c>
      <c r="V3428" s="1293"/>
    </row>
    <row r="3429" spans="1:23" ht="18">
      <c r="A3429" s="1653"/>
      <c r="B3429" s="817" t="s">
        <v>467</v>
      </c>
      <c r="C3429" s="1131">
        <v>30</v>
      </c>
      <c r="D3429" s="1098">
        <v>37</v>
      </c>
      <c r="E3429" s="1109">
        <v>20</v>
      </c>
      <c r="F3429" s="1105">
        <v>32</v>
      </c>
      <c r="G3429" s="514">
        <v>492</v>
      </c>
      <c r="H3429" s="468" t="s">
        <v>82</v>
      </c>
      <c r="I3429" s="514" t="s">
        <v>82</v>
      </c>
      <c r="J3429" s="764">
        <v>0</v>
      </c>
      <c r="K3429" s="764">
        <v>0</v>
      </c>
      <c r="L3429" s="868" t="s">
        <v>484</v>
      </c>
      <c r="M3429" s="1091" t="s">
        <v>2069</v>
      </c>
      <c r="N3429" s="514">
        <v>95000</v>
      </c>
      <c r="O3429" s="787">
        <v>24</v>
      </c>
      <c r="P3429" s="801">
        <v>75</v>
      </c>
      <c r="Q3429" s="537">
        <f t="shared" si="202"/>
        <v>6</v>
      </c>
      <c r="R3429" s="470">
        <f>Q3429*0.7835</f>
        <v>4.7009999999999996</v>
      </c>
      <c r="S3429" s="1264">
        <f>N3429/Q3429</f>
        <v>15833.333333333334</v>
      </c>
      <c r="T3429" s="1265"/>
      <c r="U3429" s="1292" t="s">
        <v>1690</v>
      </c>
      <c r="V3429" s="1293"/>
    </row>
    <row r="3430" spans="1:23" ht="18">
      <c r="A3430" s="1651">
        <v>45813</v>
      </c>
      <c r="B3430" s="817" t="s">
        <v>256</v>
      </c>
      <c r="C3430" s="1095">
        <v>58</v>
      </c>
      <c r="D3430" s="1096">
        <v>74</v>
      </c>
      <c r="E3430" s="1101">
        <v>45</v>
      </c>
      <c r="F3430" s="1098">
        <v>33</v>
      </c>
      <c r="G3430" s="514">
        <v>514</v>
      </c>
      <c r="H3430" s="970">
        <v>166</v>
      </c>
      <c r="I3430" s="514" t="s">
        <v>82</v>
      </c>
      <c r="J3430" s="1160" t="s">
        <v>1016</v>
      </c>
      <c r="K3430" s="839" t="s">
        <v>96</v>
      </c>
      <c r="L3430" s="868" t="s">
        <v>484</v>
      </c>
      <c r="M3430" s="468" t="s">
        <v>1202</v>
      </c>
      <c r="N3430" s="786">
        <v>73710</v>
      </c>
      <c r="O3430" s="756">
        <v>150</v>
      </c>
      <c r="P3430" s="768">
        <v>95</v>
      </c>
      <c r="Q3430" s="537">
        <f>O3430*(100-P3430)/100</f>
        <v>7.5</v>
      </c>
      <c r="R3430" s="470">
        <f>Q3430*0.75</f>
        <v>5.625</v>
      </c>
      <c r="S3430" s="1264">
        <f>N3430/Q3430</f>
        <v>9828</v>
      </c>
      <c r="T3430" s="1265"/>
      <c r="U3430" s="1292" t="s">
        <v>1690</v>
      </c>
      <c r="V3430" s="1293"/>
    </row>
    <row r="3431" spans="1:23" ht="18">
      <c r="A3431" s="1652"/>
      <c r="B3431" s="817">
        <v>6</v>
      </c>
      <c r="C3431" s="1099">
        <v>100</v>
      </c>
      <c r="D3431" s="1100">
        <v>52</v>
      </c>
      <c r="E3431" s="1101">
        <v>72</v>
      </c>
      <c r="F3431" s="1102">
        <v>36</v>
      </c>
      <c r="G3431" s="514">
        <v>503</v>
      </c>
      <c r="H3431" s="514" t="s">
        <v>82</v>
      </c>
      <c r="I3431" s="514" t="s">
        <v>82</v>
      </c>
      <c r="J3431" s="838" t="s">
        <v>2091</v>
      </c>
      <c r="K3431" s="1185">
        <v>10.5</v>
      </c>
      <c r="L3431" s="928" t="s">
        <v>484</v>
      </c>
      <c r="M3431" s="468" t="s">
        <v>2066</v>
      </c>
      <c r="N3431" s="786">
        <v>125000</v>
      </c>
      <c r="O3431" s="756">
        <v>21.48</v>
      </c>
      <c r="P3431" s="801">
        <v>36.5</v>
      </c>
      <c r="Q3431" s="537">
        <f t="shared" ref="Q3431:Q3435" si="204">O3431*(100-P3431)/100</f>
        <v>13.639800000000001</v>
      </c>
      <c r="R3431" s="470">
        <f>Q3431*0.75</f>
        <v>10.229850000000001</v>
      </c>
      <c r="S3431" s="1264">
        <f t="shared" ref="S3431:S3434" si="205">N3431/Q3431</f>
        <v>9164.357248640008</v>
      </c>
      <c r="T3431" s="1265"/>
      <c r="U3431" s="1292" t="s">
        <v>1569</v>
      </c>
      <c r="V3431" s="1293"/>
      <c r="W3431" s="959">
        <v>16</v>
      </c>
    </row>
    <row r="3432" spans="1:23" ht="18">
      <c r="A3432" s="1652"/>
      <c r="B3432" s="817">
        <v>7</v>
      </c>
      <c r="C3432" s="1099">
        <v>100</v>
      </c>
      <c r="D3432" s="1102">
        <v>61</v>
      </c>
      <c r="E3432" s="1102">
        <v>16</v>
      </c>
      <c r="F3432" s="1102">
        <v>33</v>
      </c>
      <c r="G3432" s="514">
        <v>526</v>
      </c>
      <c r="H3432" s="514" t="s">
        <v>82</v>
      </c>
      <c r="I3432" s="514" t="s">
        <v>82</v>
      </c>
      <c r="J3432" s="764" t="s">
        <v>443</v>
      </c>
      <c r="K3432" s="764" t="s">
        <v>443</v>
      </c>
      <c r="L3432" s="868" t="s">
        <v>484</v>
      </c>
      <c r="M3432" s="468" t="s">
        <v>2084</v>
      </c>
      <c r="N3432" s="514">
        <v>185000</v>
      </c>
      <c r="O3432" s="756">
        <v>29.1</v>
      </c>
      <c r="P3432" s="1130">
        <v>19</v>
      </c>
      <c r="Q3432" s="537">
        <f t="shared" si="204"/>
        <v>23.570999999999998</v>
      </c>
      <c r="R3432" s="470">
        <f>Q3432*0.75</f>
        <v>17.678249999999998</v>
      </c>
      <c r="S3432" s="1264">
        <f t="shared" si="205"/>
        <v>7848.6275508039544</v>
      </c>
      <c r="T3432" s="1265"/>
      <c r="U3432" s="1292" t="s">
        <v>1690</v>
      </c>
      <c r="V3432" s="1293"/>
    </row>
    <row r="3433" spans="1:23" ht="18">
      <c r="A3433" s="1652"/>
      <c r="B3433" s="817">
        <v>8</v>
      </c>
      <c r="C3433" s="1099" t="s">
        <v>82</v>
      </c>
      <c r="D3433" s="1102">
        <v>230</v>
      </c>
      <c r="E3433" s="1102">
        <v>0</v>
      </c>
      <c r="F3433" s="1103" t="s">
        <v>82</v>
      </c>
      <c r="G3433" s="514">
        <v>0</v>
      </c>
      <c r="H3433" s="514" t="s">
        <v>82</v>
      </c>
      <c r="I3433" s="514" t="s">
        <v>82</v>
      </c>
      <c r="J3433" s="764" t="s">
        <v>697</v>
      </c>
      <c r="K3433" s="764">
        <v>0</v>
      </c>
      <c r="L3433" s="868" t="s">
        <v>96</v>
      </c>
      <c r="M3433" s="468" t="s">
        <v>82</v>
      </c>
      <c r="N3433" s="940"/>
      <c r="O3433" s="922"/>
      <c r="P3433" s="871"/>
      <c r="Q3433" s="537">
        <f t="shared" si="204"/>
        <v>0</v>
      </c>
      <c r="R3433" s="470">
        <f>Q3433*0.93</f>
        <v>0</v>
      </c>
      <c r="S3433" s="1264" t="e">
        <f t="shared" si="205"/>
        <v>#DIV/0!</v>
      </c>
      <c r="T3433" s="1265"/>
      <c r="U3433" s="1292" t="s">
        <v>472</v>
      </c>
      <c r="V3433" s="1293"/>
    </row>
    <row r="3434" spans="1:23" ht="18">
      <c r="A3434" s="1652"/>
      <c r="B3434" s="817" t="s">
        <v>465</v>
      </c>
      <c r="C3434" s="1099" t="s">
        <v>82</v>
      </c>
      <c r="D3434" s="1098">
        <v>31</v>
      </c>
      <c r="E3434" s="1104">
        <v>31</v>
      </c>
      <c r="F3434" s="1103" t="s">
        <v>82</v>
      </c>
      <c r="G3434" s="838" t="s">
        <v>96</v>
      </c>
      <c r="H3434" s="468" t="s">
        <v>82</v>
      </c>
      <c r="I3434" s="514" t="s">
        <v>82</v>
      </c>
      <c r="J3434" s="764" t="s">
        <v>699</v>
      </c>
      <c r="K3434" s="514">
        <v>0</v>
      </c>
      <c r="L3434" s="514" t="s">
        <v>82</v>
      </c>
      <c r="M3434" s="863" t="s">
        <v>82</v>
      </c>
      <c r="N3434" s="923"/>
      <c r="O3434" s="922"/>
      <c r="P3434" s="871"/>
      <c r="Q3434" s="537">
        <f t="shared" si="204"/>
        <v>0</v>
      </c>
      <c r="R3434" s="470">
        <f>Q3434*0.93</f>
        <v>0</v>
      </c>
      <c r="S3434" s="1264" t="e">
        <f t="shared" si="205"/>
        <v>#DIV/0!</v>
      </c>
      <c r="T3434" s="1265"/>
      <c r="U3434" s="1292" t="s">
        <v>473</v>
      </c>
      <c r="V3434" s="1293"/>
    </row>
    <row r="3435" spans="1:23" ht="18">
      <c r="A3435" s="1653"/>
      <c r="B3435" s="817" t="s">
        <v>467</v>
      </c>
      <c r="C3435" s="1131">
        <v>30</v>
      </c>
      <c r="D3435" s="1098">
        <v>37</v>
      </c>
      <c r="E3435" s="1109">
        <v>20</v>
      </c>
      <c r="F3435" s="1105">
        <v>32</v>
      </c>
      <c r="G3435" s="514">
        <v>492</v>
      </c>
      <c r="H3435" s="468" t="s">
        <v>82</v>
      </c>
      <c r="I3435" s="514" t="s">
        <v>82</v>
      </c>
      <c r="J3435" s="764">
        <v>0</v>
      </c>
      <c r="K3435" s="764">
        <v>0</v>
      </c>
      <c r="L3435" s="868" t="s">
        <v>484</v>
      </c>
      <c r="M3435" s="1091" t="s">
        <v>2069</v>
      </c>
      <c r="N3435" s="514">
        <v>95000</v>
      </c>
      <c r="O3435" s="787">
        <v>24</v>
      </c>
      <c r="P3435" s="801">
        <v>75</v>
      </c>
      <c r="Q3435" s="537">
        <f t="shared" si="204"/>
        <v>6</v>
      </c>
      <c r="R3435" s="470">
        <f>Q3435*0.7835</f>
        <v>4.7009999999999996</v>
      </c>
      <c r="S3435" s="1264">
        <f>N3435/Q3435</f>
        <v>15833.333333333334</v>
      </c>
      <c r="T3435" s="1265"/>
      <c r="U3435" s="1292" t="s">
        <v>1690</v>
      </c>
      <c r="V3435" s="1293"/>
    </row>
    <row r="3436" spans="1:23" ht="18">
      <c r="A3436" s="1651">
        <v>45814</v>
      </c>
      <c r="B3436" s="817" t="s">
        <v>256</v>
      </c>
      <c r="C3436" s="1095">
        <v>60</v>
      </c>
      <c r="D3436" s="1096">
        <v>73</v>
      </c>
      <c r="E3436" s="1101">
        <v>45</v>
      </c>
      <c r="F3436" s="1098">
        <v>32</v>
      </c>
      <c r="G3436" s="514">
        <v>514</v>
      </c>
      <c r="H3436" s="970">
        <v>166</v>
      </c>
      <c r="I3436" s="514" t="s">
        <v>82</v>
      </c>
      <c r="J3436" s="1160" t="s">
        <v>1016</v>
      </c>
      <c r="K3436" s="839" t="s">
        <v>96</v>
      </c>
      <c r="L3436" s="868" t="s">
        <v>484</v>
      </c>
      <c r="M3436" s="468" t="s">
        <v>888</v>
      </c>
      <c r="N3436" s="786">
        <v>80099</v>
      </c>
      <c r="O3436" s="756">
        <v>150</v>
      </c>
      <c r="P3436" s="768">
        <v>95</v>
      </c>
      <c r="Q3436" s="537">
        <f>O3436*(100-P3436)/100</f>
        <v>7.5</v>
      </c>
      <c r="R3436" s="470">
        <f>Q3436*0.75</f>
        <v>5.625</v>
      </c>
      <c r="S3436" s="1264">
        <f>N3436/Q3436</f>
        <v>10679.866666666667</v>
      </c>
      <c r="T3436" s="1265"/>
      <c r="U3436" s="1292" t="s">
        <v>1690</v>
      </c>
      <c r="V3436" s="1293"/>
    </row>
    <row r="3437" spans="1:23" ht="18">
      <c r="A3437" s="1652"/>
      <c r="B3437" s="817">
        <v>6</v>
      </c>
      <c r="C3437" s="1099">
        <v>100</v>
      </c>
      <c r="D3437" s="1100">
        <v>50</v>
      </c>
      <c r="E3437" s="1101">
        <v>72</v>
      </c>
      <c r="F3437" s="1102">
        <v>32</v>
      </c>
      <c r="G3437" s="514">
        <v>503</v>
      </c>
      <c r="H3437" s="514" t="s">
        <v>82</v>
      </c>
      <c r="I3437" s="514" t="s">
        <v>82</v>
      </c>
      <c r="J3437" s="838" t="s">
        <v>701</v>
      </c>
      <c r="K3437" s="1185">
        <v>10.5</v>
      </c>
      <c r="L3437" s="928" t="s">
        <v>484</v>
      </c>
      <c r="M3437" s="468" t="s">
        <v>1735</v>
      </c>
      <c r="N3437" s="786">
        <v>125000</v>
      </c>
      <c r="O3437" s="756">
        <v>21.42</v>
      </c>
      <c r="P3437" s="801">
        <v>39</v>
      </c>
      <c r="Q3437" s="537">
        <f t="shared" ref="Q3437:Q3441" si="206">O3437*(100-P3437)/100</f>
        <v>13.066200000000002</v>
      </c>
      <c r="R3437" s="470">
        <f>Q3437*0.75</f>
        <v>9.7996500000000015</v>
      </c>
      <c r="S3437" s="1264">
        <f t="shared" ref="S3437:S3440" si="207">N3437/Q3437</f>
        <v>9566.6681973335762</v>
      </c>
      <c r="T3437" s="1265"/>
      <c r="U3437" s="1292" t="s">
        <v>1690</v>
      </c>
      <c r="V3437" s="1293"/>
    </row>
    <row r="3438" spans="1:23" ht="18">
      <c r="A3438" s="1652"/>
      <c r="B3438" s="817">
        <v>7</v>
      </c>
      <c r="C3438" s="1099">
        <v>100</v>
      </c>
      <c r="D3438" s="1102">
        <v>61</v>
      </c>
      <c r="E3438" s="1102">
        <v>16</v>
      </c>
      <c r="F3438" s="1102">
        <v>36</v>
      </c>
      <c r="G3438" s="514">
        <v>526</v>
      </c>
      <c r="H3438" s="514" t="s">
        <v>82</v>
      </c>
      <c r="I3438" s="514" t="s">
        <v>82</v>
      </c>
      <c r="J3438" s="764" t="s">
        <v>443</v>
      </c>
      <c r="K3438" s="764" t="s">
        <v>443</v>
      </c>
      <c r="L3438" s="868" t="s">
        <v>484</v>
      </c>
      <c r="M3438" s="468" t="s">
        <v>2084</v>
      </c>
      <c r="N3438" s="514">
        <v>182000</v>
      </c>
      <c r="O3438" s="756">
        <v>29.1</v>
      </c>
      <c r="P3438" s="1130">
        <v>19</v>
      </c>
      <c r="Q3438" s="537">
        <f t="shared" si="206"/>
        <v>23.570999999999998</v>
      </c>
      <c r="R3438" s="470">
        <f>Q3438*0.75</f>
        <v>17.678249999999998</v>
      </c>
      <c r="S3438" s="1264">
        <f t="shared" si="207"/>
        <v>7721.3525094395663</v>
      </c>
      <c r="T3438" s="1265"/>
      <c r="U3438" s="1292" t="s">
        <v>1569</v>
      </c>
      <c r="V3438" s="1293"/>
      <c r="W3438" s="959">
        <v>9</v>
      </c>
    </row>
    <row r="3439" spans="1:23" ht="18">
      <c r="A3439" s="1652"/>
      <c r="B3439" s="817">
        <v>8</v>
      </c>
      <c r="C3439" s="1099" t="s">
        <v>82</v>
      </c>
      <c r="D3439" s="1102">
        <v>230</v>
      </c>
      <c r="E3439" s="1102">
        <v>0</v>
      </c>
      <c r="F3439" s="1103" t="s">
        <v>82</v>
      </c>
      <c r="G3439" s="514">
        <v>0</v>
      </c>
      <c r="H3439" s="514" t="s">
        <v>82</v>
      </c>
      <c r="I3439" s="514" t="s">
        <v>82</v>
      </c>
      <c r="J3439" s="764" t="s">
        <v>697</v>
      </c>
      <c r="K3439" s="764">
        <v>0</v>
      </c>
      <c r="L3439" s="868" t="s">
        <v>96</v>
      </c>
      <c r="M3439" s="468" t="s">
        <v>82</v>
      </c>
      <c r="N3439" s="940"/>
      <c r="O3439" s="922"/>
      <c r="P3439" s="871"/>
      <c r="Q3439" s="537">
        <f t="shared" si="206"/>
        <v>0</v>
      </c>
      <c r="R3439" s="470">
        <f>Q3439*0.93</f>
        <v>0</v>
      </c>
      <c r="S3439" s="1264" t="e">
        <f t="shared" si="207"/>
        <v>#DIV/0!</v>
      </c>
      <c r="T3439" s="1265"/>
      <c r="U3439" s="1292" t="s">
        <v>472</v>
      </c>
      <c r="V3439" s="1293"/>
    </row>
    <row r="3440" spans="1:23" ht="18">
      <c r="A3440" s="1652"/>
      <c r="B3440" s="817" t="s">
        <v>465</v>
      </c>
      <c r="C3440" s="1099" t="s">
        <v>82</v>
      </c>
      <c r="D3440" s="1098">
        <v>31</v>
      </c>
      <c r="E3440" s="1104">
        <v>31</v>
      </c>
      <c r="F3440" s="1103" t="s">
        <v>82</v>
      </c>
      <c r="G3440" s="838" t="s">
        <v>96</v>
      </c>
      <c r="H3440" s="468" t="s">
        <v>82</v>
      </c>
      <c r="I3440" s="514" t="s">
        <v>82</v>
      </c>
      <c r="J3440" s="764" t="s">
        <v>699</v>
      </c>
      <c r="K3440" s="514">
        <v>0</v>
      </c>
      <c r="L3440" s="514" t="s">
        <v>82</v>
      </c>
      <c r="M3440" s="863" t="s">
        <v>82</v>
      </c>
      <c r="N3440" s="923"/>
      <c r="O3440" s="922"/>
      <c r="P3440" s="871"/>
      <c r="Q3440" s="537">
        <f t="shared" si="206"/>
        <v>0</v>
      </c>
      <c r="R3440" s="470">
        <f>Q3440*0.93</f>
        <v>0</v>
      </c>
      <c r="S3440" s="1264" t="e">
        <f t="shared" si="207"/>
        <v>#DIV/0!</v>
      </c>
      <c r="T3440" s="1265"/>
      <c r="U3440" s="1292" t="s">
        <v>473</v>
      </c>
      <c r="V3440" s="1293"/>
    </row>
    <row r="3441" spans="1:23" ht="18">
      <c r="A3441" s="1653"/>
      <c r="B3441" s="817" t="s">
        <v>467</v>
      </c>
      <c r="C3441" s="1131">
        <v>30</v>
      </c>
      <c r="D3441" s="1098">
        <v>37</v>
      </c>
      <c r="E3441" s="1109">
        <v>20</v>
      </c>
      <c r="F3441" s="1105">
        <v>32</v>
      </c>
      <c r="G3441" s="514">
        <v>492</v>
      </c>
      <c r="H3441" s="468" t="s">
        <v>82</v>
      </c>
      <c r="I3441" s="514" t="s">
        <v>82</v>
      </c>
      <c r="J3441" s="764">
        <v>0</v>
      </c>
      <c r="K3441" s="764">
        <v>0</v>
      </c>
      <c r="L3441" s="868" t="s">
        <v>484</v>
      </c>
      <c r="M3441" s="1091" t="s">
        <v>2069</v>
      </c>
      <c r="N3441" s="514">
        <v>95000</v>
      </c>
      <c r="O3441" s="787">
        <v>24</v>
      </c>
      <c r="P3441" s="801">
        <v>75</v>
      </c>
      <c r="Q3441" s="537">
        <f t="shared" si="206"/>
        <v>6</v>
      </c>
      <c r="R3441" s="470">
        <f>Q3441*0.7835</f>
        <v>4.7009999999999996</v>
      </c>
      <c r="S3441" s="1264">
        <f>N3441/Q3441</f>
        <v>15833.333333333334</v>
      </c>
      <c r="T3441" s="1265"/>
      <c r="U3441" s="1292" t="s">
        <v>1690</v>
      </c>
      <c r="V3441" s="1293"/>
    </row>
    <row r="3442" spans="1:23" ht="18">
      <c r="A3442" s="1651">
        <v>45815</v>
      </c>
      <c r="B3442" s="817" t="s">
        <v>256</v>
      </c>
      <c r="C3442" s="1095">
        <v>60</v>
      </c>
      <c r="D3442" s="1096">
        <v>73</v>
      </c>
      <c r="E3442" s="1101">
        <v>45</v>
      </c>
      <c r="F3442" s="1098">
        <v>32</v>
      </c>
      <c r="G3442" s="514">
        <v>514</v>
      </c>
      <c r="H3442" s="970">
        <v>166</v>
      </c>
      <c r="I3442" s="514" t="s">
        <v>82</v>
      </c>
      <c r="J3442" s="1160" t="s">
        <v>1016</v>
      </c>
      <c r="K3442" s="839" t="s">
        <v>96</v>
      </c>
      <c r="L3442" s="868" t="s">
        <v>484</v>
      </c>
      <c r="M3442" s="468" t="s">
        <v>888</v>
      </c>
      <c r="N3442" s="786">
        <v>85057</v>
      </c>
      <c r="O3442" s="756">
        <v>150</v>
      </c>
      <c r="P3442" s="768">
        <v>95</v>
      </c>
      <c r="Q3442" s="537">
        <f>O3442*(100-P3442)/100</f>
        <v>7.5</v>
      </c>
      <c r="R3442" s="470">
        <f>Q3442*0.75</f>
        <v>5.625</v>
      </c>
      <c r="S3442" s="1264">
        <f>N3442/Q3442</f>
        <v>11340.933333333332</v>
      </c>
      <c r="T3442" s="1265"/>
      <c r="U3442" s="1292" t="s">
        <v>1690</v>
      </c>
      <c r="V3442" s="1293"/>
    </row>
    <row r="3443" spans="1:23" ht="18">
      <c r="A3443" s="1652"/>
      <c r="B3443" s="817">
        <v>6</v>
      </c>
      <c r="C3443" s="1099">
        <v>100</v>
      </c>
      <c r="D3443" s="1100">
        <v>50</v>
      </c>
      <c r="E3443" s="1101">
        <v>72</v>
      </c>
      <c r="F3443" s="1102">
        <v>32</v>
      </c>
      <c r="G3443" s="514">
        <v>503</v>
      </c>
      <c r="H3443" s="514" t="s">
        <v>82</v>
      </c>
      <c r="I3443" s="514" t="s">
        <v>82</v>
      </c>
      <c r="J3443" s="838" t="s">
        <v>701</v>
      </c>
      <c r="K3443" s="1185">
        <v>10.5</v>
      </c>
      <c r="L3443" s="928" t="s">
        <v>484</v>
      </c>
      <c r="M3443" s="468" t="s">
        <v>1735</v>
      </c>
      <c r="N3443" s="786">
        <v>127000</v>
      </c>
      <c r="O3443" s="756">
        <v>21.62</v>
      </c>
      <c r="P3443" s="801">
        <v>39</v>
      </c>
      <c r="Q3443" s="537">
        <f t="shared" ref="Q3443:Q3447" si="208">O3443*(100-P3443)/100</f>
        <v>13.188200000000002</v>
      </c>
      <c r="R3443" s="470">
        <f>Q3443*0.75</f>
        <v>9.8911500000000014</v>
      </c>
      <c r="S3443" s="1264">
        <f t="shared" ref="S3443:S3446" si="209">N3443/Q3443</f>
        <v>9629.8205972005271</v>
      </c>
      <c r="T3443" s="1265"/>
      <c r="U3443" s="1292" t="s">
        <v>1690</v>
      </c>
      <c r="V3443" s="1293"/>
    </row>
    <row r="3444" spans="1:23" ht="18">
      <c r="A3444" s="1652"/>
      <c r="B3444" s="817">
        <v>7</v>
      </c>
      <c r="C3444" s="1099">
        <v>100</v>
      </c>
      <c r="D3444" s="1102">
        <v>61</v>
      </c>
      <c r="E3444" s="1102">
        <v>16</v>
      </c>
      <c r="F3444" s="1102">
        <v>33</v>
      </c>
      <c r="G3444" s="514">
        <v>526</v>
      </c>
      <c r="H3444" s="514" t="s">
        <v>82</v>
      </c>
      <c r="I3444" s="514" t="s">
        <v>82</v>
      </c>
      <c r="J3444" s="764" t="s">
        <v>443</v>
      </c>
      <c r="K3444" s="764" t="s">
        <v>443</v>
      </c>
      <c r="L3444" s="868" t="s">
        <v>484</v>
      </c>
      <c r="M3444" s="468" t="s">
        <v>2084</v>
      </c>
      <c r="N3444" s="514">
        <v>184000</v>
      </c>
      <c r="O3444" s="756">
        <v>29.1</v>
      </c>
      <c r="P3444" s="1130">
        <v>19</v>
      </c>
      <c r="Q3444" s="537">
        <f t="shared" si="208"/>
        <v>23.570999999999998</v>
      </c>
      <c r="R3444" s="470">
        <f>Q3444*0.75</f>
        <v>17.678249999999998</v>
      </c>
      <c r="S3444" s="1264">
        <f t="shared" si="209"/>
        <v>7806.2025370158253</v>
      </c>
      <c r="T3444" s="1265"/>
      <c r="U3444" s="1292" t="s">
        <v>1690</v>
      </c>
      <c r="V3444" s="1293"/>
    </row>
    <row r="3445" spans="1:23" ht="18">
      <c r="A3445" s="1652"/>
      <c r="B3445" s="817">
        <v>8</v>
      </c>
      <c r="C3445" s="1099" t="s">
        <v>82</v>
      </c>
      <c r="D3445" s="1102">
        <v>230</v>
      </c>
      <c r="E3445" s="1102">
        <v>0</v>
      </c>
      <c r="F3445" s="1103" t="s">
        <v>82</v>
      </c>
      <c r="G3445" s="514">
        <v>0</v>
      </c>
      <c r="H3445" s="514" t="s">
        <v>82</v>
      </c>
      <c r="I3445" s="514" t="s">
        <v>82</v>
      </c>
      <c r="J3445" s="764" t="s">
        <v>697</v>
      </c>
      <c r="K3445" s="764">
        <v>0</v>
      </c>
      <c r="L3445" s="868" t="s">
        <v>96</v>
      </c>
      <c r="M3445" s="468" t="s">
        <v>82</v>
      </c>
      <c r="N3445" s="940"/>
      <c r="O3445" s="922"/>
      <c r="P3445" s="871"/>
      <c r="Q3445" s="537">
        <f t="shared" si="208"/>
        <v>0</v>
      </c>
      <c r="R3445" s="470">
        <f>Q3445*0.93</f>
        <v>0</v>
      </c>
      <c r="S3445" s="1264" t="e">
        <f t="shared" si="209"/>
        <v>#DIV/0!</v>
      </c>
      <c r="T3445" s="1265"/>
      <c r="U3445" s="1292" t="s">
        <v>472</v>
      </c>
      <c r="V3445" s="1293"/>
    </row>
    <row r="3446" spans="1:23" ht="18">
      <c r="A3446" s="1652"/>
      <c r="B3446" s="817" t="s">
        <v>465</v>
      </c>
      <c r="C3446" s="1099" t="s">
        <v>82</v>
      </c>
      <c r="D3446" s="1098">
        <v>31</v>
      </c>
      <c r="E3446" s="1104">
        <v>31</v>
      </c>
      <c r="F3446" s="1103" t="s">
        <v>82</v>
      </c>
      <c r="G3446" s="838" t="s">
        <v>96</v>
      </c>
      <c r="H3446" s="468" t="s">
        <v>82</v>
      </c>
      <c r="I3446" s="514" t="s">
        <v>82</v>
      </c>
      <c r="J3446" s="764" t="s">
        <v>699</v>
      </c>
      <c r="K3446" s="514">
        <v>0</v>
      </c>
      <c r="L3446" s="514" t="s">
        <v>82</v>
      </c>
      <c r="M3446" s="863" t="s">
        <v>82</v>
      </c>
      <c r="N3446" s="923"/>
      <c r="O3446" s="922"/>
      <c r="P3446" s="871"/>
      <c r="Q3446" s="537">
        <f t="shared" si="208"/>
        <v>0</v>
      </c>
      <c r="R3446" s="470">
        <f>Q3446*0.93</f>
        <v>0</v>
      </c>
      <c r="S3446" s="1264" t="e">
        <f t="shared" si="209"/>
        <v>#DIV/0!</v>
      </c>
      <c r="T3446" s="1265"/>
      <c r="U3446" s="1292" t="s">
        <v>473</v>
      </c>
      <c r="V3446" s="1293"/>
    </row>
    <row r="3447" spans="1:23" ht="18">
      <c r="A3447" s="1653"/>
      <c r="B3447" s="817" t="s">
        <v>467</v>
      </c>
      <c r="C3447" s="1131">
        <v>30</v>
      </c>
      <c r="D3447" s="1098">
        <v>37</v>
      </c>
      <c r="E3447" s="1109">
        <v>20</v>
      </c>
      <c r="F3447" s="1105">
        <v>36</v>
      </c>
      <c r="G3447" s="514">
        <v>492</v>
      </c>
      <c r="H3447" s="468" t="s">
        <v>82</v>
      </c>
      <c r="I3447" s="514" t="s">
        <v>82</v>
      </c>
      <c r="J3447" s="764">
        <v>0</v>
      </c>
      <c r="K3447" s="764">
        <v>0</v>
      </c>
      <c r="L3447" s="868" t="s">
        <v>484</v>
      </c>
      <c r="M3447" s="1091" t="s">
        <v>2069</v>
      </c>
      <c r="N3447" s="514">
        <v>90000</v>
      </c>
      <c r="O3447" s="787">
        <v>24</v>
      </c>
      <c r="P3447" s="801">
        <v>78</v>
      </c>
      <c r="Q3447" s="537">
        <f t="shared" si="208"/>
        <v>5.28</v>
      </c>
      <c r="R3447" s="470">
        <f>Q3447*0.7835</f>
        <v>4.1368799999999997</v>
      </c>
      <c r="S3447" s="1264">
        <f>N3447/Q3447</f>
        <v>17045.454545454544</v>
      </c>
      <c r="T3447" s="1265"/>
      <c r="U3447" s="1292" t="s">
        <v>1569</v>
      </c>
      <c r="V3447" s="1293"/>
      <c r="W3447" s="959">
        <v>5.5</v>
      </c>
    </row>
    <row r="3448" spans="1:23" ht="18">
      <c r="A3448" s="1651">
        <v>45816</v>
      </c>
      <c r="B3448" s="817" t="s">
        <v>256</v>
      </c>
      <c r="C3448" s="1095">
        <v>60</v>
      </c>
      <c r="D3448" s="1096">
        <v>73</v>
      </c>
      <c r="E3448" s="1101">
        <v>45</v>
      </c>
      <c r="F3448" s="1098">
        <v>32</v>
      </c>
      <c r="G3448" s="514">
        <v>514</v>
      </c>
      <c r="H3448" s="970">
        <v>166</v>
      </c>
      <c r="I3448" s="514" t="s">
        <v>82</v>
      </c>
      <c r="J3448" s="1160" t="s">
        <v>1016</v>
      </c>
      <c r="K3448" s="839" t="s">
        <v>96</v>
      </c>
      <c r="L3448" s="868" t="s">
        <v>484</v>
      </c>
      <c r="M3448" s="468" t="s">
        <v>888</v>
      </c>
      <c r="N3448" s="786">
        <v>86212</v>
      </c>
      <c r="O3448" s="756">
        <v>150</v>
      </c>
      <c r="P3448" s="768">
        <v>95</v>
      </c>
      <c r="Q3448" s="537">
        <f>O3448*(100-P3448)/100</f>
        <v>7.5</v>
      </c>
      <c r="R3448" s="470">
        <f>Q3448*0.75</f>
        <v>5.625</v>
      </c>
      <c r="S3448" s="1264">
        <f>N3448/Q3448</f>
        <v>11494.933333333332</v>
      </c>
      <c r="T3448" s="1265"/>
      <c r="U3448" s="1292" t="s">
        <v>1690</v>
      </c>
      <c r="V3448" s="1293"/>
    </row>
    <row r="3449" spans="1:23" ht="18">
      <c r="A3449" s="1652"/>
      <c r="B3449" s="817">
        <v>6</v>
      </c>
      <c r="C3449" s="1099">
        <v>100</v>
      </c>
      <c r="D3449" s="1100">
        <v>50</v>
      </c>
      <c r="E3449" s="1101">
        <v>72</v>
      </c>
      <c r="F3449" s="1102">
        <v>32</v>
      </c>
      <c r="G3449" s="514">
        <v>503</v>
      </c>
      <c r="H3449" s="514" t="s">
        <v>82</v>
      </c>
      <c r="I3449" s="514" t="s">
        <v>82</v>
      </c>
      <c r="J3449" s="838" t="s">
        <v>701</v>
      </c>
      <c r="K3449" s="1185">
        <v>10.5</v>
      </c>
      <c r="L3449" s="928" t="s">
        <v>484</v>
      </c>
      <c r="M3449" s="468" t="s">
        <v>1735</v>
      </c>
      <c r="N3449" s="786">
        <v>127000</v>
      </c>
      <c r="O3449" s="756">
        <v>22.02</v>
      </c>
      <c r="P3449" s="801">
        <v>39</v>
      </c>
      <c r="Q3449" s="537">
        <f t="shared" ref="Q3449:Q3453" si="210">O3449*(100-P3449)/100</f>
        <v>13.4322</v>
      </c>
      <c r="R3449" s="470">
        <f>Q3449*0.75</f>
        <v>10.074149999999999</v>
      </c>
      <c r="S3449" s="1264">
        <f t="shared" ref="S3449:S3452" si="211">N3449/Q3449</f>
        <v>9454.8919759979744</v>
      </c>
      <c r="T3449" s="1265"/>
      <c r="U3449" s="1292" t="s">
        <v>1569</v>
      </c>
      <c r="V3449" s="1293"/>
    </row>
    <row r="3450" spans="1:23" ht="18">
      <c r="A3450" s="1652"/>
      <c r="B3450" s="817">
        <v>7</v>
      </c>
      <c r="C3450" s="1099">
        <v>100</v>
      </c>
      <c r="D3450" s="1102">
        <v>61</v>
      </c>
      <c r="E3450" s="1102">
        <v>16</v>
      </c>
      <c r="F3450" s="1102">
        <v>33</v>
      </c>
      <c r="G3450" s="514">
        <v>526</v>
      </c>
      <c r="H3450" s="514" t="s">
        <v>82</v>
      </c>
      <c r="I3450" s="514" t="s">
        <v>82</v>
      </c>
      <c r="J3450" s="764" t="s">
        <v>443</v>
      </c>
      <c r="K3450" s="764" t="s">
        <v>443</v>
      </c>
      <c r="L3450" s="868" t="s">
        <v>484</v>
      </c>
      <c r="M3450" s="468" t="s">
        <v>2084</v>
      </c>
      <c r="N3450" s="514">
        <v>184000</v>
      </c>
      <c r="O3450" s="756">
        <v>29.1</v>
      </c>
      <c r="P3450" s="1130">
        <v>19</v>
      </c>
      <c r="Q3450" s="537">
        <f t="shared" si="210"/>
        <v>23.570999999999998</v>
      </c>
      <c r="R3450" s="470">
        <f>Q3450*0.75</f>
        <v>17.678249999999998</v>
      </c>
      <c r="S3450" s="1264">
        <f t="shared" si="211"/>
        <v>7806.2025370158253</v>
      </c>
      <c r="T3450" s="1265"/>
      <c r="U3450" s="1292" t="s">
        <v>1690</v>
      </c>
      <c r="V3450" s="1293"/>
    </row>
    <row r="3451" spans="1:23" ht="18">
      <c r="A3451" s="1652"/>
      <c r="B3451" s="817">
        <v>8</v>
      </c>
      <c r="C3451" s="1099" t="s">
        <v>82</v>
      </c>
      <c r="D3451" s="1102">
        <v>230</v>
      </c>
      <c r="E3451" s="1102">
        <v>0</v>
      </c>
      <c r="F3451" s="1103" t="s">
        <v>82</v>
      </c>
      <c r="G3451" s="514">
        <v>0</v>
      </c>
      <c r="H3451" s="514" t="s">
        <v>82</v>
      </c>
      <c r="I3451" s="514" t="s">
        <v>82</v>
      </c>
      <c r="J3451" s="764" t="s">
        <v>697</v>
      </c>
      <c r="K3451" s="764">
        <v>0</v>
      </c>
      <c r="L3451" s="868" t="s">
        <v>96</v>
      </c>
      <c r="M3451" s="468" t="s">
        <v>82</v>
      </c>
      <c r="N3451" s="940"/>
      <c r="O3451" s="922"/>
      <c r="P3451" s="871"/>
      <c r="Q3451" s="537">
        <f t="shared" si="210"/>
        <v>0</v>
      </c>
      <c r="R3451" s="470">
        <f>Q3451*0.93</f>
        <v>0</v>
      </c>
      <c r="S3451" s="1264" t="e">
        <f t="shared" si="211"/>
        <v>#DIV/0!</v>
      </c>
      <c r="T3451" s="1265"/>
      <c r="U3451" s="1292" t="s">
        <v>472</v>
      </c>
      <c r="V3451" s="1293"/>
    </row>
    <row r="3452" spans="1:23" ht="18">
      <c r="A3452" s="1652"/>
      <c r="B3452" s="817" t="s">
        <v>465</v>
      </c>
      <c r="C3452" s="1099" t="s">
        <v>82</v>
      </c>
      <c r="D3452" s="1098">
        <v>31</v>
      </c>
      <c r="E3452" s="1104">
        <v>31</v>
      </c>
      <c r="F3452" s="1103" t="s">
        <v>82</v>
      </c>
      <c r="G3452" s="838" t="s">
        <v>96</v>
      </c>
      <c r="H3452" s="468" t="s">
        <v>82</v>
      </c>
      <c r="I3452" s="514" t="s">
        <v>82</v>
      </c>
      <c r="J3452" s="764" t="s">
        <v>699</v>
      </c>
      <c r="K3452" s="514">
        <v>0</v>
      </c>
      <c r="L3452" s="514" t="s">
        <v>82</v>
      </c>
      <c r="M3452" s="863" t="s">
        <v>82</v>
      </c>
      <c r="N3452" s="923"/>
      <c r="O3452" s="922"/>
      <c r="P3452" s="871"/>
      <c r="Q3452" s="537">
        <f t="shared" si="210"/>
        <v>0</v>
      </c>
      <c r="R3452" s="470">
        <f>Q3452*0.93</f>
        <v>0</v>
      </c>
      <c r="S3452" s="1264" t="e">
        <f t="shared" si="211"/>
        <v>#DIV/0!</v>
      </c>
      <c r="T3452" s="1265"/>
      <c r="U3452" s="1292" t="s">
        <v>473</v>
      </c>
      <c r="V3452" s="1293"/>
    </row>
    <row r="3453" spans="1:23" ht="18">
      <c r="A3453" s="1653"/>
      <c r="B3453" s="817" t="s">
        <v>467</v>
      </c>
      <c r="C3453" s="1131">
        <v>30</v>
      </c>
      <c r="D3453" s="1098">
        <v>37</v>
      </c>
      <c r="E3453" s="1109">
        <v>20</v>
      </c>
      <c r="F3453" s="1105">
        <v>36</v>
      </c>
      <c r="G3453" s="514">
        <v>492</v>
      </c>
      <c r="H3453" s="468" t="s">
        <v>82</v>
      </c>
      <c r="I3453" s="514" t="s">
        <v>82</v>
      </c>
      <c r="J3453" s="764">
        <v>0</v>
      </c>
      <c r="K3453" s="764">
        <v>0</v>
      </c>
      <c r="L3453" s="868" t="s">
        <v>484</v>
      </c>
      <c r="M3453" s="1091" t="s">
        <v>2069</v>
      </c>
      <c r="N3453" s="514">
        <v>90000</v>
      </c>
      <c r="O3453" s="787">
        <v>24</v>
      </c>
      <c r="P3453" s="801">
        <v>78</v>
      </c>
      <c r="Q3453" s="537">
        <f t="shared" si="210"/>
        <v>5.28</v>
      </c>
      <c r="R3453" s="470">
        <f>Q3453*0.7835</f>
        <v>4.1368799999999997</v>
      </c>
      <c r="S3453" s="1264">
        <f>N3453/Q3453</f>
        <v>17045.454545454544</v>
      </c>
      <c r="T3453" s="1265"/>
      <c r="U3453" s="1292" t="s">
        <v>1690</v>
      </c>
      <c r="V3453" s="1293"/>
    </row>
    <row r="3454" spans="1:23" ht="19">
      <c r="A3454" s="1651">
        <v>45817</v>
      </c>
      <c r="B3454" s="817" t="s">
        <v>256</v>
      </c>
      <c r="C3454" s="1095">
        <v>50</v>
      </c>
      <c r="D3454" s="1096" t="s">
        <v>1973</v>
      </c>
      <c r="E3454" s="1101">
        <v>45</v>
      </c>
      <c r="F3454" s="1098">
        <v>32</v>
      </c>
      <c r="G3454" s="514">
        <v>483</v>
      </c>
      <c r="H3454" s="970">
        <v>166</v>
      </c>
      <c r="I3454" s="514" t="s">
        <v>82</v>
      </c>
      <c r="J3454" s="1160" t="s">
        <v>1016</v>
      </c>
      <c r="K3454" s="839" t="s">
        <v>96</v>
      </c>
      <c r="L3454" s="868" t="s">
        <v>484</v>
      </c>
      <c r="M3454" s="468" t="s">
        <v>1288</v>
      </c>
      <c r="N3454" s="786">
        <v>89689.75</v>
      </c>
      <c r="O3454" s="756">
        <v>150</v>
      </c>
      <c r="P3454" s="768">
        <v>95</v>
      </c>
      <c r="Q3454" s="537">
        <f>O3454*(100-P3454)/100</f>
        <v>7.5</v>
      </c>
      <c r="R3454" s="470">
        <f>Q3454*0.75</f>
        <v>5.625</v>
      </c>
      <c r="S3454" s="1264">
        <f>N3454/Q3454</f>
        <v>11958.633333333333</v>
      </c>
      <c r="T3454" s="1265"/>
      <c r="U3454" s="1292" t="s">
        <v>1690</v>
      </c>
      <c r="V3454" s="1293"/>
    </row>
    <row r="3455" spans="1:23" ht="18">
      <c r="A3455" s="1652"/>
      <c r="B3455" s="817">
        <v>6</v>
      </c>
      <c r="C3455" s="1099">
        <v>0</v>
      </c>
      <c r="D3455" s="1100" t="s">
        <v>2097</v>
      </c>
      <c r="E3455" s="1101">
        <v>72</v>
      </c>
      <c r="F3455" s="1102">
        <v>32</v>
      </c>
      <c r="G3455" s="514">
        <v>481</v>
      </c>
      <c r="H3455" s="514" t="s">
        <v>82</v>
      </c>
      <c r="I3455" s="514" t="s">
        <v>82</v>
      </c>
      <c r="J3455" s="838" t="s">
        <v>701</v>
      </c>
      <c r="K3455" s="1185">
        <v>10.5</v>
      </c>
      <c r="L3455" s="928" t="s">
        <v>1413</v>
      </c>
      <c r="M3455" s="468" t="s">
        <v>2027</v>
      </c>
      <c r="N3455" s="786">
        <v>127000</v>
      </c>
      <c r="O3455" s="756">
        <v>21.85</v>
      </c>
      <c r="P3455" s="801">
        <v>39</v>
      </c>
      <c r="Q3455" s="537">
        <f t="shared" ref="Q3455:Q3459" si="212">O3455*(100-P3455)/100</f>
        <v>13.328500000000002</v>
      </c>
      <c r="R3455" s="470">
        <f>Q3455*0.75</f>
        <v>9.9963750000000005</v>
      </c>
      <c r="S3455" s="1264">
        <f t="shared" ref="S3455:S3458" si="213">N3455/Q3455</f>
        <v>9528.4540645984162</v>
      </c>
      <c r="T3455" s="1265"/>
      <c r="U3455" s="1292" t="s">
        <v>1690</v>
      </c>
      <c r="V3455" s="1293"/>
    </row>
    <row r="3456" spans="1:23" ht="18">
      <c r="A3456" s="1652"/>
      <c r="B3456" s="817">
        <v>7</v>
      </c>
      <c r="C3456" s="1099">
        <v>100</v>
      </c>
      <c r="D3456" s="1102">
        <v>61</v>
      </c>
      <c r="E3456" s="1102">
        <v>16</v>
      </c>
      <c r="F3456" s="1102">
        <v>36</v>
      </c>
      <c r="G3456" s="514">
        <v>526</v>
      </c>
      <c r="H3456" s="514" t="s">
        <v>82</v>
      </c>
      <c r="I3456" s="514" t="s">
        <v>82</v>
      </c>
      <c r="J3456" s="764" t="s">
        <v>443</v>
      </c>
      <c r="K3456" s="764" t="s">
        <v>443</v>
      </c>
      <c r="L3456" s="868" t="s">
        <v>484</v>
      </c>
      <c r="M3456" s="468" t="s">
        <v>2084</v>
      </c>
      <c r="N3456" s="514">
        <v>185000</v>
      </c>
      <c r="O3456" s="756">
        <v>28.56</v>
      </c>
      <c r="P3456" s="1130">
        <v>19</v>
      </c>
      <c r="Q3456" s="537">
        <f t="shared" si="212"/>
        <v>23.133599999999998</v>
      </c>
      <c r="R3456" s="470">
        <f>Q3456*0.75</f>
        <v>17.350199999999997</v>
      </c>
      <c r="S3456" s="1264">
        <f t="shared" si="213"/>
        <v>7997.0259708821804</v>
      </c>
      <c r="T3456" s="1265"/>
      <c r="U3456" s="1292" t="s">
        <v>1569</v>
      </c>
      <c r="V3456" s="1293"/>
    </row>
    <row r="3457" spans="1:22" ht="18">
      <c r="A3457" s="1652"/>
      <c r="B3457" s="817">
        <v>8</v>
      </c>
      <c r="C3457" s="1099" t="s">
        <v>82</v>
      </c>
      <c r="D3457" s="1102">
        <v>230</v>
      </c>
      <c r="E3457" s="1102">
        <v>0</v>
      </c>
      <c r="F3457" s="1103" t="s">
        <v>82</v>
      </c>
      <c r="G3457" s="514">
        <v>0</v>
      </c>
      <c r="H3457" s="514" t="s">
        <v>82</v>
      </c>
      <c r="I3457" s="514" t="s">
        <v>82</v>
      </c>
      <c r="J3457" s="764" t="s">
        <v>697</v>
      </c>
      <c r="K3457" s="764">
        <v>0</v>
      </c>
      <c r="L3457" s="868" t="s">
        <v>96</v>
      </c>
      <c r="M3457" s="468" t="s">
        <v>82</v>
      </c>
      <c r="N3457" s="940"/>
      <c r="O3457" s="922"/>
      <c r="P3457" s="871"/>
      <c r="Q3457" s="537">
        <f t="shared" si="212"/>
        <v>0</v>
      </c>
      <c r="R3457" s="470">
        <f>Q3457*0.93</f>
        <v>0</v>
      </c>
      <c r="S3457" s="1264" t="e">
        <f t="shared" si="213"/>
        <v>#DIV/0!</v>
      </c>
      <c r="T3457" s="1265"/>
      <c r="U3457" s="1292" t="s">
        <v>472</v>
      </c>
      <c r="V3457" s="1293"/>
    </row>
    <row r="3458" spans="1:22" ht="18">
      <c r="A3458" s="1652"/>
      <c r="B3458" s="817" t="s">
        <v>465</v>
      </c>
      <c r="C3458" s="1099" t="s">
        <v>82</v>
      </c>
      <c r="D3458" s="1098">
        <v>31</v>
      </c>
      <c r="E3458" s="1104">
        <v>31</v>
      </c>
      <c r="F3458" s="1103" t="s">
        <v>82</v>
      </c>
      <c r="G3458" s="838" t="s">
        <v>96</v>
      </c>
      <c r="H3458" s="468" t="s">
        <v>82</v>
      </c>
      <c r="I3458" s="514" t="s">
        <v>82</v>
      </c>
      <c r="J3458" s="764" t="s">
        <v>699</v>
      </c>
      <c r="K3458" s="514">
        <v>0</v>
      </c>
      <c r="L3458" s="514" t="s">
        <v>82</v>
      </c>
      <c r="M3458" s="863" t="s">
        <v>82</v>
      </c>
      <c r="N3458" s="923"/>
      <c r="O3458" s="922"/>
      <c r="P3458" s="871"/>
      <c r="Q3458" s="537">
        <f t="shared" si="212"/>
        <v>0</v>
      </c>
      <c r="R3458" s="470">
        <f>Q3458*0.93</f>
        <v>0</v>
      </c>
      <c r="S3458" s="1264" t="e">
        <f t="shared" si="213"/>
        <v>#DIV/0!</v>
      </c>
      <c r="T3458" s="1265"/>
      <c r="U3458" s="1292" t="s">
        <v>473</v>
      </c>
      <c r="V3458" s="1293"/>
    </row>
    <row r="3459" spans="1:22" ht="18">
      <c r="A3459" s="1653"/>
      <c r="B3459" s="817" t="s">
        <v>467</v>
      </c>
      <c r="C3459" s="1131">
        <v>30</v>
      </c>
      <c r="D3459" s="1098">
        <v>37</v>
      </c>
      <c r="E3459" s="1109">
        <v>20</v>
      </c>
      <c r="F3459" s="1105">
        <v>32</v>
      </c>
      <c r="G3459" s="514">
        <v>492</v>
      </c>
      <c r="H3459" s="468" t="s">
        <v>82</v>
      </c>
      <c r="I3459" s="514" t="s">
        <v>82</v>
      </c>
      <c r="J3459" s="764">
        <v>0</v>
      </c>
      <c r="K3459" s="764">
        <v>0</v>
      </c>
      <c r="L3459" s="868" t="s">
        <v>484</v>
      </c>
      <c r="M3459" s="1091" t="s">
        <v>2069</v>
      </c>
      <c r="N3459" s="514">
        <v>90000</v>
      </c>
      <c r="O3459" s="787">
        <v>24</v>
      </c>
      <c r="P3459" s="801">
        <v>78</v>
      </c>
      <c r="Q3459" s="537">
        <f t="shared" si="212"/>
        <v>5.28</v>
      </c>
      <c r="R3459" s="470">
        <f>Q3459*0.7835</f>
        <v>4.1368799999999997</v>
      </c>
      <c r="S3459" s="1264">
        <f>N3459/Q3459</f>
        <v>17045.454545454544</v>
      </c>
      <c r="T3459" s="1265"/>
      <c r="U3459" s="1292" t="s">
        <v>1690</v>
      </c>
      <c r="V3459" s="1293"/>
    </row>
    <row r="3460" spans="1:22" ht="18">
      <c r="A3460" s="1651">
        <v>45818</v>
      </c>
      <c r="B3460" s="817" t="s">
        <v>256</v>
      </c>
      <c r="C3460" s="1095">
        <v>50</v>
      </c>
      <c r="D3460" s="1096">
        <v>81</v>
      </c>
      <c r="E3460" s="1101">
        <v>46</v>
      </c>
      <c r="F3460" s="1098">
        <v>36</v>
      </c>
      <c r="G3460" s="514">
        <v>483</v>
      </c>
      <c r="H3460" s="970">
        <v>166</v>
      </c>
      <c r="I3460" s="514" t="s">
        <v>82</v>
      </c>
      <c r="J3460" s="1160" t="s">
        <v>1016</v>
      </c>
      <c r="K3460" s="839" t="s">
        <v>96</v>
      </c>
      <c r="L3460" s="868" t="s">
        <v>484</v>
      </c>
      <c r="M3460" s="468" t="s">
        <v>1288</v>
      </c>
      <c r="N3460" s="786">
        <v>43304</v>
      </c>
      <c r="O3460" s="756">
        <v>150</v>
      </c>
      <c r="P3460" s="768">
        <v>95</v>
      </c>
      <c r="Q3460" s="537">
        <f>O3460*(100-P3460)/100</f>
        <v>7.5</v>
      </c>
      <c r="R3460" s="470">
        <f>Q3460*0.75</f>
        <v>5.625</v>
      </c>
      <c r="S3460" s="1264">
        <f>N3460/Q3460</f>
        <v>5773.8666666666668</v>
      </c>
      <c r="T3460" s="1265"/>
      <c r="U3460" s="1292" t="s">
        <v>1569</v>
      </c>
      <c r="V3460" s="1293"/>
    </row>
    <row r="3461" spans="1:22" ht="18">
      <c r="A3461" s="1652"/>
      <c r="B3461" s="817">
        <v>6</v>
      </c>
      <c r="C3461" s="1099">
        <v>0</v>
      </c>
      <c r="D3461" s="1100">
        <v>94</v>
      </c>
      <c r="E3461" s="1101">
        <v>95</v>
      </c>
      <c r="F3461" s="1102">
        <v>32</v>
      </c>
      <c r="G3461" s="514">
        <v>481</v>
      </c>
      <c r="H3461" s="514" t="s">
        <v>82</v>
      </c>
      <c r="I3461" s="514" t="s">
        <v>82</v>
      </c>
      <c r="J3461" s="838" t="s">
        <v>1927</v>
      </c>
      <c r="K3461" s="1185">
        <v>9</v>
      </c>
      <c r="L3461" s="928" t="s">
        <v>96</v>
      </c>
      <c r="M3461" s="468" t="s">
        <v>2027</v>
      </c>
      <c r="N3461" s="786">
        <v>0</v>
      </c>
      <c r="O3461" s="756">
        <v>0</v>
      </c>
      <c r="P3461" s="801">
        <v>0</v>
      </c>
      <c r="Q3461" s="537">
        <f t="shared" ref="Q3461:Q3465" si="214">O3461*(100-P3461)/100</f>
        <v>0</v>
      </c>
      <c r="R3461" s="470">
        <f>Q3461*0.75</f>
        <v>0</v>
      </c>
      <c r="S3461" s="1264" t="e">
        <f t="shared" ref="S3461:S3464" si="215">N3461/Q3461</f>
        <v>#DIV/0!</v>
      </c>
      <c r="T3461" s="1265"/>
      <c r="U3461" s="1292" t="s">
        <v>1690</v>
      </c>
      <c r="V3461" s="1293"/>
    </row>
    <row r="3462" spans="1:22" ht="18">
      <c r="A3462" s="1652"/>
      <c r="B3462" s="817">
        <v>7</v>
      </c>
      <c r="C3462" s="1099">
        <v>100</v>
      </c>
      <c r="D3462" s="1102">
        <v>61</v>
      </c>
      <c r="E3462" s="1102">
        <v>16</v>
      </c>
      <c r="F3462" s="1102">
        <v>33</v>
      </c>
      <c r="G3462" s="514">
        <v>526</v>
      </c>
      <c r="H3462" s="514" t="s">
        <v>82</v>
      </c>
      <c r="I3462" s="514" t="s">
        <v>82</v>
      </c>
      <c r="J3462" s="764" t="s">
        <v>443</v>
      </c>
      <c r="K3462" s="764" t="s">
        <v>443</v>
      </c>
      <c r="L3462" s="868" t="s">
        <v>484</v>
      </c>
      <c r="M3462" s="468" t="s">
        <v>2084</v>
      </c>
      <c r="N3462" s="514">
        <v>185000</v>
      </c>
      <c r="O3462" s="756">
        <v>28.6</v>
      </c>
      <c r="P3462" s="1130">
        <v>19</v>
      </c>
      <c r="Q3462" s="537">
        <f t="shared" si="214"/>
        <v>23.166</v>
      </c>
      <c r="R3462" s="470">
        <f>Q3462*0.75</f>
        <v>17.374500000000001</v>
      </c>
      <c r="S3462" s="1264">
        <f t="shared" si="215"/>
        <v>7985.8413191746522</v>
      </c>
      <c r="T3462" s="1265"/>
      <c r="U3462" s="1292" t="s">
        <v>1690</v>
      </c>
      <c r="V3462" s="1293"/>
    </row>
    <row r="3463" spans="1:22" ht="18">
      <c r="A3463" s="1652"/>
      <c r="B3463" s="817">
        <v>8</v>
      </c>
      <c r="C3463" s="1099" t="s">
        <v>82</v>
      </c>
      <c r="D3463" s="1102">
        <v>230</v>
      </c>
      <c r="E3463" s="1102">
        <v>0</v>
      </c>
      <c r="F3463" s="1103" t="s">
        <v>82</v>
      </c>
      <c r="G3463" s="514">
        <v>0</v>
      </c>
      <c r="H3463" s="514" t="s">
        <v>82</v>
      </c>
      <c r="I3463" s="514" t="s">
        <v>82</v>
      </c>
      <c r="J3463" s="764" t="s">
        <v>697</v>
      </c>
      <c r="K3463" s="764">
        <v>0</v>
      </c>
      <c r="L3463" s="868" t="s">
        <v>96</v>
      </c>
      <c r="M3463" s="468" t="s">
        <v>82</v>
      </c>
      <c r="N3463" s="940"/>
      <c r="O3463" s="922"/>
      <c r="P3463" s="871"/>
      <c r="Q3463" s="537">
        <f t="shared" si="214"/>
        <v>0</v>
      </c>
      <c r="R3463" s="470">
        <f>Q3463*0.93</f>
        <v>0</v>
      </c>
      <c r="S3463" s="1264" t="e">
        <f t="shared" si="215"/>
        <v>#DIV/0!</v>
      </c>
      <c r="T3463" s="1265"/>
      <c r="U3463" s="1292" t="s">
        <v>472</v>
      </c>
      <c r="V3463" s="1293"/>
    </row>
    <row r="3464" spans="1:22" ht="18">
      <c r="A3464" s="1652"/>
      <c r="B3464" s="817" t="s">
        <v>465</v>
      </c>
      <c r="C3464" s="1099" t="s">
        <v>82</v>
      </c>
      <c r="D3464" s="1098">
        <v>31</v>
      </c>
      <c r="E3464" s="1104">
        <v>31</v>
      </c>
      <c r="F3464" s="1103" t="s">
        <v>82</v>
      </c>
      <c r="G3464" s="838" t="s">
        <v>96</v>
      </c>
      <c r="H3464" s="468" t="s">
        <v>82</v>
      </c>
      <c r="I3464" s="514" t="s">
        <v>82</v>
      </c>
      <c r="J3464" s="764" t="s">
        <v>699</v>
      </c>
      <c r="K3464" s="514">
        <v>0</v>
      </c>
      <c r="L3464" s="514" t="s">
        <v>82</v>
      </c>
      <c r="M3464" s="863" t="s">
        <v>82</v>
      </c>
      <c r="N3464" s="923"/>
      <c r="O3464" s="922"/>
      <c r="P3464" s="871"/>
      <c r="Q3464" s="537">
        <f t="shared" si="214"/>
        <v>0</v>
      </c>
      <c r="R3464" s="470">
        <f>Q3464*0.93</f>
        <v>0</v>
      </c>
      <c r="S3464" s="1264" t="e">
        <f t="shared" si="215"/>
        <v>#DIV/0!</v>
      </c>
      <c r="T3464" s="1265"/>
      <c r="U3464" s="1292" t="s">
        <v>473</v>
      </c>
      <c r="V3464" s="1293"/>
    </row>
    <row r="3465" spans="1:22" ht="18">
      <c r="A3465" s="1653"/>
      <c r="B3465" s="817" t="s">
        <v>467</v>
      </c>
      <c r="C3465" s="1131">
        <v>30</v>
      </c>
      <c r="D3465" s="1098">
        <v>37</v>
      </c>
      <c r="E3465" s="1109">
        <v>20</v>
      </c>
      <c r="F3465" s="1105">
        <v>32</v>
      </c>
      <c r="G3465" s="514">
        <v>492</v>
      </c>
      <c r="H3465" s="468" t="s">
        <v>82</v>
      </c>
      <c r="I3465" s="514" t="s">
        <v>82</v>
      </c>
      <c r="J3465" s="764">
        <v>0</v>
      </c>
      <c r="K3465" s="764">
        <v>0</v>
      </c>
      <c r="L3465" s="868" t="s">
        <v>484</v>
      </c>
      <c r="M3465" s="1091" t="s">
        <v>2069</v>
      </c>
      <c r="N3465" s="514">
        <v>90000</v>
      </c>
      <c r="O3465" s="787">
        <v>24</v>
      </c>
      <c r="P3465" s="801">
        <v>78</v>
      </c>
      <c r="Q3465" s="537">
        <f t="shared" si="214"/>
        <v>5.28</v>
      </c>
      <c r="R3465" s="470">
        <f>Q3465*0.7835</f>
        <v>4.1368799999999997</v>
      </c>
      <c r="S3465" s="1264">
        <f>N3465/Q3465</f>
        <v>17045.454545454544</v>
      </c>
      <c r="T3465" s="1265"/>
      <c r="U3465" s="1292" t="s">
        <v>1690</v>
      </c>
      <c r="V3465" s="1293"/>
    </row>
    <row r="3466" spans="1:22" ht="18">
      <c r="A3466" s="1651">
        <v>45819</v>
      </c>
      <c r="B3466" s="817" t="s">
        <v>256</v>
      </c>
      <c r="C3466" s="1095">
        <v>50</v>
      </c>
      <c r="D3466" s="1096">
        <v>81</v>
      </c>
      <c r="E3466" s="1101">
        <v>46</v>
      </c>
      <c r="F3466" s="1098">
        <v>36</v>
      </c>
      <c r="G3466" s="514">
        <v>483</v>
      </c>
      <c r="H3466" s="970">
        <v>166</v>
      </c>
      <c r="I3466" s="514" t="s">
        <v>82</v>
      </c>
      <c r="J3466" s="1160" t="s">
        <v>1016</v>
      </c>
      <c r="K3466" s="839" t="s">
        <v>96</v>
      </c>
      <c r="L3466" s="868" t="s">
        <v>484</v>
      </c>
      <c r="M3466" s="468" t="s">
        <v>1288</v>
      </c>
      <c r="N3466" s="786">
        <v>50000</v>
      </c>
      <c r="O3466" s="756">
        <v>150</v>
      </c>
      <c r="P3466" s="768">
        <v>95</v>
      </c>
      <c r="Q3466" s="537">
        <f>O3466*(100-P3466)/100</f>
        <v>7.5</v>
      </c>
      <c r="R3466" s="470">
        <f>Q3466*0.75</f>
        <v>5.625</v>
      </c>
      <c r="S3466" s="1264">
        <f>N3466/Q3466</f>
        <v>6666.666666666667</v>
      </c>
      <c r="T3466" s="1265"/>
      <c r="U3466" s="1292" t="s">
        <v>1569</v>
      </c>
      <c r="V3466" s="1293"/>
    </row>
    <row r="3467" spans="1:22" ht="18">
      <c r="A3467" s="1652"/>
      <c r="B3467" s="817">
        <v>6</v>
      </c>
      <c r="C3467" s="1099">
        <v>100</v>
      </c>
      <c r="D3467" s="1100">
        <v>50</v>
      </c>
      <c r="E3467" s="1101">
        <v>72</v>
      </c>
      <c r="F3467" s="1102">
        <v>32</v>
      </c>
      <c r="G3467" s="514">
        <v>469</v>
      </c>
      <c r="H3467" s="514" t="s">
        <v>82</v>
      </c>
      <c r="I3467" s="514" t="s">
        <v>82</v>
      </c>
      <c r="J3467" s="838" t="s">
        <v>701</v>
      </c>
      <c r="K3467" s="1185">
        <v>10.5</v>
      </c>
      <c r="L3467" s="928" t="s">
        <v>662</v>
      </c>
      <c r="M3467" s="468" t="s">
        <v>2101</v>
      </c>
      <c r="N3467" s="786">
        <v>127664</v>
      </c>
      <c r="O3467" s="756">
        <v>23.64</v>
      </c>
      <c r="P3467" s="801">
        <v>36</v>
      </c>
      <c r="Q3467" s="537">
        <f t="shared" ref="Q3467:Q3471" si="216">O3467*(100-P3467)/100</f>
        <v>15.1296</v>
      </c>
      <c r="R3467" s="470">
        <f>Q3467*0.75</f>
        <v>11.347200000000001</v>
      </c>
      <c r="S3467" s="1264">
        <f t="shared" ref="S3467:S3470" si="217">N3467/Q3467</f>
        <v>8438.0287648054145</v>
      </c>
      <c r="T3467" s="1265"/>
      <c r="U3467" s="1292" t="s">
        <v>1690</v>
      </c>
      <c r="V3467" s="1293"/>
    </row>
    <row r="3468" spans="1:22" ht="18">
      <c r="A3468" s="1652"/>
      <c r="B3468" s="817">
        <v>7</v>
      </c>
      <c r="C3468" s="1099">
        <v>100</v>
      </c>
      <c r="D3468" s="1102">
        <v>61</v>
      </c>
      <c r="E3468" s="1102">
        <v>16</v>
      </c>
      <c r="F3468" s="1102">
        <v>33</v>
      </c>
      <c r="G3468" s="514">
        <v>526</v>
      </c>
      <c r="H3468" s="514" t="s">
        <v>82</v>
      </c>
      <c r="I3468" s="514" t="s">
        <v>82</v>
      </c>
      <c r="J3468" s="764" t="s">
        <v>443</v>
      </c>
      <c r="K3468" s="764" t="s">
        <v>443</v>
      </c>
      <c r="L3468" s="868" t="s">
        <v>484</v>
      </c>
      <c r="M3468" s="468" t="s">
        <v>2084</v>
      </c>
      <c r="N3468" s="514">
        <v>185000</v>
      </c>
      <c r="O3468" s="756">
        <v>28.6</v>
      </c>
      <c r="P3468" s="1130">
        <v>19</v>
      </c>
      <c r="Q3468" s="537">
        <f t="shared" si="216"/>
        <v>23.166</v>
      </c>
      <c r="R3468" s="470">
        <f>Q3468*0.75</f>
        <v>17.374500000000001</v>
      </c>
      <c r="S3468" s="1264">
        <f t="shared" si="217"/>
        <v>7985.8413191746522</v>
      </c>
      <c r="T3468" s="1265"/>
      <c r="U3468" s="1292" t="s">
        <v>1690</v>
      </c>
      <c r="V3468" s="1293"/>
    </row>
    <row r="3469" spans="1:22" ht="18">
      <c r="A3469" s="1652"/>
      <c r="B3469" s="817">
        <v>8</v>
      </c>
      <c r="C3469" s="1099" t="s">
        <v>82</v>
      </c>
      <c r="D3469" s="1102">
        <v>230</v>
      </c>
      <c r="E3469" s="1102">
        <v>0</v>
      </c>
      <c r="F3469" s="1103" t="s">
        <v>82</v>
      </c>
      <c r="G3469" s="514">
        <v>0</v>
      </c>
      <c r="H3469" s="514" t="s">
        <v>82</v>
      </c>
      <c r="I3469" s="514" t="s">
        <v>82</v>
      </c>
      <c r="J3469" s="764" t="s">
        <v>697</v>
      </c>
      <c r="K3469" s="764">
        <v>0</v>
      </c>
      <c r="L3469" s="868" t="s">
        <v>96</v>
      </c>
      <c r="M3469" s="468" t="s">
        <v>82</v>
      </c>
      <c r="N3469" s="940"/>
      <c r="O3469" s="922"/>
      <c r="P3469" s="871"/>
      <c r="Q3469" s="537">
        <f t="shared" si="216"/>
        <v>0</v>
      </c>
      <c r="R3469" s="470">
        <f>Q3469*0.93</f>
        <v>0</v>
      </c>
      <c r="S3469" s="1264" t="e">
        <f t="shared" si="217"/>
        <v>#DIV/0!</v>
      </c>
      <c r="T3469" s="1265"/>
      <c r="U3469" s="1292" t="s">
        <v>472</v>
      </c>
      <c r="V3469" s="1293"/>
    </row>
    <row r="3470" spans="1:22" ht="18">
      <c r="A3470" s="1652"/>
      <c r="B3470" s="817" t="s">
        <v>465</v>
      </c>
      <c r="C3470" s="1099" t="s">
        <v>82</v>
      </c>
      <c r="D3470" s="1098">
        <v>31</v>
      </c>
      <c r="E3470" s="1104">
        <v>31</v>
      </c>
      <c r="F3470" s="1103" t="s">
        <v>82</v>
      </c>
      <c r="G3470" s="838" t="s">
        <v>96</v>
      </c>
      <c r="H3470" s="468" t="s">
        <v>82</v>
      </c>
      <c r="I3470" s="514" t="s">
        <v>82</v>
      </c>
      <c r="J3470" s="764" t="s">
        <v>699</v>
      </c>
      <c r="K3470" s="514">
        <v>0</v>
      </c>
      <c r="L3470" s="514" t="s">
        <v>82</v>
      </c>
      <c r="M3470" s="863" t="s">
        <v>82</v>
      </c>
      <c r="N3470" s="923"/>
      <c r="O3470" s="922"/>
      <c r="P3470" s="871"/>
      <c r="Q3470" s="537">
        <f t="shared" si="216"/>
        <v>0</v>
      </c>
      <c r="R3470" s="470">
        <f>Q3470*0.93</f>
        <v>0</v>
      </c>
      <c r="S3470" s="1264" t="e">
        <f t="shared" si="217"/>
        <v>#DIV/0!</v>
      </c>
      <c r="T3470" s="1265"/>
      <c r="U3470" s="1292" t="s">
        <v>473</v>
      </c>
      <c r="V3470" s="1293"/>
    </row>
    <row r="3471" spans="1:22" ht="18">
      <c r="A3471" s="1653"/>
      <c r="B3471" s="817" t="s">
        <v>467</v>
      </c>
      <c r="C3471" s="1131">
        <v>30</v>
      </c>
      <c r="D3471" s="1098">
        <v>37</v>
      </c>
      <c r="E3471" s="1109">
        <v>20</v>
      </c>
      <c r="F3471" s="1105">
        <v>32</v>
      </c>
      <c r="G3471" s="514">
        <v>492</v>
      </c>
      <c r="H3471" s="468" t="s">
        <v>82</v>
      </c>
      <c r="I3471" s="514" t="s">
        <v>82</v>
      </c>
      <c r="J3471" s="764">
        <v>0</v>
      </c>
      <c r="K3471" s="764">
        <v>0</v>
      </c>
      <c r="L3471" s="868" t="s">
        <v>484</v>
      </c>
      <c r="M3471" s="1091" t="s">
        <v>2069</v>
      </c>
      <c r="N3471" s="514">
        <v>90000</v>
      </c>
      <c r="O3471" s="787">
        <v>24</v>
      </c>
      <c r="P3471" s="801">
        <v>78</v>
      </c>
      <c r="Q3471" s="537">
        <f t="shared" si="216"/>
        <v>5.28</v>
      </c>
      <c r="R3471" s="470">
        <f>Q3471*0.7835</f>
        <v>4.1368799999999997</v>
      </c>
      <c r="S3471" s="1264">
        <f>N3471/Q3471</f>
        <v>17045.454545454544</v>
      </c>
      <c r="T3471" s="1265"/>
      <c r="U3471" s="1292" t="s">
        <v>1690</v>
      </c>
      <c r="V3471" s="1293"/>
    </row>
    <row r="3472" spans="1:22" ht="18">
      <c r="A3472" s="1651">
        <v>45820</v>
      </c>
      <c r="B3472" s="817" t="s">
        <v>256</v>
      </c>
      <c r="C3472" s="1095">
        <v>50</v>
      </c>
      <c r="D3472" s="1096">
        <v>81</v>
      </c>
      <c r="E3472" s="1101">
        <v>46</v>
      </c>
      <c r="F3472" s="1098">
        <v>36</v>
      </c>
      <c r="G3472" s="514">
        <v>483</v>
      </c>
      <c r="H3472" s="970">
        <v>166</v>
      </c>
      <c r="I3472" s="514" t="s">
        <v>82</v>
      </c>
      <c r="J3472" s="1160" t="s">
        <v>1016</v>
      </c>
      <c r="K3472" s="839" t="s">
        <v>96</v>
      </c>
      <c r="L3472" s="868" t="s">
        <v>484</v>
      </c>
      <c r="M3472" s="468" t="s">
        <v>1288</v>
      </c>
      <c r="N3472" s="786">
        <v>51080</v>
      </c>
      <c r="O3472" s="756">
        <v>150</v>
      </c>
      <c r="P3472" s="768">
        <v>95</v>
      </c>
      <c r="Q3472" s="537">
        <f>O3472*(100-P3472)/100</f>
        <v>7.5</v>
      </c>
      <c r="R3472" s="470">
        <f>Q3472*0.75</f>
        <v>5.625</v>
      </c>
      <c r="S3472" s="1264">
        <f>N3472/Q3472</f>
        <v>6810.666666666667</v>
      </c>
      <c r="T3472" s="1265"/>
      <c r="U3472" s="1292" t="s">
        <v>1569</v>
      </c>
      <c r="V3472" s="1293"/>
    </row>
    <row r="3473" spans="1:22" ht="18">
      <c r="A3473" s="1652"/>
      <c r="B3473" s="817">
        <v>6</v>
      </c>
      <c r="C3473" s="1099">
        <v>100</v>
      </c>
      <c r="D3473" s="1100">
        <v>50</v>
      </c>
      <c r="E3473" s="1101">
        <v>72</v>
      </c>
      <c r="F3473" s="1102">
        <v>32</v>
      </c>
      <c r="G3473" s="514">
        <v>469</v>
      </c>
      <c r="H3473" s="514" t="s">
        <v>82</v>
      </c>
      <c r="I3473" s="514" t="s">
        <v>82</v>
      </c>
      <c r="J3473" s="838" t="s">
        <v>701</v>
      </c>
      <c r="K3473" s="1187">
        <v>6.5</v>
      </c>
      <c r="L3473" s="928" t="s">
        <v>484</v>
      </c>
      <c r="M3473" s="468" t="s">
        <v>2101</v>
      </c>
      <c r="N3473" s="786">
        <v>130664</v>
      </c>
      <c r="O3473" s="756">
        <v>23.07</v>
      </c>
      <c r="P3473" s="801">
        <v>36</v>
      </c>
      <c r="Q3473" s="537">
        <f t="shared" ref="Q3473:Q3477" si="218">O3473*(100-P3473)/100</f>
        <v>14.764800000000001</v>
      </c>
      <c r="R3473" s="470">
        <f>Q3473*0.75</f>
        <v>11.073600000000001</v>
      </c>
      <c r="S3473" s="1264">
        <f t="shared" ref="S3473:S3476" si="219">N3473/Q3473</f>
        <v>8849.6965756393583</v>
      </c>
      <c r="T3473" s="1265"/>
      <c r="U3473" s="1292" t="s">
        <v>1690</v>
      </c>
      <c r="V3473" s="1293"/>
    </row>
    <row r="3474" spans="1:22" ht="18">
      <c r="A3474" s="1652"/>
      <c r="B3474" s="817">
        <v>7</v>
      </c>
      <c r="C3474" s="1099">
        <v>100</v>
      </c>
      <c r="D3474" s="1102">
        <v>61</v>
      </c>
      <c r="E3474" s="1102">
        <v>16</v>
      </c>
      <c r="F3474" s="1102">
        <v>33</v>
      </c>
      <c r="G3474" s="514">
        <v>526</v>
      </c>
      <c r="H3474" s="514" t="s">
        <v>82</v>
      </c>
      <c r="I3474" s="514" t="s">
        <v>82</v>
      </c>
      <c r="J3474" s="764" t="s">
        <v>443</v>
      </c>
      <c r="K3474" s="764" t="s">
        <v>443</v>
      </c>
      <c r="L3474" s="868" t="s">
        <v>484</v>
      </c>
      <c r="M3474" s="468" t="s">
        <v>2084</v>
      </c>
      <c r="N3474" s="514">
        <v>185000</v>
      </c>
      <c r="O3474" s="756">
        <v>28.6</v>
      </c>
      <c r="P3474" s="1130">
        <v>19</v>
      </c>
      <c r="Q3474" s="537">
        <f t="shared" si="218"/>
        <v>23.166</v>
      </c>
      <c r="R3474" s="470">
        <f>Q3474*0.75</f>
        <v>17.374500000000001</v>
      </c>
      <c r="S3474" s="1264">
        <f t="shared" si="219"/>
        <v>7985.8413191746522</v>
      </c>
      <c r="T3474" s="1265"/>
      <c r="U3474" s="1292" t="s">
        <v>1690</v>
      </c>
      <c r="V3474" s="1293"/>
    </row>
    <row r="3475" spans="1:22" ht="18">
      <c r="A3475" s="1652"/>
      <c r="B3475" s="817">
        <v>8</v>
      </c>
      <c r="C3475" s="1099" t="s">
        <v>82</v>
      </c>
      <c r="D3475" s="1102">
        <v>230</v>
      </c>
      <c r="E3475" s="1102">
        <v>0</v>
      </c>
      <c r="F3475" s="1103" t="s">
        <v>82</v>
      </c>
      <c r="G3475" s="514">
        <v>0</v>
      </c>
      <c r="H3475" s="514" t="s">
        <v>82</v>
      </c>
      <c r="I3475" s="514" t="s">
        <v>82</v>
      </c>
      <c r="J3475" s="764" t="s">
        <v>697</v>
      </c>
      <c r="K3475" s="764">
        <v>0</v>
      </c>
      <c r="L3475" s="868" t="s">
        <v>96</v>
      </c>
      <c r="M3475" s="468" t="s">
        <v>82</v>
      </c>
      <c r="N3475" s="940"/>
      <c r="O3475" s="922"/>
      <c r="P3475" s="871"/>
      <c r="Q3475" s="537">
        <f t="shared" si="218"/>
        <v>0</v>
      </c>
      <c r="R3475" s="470">
        <f>Q3475*0.93</f>
        <v>0</v>
      </c>
      <c r="S3475" s="1264" t="e">
        <f t="shared" si="219"/>
        <v>#DIV/0!</v>
      </c>
      <c r="T3475" s="1265"/>
      <c r="U3475" s="1292" t="s">
        <v>472</v>
      </c>
      <c r="V3475" s="1293"/>
    </row>
    <row r="3476" spans="1:22" ht="18">
      <c r="A3476" s="1652"/>
      <c r="B3476" s="817" t="s">
        <v>465</v>
      </c>
      <c r="C3476" s="1099" t="s">
        <v>82</v>
      </c>
      <c r="D3476" s="1098">
        <v>31</v>
      </c>
      <c r="E3476" s="1104">
        <v>31</v>
      </c>
      <c r="F3476" s="1103" t="s">
        <v>82</v>
      </c>
      <c r="G3476" s="838" t="s">
        <v>96</v>
      </c>
      <c r="H3476" s="468" t="s">
        <v>82</v>
      </c>
      <c r="I3476" s="514" t="s">
        <v>82</v>
      </c>
      <c r="J3476" s="764" t="s">
        <v>699</v>
      </c>
      <c r="K3476" s="514">
        <v>0</v>
      </c>
      <c r="L3476" s="514" t="s">
        <v>82</v>
      </c>
      <c r="M3476" s="863" t="s">
        <v>82</v>
      </c>
      <c r="N3476" s="923"/>
      <c r="O3476" s="922"/>
      <c r="P3476" s="871"/>
      <c r="Q3476" s="537">
        <f t="shared" si="218"/>
        <v>0</v>
      </c>
      <c r="R3476" s="470">
        <f>Q3476*0.93</f>
        <v>0</v>
      </c>
      <c r="S3476" s="1264" t="e">
        <f t="shared" si="219"/>
        <v>#DIV/0!</v>
      </c>
      <c r="T3476" s="1265"/>
      <c r="U3476" s="1292" t="s">
        <v>473</v>
      </c>
      <c r="V3476" s="1293"/>
    </row>
    <row r="3477" spans="1:22" ht="18">
      <c r="A3477" s="1653"/>
      <c r="B3477" s="817" t="s">
        <v>467</v>
      </c>
      <c r="C3477" s="1131">
        <v>30</v>
      </c>
      <c r="D3477" s="1098">
        <v>37</v>
      </c>
      <c r="E3477" s="1109">
        <v>20</v>
      </c>
      <c r="F3477" s="1105">
        <v>32</v>
      </c>
      <c r="G3477" s="514">
        <v>492</v>
      </c>
      <c r="H3477" s="468" t="s">
        <v>82</v>
      </c>
      <c r="I3477" s="514" t="s">
        <v>82</v>
      </c>
      <c r="J3477" s="764">
        <v>0</v>
      </c>
      <c r="K3477" s="764">
        <v>0</v>
      </c>
      <c r="L3477" s="868" t="s">
        <v>484</v>
      </c>
      <c r="M3477" s="1091" t="s">
        <v>2069</v>
      </c>
      <c r="N3477" s="514">
        <v>90000</v>
      </c>
      <c r="O3477" s="787">
        <v>24</v>
      </c>
      <c r="P3477" s="801">
        <v>78</v>
      </c>
      <c r="Q3477" s="537">
        <f t="shared" si="218"/>
        <v>5.28</v>
      </c>
      <c r="R3477" s="470">
        <f>Q3477*0.7835</f>
        <v>4.1368799999999997</v>
      </c>
      <c r="S3477" s="1264">
        <f>N3477/Q3477</f>
        <v>17045.454545454544</v>
      </c>
      <c r="T3477" s="1265"/>
      <c r="U3477" s="1292" t="s">
        <v>1690</v>
      </c>
      <c r="V3477" s="1293"/>
    </row>
    <row r="3478" spans="1:22" ht="18">
      <c r="A3478" s="1651">
        <v>45821</v>
      </c>
      <c r="B3478" s="817" t="s">
        <v>256</v>
      </c>
      <c r="C3478" s="1095">
        <v>50</v>
      </c>
      <c r="D3478" s="1096">
        <v>81</v>
      </c>
      <c r="E3478" s="1101">
        <v>46</v>
      </c>
      <c r="F3478" s="1098">
        <v>36</v>
      </c>
      <c r="G3478" s="514">
        <v>483</v>
      </c>
      <c r="H3478" s="970">
        <v>166</v>
      </c>
      <c r="I3478" s="514" t="s">
        <v>82</v>
      </c>
      <c r="J3478" s="1160" t="s">
        <v>1016</v>
      </c>
      <c r="K3478" s="839" t="s">
        <v>96</v>
      </c>
      <c r="L3478" s="868" t="s">
        <v>484</v>
      </c>
      <c r="M3478" s="468" t="s">
        <v>1288</v>
      </c>
      <c r="N3478" s="786">
        <v>50798.25</v>
      </c>
      <c r="O3478" s="756">
        <v>150</v>
      </c>
      <c r="P3478" s="768">
        <v>95</v>
      </c>
      <c r="Q3478" s="537">
        <f>O3478*(100-P3478)/100</f>
        <v>7.5</v>
      </c>
      <c r="R3478" s="470">
        <f>Q3478*0.75</f>
        <v>5.625</v>
      </c>
      <c r="S3478" s="1264">
        <f>N3478/Q3478</f>
        <v>6773.1</v>
      </c>
      <c r="T3478" s="1265"/>
      <c r="U3478" s="1292" t="s">
        <v>1569</v>
      </c>
      <c r="V3478" s="1293"/>
    </row>
    <row r="3479" spans="1:22" ht="18">
      <c r="A3479" s="1652"/>
      <c r="B3479" s="817">
        <v>6</v>
      </c>
      <c r="C3479" s="1099" t="s">
        <v>2103</v>
      </c>
      <c r="D3479" s="1100" t="s">
        <v>2104</v>
      </c>
      <c r="E3479" s="1101">
        <v>94</v>
      </c>
      <c r="F3479" s="1102">
        <v>32</v>
      </c>
      <c r="G3479" s="514">
        <v>469</v>
      </c>
      <c r="H3479" s="514" t="s">
        <v>82</v>
      </c>
      <c r="I3479" s="514" t="s">
        <v>82</v>
      </c>
      <c r="J3479" s="838" t="s">
        <v>701</v>
      </c>
      <c r="K3479" s="1187">
        <v>6.5</v>
      </c>
      <c r="L3479" s="928" t="s">
        <v>1089</v>
      </c>
      <c r="M3479" s="468" t="s">
        <v>2027</v>
      </c>
      <c r="N3479" s="786">
        <v>130664</v>
      </c>
      <c r="O3479" s="756">
        <v>23.07</v>
      </c>
      <c r="P3479" s="801">
        <v>40</v>
      </c>
      <c r="Q3479" s="537">
        <f t="shared" ref="Q3479:Q3483" si="220">O3479*(100-P3479)/100</f>
        <v>13.842000000000001</v>
      </c>
      <c r="R3479" s="470">
        <f>Q3479*0.75</f>
        <v>10.381500000000001</v>
      </c>
      <c r="S3479" s="1264">
        <f t="shared" ref="S3479:S3482" si="221">N3479/Q3479</f>
        <v>9439.6763473486481</v>
      </c>
      <c r="T3479" s="1265"/>
      <c r="U3479" s="1292" t="s">
        <v>1690</v>
      </c>
      <c r="V3479" s="1293"/>
    </row>
    <row r="3480" spans="1:22" ht="18">
      <c r="A3480" s="1652"/>
      <c r="B3480" s="817">
        <v>7</v>
      </c>
      <c r="C3480" s="1099">
        <v>100</v>
      </c>
      <c r="D3480" s="1102">
        <v>61</v>
      </c>
      <c r="E3480" s="1102">
        <v>16</v>
      </c>
      <c r="F3480" s="1102">
        <v>33</v>
      </c>
      <c r="G3480" s="514">
        <v>526</v>
      </c>
      <c r="H3480" s="514" t="s">
        <v>82</v>
      </c>
      <c r="I3480" s="514" t="s">
        <v>82</v>
      </c>
      <c r="J3480" s="764" t="s">
        <v>443</v>
      </c>
      <c r="K3480" s="764" t="s">
        <v>443</v>
      </c>
      <c r="L3480" s="868" t="s">
        <v>484</v>
      </c>
      <c r="M3480" s="468" t="s">
        <v>2084</v>
      </c>
      <c r="N3480" s="514">
        <v>185000</v>
      </c>
      <c r="O3480" s="756">
        <v>28.6</v>
      </c>
      <c r="P3480" s="1130">
        <v>19</v>
      </c>
      <c r="Q3480" s="537">
        <f t="shared" si="220"/>
        <v>23.166</v>
      </c>
      <c r="R3480" s="470">
        <f>Q3480*0.75</f>
        <v>17.374500000000001</v>
      </c>
      <c r="S3480" s="1264">
        <f t="shared" si="221"/>
        <v>7985.8413191746522</v>
      </c>
      <c r="T3480" s="1265"/>
      <c r="U3480" s="1292" t="s">
        <v>1690</v>
      </c>
      <c r="V3480" s="1293"/>
    </row>
    <row r="3481" spans="1:22" ht="18">
      <c r="A3481" s="1652"/>
      <c r="B3481" s="817">
        <v>8</v>
      </c>
      <c r="C3481" s="1099" t="s">
        <v>82</v>
      </c>
      <c r="D3481" s="1102">
        <v>230</v>
      </c>
      <c r="E3481" s="1102">
        <v>0</v>
      </c>
      <c r="F3481" s="1103" t="s">
        <v>82</v>
      </c>
      <c r="G3481" s="514">
        <v>0</v>
      </c>
      <c r="H3481" s="514" t="s">
        <v>82</v>
      </c>
      <c r="I3481" s="514" t="s">
        <v>82</v>
      </c>
      <c r="J3481" s="764" t="s">
        <v>697</v>
      </c>
      <c r="K3481" s="764">
        <v>0</v>
      </c>
      <c r="L3481" s="868" t="s">
        <v>96</v>
      </c>
      <c r="M3481" s="468" t="s">
        <v>82</v>
      </c>
      <c r="N3481" s="940"/>
      <c r="O3481" s="922"/>
      <c r="P3481" s="871"/>
      <c r="Q3481" s="537">
        <f t="shared" si="220"/>
        <v>0</v>
      </c>
      <c r="R3481" s="470">
        <f>Q3481*0.93</f>
        <v>0</v>
      </c>
      <c r="S3481" s="1264" t="e">
        <f t="shared" si="221"/>
        <v>#DIV/0!</v>
      </c>
      <c r="T3481" s="1265"/>
      <c r="U3481" s="1292" t="s">
        <v>472</v>
      </c>
      <c r="V3481" s="1293"/>
    </row>
    <row r="3482" spans="1:22" ht="18">
      <c r="A3482" s="1652"/>
      <c r="B3482" s="817" t="s">
        <v>465</v>
      </c>
      <c r="C3482" s="1099" t="s">
        <v>82</v>
      </c>
      <c r="D3482" s="1098">
        <v>31</v>
      </c>
      <c r="E3482" s="1104">
        <v>31</v>
      </c>
      <c r="F3482" s="1103" t="s">
        <v>82</v>
      </c>
      <c r="G3482" s="838" t="s">
        <v>96</v>
      </c>
      <c r="H3482" s="468" t="s">
        <v>82</v>
      </c>
      <c r="I3482" s="514" t="s">
        <v>82</v>
      </c>
      <c r="J3482" s="764" t="s">
        <v>699</v>
      </c>
      <c r="K3482" s="514">
        <v>0</v>
      </c>
      <c r="L3482" s="514" t="s">
        <v>82</v>
      </c>
      <c r="M3482" s="863" t="s">
        <v>82</v>
      </c>
      <c r="N3482" s="923"/>
      <c r="O3482" s="922"/>
      <c r="P3482" s="871"/>
      <c r="Q3482" s="537">
        <f t="shared" si="220"/>
        <v>0</v>
      </c>
      <c r="R3482" s="470">
        <f>Q3482*0.93</f>
        <v>0</v>
      </c>
      <c r="S3482" s="1264" t="e">
        <f t="shared" si="221"/>
        <v>#DIV/0!</v>
      </c>
      <c r="T3482" s="1265"/>
      <c r="U3482" s="1292" t="s">
        <v>473</v>
      </c>
      <c r="V3482" s="1293"/>
    </row>
    <row r="3483" spans="1:22" ht="18">
      <c r="A3483" s="1653"/>
      <c r="B3483" s="817" t="s">
        <v>467</v>
      </c>
      <c r="C3483" s="1131">
        <v>30</v>
      </c>
      <c r="D3483" s="1098">
        <v>37</v>
      </c>
      <c r="E3483" s="1109">
        <v>20</v>
      </c>
      <c r="F3483" s="1105">
        <v>32</v>
      </c>
      <c r="G3483" s="514">
        <v>492</v>
      </c>
      <c r="H3483" s="468" t="s">
        <v>82</v>
      </c>
      <c r="I3483" s="514" t="s">
        <v>82</v>
      </c>
      <c r="J3483" s="764">
        <v>0</v>
      </c>
      <c r="K3483" s="764">
        <v>0</v>
      </c>
      <c r="L3483" s="868" t="s">
        <v>484</v>
      </c>
      <c r="M3483" s="1091" t="s">
        <v>2069</v>
      </c>
      <c r="N3483" s="514">
        <v>90000</v>
      </c>
      <c r="O3483" s="787">
        <v>24</v>
      </c>
      <c r="P3483" s="801">
        <v>78</v>
      </c>
      <c r="Q3483" s="537">
        <f t="shared" si="220"/>
        <v>5.28</v>
      </c>
      <c r="R3483" s="470">
        <f>Q3483*0.7835</f>
        <v>4.1368799999999997</v>
      </c>
      <c r="S3483" s="1264">
        <f>N3483/Q3483</f>
        <v>17045.454545454544</v>
      </c>
      <c r="T3483" s="1265"/>
      <c r="U3483" s="1292" t="s">
        <v>1690</v>
      </c>
      <c r="V3483" s="1293"/>
    </row>
    <row r="3484" spans="1:22" ht="18.75" customHeight="1">
      <c r="A3484" s="1651">
        <v>45822</v>
      </c>
      <c r="B3484" s="817" t="s">
        <v>256</v>
      </c>
      <c r="C3484" s="1095">
        <v>50</v>
      </c>
      <c r="D3484" s="1096">
        <v>81</v>
      </c>
      <c r="E3484" s="1101">
        <v>46</v>
      </c>
      <c r="F3484" s="1098">
        <v>36</v>
      </c>
      <c r="G3484" s="514">
        <v>483</v>
      </c>
      <c r="H3484" s="970">
        <v>166</v>
      </c>
      <c r="I3484" s="514" t="s">
        <v>82</v>
      </c>
      <c r="J3484" s="1160" t="s">
        <v>1016</v>
      </c>
      <c r="K3484" s="839" t="s">
        <v>96</v>
      </c>
      <c r="L3484" s="868" t="s">
        <v>484</v>
      </c>
      <c r="M3484" s="468" t="s">
        <v>1288</v>
      </c>
      <c r="N3484" s="786">
        <v>39602</v>
      </c>
      <c r="O3484" s="756">
        <v>150</v>
      </c>
      <c r="P3484" s="768">
        <v>95</v>
      </c>
      <c r="Q3484" s="537">
        <f>O3484*(100-P3484)/100</f>
        <v>7.5</v>
      </c>
      <c r="R3484" s="470">
        <f>Q3484*0.75</f>
        <v>5.625</v>
      </c>
      <c r="S3484" s="1264">
        <f>N3484/Q3484</f>
        <v>5280.2666666666664</v>
      </c>
      <c r="T3484" s="1265"/>
      <c r="U3484" s="1292" t="s">
        <v>1569</v>
      </c>
      <c r="V3484" s="1293"/>
    </row>
    <row r="3485" spans="1:22" ht="18.75" customHeight="1">
      <c r="A3485" s="1652"/>
      <c r="B3485" s="817">
        <v>6</v>
      </c>
      <c r="C3485" s="1099">
        <v>0</v>
      </c>
      <c r="D3485" s="1100">
        <v>94</v>
      </c>
      <c r="E3485" s="1101">
        <v>94</v>
      </c>
      <c r="F3485" s="1102">
        <v>32</v>
      </c>
      <c r="G3485" s="514">
        <v>469</v>
      </c>
      <c r="H3485" s="514" t="s">
        <v>82</v>
      </c>
      <c r="I3485" s="514" t="s">
        <v>82</v>
      </c>
      <c r="J3485" s="838" t="s">
        <v>695</v>
      </c>
      <c r="K3485" s="1187">
        <v>8</v>
      </c>
      <c r="L3485" s="928" t="s">
        <v>96</v>
      </c>
      <c r="M3485" s="468" t="s">
        <v>2027</v>
      </c>
      <c r="N3485" s="786">
        <v>0</v>
      </c>
      <c r="O3485" s="756">
        <v>0</v>
      </c>
      <c r="P3485" s="801">
        <v>0</v>
      </c>
      <c r="Q3485" s="537">
        <f t="shared" ref="Q3485:Q3489" si="222">O3485*(100-P3485)/100</f>
        <v>0</v>
      </c>
      <c r="R3485" s="470">
        <f>Q3485*0.75</f>
        <v>0</v>
      </c>
      <c r="S3485" s="1264" t="e">
        <f t="shared" ref="S3485:S3488" si="223">N3485/Q3485</f>
        <v>#DIV/0!</v>
      </c>
      <c r="T3485" s="1265"/>
      <c r="U3485" s="1292" t="s">
        <v>1690</v>
      </c>
      <c r="V3485" s="1293"/>
    </row>
    <row r="3486" spans="1:22" ht="18.75" customHeight="1">
      <c r="A3486" s="1652"/>
      <c r="B3486" s="817">
        <v>7</v>
      </c>
      <c r="C3486" s="1099">
        <v>100</v>
      </c>
      <c r="D3486" s="1102">
        <v>61</v>
      </c>
      <c r="E3486" s="1102">
        <v>16</v>
      </c>
      <c r="F3486" s="1102">
        <v>33</v>
      </c>
      <c r="G3486" s="514">
        <v>526</v>
      </c>
      <c r="H3486" s="514" t="s">
        <v>82</v>
      </c>
      <c r="I3486" s="514" t="s">
        <v>82</v>
      </c>
      <c r="J3486" s="764" t="s">
        <v>443</v>
      </c>
      <c r="K3486" s="764" t="s">
        <v>443</v>
      </c>
      <c r="L3486" s="868" t="s">
        <v>484</v>
      </c>
      <c r="M3486" s="468" t="s">
        <v>2084</v>
      </c>
      <c r="N3486" s="514">
        <v>185000</v>
      </c>
      <c r="O3486" s="756">
        <v>27.83</v>
      </c>
      <c r="P3486" s="1130">
        <v>19</v>
      </c>
      <c r="Q3486" s="537">
        <f t="shared" si="222"/>
        <v>22.542300000000001</v>
      </c>
      <c r="R3486" s="470">
        <f>Q3486*0.75</f>
        <v>16.906725000000002</v>
      </c>
      <c r="S3486" s="1264">
        <f t="shared" si="223"/>
        <v>8206.793450535215</v>
      </c>
      <c r="T3486" s="1265"/>
      <c r="U3486" s="1292" t="s">
        <v>1690</v>
      </c>
      <c r="V3486" s="1293"/>
    </row>
    <row r="3487" spans="1:22" ht="18.75" customHeight="1">
      <c r="A3487" s="1652"/>
      <c r="B3487" s="817">
        <v>8</v>
      </c>
      <c r="C3487" s="1099" t="s">
        <v>82</v>
      </c>
      <c r="D3487" s="1102">
        <v>230</v>
      </c>
      <c r="E3487" s="1102">
        <v>0</v>
      </c>
      <c r="F3487" s="1103" t="s">
        <v>82</v>
      </c>
      <c r="G3487" s="514">
        <v>0</v>
      </c>
      <c r="H3487" s="514" t="s">
        <v>82</v>
      </c>
      <c r="I3487" s="514" t="s">
        <v>82</v>
      </c>
      <c r="J3487" s="764" t="s">
        <v>697</v>
      </c>
      <c r="K3487" s="764">
        <v>0</v>
      </c>
      <c r="L3487" s="868" t="s">
        <v>96</v>
      </c>
      <c r="M3487" s="468" t="s">
        <v>82</v>
      </c>
      <c r="N3487" s="940"/>
      <c r="O3487" s="922"/>
      <c r="P3487" s="871"/>
      <c r="Q3487" s="537">
        <f t="shared" si="222"/>
        <v>0</v>
      </c>
      <c r="R3487" s="470">
        <f>Q3487*0.93</f>
        <v>0</v>
      </c>
      <c r="S3487" s="1264" t="e">
        <f t="shared" si="223"/>
        <v>#DIV/0!</v>
      </c>
      <c r="T3487" s="1265"/>
      <c r="U3487" s="1292" t="s">
        <v>472</v>
      </c>
      <c r="V3487" s="1293"/>
    </row>
    <row r="3488" spans="1:22" ht="18.75" customHeight="1">
      <c r="A3488" s="1652"/>
      <c r="B3488" s="817" t="s">
        <v>465</v>
      </c>
      <c r="C3488" s="1099" t="s">
        <v>82</v>
      </c>
      <c r="D3488" s="1098">
        <v>34</v>
      </c>
      <c r="E3488" s="1104">
        <v>34</v>
      </c>
      <c r="F3488" s="1103" t="s">
        <v>82</v>
      </c>
      <c r="G3488" s="838" t="s">
        <v>96</v>
      </c>
      <c r="H3488" s="468" t="s">
        <v>82</v>
      </c>
      <c r="I3488" s="514" t="s">
        <v>82</v>
      </c>
      <c r="J3488" s="764" t="s">
        <v>699</v>
      </c>
      <c r="K3488" s="514">
        <v>0</v>
      </c>
      <c r="L3488" s="514" t="s">
        <v>82</v>
      </c>
      <c r="M3488" s="863" t="s">
        <v>82</v>
      </c>
      <c r="N3488" s="923"/>
      <c r="O3488" s="922"/>
      <c r="P3488" s="871"/>
      <c r="Q3488" s="537">
        <f t="shared" si="222"/>
        <v>0</v>
      </c>
      <c r="R3488" s="470">
        <f>Q3488*0.93</f>
        <v>0</v>
      </c>
      <c r="S3488" s="1264" t="e">
        <f t="shared" si="223"/>
        <v>#DIV/0!</v>
      </c>
      <c r="T3488" s="1265"/>
      <c r="U3488" s="1292" t="s">
        <v>473</v>
      </c>
      <c r="V3488" s="1293"/>
    </row>
    <row r="3489" spans="1:23" ht="18.75" customHeight="1">
      <c r="A3489" s="1653"/>
      <c r="B3489" s="817" t="s">
        <v>467</v>
      </c>
      <c r="C3489" s="1131">
        <v>30</v>
      </c>
      <c r="D3489" s="1098">
        <v>37</v>
      </c>
      <c r="E3489" s="1109">
        <v>20</v>
      </c>
      <c r="F3489" s="1105">
        <v>32</v>
      </c>
      <c r="G3489" s="514">
        <v>492</v>
      </c>
      <c r="H3489" s="468" t="s">
        <v>82</v>
      </c>
      <c r="I3489" s="514" t="s">
        <v>82</v>
      </c>
      <c r="J3489" s="764">
        <v>0</v>
      </c>
      <c r="K3489" s="764">
        <v>0</v>
      </c>
      <c r="L3489" s="868" t="s">
        <v>484</v>
      </c>
      <c r="M3489" s="1091" t="s">
        <v>2069</v>
      </c>
      <c r="N3489" s="514">
        <v>90000</v>
      </c>
      <c r="O3489" s="787">
        <v>24</v>
      </c>
      <c r="P3489" s="801">
        <v>78</v>
      </c>
      <c r="Q3489" s="537">
        <f t="shared" si="222"/>
        <v>5.28</v>
      </c>
      <c r="R3489" s="470">
        <f>Q3489*0.7835</f>
        <v>4.1368799999999997</v>
      </c>
      <c r="S3489" s="1264">
        <f>N3489/Q3489</f>
        <v>17045.454545454544</v>
      </c>
      <c r="T3489" s="1265"/>
      <c r="U3489" s="1292" t="s">
        <v>1690</v>
      </c>
      <c r="V3489" s="1293"/>
    </row>
    <row r="3490" spans="1:23" ht="18">
      <c r="A3490" s="1651">
        <v>45823</v>
      </c>
      <c r="B3490" s="817" t="s">
        <v>256</v>
      </c>
      <c r="C3490" s="1095">
        <v>50</v>
      </c>
      <c r="D3490" s="1096">
        <v>81</v>
      </c>
      <c r="E3490" s="1101">
        <v>46</v>
      </c>
      <c r="F3490" s="1098">
        <v>36</v>
      </c>
      <c r="G3490" s="514">
        <v>483</v>
      </c>
      <c r="H3490" s="970">
        <v>166</v>
      </c>
      <c r="I3490" s="514" t="s">
        <v>82</v>
      </c>
      <c r="J3490" s="1160" t="s">
        <v>1016</v>
      </c>
      <c r="K3490" s="839" t="s">
        <v>96</v>
      </c>
      <c r="L3490" s="868" t="s">
        <v>484</v>
      </c>
      <c r="M3490" s="468" t="s">
        <v>1288</v>
      </c>
      <c r="N3490" s="786">
        <v>52768.333333333328</v>
      </c>
      <c r="O3490" s="756">
        <v>150</v>
      </c>
      <c r="P3490" s="768">
        <v>95</v>
      </c>
      <c r="Q3490" s="537">
        <f>O3490*(100-P3490)/100</f>
        <v>7.5</v>
      </c>
      <c r="R3490" s="470">
        <f>Q3490*0.75</f>
        <v>5.625</v>
      </c>
      <c r="S3490" s="1264">
        <f>N3490/Q3490</f>
        <v>7035.7777777777774</v>
      </c>
      <c r="T3490" s="1265"/>
      <c r="U3490" s="1292" t="s">
        <v>1569</v>
      </c>
      <c r="V3490" s="1293"/>
    </row>
    <row r="3491" spans="1:23" ht="18">
      <c r="A3491" s="1652"/>
      <c r="B3491" s="817">
        <v>6</v>
      </c>
      <c r="C3491" s="1099">
        <v>100</v>
      </c>
      <c r="D3491" s="1100">
        <v>50</v>
      </c>
      <c r="E3491" s="1101">
        <v>72</v>
      </c>
      <c r="F3491" s="1102">
        <v>32</v>
      </c>
      <c r="G3491" s="514">
        <v>469</v>
      </c>
      <c r="H3491" s="514" t="s">
        <v>82</v>
      </c>
      <c r="I3491" s="514" t="s">
        <v>82</v>
      </c>
      <c r="J3491" s="838" t="s">
        <v>506</v>
      </c>
      <c r="K3491" s="1187">
        <v>8</v>
      </c>
      <c r="L3491" s="928" t="s">
        <v>748</v>
      </c>
      <c r="M3491" s="468" t="s">
        <v>2063</v>
      </c>
      <c r="N3491" s="786">
        <v>130000</v>
      </c>
      <c r="O3491" s="756">
        <v>22</v>
      </c>
      <c r="P3491" s="801">
        <v>39</v>
      </c>
      <c r="Q3491" s="537">
        <f t="shared" ref="Q3491:Q3495" si="224">O3491*(100-P3491)/100</f>
        <v>13.42</v>
      </c>
      <c r="R3491" s="470">
        <f>Q3491*0.75</f>
        <v>10.065</v>
      </c>
      <c r="S3491" s="1264">
        <f t="shared" ref="S3491:S3494" si="225">N3491/Q3491</f>
        <v>9687.0342771982123</v>
      </c>
      <c r="T3491" s="1265"/>
      <c r="U3491" s="1292" t="s">
        <v>1690</v>
      </c>
      <c r="V3491" s="1293"/>
    </row>
    <row r="3492" spans="1:23" ht="18">
      <c r="A3492" s="1652"/>
      <c r="B3492" s="817">
        <v>7</v>
      </c>
      <c r="C3492" s="1099">
        <v>100</v>
      </c>
      <c r="D3492" s="1102">
        <v>61</v>
      </c>
      <c r="E3492" s="1102">
        <v>16</v>
      </c>
      <c r="F3492" s="1102">
        <v>33</v>
      </c>
      <c r="G3492" s="514">
        <v>526</v>
      </c>
      <c r="H3492" s="514" t="s">
        <v>82</v>
      </c>
      <c r="I3492" s="514" t="s">
        <v>82</v>
      </c>
      <c r="J3492" s="764" t="s">
        <v>443</v>
      </c>
      <c r="K3492" s="764" t="s">
        <v>443</v>
      </c>
      <c r="L3492" s="868" t="s">
        <v>484</v>
      </c>
      <c r="M3492" s="468" t="s">
        <v>2084</v>
      </c>
      <c r="N3492" s="514">
        <v>185000</v>
      </c>
      <c r="O3492" s="756">
        <v>27.31</v>
      </c>
      <c r="P3492" s="1130">
        <v>19</v>
      </c>
      <c r="Q3492" s="537">
        <f t="shared" si="224"/>
        <v>22.121099999999998</v>
      </c>
      <c r="R3492" s="470">
        <f>Q3492*0.75</f>
        <v>16.590824999999999</v>
      </c>
      <c r="S3492" s="1264">
        <f t="shared" si="225"/>
        <v>8363.0560867226322</v>
      </c>
      <c r="T3492" s="1265"/>
      <c r="U3492" s="1292" t="s">
        <v>1690</v>
      </c>
      <c r="V3492" s="1293"/>
    </row>
    <row r="3493" spans="1:23" ht="18">
      <c r="A3493" s="1652"/>
      <c r="B3493" s="817">
        <v>8</v>
      </c>
      <c r="C3493" s="1099" t="s">
        <v>82</v>
      </c>
      <c r="D3493" s="1102">
        <v>230</v>
      </c>
      <c r="E3493" s="1102">
        <v>0</v>
      </c>
      <c r="F3493" s="1103" t="s">
        <v>82</v>
      </c>
      <c r="G3493" s="514">
        <v>0</v>
      </c>
      <c r="H3493" s="514" t="s">
        <v>82</v>
      </c>
      <c r="I3493" s="514" t="s">
        <v>82</v>
      </c>
      <c r="J3493" s="764" t="s">
        <v>697</v>
      </c>
      <c r="K3493" s="764">
        <v>0</v>
      </c>
      <c r="L3493" s="868" t="s">
        <v>96</v>
      </c>
      <c r="M3493" s="468" t="s">
        <v>82</v>
      </c>
      <c r="N3493" s="940"/>
      <c r="O3493" s="922"/>
      <c r="P3493" s="871"/>
      <c r="Q3493" s="537">
        <f t="shared" si="224"/>
        <v>0</v>
      </c>
      <c r="R3493" s="470">
        <f>Q3493*0.93</f>
        <v>0</v>
      </c>
      <c r="S3493" s="1264" t="e">
        <f t="shared" si="225"/>
        <v>#DIV/0!</v>
      </c>
      <c r="T3493" s="1265"/>
      <c r="U3493" s="1292" t="s">
        <v>472</v>
      </c>
      <c r="V3493" s="1293"/>
    </row>
    <row r="3494" spans="1:23" ht="18">
      <c r="A3494" s="1652"/>
      <c r="B3494" s="817" t="s">
        <v>465</v>
      </c>
      <c r="C3494" s="1099" t="s">
        <v>82</v>
      </c>
      <c r="D3494" s="1098">
        <v>34</v>
      </c>
      <c r="E3494" s="1104">
        <v>34</v>
      </c>
      <c r="F3494" s="1103" t="s">
        <v>82</v>
      </c>
      <c r="G3494" s="838" t="s">
        <v>96</v>
      </c>
      <c r="H3494" s="468" t="s">
        <v>82</v>
      </c>
      <c r="I3494" s="514" t="s">
        <v>82</v>
      </c>
      <c r="J3494" s="764" t="s">
        <v>699</v>
      </c>
      <c r="K3494" s="514">
        <v>0</v>
      </c>
      <c r="L3494" s="514" t="s">
        <v>82</v>
      </c>
      <c r="M3494" s="863" t="s">
        <v>82</v>
      </c>
      <c r="N3494" s="923"/>
      <c r="O3494" s="922"/>
      <c r="P3494" s="871"/>
      <c r="Q3494" s="537">
        <f t="shared" si="224"/>
        <v>0</v>
      </c>
      <c r="R3494" s="470">
        <f>Q3494*0.93</f>
        <v>0</v>
      </c>
      <c r="S3494" s="1264" t="e">
        <f t="shared" si="225"/>
        <v>#DIV/0!</v>
      </c>
      <c r="T3494" s="1265"/>
      <c r="U3494" s="1292" t="s">
        <v>473</v>
      </c>
      <c r="V3494" s="1293"/>
    </row>
    <row r="3495" spans="1:23" ht="18">
      <c r="A3495" s="1653"/>
      <c r="B3495" s="817" t="s">
        <v>467</v>
      </c>
      <c r="C3495" s="1131">
        <v>30</v>
      </c>
      <c r="D3495" s="1098">
        <v>37</v>
      </c>
      <c r="E3495" s="1109">
        <v>20</v>
      </c>
      <c r="F3495" s="1105">
        <v>32</v>
      </c>
      <c r="G3495" s="514">
        <v>492</v>
      </c>
      <c r="H3495" s="468" t="s">
        <v>82</v>
      </c>
      <c r="I3495" s="514" t="s">
        <v>82</v>
      </c>
      <c r="J3495" s="764">
        <v>0</v>
      </c>
      <c r="K3495" s="764">
        <v>0</v>
      </c>
      <c r="L3495" s="868" t="s">
        <v>484</v>
      </c>
      <c r="M3495" s="1091" t="s">
        <v>2069</v>
      </c>
      <c r="N3495" s="514">
        <v>90000</v>
      </c>
      <c r="O3495" s="787">
        <v>24</v>
      </c>
      <c r="P3495" s="801">
        <v>78</v>
      </c>
      <c r="Q3495" s="537">
        <f t="shared" si="224"/>
        <v>5.28</v>
      </c>
      <c r="R3495" s="470">
        <f>Q3495*0.7835</f>
        <v>4.1368799999999997</v>
      </c>
      <c r="S3495" s="1264">
        <f>N3495/Q3495</f>
        <v>17045.454545454544</v>
      </c>
      <c r="T3495" s="1265"/>
      <c r="U3495" s="1292" t="s">
        <v>1690</v>
      </c>
      <c r="V3495" s="1293"/>
    </row>
    <row r="3496" spans="1:23" ht="18">
      <c r="A3496" s="1651">
        <v>45824</v>
      </c>
      <c r="B3496" s="817" t="s">
        <v>256</v>
      </c>
      <c r="C3496" s="1095">
        <v>60</v>
      </c>
      <c r="D3496" s="1096">
        <v>76</v>
      </c>
      <c r="E3496" s="1101">
        <v>46</v>
      </c>
      <c r="F3496" s="1098">
        <v>36</v>
      </c>
      <c r="G3496" s="514">
        <v>523</v>
      </c>
      <c r="H3496" s="970">
        <v>166</v>
      </c>
      <c r="I3496" s="514" t="s">
        <v>82</v>
      </c>
      <c r="J3496" s="1160" t="s">
        <v>1016</v>
      </c>
      <c r="K3496" s="839" t="s">
        <v>96</v>
      </c>
      <c r="L3496" s="868" t="s">
        <v>484</v>
      </c>
      <c r="M3496" s="468" t="s">
        <v>1202</v>
      </c>
      <c r="N3496" s="786">
        <v>65200</v>
      </c>
      <c r="O3496" s="756">
        <v>150</v>
      </c>
      <c r="P3496" s="768">
        <v>95</v>
      </c>
      <c r="Q3496" s="537">
        <f>O3496*(100-P3496)/100</f>
        <v>7.5</v>
      </c>
      <c r="R3496" s="470">
        <f>Q3496*0.75</f>
        <v>5.625</v>
      </c>
      <c r="S3496" s="1264">
        <f>N3496/Q3496</f>
        <v>8693.3333333333339</v>
      </c>
      <c r="T3496" s="1265"/>
      <c r="U3496" s="1292" t="s">
        <v>1569</v>
      </c>
      <c r="V3496" s="1293"/>
    </row>
    <row r="3497" spans="1:23" ht="18">
      <c r="A3497" s="1652"/>
      <c r="B3497" s="817">
        <v>6</v>
      </c>
      <c r="C3497" s="1099">
        <v>100</v>
      </c>
      <c r="D3497" s="1100">
        <v>50</v>
      </c>
      <c r="E3497" s="1101">
        <v>72</v>
      </c>
      <c r="F3497" s="1102">
        <v>32</v>
      </c>
      <c r="G3497" s="514">
        <v>469</v>
      </c>
      <c r="H3497" s="514" t="s">
        <v>82</v>
      </c>
      <c r="I3497" s="514" t="s">
        <v>82</v>
      </c>
      <c r="J3497" s="838" t="s">
        <v>506</v>
      </c>
      <c r="K3497" s="1187">
        <v>8</v>
      </c>
      <c r="L3497" s="928" t="s">
        <v>484</v>
      </c>
      <c r="M3497" s="468" t="s">
        <v>2063</v>
      </c>
      <c r="N3497" s="786">
        <v>130000</v>
      </c>
      <c r="O3497" s="756">
        <v>22</v>
      </c>
      <c r="P3497" s="801">
        <v>39</v>
      </c>
      <c r="Q3497" s="537">
        <f t="shared" ref="Q3497:Q3501" si="226">O3497*(100-P3497)/100</f>
        <v>13.42</v>
      </c>
      <c r="R3497" s="470">
        <f>Q3497*0.75</f>
        <v>10.065</v>
      </c>
      <c r="S3497" s="1264">
        <f t="shared" ref="S3497:S3500" si="227">N3497/Q3497</f>
        <v>9687.0342771982123</v>
      </c>
      <c r="T3497" s="1265"/>
      <c r="U3497" s="1292" t="s">
        <v>1690</v>
      </c>
      <c r="V3497" s="1293"/>
    </row>
    <row r="3498" spans="1:23" ht="18">
      <c r="A3498" s="1652"/>
      <c r="B3498" s="817">
        <v>7</v>
      </c>
      <c r="C3498" s="1099">
        <v>100</v>
      </c>
      <c r="D3498" s="1102">
        <v>61</v>
      </c>
      <c r="E3498" s="1102">
        <v>16</v>
      </c>
      <c r="F3498" s="1102">
        <v>33</v>
      </c>
      <c r="G3498" s="514">
        <v>526</v>
      </c>
      <c r="H3498" s="514" t="s">
        <v>82</v>
      </c>
      <c r="I3498" s="514" t="s">
        <v>82</v>
      </c>
      <c r="J3498" s="764" t="s">
        <v>443</v>
      </c>
      <c r="K3498" s="764" t="s">
        <v>443</v>
      </c>
      <c r="L3498" s="868" t="s">
        <v>484</v>
      </c>
      <c r="M3498" s="468" t="s">
        <v>2084</v>
      </c>
      <c r="N3498" s="514">
        <v>185000</v>
      </c>
      <c r="O3498" s="756">
        <v>27.16</v>
      </c>
      <c r="P3498" s="1130">
        <v>19</v>
      </c>
      <c r="Q3498" s="537">
        <f t="shared" si="226"/>
        <v>21.999600000000001</v>
      </c>
      <c r="R3498" s="470">
        <f>Q3498*0.75</f>
        <v>16.499700000000001</v>
      </c>
      <c r="S3498" s="1264">
        <f t="shared" si="227"/>
        <v>8409.2438044328082</v>
      </c>
      <c r="T3498" s="1265"/>
      <c r="U3498" s="1292" t="s">
        <v>1690</v>
      </c>
      <c r="V3498" s="1293"/>
    </row>
    <row r="3499" spans="1:23" ht="18">
      <c r="A3499" s="1652"/>
      <c r="B3499" s="817">
        <v>8</v>
      </c>
      <c r="C3499" s="1099" t="s">
        <v>82</v>
      </c>
      <c r="D3499" s="1102">
        <v>230</v>
      </c>
      <c r="E3499" s="1102">
        <v>0</v>
      </c>
      <c r="F3499" s="1103" t="s">
        <v>82</v>
      </c>
      <c r="G3499" s="514">
        <v>0</v>
      </c>
      <c r="H3499" s="514" t="s">
        <v>82</v>
      </c>
      <c r="I3499" s="514" t="s">
        <v>82</v>
      </c>
      <c r="J3499" s="764" t="s">
        <v>697</v>
      </c>
      <c r="K3499" s="764">
        <v>0</v>
      </c>
      <c r="L3499" s="868" t="s">
        <v>96</v>
      </c>
      <c r="M3499" s="468" t="s">
        <v>82</v>
      </c>
      <c r="N3499" s="940"/>
      <c r="O3499" s="922"/>
      <c r="P3499" s="871"/>
      <c r="Q3499" s="537">
        <f t="shared" si="226"/>
        <v>0</v>
      </c>
      <c r="R3499" s="470">
        <f>Q3499*0.93</f>
        <v>0</v>
      </c>
      <c r="S3499" s="1264" t="e">
        <f t="shared" si="227"/>
        <v>#DIV/0!</v>
      </c>
      <c r="T3499" s="1265"/>
      <c r="U3499" s="1292" t="s">
        <v>472</v>
      </c>
      <c r="V3499" s="1293"/>
    </row>
    <row r="3500" spans="1:23" ht="18">
      <c r="A3500" s="1652"/>
      <c r="B3500" s="817" t="s">
        <v>465</v>
      </c>
      <c r="C3500" s="1099" t="s">
        <v>82</v>
      </c>
      <c r="D3500" s="1098">
        <v>34</v>
      </c>
      <c r="E3500" s="1104">
        <v>34</v>
      </c>
      <c r="F3500" s="1103" t="s">
        <v>82</v>
      </c>
      <c r="G3500" s="838" t="s">
        <v>96</v>
      </c>
      <c r="H3500" s="468" t="s">
        <v>82</v>
      </c>
      <c r="I3500" s="514" t="s">
        <v>82</v>
      </c>
      <c r="J3500" s="764" t="s">
        <v>699</v>
      </c>
      <c r="K3500" s="514">
        <v>0</v>
      </c>
      <c r="L3500" s="514" t="s">
        <v>82</v>
      </c>
      <c r="M3500" s="863" t="s">
        <v>82</v>
      </c>
      <c r="N3500" s="923"/>
      <c r="O3500" s="922"/>
      <c r="P3500" s="871"/>
      <c r="Q3500" s="537">
        <f t="shared" si="226"/>
        <v>0</v>
      </c>
      <c r="R3500" s="470">
        <f>Q3500*0.93</f>
        <v>0</v>
      </c>
      <c r="S3500" s="1264" t="e">
        <f t="shared" si="227"/>
        <v>#DIV/0!</v>
      </c>
      <c r="T3500" s="1265"/>
      <c r="U3500" s="1292" t="s">
        <v>473</v>
      </c>
      <c r="V3500" s="1293"/>
    </row>
    <row r="3501" spans="1:23" ht="18">
      <c r="A3501" s="1653"/>
      <c r="B3501" s="817" t="s">
        <v>467</v>
      </c>
      <c r="C3501" s="1131">
        <v>30</v>
      </c>
      <c r="D3501" s="1098">
        <v>37</v>
      </c>
      <c r="E3501" s="1109">
        <v>20</v>
      </c>
      <c r="F3501" s="1105">
        <v>32</v>
      </c>
      <c r="G3501" s="514">
        <v>492</v>
      </c>
      <c r="H3501" s="468" t="s">
        <v>82</v>
      </c>
      <c r="I3501" s="514" t="s">
        <v>82</v>
      </c>
      <c r="J3501" s="764">
        <v>0</v>
      </c>
      <c r="K3501" s="764">
        <v>0</v>
      </c>
      <c r="L3501" s="868" t="s">
        <v>484</v>
      </c>
      <c r="M3501" s="1091" t="s">
        <v>2069</v>
      </c>
      <c r="N3501" s="514">
        <v>90000</v>
      </c>
      <c r="O3501" s="787">
        <v>24</v>
      </c>
      <c r="P3501" s="801">
        <v>78</v>
      </c>
      <c r="Q3501" s="537">
        <f t="shared" si="226"/>
        <v>5.28</v>
      </c>
      <c r="R3501" s="470">
        <f>Q3501*0.7835</f>
        <v>4.1368799999999997</v>
      </c>
      <c r="S3501" s="1264">
        <f>N3501/Q3501</f>
        <v>17045.454545454544</v>
      </c>
      <c r="T3501" s="1265"/>
      <c r="U3501" s="1292" t="s">
        <v>1690</v>
      </c>
      <c r="V3501" s="1293"/>
    </row>
    <row r="3502" spans="1:23" ht="18">
      <c r="A3502" s="1651">
        <v>45825</v>
      </c>
      <c r="B3502" s="817" t="s">
        <v>256</v>
      </c>
      <c r="C3502" s="1095">
        <v>60</v>
      </c>
      <c r="D3502" s="1096">
        <v>76</v>
      </c>
      <c r="E3502" s="1101">
        <v>46</v>
      </c>
      <c r="F3502" s="1098">
        <v>36</v>
      </c>
      <c r="G3502" s="514">
        <v>523</v>
      </c>
      <c r="H3502" s="970">
        <v>166</v>
      </c>
      <c r="I3502" s="514" t="s">
        <v>82</v>
      </c>
      <c r="J3502" s="1160" t="s">
        <v>1016</v>
      </c>
      <c r="K3502" s="839" t="s">
        <v>96</v>
      </c>
      <c r="L3502" s="868" t="s">
        <v>484</v>
      </c>
      <c r="M3502" s="468" t="s">
        <v>1202</v>
      </c>
      <c r="N3502" s="786">
        <v>72842</v>
      </c>
      <c r="O3502" s="756">
        <v>150</v>
      </c>
      <c r="P3502" s="768">
        <v>95</v>
      </c>
      <c r="Q3502" s="537">
        <f>O3502*(100-P3502)/100</f>
        <v>7.5</v>
      </c>
      <c r="R3502" s="470">
        <f>Q3502*0.75</f>
        <v>5.625</v>
      </c>
      <c r="S3502" s="1264">
        <f>N3502/Q3502</f>
        <v>9712.2666666666664</v>
      </c>
      <c r="T3502" s="1265"/>
      <c r="U3502" s="1292" t="s">
        <v>1569</v>
      </c>
      <c r="V3502" s="1293"/>
      <c r="W3502" s="959">
        <v>15.5</v>
      </c>
    </row>
    <row r="3503" spans="1:23" ht="18">
      <c r="A3503" s="1652"/>
      <c r="B3503" s="817">
        <v>6</v>
      </c>
      <c r="C3503" s="1099">
        <v>100</v>
      </c>
      <c r="D3503" s="1100">
        <v>50</v>
      </c>
      <c r="E3503" s="1101">
        <v>72</v>
      </c>
      <c r="F3503" s="1102">
        <v>32</v>
      </c>
      <c r="G3503" s="514">
        <v>469</v>
      </c>
      <c r="H3503" s="514" t="s">
        <v>82</v>
      </c>
      <c r="I3503" s="514" t="s">
        <v>82</v>
      </c>
      <c r="J3503" s="838" t="s">
        <v>461</v>
      </c>
      <c r="K3503" s="1187">
        <v>9</v>
      </c>
      <c r="L3503" s="928" t="s">
        <v>484</v>
      </c>
      <c r="M3503" s="468" t="s">
        <v>2111</v>
      </c>
      <c r="N3503" s="786">
        <v>130000</v>
      </c>
      <c r="O3503" s="756">
        <v>21.26</v>
      </c>
      <c r="P3503" s="801">
        <v>40</v>
      </c>
      <c r="Q3503" s="537">
        <f t="shared" ref="Q3503:Q3507" si="228">O3503*(100-P3503)/100</f>
        <v>12.756000000000002</v>
      </c>
      <c r="R3503" s="470">
        <f>Q3503*0.75</f>
        <v>9.5670000000000019</v>
      </c>
      <c r="S3503" s="1264">
        <f t="shared" ref="S3503:S3506" si="229">N3503/Q3503</f>
        <v>10191.282533709626</v>
      </c>
      <c r="T3503" s="1265"/>
      <c r="U3503" s="1292" t="s">
        <v>1690</v>
      </c>
      <c r="V3503" s="1293"/>
    </row>
    <row r="3504" spans="1:23" ht="18">
      <c r="A3504" s="1652"/>
      <c r="B3504" s="817">
        <v>7</v>
      </c>
      <c r="C3504" s="1099">
        <v>100</v>
      </c>
      <c r="D3504" s="1102">
        <v>61</v>
      </c>
      <c r="E3504" s="1102">
        <v>16</v>
      </c>
      <c r="F3504" s="1102">
        <v>33</v>
      </c>
      <c r="G3504" s="514">
        <v>526</v>
      </c>
      <c r="H3504" s="514" t="s">
        <v>82</v>
      </c>
      <c r="I3504" s="514" t="s">
        <v>82</v>
      </c>
      <c r="J3504" s="764" t="s">
        <v>443</v>
      </c>
      <c r="K3504" s="764" t="s">
        <v>443</v>
      </c>
      <c r="L3504" s="868" t="s">
        <v>484</v>
      </c>
      <c r="M3504" s="468" t="s">
        <v>2084</v>
      </c>
      <c r="N3504" s="514">
        <v>185000</v>
      </c>
      <c r="O3504" s="756">
        <v>26.8</v>
      </c>
      <c r="P3504" s="1130">
        <v>20</v>
      </c>
      <c r="Q3504" s="537">
        <f t="shared" si="228"/>
        <v>21.44</v>
      </c>
      <c r="R3504" s="470">
        <f>Q3504*0.75</f>
        <v>16.080000000000002</v>
      </c>
      <c r="S3504" s="1264">
        <f t="shared" si="229"/>
        <v>8628.7313432835817</v>
      </c>
      <c r="T3504" s="1265"/>
      <c r="U3504" s="1292" t="s">
        <v>1690</v>
      </c>
      <c r="V3504" s="1293"/>
    </row>
    <row r="3505" spans="1:23" ht="18">
      <c r="A3505" s="1652"/>
      <c r="B3505" s="817">
        <v>8</v>
      </c>
      <c r="C3505" s="1099" t="s">
        <v>82</v>
      </c>
      <c r="D3505" s="1102">
        <v>230</v>
      </c>
      <c r="E3505" s="1102">
        <v>0</v>
      </c>
      <c r="F3505" s="1103" t="s">
        <v>82</v>
      </c>
      <c r="G3505" s="514">
        <v>0</v>
      </c>
      <c r="H3505" s="514" t="s">
        <v>82</v>
      </c>
      <c r="I3505" s="514" t="s">
        <v>82</v>
      </c>
      <c r="J3505" s="764" t="s">
        <v>697</v>
      </c>
      <c r="K3505" s="764">
        <v>0</v>
      </c>
      <c r="L3505" s="868" t="s">
        <v>96</v>
      </c>
      <c r="M3505" s="468" t="s">
        <v>82</v>
      </c>
      <c r="N3505" s="940"/>
      <c r="O3505" s="922"/>
      <c r="P3505" s="871"/>
      <c r="Q3505" s="537">
        <f t="shared" si="228"/>
        <v>0</v>
      </c>
      <c r="R3505" s="470">
        <f>Q3505*0.93</f>
        <v>0</v>
      </c>
      <c r="S3505" s="1264" t="e">
        <f t="shared" si="229"/>
        <v>#DIV/0!</v>
      </c>
      <c r="T3505" s="1265"/>
      <c r="U3505" s="1292" t="s">
        <v>472</v>
      </c>
      <c r="V3505" s="1293"/>
    </row>
    <row r="3506" spans="1:23" ht="18">
      <c r="A3506" s="1652"/>
      <c r="B3506" s="817" t="s">
        <v>465</v>
      </c>
      <c r="C3506" s="1099" t="s">
        <v>82</v>
      </c>
      <c r="D3506" s="1098">
        <v>34</v>
      </c>
      <c r="E3506" s="1104">
        <v>34</v>
      </c>
      <c r="F3506" s="1103" t="s">
        <v>82</v>
      </c>
      <c r="G3506" s="838" t="s">
        <v>96</v>
      </c>
      <c r="H3506" s="468" t="s">
        <v>82</v>
      </c>
      <c r="I3506" s="514" t="s">
        <v>82</v>
      </c>
      <c r="J3506" s="764" t="s">
        <v>699</v>
      </c>
      <c r="K3506" s="514">
        <v>0</v>
      </c>
      <c r="L3506" s="514" t="s">
        <v>82</v>
      </c>
      <c r="M3506" s="863" t="s">
        <v>82</v>
      </c>
      <c r="N3506" s="923"/>
      <c r="O3506" s="922"/>
      <c r="P3506" s="871"/>
      <c r="Q3506" s="537">
        <f t="shared" si="228"/>
        <v>0</v>
      </c>
      <c r="R3506" s="470">
        <f>Q3506*0.93</f>
        <v>0</v>
      </c>
      <c r="S3506" s="1264" t="e">
        <f t="shared" si="229"/>
        <v>#DIV/0!</v>
      </c>
      <c r="T3506" s="1265"/>
      <c r="U3506" s="1292" t="s">
        <v>473</v>
      </c>
      <c r="V3506" s="1293"/>
    </row>
    <row r="3507" spans="1:23" ht="18">
      <c r="A3507" s="1653"/>
      <c r="B3507" s="817" t="s">
        <v>467</v>
      </c>
      <c r="C3507" s="1131">
        <v>30</v>
      </c>
      <c r="D3507" s="1098">
        <v>37</v>
      </c>
      <c r="E3507" s="1109">
        <v>20</v>
      </c>
      <c r="F3507" s="1105">
        <v>32</v>
      </c>
      <c r="G3507" s="514">
        <v>492</v>
      </c>
      <c r="H3507" s="468" t="s">
        <v>82</v>
      </c>
      <c r="I3507" s="514" t="s">
        <v>82</v>
      </c>
      <c r="J3507" s="764">
        <v>0</v>
      </c>
      <c r="K3507" s="764">
        <v>0</v>
      </c>
      <c r="L3507" s="868" t="s">
        <v>484</v>
      </c>
      <c r="M3507" s="1091" t="s">
        <v>2069</v>
      </c>
      <c r="N3507" s="514">
        <v>90000</v>
      </c>
      <c r="O3507" s="787">
        <v>24</v>
      </c>
      <c r="P3507" s="801">
        <v>78</v>
      </c>
      <c r="Q3507" s="537">
        <f t="shared" si="228"/>
        <v>5.28</v>
      </c>
      <c r="R3507" s="470">
        <f>Q3507*0.7835</f>
        <v>4.1368799999999997</v>
      </c>
      <c r="S3507" s="1264">
        <f>N3507/Q3507</f>
        <v>17045.454545454544</v>
      </c>
      <c r="T3507" s="1265"/>
      <c r="U3507" s="1292" t="s">
        <v>1690</v>
      </c>
      <c r="V3507" s="1293"/>
    </row>
    <row r="3508" spans="1:23" ht="18">
      <c r="A3508" s="1651">
        <v>45826</v>
      </c>
      <c r="B3508" s="817" t="s">
        <v>256</v>
      </c>
      <c r="C3508" s="1095">
        <v>60</v>
      </c>
      <c r="D3508" s="1096">
        <v>76</v>
      </c>
      <c r="E3508" s="1101">
        <v>46</v>
      </c>
      <c r="F3508" s="1098">
        <v>36</v>
      </c>
      <c r="G3508" s="514">
        <v>523</v>
      </c>
      <c r="H3508" s="970">
        <v>166</v>
      </c>
      <c r="I3508" s="514" t="s">
        <v>82</v>
      </c>
      <c r="J3508" s="1160" t="s">
        <v>1016</v>
      </c>
      <c r="K3508" s="839" t="s">
        <v>96</v>
      </c>
      <c r="L3508" s="868" t="s">
        <v>484</v>
      </c>
      <c r="M3508" s="468" t="s">
        <v>1202</v>
      </c>
      <c r="N3508" s="786">
        <v>71479</v>
      </c>
      <c r="O3508" s="756">
        <v>155</v>
      </c>
      <c r="P3508" s="768">
        <v>95</v>
      </c>
      <c r="Q3508" s="537">
        <f>O3508*(100-P3508)/100</f>
        <v>7.75</v>
      </c>
      <c r="R3508" s="470">
        <f>Q3508*0.75</f>
        <v>5.8125</v>
      </c>
      <c r="S3508" s="1264">
        <f>N3508/Q3508</f>
        <v>9223.0967741935492</v>
      </c>
      <c r="T3508" s="1265"/>
      <c r="U3508" s="1292" t="s">
        <v>1569</v>
      </c>
      <c r="V3508" s="1293"/>
    </row>
    <row r="3509" spans="1:23" ht="18">
      <c r="A3509" s="1652"/>
      <c r="B3509" s="817">
        <v>6</v>
      </c>
      <c r="C3509" s="1099">
        <v>100</v>
      </c>
      <c r="D3509" s="1100">
        <v>50</v>
      </c>
      <c r="E3509" s="1101">
        <v>72</v>
      </c>
      <c r="F3509" s="1102">
        <v>32</v>
      </c>
      <c r="G3509" s="514">
        <v>469</v>
      </c>
      <c r="H3509" s="514" t="s">
        <v>82</v>
      </c>
      <c r="I3509" s="514" t="s">
        <v>82</v>
      </c>
      <c r="J3509" s="838" t="s">
        <v>461</v>
      </c>
      <c r="K3509" s="1187">
        <v>9</v>
      </c>
      <c r="L3509" s="928" t="s">
        <v>484</v>
      </c>
      <c r="M3509" s="468" t="s">
        <v>2111</v>
      </c>
      <c r="N3509" s="786">
        <v>130000</v>
      </c>
      <c r="O3509" s="756">
        <v>24.85</v>
      </c>
      <c r="P3509" s="801">
        <v>43</v>
      </c>
      <c r="Q3509" s="537">
        <f t="shared" ref="Q3509:Q3513" si="230">O3509*(100-P3509)/100</f>
        <v>14.1645</v>
      </c>
      <c r="R3509" s="470">
        <f>Q3509*0.75</f>
        <v>10.623374999999999</v>
      </c>
      <c r="S3509" s="1264">
        <f t="shared" ref="S3509:S3512" si="231">N3509/Q3509</f>
        <v>9177.8742631225941</v>
      </c>
      <c r="T3509" s="1265"/>
      <c r="U3509" s="1292" t="s">
        <v>1690</v>
      </c>
      <c r="V3509" s="1293"/>
      <c r="W3509" s="959">
        <v>16</v>
      </c>
    </row>
    <row r="3510" spans="1:23" ht="18">
      <c r="A3510" s="1652"/>
      <c r="B3510" s="817">
        <v>7</v>
      </c>
      <c r="C3510" s="1099">
        <v>100</v>
      </c>
      <c r="D3510" s="1102">
        <v>61</v>
      </c>
      <c r="E3510" s="1102">
        <v>16</v>
      </c>
      <c r="F3510" s="1102">
        <v>33</v>
      </c>
      <c r="G3510" s="514">
        <v>526</v>
      </c>
      <c r="H3510" s="514" t="s">
        <v>82</v>
      </c>
      <c r="I3510" s="514" t="s">
        <v>82</v>
      </c>
      <c r="J3510" s="764" t="s">
        <v>443</v>
      </c>
      <c r="K3510" s="764" t="s">
        <v>443</v>
      </c>
      <c r="L3510" s="868" t="s">
        <v>484</v>
      </c>
      <c r="M3510" s="468" t="s">
        <v>2084</v>
      </c>
      <c r="N3510" s="514">
        <v>185000</v>
      </c>
      <c r="O3510" s="756">
        <v>28.23</v>
      </c>
      <c r="P3510" s="1130">
        <v>20</v>
      </c>
      <c r="Q3510" s="537">
        <f t="shared" si="230"/>
        <v>22.584</v>
      </c>
      <c r="R3510" s="470">
        <f>Q3510*0.75</f>
        <v>16.937999999999999</v>
      </c>
      <c r="S3510" s="1264">
        <f t="shared" si="231"/>
        <v>8191.6400991852643</v>
      </c>
      <c r="T3510" s="1265"/>
      <c r="U3510" s="1292" t="s">
        <v>1690</v>
      </c>
      <c r="V3510" s="1293"/>
    </row>
    <row r="3511" spans="1:23" ht="18">
      <c r="A3511" s="1652"/>
      <c r="B3511" s="817">
        <v>8</v>
      </c>
      <c r="C3511" s="1099" t="s">
        <v>82</v>
      </c>
      <c r="D3511" s="1102">
        <v>230</v>
      </c>
      <c r="E3511" s="1102">
        <v>0</v>
      </c>
      <c r="F3511" s="1103" t="s">
        <v>82</v>
      </c>
      <c r="G3511" s="514">
        <v>0</v>
      </c>
      <c r="H3511" s="514" t="s">
        <v>82</v>
      </c>
      <c r="I3511" s="514" t="s">
        <v>82</v>
      </c>
      <c r="J3511" s="764" t="s">
        <v>697</v>
      </c>
      <c r="K3511" s="764">
        <v>0</v>
      </c>
      <c r="L3511" s="868" t="s">
        <v>96</v>
      </c>
      <c r="M3511" s="468" t="s">
        <v>82</v>
      </c>
      <c r="N3511" s="940"/>
      <c r="O3511" s="922"/>
      <c r="P3511" s="871"/>
      <c r="Q3511" s="537">
        <f t="shared" si="230"/>
        <v>0</v>
      </c>
      <c r="R3511" s="470">
        <f>Q3511*0.93</f>
        <v>0</v>
      </c>
      <c r="S3511" s="1264" t="e">
        <f t="shared" si="231"/>
        <v>#DIV/0!</v>
      </c>
      <c r="T3511" s="1265"/>
      <c r="U3511" s="1292" t="s">
        <v>472</v>
      </c>
      <c r="V3511" s="1293"/>
    </row>
    <row r="3512" spans="1:23" ht="18">
      <c r="A3512" s="1652"/>
      <c r="B3512" s="817" t="s">
        <v>465</v>
      </c>
      <c r="C3512" s="1099" t="s">
        <v>82</v>
      </c>
      <c r="D3512" s="1098">
        <v>34</v>
      </c>
      <c r="E3512" s="1104">
        <v>34</v>
      </c>
      <c r="F3512" s="1103" t="s">
        <v>82</v>
      </c>
      <c r="G3512" s="838" t="s">
        <v>96</v>
      </c>
      <c r="H3512" s="468" t="s">
        <v>82</v>
      </c>
      <c r="I3512" s="514" t="s">
        <v>82</v>
      </c>
      <c r="J3512" s="764" t="s">
        <v>699</v>
      </c>
      <c r="K3512" s="514">
        <v>0</v>
      </c>
      <c r="L3512" s="514" t="s">
        <v>82</v>
      </c>
      <c r="M3512" s="863" t="s">
        <v>82</v>
      </c>
      <c r="N3512" s="923"/>
      <c r="O3512" s="922"/>
      <c r="P3512" s="871"/>
      <c r="Q3512" s="537">
        <f t="shared" si="230"/>
        <v>0</v>
      </c>
      <c r="R3512" s="470">
        <f>Q3512*0.93</f>
        <v>0</v>
      </c>
      <c r="S3512" s="1264" t="e">
        <f t="shared" si="231"/>
        <v>#DIV/0!</v>
      </c>
      <c r="T3512" s="1265"/>
      <c r="U3512" s="1292" t="s">
        <v>473</v>
      </c>
      <c r="V3512" s="1293"/>
    </row>
    <row r="3513" spans="1:23" ht="18">
      <c r="A3513" s="1653"/>
      <c r="B3513" s="817" t="s">
        <v>467</v>
      </c>
      <c r="C3513" s="1131">
        <v>30</v>
      </c>
      <c r="D3513" s="1098">
        <v>37</v>
      </c>
      <c r="E3513" s="1109">
        <v>20</v>
      </c>
      <c r="F3513" s="1105">
        <v>32</v>
      </c>
      <c r="G3513" s="514">
        <v>492</v>
      </c>
      <c r="H3513" s="468" t="s">
        <v>82</v>
      </c>
      <c r="I3513" s="514" t="s">
        <v>82</v>
      </c>
      <c r="J3513" s="764">
        <v>0</v>
      </c>
      <c r="K3513" s="764">
        <v>0</v>
      </c>
      <c r="L3513" s="868" t="s">
        <v>484</v>
      </c>
      <c r="M3513" s="1091" t="s">
        <v>2069</v>
      </c>
      <c r="N3513" s="514">
        <v>90000</v>
      </c>
      <c r="O3513" s="787">
        <v>24</v>
      </c>
      <c r="P3513" s="801">
        <v>78</v>
      </c>
      <c r="Q3513" s="537">
        <f t="shared" si="230"/>
        <v>5.28</v>
      </c>
      <c r="R3513" s="470">
        <f>Q3513*0.7835</f>
        <v>4.1368799999999997</v>
      </c>
      <c r="S3513" s="1264">
        <f>N3513/Q3513</f>
        <v>17045.454545454544</v>
      </c>
      <c r="T3513" s="1265"/>
      <c r="U3513" s="1292" t="s">
        <v>1690</v>
      </c>
      <c r="V3513" s="1293"/>
    </row>
    <row r="3514" spans="1:23" ht="18">
      <c r="A3514" s="1651">
        <v>45827</v>
      </c>
      <c r="B3514" s="817" t="s">
        <v>256</v>
      </c>
      <c r="C3514" s="1095">
        <v>60</v>
      </c>
      <c r="D3514" s="1096">
        <v>76</v>
      </c>
      <c r="E3514" s="1101">
        <v>46</v>
      </c>
      <c r="F3514" s="1098">
        <v>33</v>
      </c>
      <c r="G3514" s="514">
        <v>523</v>
      </c>
      <c r="H3514" s="970">
        <v>166</v>
      </c>
      <c r="I3514" s="514" t="s">
        <v>82</v>
      </c>
      <c r="J3514" s="1160" t="s">
        <v>1016</v>
      </c>
      <c r="K3514" s="839" t="s">
        <v>96</v>
      </c>
      <c r="L3514" s="868" t="s">
        <v>484</v>
      </c>
      <c r="M3514" s="468" t="s">
        <v>1202</v>
      </c>
      <c r="N3514" s="786">
        <v>72578</v>
      </c>
      <c r="O3514" s="756">
        <v>155</v>
      </c>
      <c r="P3514" s="768">
        <v>95</v>
      </c>
      <c r="Q3514" s="537">
        <f>O3514*(100-P3514)/100</f>
        <v>7.75</v>
      </c>
      <c r="R3514" s="470">
        <f>Q3514*0.75</f>
        <v>5.8125</v>
      </c>
      <c r="S3514" s="1264">
        <f>N3514/Q3514</f>
        <v>9364.9032258064508</v>
      </c>
      <c r="T3514" s="1265"/>
      <c r="U3514" s="1292" t="s">
        <v>1690</v>
      </c>
      <c r="V3514" s="1293"/>
    </row>
    <row r="3515" spans="1:23" ht="18">
      <c r="A3515" s="1652"/>
      <c r="B3515" s="817">
        <v>6</v>
      </c>
      <c r="C3515" s="1099">
        <v>100</v>
      </c>
      <c r="D3515" s="1100">
        <v>50</v>
      </c>
      <c r="E3515" s="1101">
        <v>72</v>
      </c>
      <c r="F3515" s="1102">
        <v>32</v>
      </c>
      <c r="G3515" s="514">
        <v>469</v>
      </c>
      <c r="H3515" s="514" t="s">
        <v>82</v>
      </c>
      <c r="I3515" s="514" t="s">
        <v>82</v>
      </c>
      <c r="J3515" s="838" t="s">
        <v>701</v>
      </c>
      <c r="K3515" s="1187">
        <v>10</v>
      </c>
      <c r="L3515" s="868" t="s">
        <v>484</v>
      </c>
      <c r="M3515" s="468" t="s">
        <v>2111</v>
      </c>
      <c r="N3515" s="786">
        <v>130000</v>
      </c>
      <c r="O3515" s="756">
        <v>24.85</v>
      </c>
      <c r="P3515" s="801">
        <v>43</v>
      </c>
      <c r="Q3515" s="537">
        <f t="shared" ref="Q3515:Q3519" si="232">O3515*(100-P3515)/100</f>
        <v>14.1645</v>
      </c>
      <c r="R3515" s="470">
        <f>Q3515*0.75</f>
        <v>10.623374999999999</v>
      </c>
      <c r="S3515" s="1264">
        <f t="shared" ref="S3515:S3518" si="233">N3515/Q3515</f>
        <v>9177.8742631225941</v>
      </c>
      <c r="T3515" s="1265"/>
      <c r="U3515" s="1292" t="s">
        <v>1690</v>
      </c>
      <c r="V3515" s="1293"/>
    </row>
    <row r="3516" spans="1:23" ht="18">
      <c r="A3516" s="1652"/>
      <c r="B3516" s="817">
        <v>7</v>
      </c>
      <c r="C3516" s="1099">
        <v>100</v>
      </c>
      <c r="D3516" s="1102">
        <v>61</v>
      </c>
      <c r="E3516" s="1102">
        <v>16</v>
      </c>
      <c r="F3516" s="1102">
        <v>36</v>
      </c>
      <c r="G3516" s="514">
        <v>526</v>
      </c>
      <c r="H3516" s="514" t="s">
        <v>82</v>
      </c>
      <c r="I3516" s="514" t="s">
        <v>82</v>
      </c>
      <c r="J3516" s="764" t="s">
        <v>443</v>
      </c>
      <c r="K3516" s="764" t="s">
        <v>443</v>
      </c>
      <c r="L3516" s="868" t="s">
        <v>484</v>
      </c>
      <c r="M3516" s="468" t="s">
        <v>2084</v>
      </c>
      <c r="N3516" s="514">
        <v>185000</v>
      </c>
      <c r="O3516" s="756">
        <v>26.41</v>
      </c>
      <c r="P3516" s="1130">
        <v>20</v>
      </c>
      <c r="Q3516" s="537">
        <f t="shared" si="232"/>
        <v>21.128</v>
      </c>
      <c r="R3516" s="470">
        <f>Q3516*0.75</f>
        <v>15.846</v>
      </c>
      <c r="S3516" s="1264">
        <f t="shared" si="233"/>
        <v>8756.1529723589556</v>
      </c>
      <c r="T3516" s="1265"/>
      <c r="U3516" s="1292" t="s">
        <v>1569</v>
      </c>
      <c r="V3516" s="1293"/>
    </row>
    <row r="3517" spans="1:23" ht="18">
      <c r="A3517" s="1652"/>
      <c r="B3517" s="817">
        <v>8</v>
      </c>
      <c r="C3517" s="1099" t="s">
        <v>82</v>
      </c>
      <c r="D3517" s="1102">
        <v>230</v>
      </c>
      <c r="E3517" s="1102">
        <v>0</v>
      </c>
      <c r="F3517" s="1103" t="s">
        <v>82</v>
      </c>
      <c r="G3517" s="514">
        <v>0</v>
      </c>
      <c r="H3517" s="514" t="s">
        <v>82</v>
      </c>
      <c r="I3517" s="514" t="s">
        <v>82</v>
      </c>
      <c r="J3517" s="764" t="s">
        <v>697</v>
      </c>
      <c r="K3517" s="764">
        <v>0</v>
      </c>
      <c r="L3517" s="868" t="s">
        <v>96</v>
      </c>
      <c r="M3517" s="468" t="s">
        <v>82</v>
      </c>
      <c r="N3517" s="940"/>
      <c r="O3517" s="922"/>
      <c r="P3517" s="871"/>
      <c r="Q3517" s="537">
        <f t="shared" si="232"/>
        <v>0</v>
      </c>
      <c r="R3517" s="470">
        <f>Q3517*0.93</f>
        <v>0</v>
      </c>
      <c r="S3517" s="1264" t="e">
        <f t="shared" si="233"/>
        <v>#DIV/0!</v>
      </c>
      <c r="T3517" s="1265"/>
      <c r="U3517" s="1292" t="s">
        <v>472</v>
      </c>
      <c r="V3517" s="1293"/>
    </row>
    <row r="3518" spans="1:23" ht="18">
      <c r="A3518" s="1652"/>
      <c r="B3518" s="817" t="s">
        <v>465</v>
      </c>
      <c r="C3518" s="1099" t="s">
        <v>82</v>
      </c>
      <c r="D3518" s="1098">
        <v>34</v>
      </c>
      <c r="E3518" s="1104">
        <v>34</v>
      </c>
      <c r="F3518" s="1103" t="s">
        <v>82</v>
      </c>
      <c r="G3518" s="838" t="s">
        <v>96</v>
      </c>
      <c r="H3518" s="468" t="s">
        <v>82</v>
      </c>
      <c r="I3518" s="514" t="s">
        <v>82</v>
      </c>
      <c r="J3518" s="764" t="s">
        <v>699</v>
      </c>
      <c r="K3518" s="514">
        <v>0</v>
      </c>
      <c r="L3518" s="514" t="s">
        <v>82</v>
      </c>
      <c r="M3518" s="863" t="s">
        <v>82</v>
      </c>
      <c r="N3518" s="923"/>
      <c r="O3518" s="922"/>
      <c r="P3518" s="871"/>
      <c r="Q3518" s="537">
        <f t="shared" si="232"/>
        <v>0</v>
      </c>
      <c r="R3518" s="470">
        <f>Q3518*0.93</f>
        <v>0</v>
      </c>
      <c r="S3518" s="1264" t="e">
        <f t="shared" si="233"/>
        <v>#DIV/0!</v>
      </c>
      <c r="T3518" s="1265"/>
      <c r="U3518" s="1292" t="s">
        <v>473</v>
      </c>
      <c r="V3518" s="1293"/>
    </row>
    <row r="3519" spans="1:23" ht="18">
      <c r="A3519" s="1653"/>
      <c r="B3519" s="817" t="s">
        <v>467</v>
      </c>
      <c r="C3519" s="1131">
        <v>30</v>
      </c>
      <c r="D3519" s="1098">
        <v>37</v>
      </c>
      <c r="E3519" s="1109">
        <v>20</v>
      </c>
      <c r="F3519" s="1105">
        <v>32</v>
      </c>
      <c r="G3519" s="514">
        <v>492</v>
      </c>
      <c r="H3519" s="468" t="s">
        <v>82</v>
      </c>
      <c r="I3519" s="514" t="s">
        <v>82</v>
      </c>
      <c r="J3519" s="764">
        <v>0</v>
      </c>
      <c r="K3519" s="764">
        <v>0</v>
      </c>
      <c r="L3519" s="868" t="s">
        <v>484</v>
      </c>
      <c r="M3519" s="1091" t="s">
        <v>2069</v>
      </c>
      <c r="N3519" s="514">
        <v>90000</v>
      </c>
      <c r="O3519" s="787">
        <v>24</v>
      </c>
      <c r="P3519" s="801">
        <v>78</v>
      </c>
      <c r="Q3519" s="537">
        <f t="shared" si="232"/>
        <v>5.28</v>
      </c>
      <c r="R3519" s="470">
        <f>Q3519*0.7835</f>
        <v>4.1368799999999997</v>
      </c>
      <c r="S3519" s="1264">
        <f>N3519/Q3519</f>
        <v>17045.454545454544</v>
      </c>
      <c r="T3519" s="1265"/>
      <c r="U3519" s="1292" t="s">
        <v>1690</v>
      </c>
      <c r="V3519" s="1293"/>
    </row>
    <row r="3520" spans="1:23" ht="18">
      <c r="A3520" s="1651">
        <v>45828</v>
      </c>
      <c r="B3520" s="817" t="s">
        <v>256</v>
      </c>
      <c r="C3520" s="1095">
        <v>60</v>
      </c>
      <c r="D3520" s="1096">
        <v>76</v>
      </c>
      <c r="E3520" s="1101">
        <v>46</v>
      </c>
      <c r="F3520" s="1098">
        <v>33</v>
      </c>
      <c r="G3520" s="514">
        <v>523</v>
      </c>
      <c r="H3520" s="970">
        <v>166</v>
      </c>
      <c r="I3520" s="514" t="s">
        <v>82</v>
      </c>
      <c r="J3520" s="1160" t="s">
        <v>1016</v>
      </c>
      <c r="K3520" s="839" t="s">
        <v>96</v>
      </c>
      <c r="L3520" s="868" t="s">
        <v>484</v>
      </c>
      <c r="M3520" s="468" t="s">
        <v>1202</v>
      </c>
      <c r="N3520" s="786">
        <v>71705</v>
      </c>
      <c r="O3520" s="756">
        <v>155</v>
      </c>
      <c r="P3520" s="768">
        <v>95</v>
      </c>
      <c r="Q3520" s="537">
        <f>O3520*(100-P3520)/100</f>
        <v>7.75</v>
      </c>
      <c r="R3520" s="470">
        <f>Q3520*0.75</f>
        <v>5.8125</v>
      </c>
      <c r="S3520" s="1264">
        <f>N3520/Q3520</f>
        <v>9252.2580645161288</v>
      </c>
      <c r="T3520" s="1265"/>
      <c r="U3520" s="1292" t="s">
        <v>1569</v>
      </c>
      <c r="V3520" s="1293"/>
    </row>
    <row r="3521" spans="1:22" ht="18">
      <c r="A3521" s="1652"/>
      <c r="B3521" s="817">
        <v>6</v>
      </c>
      <c r="C3521" s="1099">
        <v>100</v>
      </c>
      <c r="D3521" s="1100">
        <v>50</v>
      </c>
      <c r="E3521" s="1101">
        <v>72</v>
      </c>
      <c r="F3521" s="1102">
        <v>32</v>
      </c>
      <c r="G3521" s="514">
        <v>469</v>
      </c>
      <c r="H3521" s="514" t="s">
        <v>82</v>
      </c>
      <c r="I3521" s="514" t="s">
        <v>82</v>
      </c>
      <c r="J3521" s="838" t="s">
        <v>701</v>
      </c>
      <c r="K3521" s="1187">
        <v>10</v>
      </c>
      <c r="L3521" s="868" t="s">
        <v>484</v>
      </c>
      <c r="M3521" s="468" t="s">
        <v>2111</v>
      </c>
      <c r="N3521" s="786">
        <v>130000</v>
      </c>
      <c r="O3521" s="756">
        <v>23.5</v>
      </c>
      <c r="P3521" s="801">
        <v>44</v>
      </c>
      <c r="Q3521" s="537">
        <f t="shared" ref="Q3521:Q3525" si="234">O3521*(100-P3521)/100</f>
        <v>13.16</v>
      </c>
      <c r="R3521" s="470">
        <f>Q3521*0.75</f>
        <v>9.870000000000001</v>
      </c>
      <c r="S3521" s="1264">
        <f t="shared" ref="S3521:S3524" si="235">N3521/Q3521</f>
        <v>9878.4194528875378</v>
      </c>
      <c r="T3521" s="1265"/>
      <c r="U3521" s="1292" t="s">
        <v>1690</v>
      </c>
      <c r="V3521" s="1293"/>
    </row>
    <row r="3522" spans="1:22" ht="18">
      <c r="A3522" s="1652"/>
      <c r="B3522" s="817">
        <v>7</v>
      </c>
      <c r="C3522" s="1099">
        <v>100</v>
      </c>
      <c r="D3522" s="1102">
        <v>61</v>
      </c>
      <c r="E3522" s="1102">
        <v>16</v>
      </c>
      <c r="F3522" s="1102">
        <v>36</v>
      </c>
      <c r="G3522" s="514">
        <v>526</v>
      </c>
      <c r="H3522" s="514" t="s">
        <v>82</v>
      </c>
      <c r="I3522" s="514" t="s">
        <v>82</v>
      </c>
      <c r="J3522" s="764" t="s">
        <v>443</v>
      </c>
      <c r="K3522" s="764" t="s">
        <v>443</v>
      </c>
      <c r="L3522" s="868" t="s">
        <v>484</v>
      </c>
      <c r="M3522" s="468" t="s">
        <v>2084</v>
      </c>
      <c r="N3522" s="514">
        <v>185000</v>
      </c>
      <c r="O3522" s="756">
        <v>26.51</v>
      </c>
      <c r="P3522" s="1130">
        <v>20</v>
      </c>
      <c r="Q3522" s="537">
        <f t="shared" si="234"/>
        <v>21.208000000000002</v>
      </c>
      <c r="R3522" s="470">
        <f>Q3522*0.75</f>
        <v>15.906000000000002</v>
      </c>
      <c r="S3522" s="1264">
        <f t="shared" si="235"/>
        <v>8723.1233496793648</v>
      </c>
      <c r="T3522" s="1265"/>
      <c r="U3522" s="1292" t="s">
        <v>1690</v>
      </c>
      <c r="V3522" s="1293"/>
    </row>
    <row r="3523" spans="1:22" ht="18">
      <c r="A3523" s="1652"/>
      <c r="B3523" s="817">
        <v>8</v>
      </c>
      <c r="C3523" s="1099" t="s">
        <v>82</v>
      </c>
      <c r="D3523" s="1102">
        <v>230</v>
      </c>
      <c r="E3523" s="1102">
        <v>0</v>
      </c>
      <c r="F3523" s="1103" t="s">
        <v>82</v>
      </c>
      <c r="G3523" s="514">
        <v>0</v>
      </c>
      <c r="H3523" s="514" t="s">
        <v>82</v>
      </c>
      <c r="I3523" s="514" t="s">
        <v>82</v>
      </c>
      <c r="J3523" s="764" t="s">
        <v>697</v>
      </c>
      <c r="K3523" s="764">
        <v>0</v>
      </c>
      <c r="L3523" s="868" t="s">
        <v>96</v>
      </c>
      <c r="M3523" s="468" t="s">
        <v>82</v>
      </c>
      <c r="N3523" s="940"/>
      <c r="O3523" s="922"/>
      <c r="P3523" s="871"/>
      <c r="Q3523" s="537">
        <f t="shared" si="234"/>
        <v>0</v>
      </c>
      <c r="R3523" s="470">
        <f>Q3523*0.93</f>
        <v>0</v>
      </c>
      <c r="S3523" s="1264" t="e">
        <f t="shared" si="235"/>
        <v>#DIV/0!</v>
      </c>
      <c r="T3523" s="1265"/>
      <c r="U3523" s="1292" t="s">
        <v>472</v>
      </c>
      <c r="V3523" s="1293"/>
    </row>
    <row r="3524" spans="1:22" ht="18">
      <c r="A3524" s="1652"/>
      <c r="B3524" s="817" t="s">
        <v>465</v>
      </c>
      <c r="C3524" s="1099" t="s">
        <v>82</v>
      </c>
      <c r="D3524" s="1098">
        <v>34</v>
      </c>
      <c r="E3524" s="1104">
        <v>34</v>
      </c>
      <c r="F3524" s="1103" t="s">
        <v>82</v>
      </c>
      <c r="G3524" s="838" t="s">
        <v>96</v>
      </c>
      <c r="H3524" s="468" t="s">
        <v>82</v>
      </c>
      <c r="I3524" s="514" t="s">
        <v>82</v>
      </c>
      <c r="J3524" s="764" t="s">
        <v>699</v>
      </c>
      <c r="K3524" s="514">
        <v>0</v>
      </c>
      <c r="L3524" s="514" t="s">
        <v>82</v>
      </c>
      <c r="M3524" s="863" t="s">
        <v>82</v>
      </c>
      <c r="N3524" s="923"/>
      <c r="O3524" s="922"/>
      <c r="P3524" s="871"/>
      <c r="Q3524" s="537">
        <f t="shared" si="234"/>
        <v>0</v>
      </c>
      <c r="R3524" s="470">
        <f>Q3524*0.93</f>
        <v>0</v>
      </c>
      <c r="S3524" s="1264" t="e">
        <f t="shared" si="235"/>
        <v>#DIV/0!</v>
      </c>
      <c r="T3524" s="1265"/>
      <c r="U3524" s="1292" t="s">
        <v>473</v>
      </c>
      <c r="V3524" s="1293"/>
    </row>
    <row r="3525" spans="1:22" ht="18">
      <c r="A3525" s="1653"/>
      <c r="B3525" s="817" t="s">
        <v>467</v>
      </c>
      <c r="C3525" s="1131">
        <v>30</v>
      </c>
      <c r="D3525" s="1098">
        <v>37</v>
      </c>
      <c r="E3525" s="1109">
        <v>20</v>
      </c>
      <c r="F3525" s="1105">
        <v>32</v>
      </c>
      <c r="G3525" s="514">
        <v>492</v>
      </c>
      <c r="H3525" s="468" t="s">
        <v>82</v>
      </c>
      <c r="I3525" s="514" t="s">
        <v>82</v>
      </c>
      <c r="J3525" s="764">
        <v>0</v>
      </c>
      <c r="K3525" s="764">
        <v>0</v>
      </c>
      <c r="L3525" s="868" t="s">
        <v>484</v>
      </c>
      <c r="M3525" s="1091" t="s">
        <v>2069</v>
      </c>
      <c r="N3525" s="514">
        <v>90000</v>
      </c>
      <c r="O3525" s="787">
        <v>24</v>
      </c>
      <c r="P3525" s="801">
        <v>78</v>
      </c>
      <c r="Q3525" s="537">
        <f t="shared" si="234"/>
        <v>5.28</v>
      </c>
      <c r="R3525" s="470">
        <f>Q3525*0.7835</f>
        <v>4.1368799999999997</v>
      </c>
      <c r="S3525" s="1264">
        <f>N3525/Q3525</f>
        <v>17045.454545454544</v>
      </c>
      <c r="T3525" s="1265"/>
      <c r="U3525" s="1292" t="s">
        <v>1690</v>
      </c>
      <c r="V3525" s="1293"/>
    </row>
    <row r="3526" spans="1:22" ht="18">
      <c r="A3526" s="1651">
        <v>45829</v>
      </c>
      <c r="B3526" s="817" t="s">
        <v>256</v>
      </c>
      <c r="C3526" s="1095">
        <v>60</v>
      </c>
      <c r="D3526" s="1096">
        <v>76</v>
      </c>
      <c r="E3526" s="1101">
        <v>48</v>
      </c>
      <c r="F3526" s="1098">
        <v>36</v>
      </c>
      <c r="G3526" s="514">
        <v>487</v>
      </c>
      <c r="H3526" s="970">
        <v>166</v>
      </c>
      <c r="I3526" s="514" t="s">
        <v>82</v>
      </c>
      <c r="J3526" s="1160" t="s">
        <v>1016</v>
      </c>
      <c r="K3526" s="839" t="s">
        <v>96</v>
      </c>
      <c r="L3526" s="868" t="s">
        <v>484</v>
      </c>
      <c r="M3526" s="468" t="s">
        <v>1202</v>
      </c>
      <c r="N3526" s="786">
        <v>71498</v>
      </c>
      <c r="O3526" s="756">
        <v>155</v>
      </c>
      <c r="P3526" s="768">
        <v>95</v>
      </c>
      <c r="Q3526" s="537">
        <f>O3526*(100-P3526)/100</f>
        <v>7.75</v>
      </c>
      <c r="R3526" s="470">
        <f>Q3526*0.75</f>
        <v>5.8125</v>
      </c>
      <c r="S3526" s="1264">
        <f>N3526/Q3526</f>
        <v>9225.5483870967746</v>
      </c>
      <c r="T3526" s="1265"/>
      <c r="U3526" s="1292" t="s">
        <v>1569</v>
      </c>
      <c r="V3526" s="1293"/>
    </row>
    <row r="3527" spans="1:22" ht="18">
      <c r="A3527" s="1652"/>
      <c r="B3527" s="817">
        <v>6</v>
      </c>
      <c r="C3527" s="1099">
        <v>100</v>
      </c>
      <c r="D3527" s="1100">
        <v>50</v>
      </c>
      <c r="E3527" s="1101">
        <v>72</v>
      </c>
      <c r="F3527" s="1102">
        <v>32</v>
      </c>
      <c r="G3527" s="514">
        <v>524</v>
      </c>
      <c r="H3527" s="514" t="s">
        <v>82</v>
      </c>
      <c r="I3527" s="514" t="s">
        <v>82</v>
      </c>
      <c r="J3527" s="838" t="s">
        <v>701</v>
      </c>
      <c r="K3527" s="1187">
        <v>10</v>
      </c>
      <c r="L3527" s="868" t="s">
        <v>484</v>
      </c>
      <c r="M3527" s="468" t="s">
        <v>2111</v>
      </c>
      <c r="N3527" s="786">
        <v>130000</v>
      </c>
      <c r="O3527" s="756">
        <v>25.55</v>
      </c>
      <c r="P3527" s="801">
        <v>43</v>
      </c>
      <c r="Q3527" s="537">
        <f t="shared" ref="Q3527:Q3531" si="236">O3527*(100-P3527)/100</f>
        <v>14.563500000000001</v>
      </c>
      <c r="R3527" s="470">
        <f>Q3527*0.75</f>
        <v>10.922625</v>
      </c>
      <c r="S3527" s="1264">
        <f t="shared" ref="S3527:S3530" si="237">N3527/Q3527</f>
        <v>8926.4256531740302</v>
      </c>
      <c r="T3527" s="1265"/>
      <c r="U3527" s="1292" t="s">
        <v>1690</v>
      </c>
      <c r="V3527" s="1293"/>
    </row>
    <row r="3528" spans="1:22" ht="18">
      <c r="A3528" s="1652"/>
      <c r="B3528" s="817">
        <v>7</v>
      </c>
      <c r="C3528" s="1099">
        <v>100</v>
      </c>
      <c r="D3528" s="1102">
        <v>61</v>
      </c>
      <c r="E3528" s="1102">
        <v>16</v>
      </c>
      <c r="F3528" s="1102">
        <v>33</v>
      </c>
      <c r="G3528" s="514">
        <v>522</v>
      </c>
      <c r="H3528" s="514" t="s">
        <v>82</v>
      </c>
      <c r="I3528" s="514" t="s">
        <v>82</v>
      </c>
      <c r="J3528" s="764" t="s">
        <v>443</v>
      </c>
      <c r="K3528" s="764" t="s">
        <v>443</v>
      </c>
      <c r="L3528" s="868" t="s">
        <v>484</v>
      </c>
      <c r="M3528" s="468" t="s">
        <v>2084</v>
      </c>
      <c r="N3528" s="514">
        <v>184000</v>
      </c>
      <c r="O3528" s="756">
        <v>27.6</v>
      </c>
      <c r="P3528" s="1130">
        <v>20</v>
      </c>
      <c r="Q3528" s="537">
        <f t="shared" si="236"/>
        <v>22.08</v>
      </c>
      <c r="R3528" s="470">
        <f>Q3528*0.75</f>
        <v>16.559999999999999</v>
      </c>
      <c r="S3528" s="1264">
        <f t="shared" si="237"/>
        <v>8333.3333333333339</v>
      </c>
      <c r="T3528" s="1265"/>
      <c r="U3528" s="1292" t="s">
        <v>1690</v>
      </c>
      <c r="V3528" s="1293"/>
    </row>
    <row r="3529" spans="1:22" ht="18">
      <c r="A3529" s="1652"/>
      <c r="B3529" s="817">
        <v>8</v>
      </c>
      <c r="C3529" s="1099" t="s">
        <v>82</v>
      </c>
      <c r="D3529" s="1102">
        <v>230</v>
      </c>
      <c r="E3529" s="1102">
        <v>0</v>
      </c>
      <c r="F3529" s="1103" t="s">
        <v>82</v>
      </c>
      <c r="G3529" s="514">
        <v>0</v>
      </c>
      <c r="H3529" s="514" t="s">
        <v>82</v>
      </c>
      <c r="I3529" s="514" t="s">
        <v>82</v>
      </c>
      <c r="J3529" s="764" t="s">
        <v>697</v>
      </c>
      <c r="K3529" s="764">
        <v>0</v>
      </c>
      <c r="L3529" s="868" t="s">
        <v>96</v>
      </c>
      <c r="M3529" s="468" t="s">
        <v>82</v>
      </c>
      <c r="N3529" s="940"/>
      <c r="O3529" s="922"/>
      <c r="P3529" s="871"/>
      <c r="Q3529" s="537">
        <f t="shared" si="236"/>
        <v>0</v>
      </c>
      <c r="R3529" s="470">
        <f>Q3529*0.93</f>
        <v>0</v>
      </c>
      <c r="S3529" s="1264" t="e">
        <f t="shared" si="237"/>
        <v>#DIV/0!</v>
      </c>
      <c r="T3529" s="1265"/>
      <c r="U3529" s="1292" t="s">
        <v>472</v>
      </c>
      <c r="V3529" s="1293"/>
    </row>
    <row r="3530" spans="1:22" ht="18">
      <c r="A3530" s="1652"/>
      <c r="B3530" s="817" t="s">
        <v>465</v>
      </c>
      <c r="C3530" s="1099" t="s">
        <v>82</v>
      </c>
      <c r="D3530" s="1098">
        <v>34</v>
      </c>
      <c r="E3530" s="1104">
        <v>34</v>
      </c>
      <c r="F3530" s="1103" t="s">
        <v>82</v>
      </c>
      <c r="G3530" s="838" t="s">
        <v>96</v>
      </c>
      <c r="H3530" s="468" t="s">
        <v>82</v>
      </c>
      <c r="I3530" s="514" t="s">
        <v>82</v>
      </c>
      <c r="J3530" s="764" t="s">
        <v>699</v>
      </c>
      <c r="K3530" s="514">
        <v>0</v>
      </c>
      <c r="L3530" s="514" t="s">
        <v>82</v>
      </c>
      <c r="M3530" s="863" t="s">
        <v>82</v>
      </c>
      <c r="N3530" s="923"/>
      <c r="O3530" s="922"/>
      <c r="P3530" s="871"/>
      <c r="Q3530" s="537">
        <f t="shared" si="236"/>
        <v>0</v>
      </c>
      <c r="R3530" s="470">
        <f>Q3530*0.93</f>
        <v>0</v>
      </c>
      <c r="S3530" s="1264" t="e">
        <f t="shared" si="237"/>
        <v>#DIV/0!</v>
      </c>
      <c r="T3530" s="1265"/>
      <c r="U3530" s="1292" t="s">
        <v>473</v>
      </c>
      <c r="V3530" s="1293"/>
    </row>
    <row r="3531" spans="1:22" ht="18">
      <c r="A3531" s="1653"/>
      <c r="B3531" s="817" t="s">
        <v>467</v>
      </c>
      <c r="C3531" s="1131">
        <v>30</v>
      </c>
      <c r="D3531" s="1098">
        <v>37</v>
      </c>
      <c r="E3531" s="1109">
        <v>20</v>
      </c>
      <c r="F3531" s="1105">
        <v>32</v>
      </c>
      <c r="G3531" s="514">
        <v>475</v>
      </c>
      <c r="H3531" s="468" t="s">
        <v>82</v>
      </c>
      <c r="I3531" s="514" t="s">
        <v>82</v>
      </c>
      <c r="J3531" s="764">
        <v>0</v>
      </c>
      <c r="K3531" s="764">
        <v>0</v>
      </c>
      <c r="L3531" s="868" t="s">
        <v>484</v>
      </c>
      <c r="M3531" s="1091" t="s">
        <v>2069</v>
      </c>
      <c r="N3531" s="514">
        <v>90000</v>
      </c>
      <c r="O3531" s="787">
        <v>24</v>
      </c>
      <c r="P3531" s="801">
        <v>78</v>
      </c>
      <c r="Q3531" s="537">
        <f t="shared" si="236"/>
        <v>5.28</v>
      </c>
      <c r="R3531" s="470">
        <f>Q3531*0.7835</f>
        <v>4.1368799999999997</v>
      </c>
      <c r="S3531" s="1264">
        <f>N3531/Q3531</f>
        <v>17045.454545454544</v>
      </c>
      <c r="T3531" s="1265"/>
      <c r="U3531" s="1292" t="s">
        <v>1690</v>
      </c>
      <c r="V3531" s="1293"/>
    </row>
    <row r="3532" spans="1:22" ht="18">
      <c r="A3532" s="1651">
        <v>45830</v>
      </c>
      <c r="B3532" s="817" t="s">
        <v>256</v>
      </c>
      <c r="C3532" s="1095">
        <v>60</v>
      </c>
      <c r="D3532" s="1096">
        <v>74</v>
      </c>
      <c r="E3532" s="1101">
        <v>48</v>
      </c>
      <c r="F3532" s="1098">
        <v>36</v>
      </c>
      <c r="G3532" s="514">
        <v>487</v>
      </c>
      <c r="H3532" s="970">
        <v>166</v>
      </c>
      <c r="I3532" s="514" t="s">
        <v>82</v>
      </c>
      <c r="J3532" s="1160" t="s">
        <v>1016</v>
      </c>
      <c r="K3532" s="839" t="s">
        <v>96</v>
      </c>
      <c r="L3532" s="868" t="s">
        <v>484</v>
      </c>
      <c r="M3532" s="468" t="s">
        <v>1202</v>
      </c>
      <c r="N3532" s="786">
        <v>70795</v>
      </c>
      <c r="O3532" s="756">
        <v>155</v>
      </c>
      <c r="P3532" s="768">
        <v>95</v>
      </c>
      <c r="Q3532" s="537">
        <f>O3532*(100-P3532)/100</f>
        <v>7.75</v>
      </c>
      <c r="R3532" s="470">
        <f>Q3532*0.75</f>
        <v>5.8125</v>
      </c>
      <c r="S3532" s="1264">
        <f>N3532/Q3532</f>
        <v>9134.8387096774186</v>
      </c>
      <c r="T3532" s="1265"/>
      <c r="U3532" s="1292" t="s">
        <v>1569</v>
      </c>
      <c r="V3532" s="1293"/>
    </row>
    <row r="3533" spans="1:22" ht="18">
      <c r="A3533" s="1652"/>
      <c r="B3533" s="817">
        <v>6</v>
      </c>
      <c r="C3533" s="1099">
        <v>100</v>
      </c>
      <c r="D3533" s="1100">
        <v>51</v>
      </c>
      <c r="E3533" s="1101">
        <v>72</v>
      </c>
      <c r="F3533" s="1102">
        <v>33</v>
      </c>
      <c r="G3533" s="514">
        <v>524</v>
      </c>
      <c r="H3533" s="514" t="s">
        <v>82</v>
      </c>
      <c r="I3533" s="514" t="s">
        <v>82</v>
      </c>
      <c r="J3533" s="838" t="s">
        <v>701</v>
      </c>
      <c r="K3533" s="1187">
        <v>10</v>
      </c>
      <c r="L3533" s="868" t="s">
        <v>484</v>
      </c>
      <c r="M3533" s="468" t="s">
        <v>2111</v>
      </c>
      <c r="N3533" s="786">
        <v>130000</v>
      </c>
      <c r="O3533" s="756">
        <v>25.57</v>
      </c>
      <c r="P3533" s="801">
        <v>43</v>
      </c>
      <c r="Q3533" s="537">
        <f t="shared" ref="Q3533:Q3537" si="238">O3533*(100-P3533)/100</f>
        <v>14.5749</v>
      </c>
      <c r="R3533" s="470">
        <f>Q3533*0.75</f>
        <v>10.931175</v>
      </c>
      <c r="S3533" s="1264">
        <f t="shared" ref="S3533:S3536" si="239">N3533/Q3533</f>
        <v>8919.4437011574701</v>
      </c>
      <c r="T3533" s="1265"/>
      <c r="U3533" s="1292" t="s">
        <v>1690</v>
      </c>
      <c r="V3533" s="1293"/>
    </row>
    <row r="3534" spans="1:22" ht="18">
      <c r="A3534" s="1652"/>
      <c r="B3534" s="817">
        <v>7</v>
      </c>
      <c r="C3534" s="1099">
        <v>100</v>
      </c>
      <c r="D3534" s="1102">
        <v>61</v>
      </c>
      <c r="E3534" s="1102">
        <v>16</v>
      </c>
      <c r="F3534" s="1102">
        <v>33</v>
      </c>
      <c r="G3534" s="514">
        <v>522</v>
      </c>
      <c r="H3534" s="514" t="s">
        <v>82</v>
      </c>
      <c r="I3534" s="514" t="s">
        <v>82</v>
      </c>
      <c r="J3534" s="764" t="s">
        <v>443</v>
      </c>
      <c r="K3534" s="764" t="s">
        <v>443</v>
      </c>
      <c r="L3534" s="868" t="s">
        <v>484</v>
      </c>
      <c r="M3534" s="468" t="s">
        <v>2084</v>
      </c>
      <c r="N3534" s="514">
        <v>184000</v>
      </c>
      <c r="O3534" s="756">
        <v>27.6</v>
      </c>
      <c r="P3534" s="1130">
        <v>20</v>
      </c>
      <c r="Q3534" s="537">
        <f t="shared" si="238"/>
        <v>22.08</v>
      </c>
      <c r="R3534" s="470">
        <f>Q3534*0.75</f>
        <v>16.559999999999999</v>
      </c>
      <c r="S3534" s="1264">
        <f t="shared" si="239"/>
        <v>8333.3333333333339</v>
      </c>
      <c r="T3534" s="1265"/>
      <c r="U3534" s="1292" t="s">
        <v>1690</v>
      </c>
      <c r="V3534" s="1293"/>
    </row>
    <row r="3535" spans="1:22" ht="18">
      <c r="A3535" s="1652"/>
      <c r="B3535" s="817">
        <v>8</v>
      </c>
      <c r="C3535" s="1099" t="s">
        <v>82</v>
      </c>
      <c r="D3535" s="1102">
        <v>230</v>
      </c>
      <c r="E3535" s="1102">
        <v>0</v>
      </c>
      <c r="F3535" s="1103" t="s">
        <v>82</v>
      </c>
      <c r="G3535" s="514">
        <v>0</v>
      </c>
      <c r="H3535" s="514" t="s">
        <v>82</v>
      </c>
      <c r="I3535" s="514" t="s">
        <v>82</v>
      </c>
      <c r="J3535" s="764" t="s">
        <v>697</v>
      </c>
      <c r="K3535" s="764">
        <v>0</v>
      </c>
      <c r="L3535" s="868" t="s">
        <v>96</v>
      </c>
      <c r="M3535" s="468" t="s">
        <v>82</v>
      </c>
      <c r="N3535" s="940"/>
      <c r="O3535" s="922"/>
      <c r="P3535" s="871"/>
      <c r="Q3535" s="537">
        <f t="shared" si="238"/>
        <v>0</v>
      </c>
      <c r="R3535" s="470">
        <f>Q3535*0.93</f>
        <v>0</v>
      </c>
      <c r="S3535" s="1264" t="e">
        <f t="shared" si="239"/>
        <v>#DIV/0!</v>
      </c>
      <c r="T3535" s="1265"/>
      <c r="U3535" s="1292" t="s">
        <v>472</v>
      </c>
      <c r="V3535" s="1293"/>
    </row>
    <row r="3536" spans="1:22" ht="18">
      <c r="A3536" s="1652"/>
      <c r="B3536" s="817" t="s">
        <v>465</v>
      </c>
      <c r="C3536" s="1099" t="s">
        <v>82</v>
      </c>
      <c r="D3536" s="1098">
        <v>34</v>
      </c>
      <c r="E3536" s="1104">
        <v>34</v>
      </c>
      <c r="F3536" s="1103" t="s">
        <v>82</v>
      </c>
      <c r="G3536" s="838" t="s">
        <v>96</v>
      </c>
      <c r="H3536" s="468" t="s">
        <v>82</v>
      </c>
      <c r="I3536" s="514" t="s">
        <v>82</v>
      </c>
      <c r="J3536" s="764" t="s">
        <v>699</v>
      </c>
      <c r="K3536" s="514">
        <v>0</v>
      </c>
      <c r="L3536" s="514" t="s">
        <v>82</v>
      </c>
      <c r="M3536" s="863" t="s">
        <v>82</v>
      </c>
      <c r="N3536" s="923"/>
      <c r="O3536" s="922"/>
      <c r="P3536" s="871"/>
      <c r="Q3536" s="537">
        <f t="shared" si="238"/>
        <v>0</v>
      </c>
      <c r="R3536" s="470">
        <f>Q3536*0.93</f>
        <v>0</v>
      </c>
      <c r="S3536" s="1264" t="e">
        <f t="shared" si="239"/>
        <v>#DIV/0!</v>
      </c>
      <c r="T3536" s="1265"/>
      <c r="U3536" s="1292" t="s">
        <v>473</v>
      </c>
      <c r="V3536" s="1293"/>
    </row>
    <row r="3537" spans="1:23" ht="18">
      <c r="A3537" s="1653"/>
      <c r="B3537" s="817" t="s">
        <v>467</v>
      </c>
      <c r="C3537" s="1131">
        <v>30</v>
      </c>
      <c r="D3537" s="1098">
        <v>37</v>
      </c>
      <c r="E3537" s="1109">
        <v>20</v>
      </c>
      <c r="F3537" s="1105">
        <v>32</v>
      </c>
      <c r="G3537" s="514">
        <v>475</v>
      </c>
      <c r="H3537" s="468" t="s">
        <v>82</v>
      </c>
      <c r="I3537" s="514" t="s">
        <v>82</v>
      </c>
      <c r="J3537" s="764">
        <v>0</v>
      </c>
      <c r="K3537" s="764">
        <v>0</v>
      </c>
      <c r="L3537" s="868" t="s">
        <v>484</v>
      </c>
      <c r="M3537" s="1091" t="s">
        <v>2069</v>
      </c>
      <c r="N3537" s="514">
        <v>90000</v>
      </c>
      <c r="O3537" s="787">
        <v>24</v>
      </c>
      <c r="P3537" s="801">
        <v>78</v>
      </c>
      <c r="Q3537" s="537">
        <f t="shared" si="238"/>
        <v>5.28</v>
      </c>
      <c r="R3537" s="470">
        <f>Q3537*0.7835</f>
        <v>4.1368799999999997</v>
      </c>
      <c r="S3537" s="1264">
        <f>N3537/Q3537</f>
        <v>17045.454545454544</v>
      </c>
      <c r="T3537" s="1265"/>
      <c r="U3537" s="1292" t="s">
        <v>1690</v>
      </c>
      <c r="V3537" s="1293"/>
    </row>
    <row r="3538" spans="1:23" ht="18">
      <c r="A3538" s="1651">
        <v>45831</v>
      </c>
      <c r="B3538" s="817" t="s">
        <v>256</v>
      </c>
      <c r="C3538" s="1095">
        <v>60</v>
      </c>
      <c r="D3538" s="1096">
        <v>74</v>
      </c>
      <c r="E3538" s="1101">
        <v>48</v>
      </c>
      <c r="F3538" s="1098">
        <v>36</v>
      </c>
      <c r="G3538" s="514">
        <v>487</v>
      </c>
      <c r="H3538" s="970">
        <v>166</v>
      </c>
      <c r="I3538" s="514" t="s">
        <v>82</v>
      </c>
      <c r="J3538" s="1160" t="s">
        <v>1016</v>
      </c>
      <c r="K3538" s="839" t="s">
        <v>96</v>
      </c>
      <c r="L3538" s="868" t="s">
        <v>484</v>
      </c>
      <c r="M3538" s="468" t="s">
        <v>1202</v>
      </c>
      <c r="N3538" s="786">
        <v>69547</v>
      </c>
      <c r="O3538" s="756">
        <v>155</v>
      </c>
      <c r="P3538" s="768">
        <v>95</v>
      </c>
      <c r="Q3538" s="537">
        <f>O3538*(100-P3538)/100</f>
        <v>7.75</v>
      </c>
      <c r="R3538" s="470">
        <f>Q3538*0.75</f>
        <v>5.8125</v>
      </c>
      <c r="S3538" s="1264">
        <f>N3538/Q3538</f>
        <v>8973.8064516129034</v>
      </c>
      <c r="T3538" s="1265"/>
      <c r="U3538" s="1292" t="s">
        <v>1569</v>
      </c>
      <c r="V3538" s="1293"/>
    </row>
    <row r="3539" spans="1:23" ht="18">
      <c r="A3539" s="1652"/>
      <c r="B3539" s="817">
        <v>6</v>
      </c>
      <c r="C3539" s="1099">
        <v>100</v>
      </c>
      <c r="D3539" s="1100">
        <v>51</v>
      </c>
      <c r="E3539" s="1101">
        <v>72</v>
      </c>
      <c r="F3539" s="1102">
        <v>33</v>
      </c>
      <c r="G3539" s="514">
        <v>524</v>
      </c>
      <c r="H3539" s="514" t="s">
        <v>82</v>
      </c>
      <c r="I3539" s="514" t="s">
        <v>82</v>
      </c>
      <c r="J3539" s="838" t="s">
        <v>701</v>
      </c>
      <c r="K3539" s="1187">
        <v>10</v>
      </c>
      <c r="L3539" s="868" t="s">
        <v>484</v>
      </c>
      <c r="M3539" s="468" t="s">
        <v>2111</v>
      </c>
      <c r="N3539" s="786">
        <v>130000</v>
      </c>
      <c r="O3539" s="756">
        <v>25.5</v>
      </c>
      <c r="P3539" s="801">
        <v>46</v>
      </c>
      <c r="Q3539" s="537">
        <f t="shared" ref="Q3539:Q3543" si="240">O3539*(100-P3539)/100</f>
        <v>13.77</v>
      </c>
      <c r="R3539" s="470">
        <f>Q3539*0.75</f>
        <v>10.327500000000001</v>
      </c>
      <c r="S3539" s="1264">
        <f t="shared" ref="S3539:S3542" si="241">N3539/Q3539</f>
        <v>9440.8133623819904</v>
      </c>
      <c r="T3539" s="1265"/>
      <c r="U3539" s="1292" t="s">
        <v>1690</v>
      </c>
      <c r="V3539" s="1293"/>
    </row>
    <row r="3540" spans="1:23" ht="18">
      <c r="A3540" s="1652"/>
      <c r="B3540" s="817">
        <v>7</v>
      </c>
      <c r="C3540" s="1099">
        <v>100</v>
      </c>
      <c r="D3540" s="1102">
        <v>61</v>
      </c>
      <c r="E3540" s="1102">
        <v>16</v>
      </c>
      <c r="F3540" s="1102">
        <v>33</v>
      </c>
      <c r="G3540" s="514">
        <v>522</v>
      </c>
      <c r="H3540" s="514" t="s">
        <v>82</v>
      </c>
      <c r="I3540" s="514" t="s">
        <v>82</v>
      </c>
      <c r="J3540" s="764" t="s">
        <v>443</v>
      </c>
      <c r="K3540" s="764" t="s">
        <v>443</v>
      </c>
      <c r="L3540" s="868" t="s">
        <v>484</v>
      </c>
      <c r="M3540" s="468" t="s">
        <v>2084</v>
      </c>
      <c r="N3540" s="514">
        <v>184000</v>
      </c>
      <c r="O3540" s="756">
        <v>27.25</v>
      </c>
      <c r="P3540" s="1130">
        <v>20</v>
      </c>
      <c r="Q3540" s="537">
        <f t="shared" si="240"/>
        <v>21.8</v>
      </c>
      <c r="R3540" s="470">
        <f>Q3540*0.75</f>
        <v>16.350000000000001</v>
      </c>
      <c r="S3540" s="1264">
        <f t="shared" si="241"/>
        <v>8440.3669724770643</v>
      </c>
      <c r="T3540" s="1265"/>
      <c r="U3540" s="1292" t="s">
        <v>1690</v>
      </c>
      <c r="V3540" s="1293"/>
    </row>
    <row r="3541" spans="1:23" ht="18">
      <c r="A3541" s="1652"/>
      <c r="B3541" s="817">
        <v>8</v>
      </c>
      <c r="C3541" s="1099" t="s">
        <v>82</v>
      </c>
      <c r="D3541" s="1102">
        <v>230</v>
      </c>
      <c r="E3541" s="1102">
        <v>0</v>
      </c>
      <c r="F3541" s="1103" t="s">
        <v>82</v>
      </c>
      <c r="G3541" s="514">
        <v>0</v>
      </c>
      <c r="H3541" s="514" t="s">
        <v>82</v>
      </c>
      <c r="I3541" s="514" t="s">
        <v>82</v>
      </c>
      <c r="J3541" s="764" t="s">
        <v>697</v>
      </c>
      <c r="K3541" s="764">
        <v>0</v>
      </c>
      <c r="L3541" s="868" t="s">
        <v>96</v>
      </c>
      <c r="M3541" s="468" t="s">
        <v>82</v>
      </c>
      <c r="N3541" s="940"/>
      <c r="O3541" s="922"/>
      <c r="P3541" s="871"/>
      <c r="Q3541" s="537">
        <f t="shared" si="240"/>
        <v>0</v>
      </c>
      <c r="R3541" s="470">
        <f>Q3541*0.93</f>
        <v>0</v>
      </c>
      <c r="S3541" s="1264" t="e">
        <f t="shared" si="241"/>
        <v>#DIV/0!</v>
      </c>
      <c r="T3541" s="1265"/>
      <c r="U3541" s="1292" t="s">
        <v>472</v>
      </c>
      <c r="V3541" s="1293"/>
    </row>
    <row r="3542" spans="1:23" ht="18">
      <c r="A3542" s="1652"/>
      <c r="B3542" s="817" t="s">
        <v>465</v>
      </c>
      <c r="C3542" s="1099" t="s">
        <v>82</v>
      </c>
      <c r="D3542" s="1098">
        <v>34</v>
      </c>
      <c r="E3542" s="1104">
        <v>34</v>
      </c>
      <c r="F3542" s="1103" t="s">
        <v>82</v>
      </c>
      <c r="G3542" s="838" t="s">
        <v>96</v>
      </c>
      <c r="H3542" s="468" t="s">
        <v>82</v>
      </c>
      <c r="I3542" s="514" t="s">
        <v>82</v>
      </c>
      <c r="J3542" s="764" t="s">
        <v>699</v>
      </c>
      <c r="K3542" s="514">
        <v>0</v>
      </c>
      <c r="L3542" s="514" t="s">
        <v>82</v>
      </c>
      <c r="M3542" s="863" t="s">
        <v>82</v>
      </c>
      <c r="N3542" s="923"/>
      <c r="O3542" s="922"/>
      <c r="P3542" s="871"/>
      <c r="Q3542" s="537">
        <f t="shared" si="240"/>
        <v>0</v>
      </c>
      <c r="R3542" s="470">
        <f>Q3542*0.93</f>
        <v>0</v>
      </c>
      <c r="S3542" s="1264" t="e">
        <f t="shared" si="241"/>
        <v>#DIV/0!</v>
      </c>
      <c r="T3542" s="1265"/>
      <c r="U3542" s="1292" t="s">
        <v>473</v>
      </c>
      <c r="V3542" s="1293"/>
    </row>
    <row r="3543" spans="1:23" ht="18">
      <c r="A3543" s="1653"/>
      <c r="B3543" s="817" t="s">
        <v>467</v>
      </c>
      <c r="C3543" s="1131">
        <v>30</v>
      </c>
      <c r="D3543" s="1098">
        <v>37</v>
      </c>
      <c r="E3543" s="1109">
        <v>20</v>
      </c>
      <c r="F3543" s="1105">
        <v>32</v>
      </c>
      <c r="G3543" s="514">
        <v>475</v>
      </c>
      <c r="H3543" s="468" t="s">
        <v>82</v>
      </c>
      <c r="I3543" s="514" t="s">
        <v>82</v>
      </c>
      <c r="J3543" s="764">
        <v>0</v>
      </c>
      <c r="K3543" s="764">
        <v>0</v>
      </c>
      <c r="L3543" s="868" t="s">
        <v>484</v>
      </c>
      <c r="M3543" s="1091" t="s">
        <v>2069</v>
      </c>
      <c r="N3543" s="514">
        <v>90000</v>
      </c>
      <c r="O3543" s="787">
        <v>24</v>
      </c>
      <c r="P3543" s="801">
        <v>78</v>
      </c>
      <c r="Q3543" s="537">
        <f t="shared" si="240"/>
        <v>5.28</v>
      </c>
      <c r="R3543" s="470">
        <f>Q3543*0.7835</f>
        <v>4.1368799999999997</v>
      </c>
      <c r="S3543" s="1264">
        <f>N3543/Q3543</f>
        <v>17045.454545454544</v>
      </c>
      <c r="T3543" s="1265"/>
      <c r="U3543" s="1292" t="s">
        <v>1690</v>
      </c>
      <c r="V3543" s="1293"/>
    </row>
    <row r="3544" spans="1:23" ht="18">
      <c r="A3544" s="1651">
        <v>45832</v>
      </c>
      <c r="B3544" s="817" t="s">
        <v>256</v>
      </c>
      <c r="C3544" s="1095">
        <v>60</v>
      </c>
      <c r="D3544" s="1096">
        <v>74</v>
      </c>
      <c r="E3544" s="1101">
        <v>48</v>
      </c>
      <c r="F3544" s="1098">
        <v>36</v>
      </c>
      <c r="G3544" s="514">
        <v>492</v>
      </c>
      <c r="H3544" s="970">
        <v>166</v>
      </c>
      <c r="I3544" s="514" t="s">
        <v>82</v>
      </c>
      <c r="J3544" s="1160" t="s">
        <v>1016</v>
      </c>
      <c r="K3544" s="839" t="s">
        <v>96</v>
      </c>
      <c r="L3544" s="868" t="s">
        <v>484</v>
      </c>
      <c r="M3544" s="468" t="s">
        <v>1202</v>
      </c>
      <c r="N3544" s="786">
        <v>69236</v>
      </c>
      <c r="O3544" s="756">
        <v>155</v>
      </c>
      <c r="P3544" s="768">
        <v>95</v>
      </c>
      <c r="Q3544" s="537">
        <f>O3544*(100-P3544)/100</f>
        <v>7.75</v>
      </c>
      <c r="R3544" s="470">
        <f>Q3544*0.75</f>
        <v>5.8125</v>
      </c>
      <c r="S3544" s="1264">
        <f>N3544/Q3544</f>
        <v>8933.677419354839</v>
      </c>
      <c r="T3544" s="1265"/>
      <c r="U3544" s="1292" t="s">
        <v>1569</v>
      </c>
      <c r="V3544" s="1293"/>
    </row>
    <row r="3545" spans="1:23" ht="18">
      <c r="A3545" s="1652"/>
      <c r="B3545" s="817">
        <v>6</v>
      </c>
      <c r="C3545" s="1099">
        <v>100</v>
      </c>
      <c r="D3545" s="1100" t="s">
        <v>1824</v>
      </c>
      <c r="E3545" s="1101">
        <v>72</v>
      </c>
      <c r="F3545" s="1102">
        <v>33</v>
      </c>
      <c r="G3545" s="514">
        <v>529</v>
      </c>
      <c r="H3545" s="514" t="s">
        <v>82</v>
      </c>
      <c r="I3545" s="514" t="s">
        <v>82</v>
      </c>
      <c r="J3545" s="838" t="s">
        <v>701</v>
      </c>
      <c r="K3545" s="1187">
        <v>11</v>
      </c>
      <c r="L3545" s="868" t="s">
        <v>484</v>
      </c>
      <c r="M3545" s="468" t="s">
        <v>2120</v>
      </c>
      <c r="N3545" s="786">
        <v>130000</v>
      </c>
      <c r="O3545" s="756">
        <v>26</v>
      </c>
      <c r="P3545" s="801">
        <v>46</v>
      </c>
      <c r="Q3545" s="537">
        <f t="shared" ref="Q3545:Q3549" si="242">O3545*(100-P3545)/100</f>
        <v>14.04</v>
      </c>
      <c r="R3545" s="470">
        <f>Q3545*0.75</f>
        <v>10.53</v>
      </c>
      <c r="S3545" s="1264">
        <f t="shared" ref="S3545:S3548" si="243">N3545/Q3545</f>
        <v>9259.2592592592591</v>
      </c>
      <c r="T3545" s="1265"/>
      <c r="U3545" s="1292" t="s">
        <v>1690</v>
      </c>
      <c r="V3545" s="1293"/>
    </row>
    <row r="3546" spans="1:23" ht="18">
      <c r="A3546" s="1652"/>
      <c r="B3546" s="817">
        <v>7</v>
      </c>
      <c r="C3546" s="1099">
        <v>100</v>
      </c>
      <c r="D3546" s="1102">
        <v>61</v>
      </c>
      <c r="E3546" s="1102">
        <v>16</v>
      </c>
      <c r="F3546" s="1102">
        <v>33</v>
      </c>
      <c r="G3546" s="514">
        <v>511</v>
      </c>
      <c r="H3546" s="514" t="s">
        <v>82</v>
      </c>
      <c r="I3546" s="514" t="s">
        <v>82</v>
      </c>
      <c r="J3546" s="764" t="s">
        <v>443</v>
      </c>
      <c r="K3546" s="764" t="s">
        <v>443</v>
      </c>
      <c r="L3546" s="868" t="s">
        <v>484</v>
      </c>
      <c r="M3546" s="468" t="s">
        <v>2121</v>
      </c>
      <c r="N3546" s="514">
        <v>184000</v>
      </c>
      <c r="O3546" s="756">
        <v>27.46</v>
      </c>
      <c r="P3546" s="1130">
        <v>20</v>
      </c>
      <c r="Q3546" s="537">
        <f t="shared" si="242"/>
        <v>21.968000000000004</v>
      </c>
      <c r="R3546" s="470">
        <f>Q3546*0.75</f>
        <v>16.476000000000003</v>
      </c>
      <c r="S3546" s="1264">
        <f t="shared" si="243"/>
        <v>8375.8193736343765</v>
      </c>
      <c r="T3546" s="1265"/>
      <c r="U3546" s="1292" t="s">
        <v>1690</v>
      </c>
      <c r="V3546" s="1293"/>
    </row>
    <row r="3547" spans="1:23" ht="18">
      <c r="A3547" s="1652"/>
      <c r="B3547" s="817">
        <v>8</v>
      </c>
      <c r="C3547" s="1099" t="s">
        <v>82</v>
      </c>
      <c r="D3547" s="1102">
        <v>230</v>
      </c>
      <c r="E3547" s="1102">
        <v>0</v>
      </c>
      <c r="F3547" s="1103" t="s">
        <v>82</v>
      </c>
      <c r="G3547" s="514">
        <v>0</v>
      </c>
      <c r="H3547" s="514" t="s">
        <v>82</v>
      </c>
      <c r="I3547" s="514" t="s">
        <v>82</v>
      </c>
      <c r="J3547" s="764" t="s">
        <v>697</v>
      </c>
      <c r="K3547" s="764">
        <v>0</v>
      </c>
      <c r="L3547" s="868" t="s">
        <v>96</v>
      </c>
      <c r="M3547" s="468" t="s">
        <v>82</v>
      </c>
      <c r="N3547" s="940"/>
      <c r="O3547" s="922"/>
      <c r="P3547" s="871"/>
      <c r="Q3547" s="537">
        <f t="shared" si="242"/>
        <v>0</v>
      </c>
      <c r="R3547" s="470">
        <f>Q3547*0.93</f>
        <v>0</v>
      </c>
      <c r="S3547" s="1264" t="e">
        <f t="shared" si="243"/>
        <v>#DIV/0!</v>
      </c>
      <c r="T3547" s="1265"/>
      <c r="U3547" s="1292" t="s">
        <v>472</v>
      </c>
      <c r="V3547" s="1293"/>
    </row>
    <row r="3548" spans="1:23" ht="18">
      <c r="A3548" s="1652"/>
      <c r="B3548" s="817" t="s">
        <v>465</v>
      </c>
      <c r="C3548" s="1099" t="s">
        <v>82</v>
      </c>
      <c r="D3548" s="1098">
        <v>34</v>
      </c>
      <c r="E3548" s="1104">
        <v>34</v>
      </c>
      <c r="F3548" s="1103" t="s">
        <v>82</v>
      </c>
      <c r="G3548" s="838" t="s">
        <v>96</v>
      </c>
      <c r="H3548" s="468" t="s">
        <v>82</v>
      </c>
      <c r="I3548" s="514" t="s">
        <v>82</v>
      </c>
      <c r="J3548" s="764" t="s">
        <v>699</v>
      </c>
      <c r="K3548" s="514">
        <v>0</v>
      </c>
      <c r="L3548" s="514" t="s">
        <v>82</v>
      </c>
      <c r="M3548" s="863" t="s">
        <v>82</v>
      </c>
      <c r="N3548" s="923"/>
      <c r="O3548" s="922"/>
      <c r="P3548" s="871"/>
      <c r="Q3548" s="537">
        <f t="shared" si="242"/>
        <v>0</v>
      </c>
      <c r="R3548" s="470">
        <f>Q3548*0.93</f>
        <v>0</v>
      </c>
      <c r="S3548" s="1264" t="e">
        <f t="shared" si="243"/>
        <v>#DIV/0!</v>
      </c>
      <c r="T3548" s="1265"/>
      <c r="U3548" s="1292" t="s">
        <v>473</v>
      </c>
      <c r="V3548" s="1293"/>
    </row>
    <row r="3549" spans="1:23" ht="18">
      <c r="A3549" s="1653"/>
      <c r="B3549" s="817" t="s">
        <v>467</v>
      </c>
      <c r="C3549" s="1131">
        <v>30</v>
      </c>
      <c r="D3549" s="1098">
        <v>37</v>
      </c>
      <c r="E3549" s="1109">
        <v>20</v>
      </c>
      <c r="F3549" s="1105">
        <v>32</v>
      </c>
      <c r="G3549" s="514">
        <v>477</v>
      </c>
      <c r="H3549" s="468" t="s">
        <v>82</v>
      </c>
      <c r="I3549" s="514" t="s">
        <v>82</v>
      </c>
      <c r="J3549" s="764">
        <v>0</v>
      </c>
      <c r="K3549" s="764">
        <v>0</v>
      </c>
      <c r="L3549" s="868" t="s">
        <v>484</v>
      </c>
      <c r="M3549" s="1091" t="s">
        <v>2069</v>
      </c>
      <c r="N3549" s="514">
        <v>90000</v>
      </c>
      <c r="O3549" s="787">
        <v>24</v>
      </c>
      <c r="P3549" s="801">
        <v>78</v>
      </c>
      <c r="Q3549" s="537">
        <f t="shared" si="242"/>
        <v>5.28</v>
      </c>
      <c r="R3549" s="470">
        <f>Q3549*0.7835</f>
        <v>4.1368799999999997</v>
      </c>
      <c r="S3549" s="1264">
        <f>N3549/Q3549</f>
        <v>17045.454545454544</v>
      </c>
      <c r="T3549" s="1265"/>
      <c r="U3549" s="1292" t="s">
        <v>1690</v>
      </c>
      <c r="V3549" s="1293"/>
    </row>
    <row r="3550" spans="1:23" ht="18">
      <c r="A3550" s="1651">
        <v>45833</v>
      </c>
      <c r="B3550" s="817" t="s">
        <v>256</v>
      </c>
      <c r="C3550" s="1095">
        <v>60</v>
      </c>
      <c r="D3550" s="1096">
        <v>73</v>
      </c>
      <c r="E3550" s="1101">
        <v>48</v>
      </c>
      <c r="F3550" s="1098" t="s">
        <v>874</v>
      </c>
      <c r="G3550" s="514">
        <v>503</v>
      </c>
      <c r="H3550" s="970">
        <v>166</v>
      </c>
      <c r="I3550" s="514" t="s">
        <v>82</v>
      </c>
      <c r="J3550" s="1160" t="s">
        <v>1016</v>
      </c>
      <c r="K3550" s="839" t="s">
        <v>96</v>
      </c>
      <c r="L3550" s="868" t="s">
        <v>484</v>
      </c>
      <c r="M3550" s="468" t="s">
        <v>2123</v>
      </c>
      <c r="N3550" s="786">
        <v>70827</v>
      </c>
      <c r="O3550" s="756">
        <v>155</v>
      </c>
      <c r="P3550" s="768">
        <v>95</v>
      </c>
      <c r="Q3550" s="537">
        <f>O3550*(100-P3550)/100</f>
        <v>7.75</v>
      </c>
      <c r="R3550" s="470">
        <f>Q3550*0.75</f>
        <v>5.8125</v>
      </c>
      <c r="S3550" s="1264">
        <f>N3550/Q3550</f>
        <v>9138.967741935483</v>
      </c>
      <c r="T3550" s="1265"/>
      <c r="U3550" s="1292" t="s">
        <v>2126</v>
      </c>
      <c r="V3550" s="1293"/>
      <c r="W3550" s="959">
        <v>14</v>
      </c>
    </row>
    <row r="3551" spans="1:23" ht="18">
      <c r="A3551" s="1652"/>
      <c r="B3551" s="817">
        <v>6</v>
      </c>
      <c r="C3551" s="1099">
        <v>100</v>
      </c>
      <c r="D3551" s="1100">
        <v>50</v>
      </c>
      <c r="E3551" s="1101">
        <v>72</v>
      </c>
      <c r="F3551" s="1102" t="s">
        <v>1351</v>
      </c>
      <c r="G3551" s="514">
        <v>532</v>
      </c>
      <c r="H3551" s="514" t="s">
        <v>82</v>
      </c>
      <c r="I3551" s="514" t="s">
        <v>82</v>
      </c>
      <c r="J3551" s="838" t="s">
        <v>701</v>
      </c>
      <c r="K3551" s="1187">
        <v>11</v>
      </c>
      <c r="L3551" s="868" t="s">
        <v>484</v>
      </c>
      <c r="M3551" s="468" t="s">
        <v>2120</v>
      </c>
      <c r="N3551" s="786">
        <v>130000</v>
      </c>
      <c r="O3551" s="756">
        <v>23.5</v>
      </c>
      <c r="P3551" s="801">
        <v>35</v>
      </c>
      <c r="Q3551" s="537">
        <f t="shared" ref="Q3551:Q3555" si="244">O3551*(100-P3551)/100</f>
        <v>15.275</v>
      </c>
      <c r="R3551" s="470">
        <f>Q3551*0.75</f>
        <v>11.456250000000001</v>
      </c>
      <c r="S3551" s="1264">
        <f t="shared" ref="S3551:S3554" si="245">N3551/Q3551</f>
        <v>8510.6382978723395</v>
      </c>
      <c r="T3551" s="1265"/>
      <c r="U3551" s="1292" t="s">
        <v>2071</v>
      </c>
      <c r="V3551" s="1293"/>
      <c r="W3551" s="959">
        <v>15</v>
      </c>
    </row>
    <row r="3552" spans="1:23" ht="18">
      <c r="A3552" s="1652"/>
      <c r="B3552" s="817">
        <v>7</v>
      </c>
      <c r="C3552" s="1099">
        <v>100</v>
      </c>
      <c r="D3552" s="1102">
        <v>61</v>
      </c>
      <c r="E3552" s="1102">
        <v>16</v>
      </c>
      <c r="F3552" s="1102">
        <v>33</v>
      </c>
      <c r="G3552" s="514">
        <v>508</v>
      </c>
      <c r="H3552" s="514" t="s">
        <v>82</v>
      </c>
      <c r="I3552" s="514" t="s">
        <v>82</v>
      </c>
      <c r="J3552" s="764" t="s">
        <v>443</v>
      </c>
      <c r="K3552" s="764" t="s">
        <v>443</v>
      </c>
      <c r="L3552" s="868" t="s">
        <v>484</v>
      </c>
      <c r="M3552" s="468" t="s">
        <v>2084</v>
      </c>
      <c r="N3552" s="514">
        <v>184000</v>
      </c>
      <c r="O3552" s="756">
        <v>25.17</v>
      </c>
      <c r="P3552" s="1130">
        <v>20</v>
      </c>
      <c r="Q3552" s="537">
        <f t="shared" si="244"/>
        <v>20.136000000000003</v>
      </c>
      <c r="R3552" s="470">
        <f>Q3552*0.75</f>
        <v>15.102000000000002</v>
      </c>
      <c r="S3552" s="1264">
        <f t="shared" si="245"/>
        <v>9137.8625347636062</v>
      </c>
      <c r="T3552" s="1265"/>
      <c r="U3552" s="1292" t="s">
        <v>1690</v>
      </c>
      <c r="V3552" s="1293"/>
    </row>
    <row r="3553" spans="1:23" ht="18">
      <c r="A3553" s="1652"/>
      <c r="B3553" s="817">
        <v>8</v>
      </c>
      <c r="C3553" s="1099" t="s">
        <v>82</v>
      </c>
      <c r="D3553" s="1102">
        <v>230</v>
      </c>
      <c r="E3553" s="1102">
        <v>0</v>
      </c>
      <c r="F3553" s="1103" t="s">
        <v>82</v>
      </c>
      <c r="G3553" s="514">
        <v>0</v>
      </c>
      <c r="H3553" s="514" t="s">
        <v>82</v>
      </c>
      <c r="I3553" s="514" t="s">
        <v>82</v>
      </c>
      <c r="J3553" s="764" t="s">
        <v>697</v>
      </c>
      <c r="K3553" s="764">
        <v>0</v>
      </c>
      <c r="L3553" s="868" t="s">
        <v>96</v>
      </c>
      <c r="M3553" s="468" t="s">
        <v>82</v>
      </c>
      <c r="N3553" s="940"/>
      <c r="O3553" s="922"/>
      <c r="P3553" s="871"/>
      <c r="Q3553" s="537">
        <f t="shared" si="244"/>
        <v>0</v>
      </c>
      <c r="R3553" s="470">
        <f>Q3553*0.93</f>
        <v>0</v>
      </c>
      <c r="S3553" s="1264" t="e">
        <f t="shared" si="245"/>
        <v>#DIV/0!</v>
      </c>
      <c r="T3553" s="1265"/>
      <c r="U3553" s="1292" t="s">
        <v>472</v>
      </c>
      <c r="V3553" s="1293"/>
    </row>
    <row r="3554" spans="1:23" ht="18">
      <c r="A3554" s="1652"/>
      <c r="B3554" s="817" t="s">
        <v>465</v>
      </c>
      <c r="C3554" s="1099" t="s">
        <v>82</v>
      </c>
      <c r="D3554" s="1098">
        <v>34</v>
      </c>
      <c r="E3554" s="1104">
        <v>34</v>
      </c>
      <c r="F3554" s="1103" t="s">
        <v>82</v>
      </c>
      <c r="G3554" s="838" t="s">
        <v>96</v>
      </c>
      <c r="H3554" s="468" t="s">
        <v>82</v>
      </c>
      <c r="I3554" s="514" t="s">
        <v>82</v>
      </c>
      <c r="J3554" s="764" t="s">
        <v>699</v>
      </c>
      <c r="K3554" s="514">
        <v>0</v>
      </c>
      <c r="L3554" s="514" t="s">
        <v>82</v>
      </c>
      <c r="M3554" s="863" t="s">
        <v>82</v>
      </c>
      <c r="N3554" s="923"/>
      <c r="O3554" s="922"/>
      <c r="P3554" s="871"/>
      <c r="Q3554" s="537">
        <f t="shared" si="244"/>
        <v>0</v>
      </c>
      <c r="R3554" s="470">
        <f>Q3554*0.93</f>
        <v>0</v>
      </c>
      <c r="S3554" s="1264" t="e">
        <f t="shared" si="245"/>
        <v>#DIV/0!</v>
      </c>
      <c r="T3554" s="1265"/>
      <c r="U3554" s="1292" t="s">
        <v>473</v>
      </c>
      <c r="V3554" s="1293"/>
    </row>
    <row r="3555" spans="1:23" ht="18">
      <c r="A3555" s="1653"/>
      <c r="B3555" s="817" t="s">
        <v>467</v>
      </c>
      <c r="C3555" s="1131">
        <v>30</v>
      </c>
      <c r="D3555" s="1098">
        <v>37</v>
      </c>
      <c r="E3555" s="1109">
        <v>20</v>
      </c>
      <c r="F3555" s="1105">
        <v>32</v>
      </c>
      <c r="G3555" s="514">
        <v>480</v>
      </c>
      <c r="H3555" s="468" t="s">
        <v>82</v>
      </c>
      <c r="I3555" s="514" t="s">
        <v>82</v>
      </c>
      <c r="J3555" s="764">
        <v>0</v>
      </c>
      <c r="K3555" s="764">
        <v>0</v>
      </c>
      <c r="L3555" s="868" t="s">
        <v>484</v>
      </c>
      <c r="M3555" s="1091" t="s">
        <v>2124</v>
      </c>
      <c r="N3555" s="514">
        <v>90000</v>
      </c>
      <c r="O3555" s="787">
        <v>24</v>
      </c>
      <c r="P3555" s="801">
        <v>78</v>
      </c>
      <c r="Q3555" s="537">
        <f t="shared" si="244"/>
        <v>5.28</v>
      </c>
      <c r="R3555" s="470">
        <f>Q3555*0.7835</f>
        <v>4.1368799999999997</v>
      </c>
      <c r="S3555" s="1264">
        <f>N3555/Q3555</f>
        <v>17045.454545454544</v>
      </c>
      <c r="T3555" s="1265"/>
      <c r="U3555" s="1292" t="s">
        <v>1690</v>
      </c>
      <c r="V3555" s="1293"/>
    </row>
    <row r="3556" spans="1:23" ht="18.75" customHeight="1">
      <c r="A3556" s="1651">
        <v>45834</v>
      </c>
      <c r="B3556" s="817" t="s">
        <v>256</v>
      </c>
      <c r="C3556" s="1095" t="s">
        <v>837</v>
      </c>
      <c r="D3556" s="1096" t="s">
        <v>2128</v>
      </c>
      <c r="E3556" s="1101">
        <v>48</v>
      </c>
      <c r="F3556" s="1098" t="s">
        <v>1351</v>
      </c>
      <c r="G3556" s="514">
        <v>522</v>
      </c>
      <c r="H3556" s="970">
        <v>166</v>
      </c>
      <c r="I3556" s="514" t="s">
        <v>82</v>
      </c>
      <c r="J3556" s="1160" t="s">
        <v>1016</v>
      </c>
      <c r="K3556" s="839" t="s">
        <v>96</v>
      </c>
      <c r="L3556" s="868" t="s">
        <v>484</v>
      </c>
      <c r="M3556" s="468" t="s">
        <v>2123</v>
      </c>
      <c r="N3556" s="786">
        <v>73206</v>
      </c>
      <c r="O3556" s="756">
        <v>155</v>
      </c>
      <c r="P3556" s="768">
        <v>95</v>
      </c>
      <c r="Q3556" s="537">
        <f>O3556*(100-P3556)/100</f>
        <v>7.75</v>
      </c>
      <c r="R3556" s="470">
        <f>Q3556*0.75</f>
        <v>5.8125</v>
      </c>
      <c r="S3556" s="1264">
        <f>N3556/Q3556</f>
        <v>9445.9354838709678</v>
      </c>
      <c r="T3556" s="1265"/>
      <c r="U3556" s="1292" t="s">
        <v>1753</v>
      </c>
      <c r="V3556" s="1293"/>
    </row>
    <row r="3557" spans="1:23" ht="18.75" customHeight="1">
      <c r="A3557" s="1652"/>
      <c r="B3557" s="817">
        <v>6</v>
      </c>
      <c r="C3557" s="1099">
        <v>100</v>
      </c>
      <c r="D3557" s="1100">
        <v>50</v>
      </c>
      <c r="E3557" s="1101">
        <v>72</v>
      </c>
      <c r="F3557" s="1102">
        <v>33</v>
      </c>
      <c r="G3557" s="514">
        <v>536</v>
      </c>
      <c r="H3557" s="514" t="s">
        <v>82</v>
      </c>
      <c r="I3557" s="514" t="s">
        <v>82</v>
      </c>
      <c r="J3557" s="838" t="s">
        <v>701</v>
      </c>
      <c r="K3557" s="1187">
        <v>11</v>
      </c>
      <c r="L3557" s="868" t="s">
        <v>484</v>
      </c>
      <c r="M3557" s="468" t="s">
        <v>2120</v>
      </c>
      <c r="N3557" s="786">
        <v>130000</v>
      </c>
      <c r="O3557" s="756">
        <v>23.6</v>
      </c>
      <c r="P3557" s="801">
        <v>35</v>
      </c>
      <c r="Q3557" s="537">
        <f t="shared" ref="Q3557:Q3561" si="246">O3557*(100-P3557)/100</f>
        <v>15.34</v>
      </c>
      <c r="R3557" s="470">
        <f>Q3557*0.75</f>
        <v>11.504999999999999</v>
      </c>
      <c r="S3557" s="1264">
        <f t="shared" ref="S3557:S3560" si="247">N3557/Q3557</f>
        <v>8474.5762711864409</v>
      </c>
      <c r="T3557" s="1265"/>
      <c r="U3557" s="1292" t="s">
        <v>1690</v>
      </c>
      <c r="V3557" s="1293"/>
    </row>
    <row r="3558" spans="1:23" ht="18.75" customHeight="1">
      <c r="A3558" s="1652"/>
      <c r="B3558" s="817">
        <v>7</v>
      </c>
      <c r="C3558" s="1099">
        <v>100</v>
      </c>
      <c r="D3558" s="1102">
        <v>61</v>
      </c>
      <c r="E3558" s="1102">
        <v>16</v>
      </c>
      <c r="F3558" s="1102" t="s">
        <v>1351</v>
      </c>
      <c r="G3558" s="514">
        <v>504</v>
      </c>
      <c r="H3558" s="514" t="s">
        <v>82</v>
      </c>
      <c r="I3558" s="514" t="s">
        <v>82</v>
      </c>
      <c r="J3558" s="764" t="s">
        <v>443</v>
      </c>
      <c r="K3558" s="764" t="s">
        <v>443</v>
      </c>
      <c r="L3558" s="868" t="s">
        <v>484</v>
      </c>
      <c r="M3558" s="468" t="s">
        <v>2121</v>
      </c>
      <c r="N3558" s="514">
        <v>184000</v>
      </c>
      <c r="O3558" s="756">
        <v>25.4</v>
      </c>
      <c r="P3558" s="1130">
        <v>22</v>
      </c>
      <c r="Q3558" s="537">
        <f t="shared" si="246"/>
        <v>19.811999999999998</v>
      </c>
      <c r="R3558" s="470">
        <f>Q3558*0.75</f>
        <v>14.858999999999998</v>
      </c>
      <c r="S3558" s="1264">
        <f t="shared" si="247"/>
        <v>9287.3006258833047</v>
      </c>
      <c r="T3558" s="1265"/>
      <c r="U3558" s="1292" t="s">
        <v>1684</v>
      </c>
      <c r="V3558" s="1293"/>
      <c r="W3558" s="959">
        <v>9</v>
      </c>
    </row>
    <row r="3559" spans="1:23" ht="18.75" customHeight="1">
      <c r="A3559" s="1652"/>
      <c r="B3559" s="817">
        <v>8</v>
      </c>
      <c r="C3559" s="1099" t="s">
        <v>82</v>
      </c>
      <c r="D3559" s="1102">
        <v>230</v>
      </c>
      <c r="E3559" s="1102">
        <v>0</v>
      </c>
      <c r="F3559" s="1103" t="s">
        <v>82</v>
      </c>
      <c r="G3559" s="514">
        <v>0</v>
      </c>
      <c r="H3559" s="514" t="s">
        <v>82</v>
      </c>
      <c r="I3559" s="514" t="s">
        <v>82</v>
      </c>
      <c r="J3559" s="764" t="s">
        <v>697</v>
      </c>
      <c r="K3559" s="764">
        <v>0</v>
      </c>
      <c r="L3559" s="868" t="s">
        <v>96</v>
      </c>
      <c r="M3559" s="468" t="s">
        <v>82</v>
      </c>
      <c r="N3559" s="940"/>
      <c r="O3559" s="922"/>
      <c r="P3559" s="871"/>
      <c r="Q3559" s="537">
        <f t="shared" si="246"/>
        <v>0</v>
      </c>
      <c r="R3559" s="470">
        <f>Q3559*0.93</f>
        <v>0</v>
      </c>
      <c r="S3559" s="1264" t="e">
        <f t="shared" si="247"/>
        <v>#DIV/0!</v>
      </c>
      <c r="T3559" s="1265"/>
      <c r="U3559" s="1292" t="s">
        <v>472</v>
      </c>
      <c r="V3559" s="1293"/>
    </row>
    <row r="3560" spans="1:23" ht="18.75" customHeight="1">
      <c r="A3560" s="1652"/>
      <c r="B3560" s="817" t="s">
        <v>465</v>
      </c>
      <c r="C3560" s="1099" t="s">
        <v>82</v>
      </c>
      <c r="D3560" s="1098">
        <v>34</v>
      </c>
      <c r="E3560" s="1104">
        <v>34</v>
      </c>
      <c r="F3560" s="1103" t="s">
        <v>82</v>
      </c>
      <c r="G3560" s="838" t="s">
        <v>96</v>
      </c>
      <c r="H3560" s="468" t="s">
        <v>82</v>
      </c>
      <c r="I3560" s="514" t="s">
        <v>82</v>
      </c>
      <c r="J3560" s="764" t="s">
        <v>699</v>
      </c>
      <c r="K3560" s="514">
        <v>0</v>
      </c>
      <c r="L3560" s="514" t="s">
        <v>82</v>
      </c>
      <c r="M3560" s="863" t="s">
        <v>82</v>
      </c>
      <c r="N3560" s="923"/>
      <c r="O3560" s="922"/>
      <c r="P3560" s="871"/>
      <c r="Q3560" s="537">
        <f t="shared" si="246"/>
        <v>0</v>
      </c>
      <c r="R3560" s="470">
        <f>Q3560*0.93</f>
        <v>0</v>
      </c>
      <c r="S3560" s="1264" t="e">
        <f t="shared" si="247"/>
        <v>#DIV/0!</v>
      </c>
      <c r="T3560" s="1265"/>
      <c r="U3560" s="1292" t="s">
        <v>473</v>
      </c>
      <c r="V3560" s="1293"/>
    </row>
    <row r="3561" spans="1:23" ht="18.75" customHeight="1">
      <c r="A3561" s="1653"/>
      <c r="B3561" s="817" t="s">
        <v>467</v>
      </c>
      <c r="C3561" s="1131">
        <v>30</v>
      </c>
      <c r="D3561" s="1098">
        <v>37</v>
      </c>
      <c r="E3561" s="1109">
        <v>20</v>
      </c>
      <c r="F3561" s="1105">
        <v>32</v>
      </c>
      <c r="G3561" s="514">
        <v>480</v>
      </c>
      <c r="H3561" s="468" t="s">
        <v>82</v>
      </c>
      <c r="I3561" s="514" t="s">
        <v>82</v>
      </c>
      <c r="J3561" s="764">
        <v>0</v>
      </c>
      <c r="K3561" s="764">
        <v>0</v>
      </c>
      <c r="L3561" s="868" t="s">
        <v>484</v>
      </c>
      <c r="M3561" s="1091" t="s">
        <v>2069</v>
      </c>
      <c r="N3561" s="514">
        <v>90000</v>
      </c>
      <c r="O3561" s="787">
        <v>24</v>
      </c>
      <c r="P3561" s="801">
        <v>78</v>
      </c>
      <c r="Q3561" s="537">
        <f t="shared" si="246"/>
        <v>5.28</v>
      </c>
      <c r="R3561" s="470">
        <f>Q3561*0.7835</f>
        <v>4.1368799999999997</v>
      </c>
      <c r="S3561" s="1264">
        <f>N3561/Q3561</f>
        <v>17045.454545454544</v>
      </c>
      <c r="T3561" s="1265"/>
      <c r="U3561" s="1292" t="s">
        <v>1690</v>
      </c>
      <c r="V3561" s="1293"/>
    </row>
    <row r="3562" spans="1:23" ht="19">
      <c r="A3562" s="1651">
        <v>45835</v>
      </c>
      <c r="B3562" s="817" t="s">
        <v>256</v>
      </c>
      <c r="C3562" s="1095">
        <v>65</v>
      </c>
      <c r="D3562" s="1096" t="s">
        <v>1226</v>
      </c>
      <c r="E3562" s="1101">
        <v>48</v>
      </c>
      <c r="F3562" s="1098" t="s">
        <v>874</v>
      </c>
      <c r="G3562" s="514">
        <v>522</v>
      </c>
      <c r="H3562" s="970">
        <v>166</v>
      </c>
      <c r="I3562" s="514" t="s">
        <v>82</v>
      </c>
      <c r="J3562" s="1160" t="s">
        <v>1016</v>
      </c>
      <c r="K3562" s="839" t="s">
        <v>96</v>
      </c>
      <c r="L3562" s="868" t="s">
        <v>484</v>
      </c>
      <c r="M3562" s="468" t="s">
        <v>2057</v>
      </c>
      <c r="N3562" s="786">
        <v>82629</v>
      </c>
      <c r="O3562" s="756">
        <v>161</v>
      </c>
      <c r="P3562" s="768">
        <v>95</v>
      </c>
      <c r="Q3562" s="537">
        <f>O3562*(100-P3562)/100</f>
        <v>8.0500000000000007</v>
      </c>
      <c r="R3562" s="470">
        <f>Q3562*0.75</f>
        <v>6.0375000000000005</v>
      </c>
      <c r="S3562" s="1264">
        <f>N3562/Q3562</f>
        <v>10264.472049689441</v>
      </c>
      <c r="T3562" s="1265"/>
      <c r="U3562" s="1292" t="s">
        <v>2126</v>
      </c>
      <c r="V3562" s="1293"/>
    </row>
    <row r="3563" spans="1:23" ht="18">
      <c r="A3563" s="1652"/>
      <c r="B3563" s="817">
        <v>6</v>
      </c>
      <c r="C3563" s="1099">
        <v>100</v>
      </c>
      <c r="D3563" s="1100">
        <v>50</v>
      </c>
      <c r="E3563" s="1101">
        <v>72</v>
      </c>
      <c r="F3563" s="1102">
        <v>33</v>
      </c>
      <c r="G3563" s="514">
        <v>536</v>
      </c>
      <c r="H3563" s="514" t="s">
        <v>82</v>
      </c>
      <c r="I3563" s="514" t="s">
        <v>82</v>
      </c>
      <c r="J3563" s="838" t="s">
        <v>701</v>
      </c>
      <c r="K3563" s="1187">
        <v>11</v>
      </c>
      <c r="L3563" s="868" t="s">
        <v>484</v>
      </c>
      <c r="M3563" s="468" t="s">
        <v>2120</v>
      </c>
      <c r="N3563" s="786">
        <v>130000</v>
      </c>
      <c r="O3563" s="756">
        <v>21.5</v>
      </c>
      <c r="P3563" s="801">
        <v>35</v>
      </c>
      <c r="Q3563" s="537">
        <f t="shared" ref="Q3563:Q3567" si="248">O3563*(100-P3563)/100</f>
        <v>13.975</v>
      </c>
      <c r="R3563" s="470">
        <f>Q3563*0.75</f>
        <v>10.481249999999999</v>
      </c>
      <c r="S3563" s="1264">
        <f t="shared" ref="S3563:S3566" si="249">N3563/Q3563</f>
        <v>9302.3255813953492</v>
      </c>
      <c r="T3563" s="1265"/>
      <c r="U3563" s="1292" t="s">
        <v>1690</v>
      </c>
      <c r="V3563" s="1293"/>
    </row>
    <row r="3564" spans="1:23" ht="18">
      <c r="A3564" s="1652"/>
      <c r="B3564" s="817">
        <v>7</v>
      </c>
      <c r="C3564" s="1099">
        <v>100</v>
      </c>
      <c r="D3564" s="1102">
        <v>61</v>
      </c>
      <c r="E3564" s="1102">
        <v>16</v>
      </c>
      <c r="F3564" s="1102">
        <v>33</v>
      </c>
      <c r="G3564" s="514">
        <v>504</v>
      </c>
      <c r="H3564" s="514" t="s">
        <v>82</v>
      </c>
      <c r="I3564" s="514" t="s">
        <v>82</v>
      </c>
      <c r="J3564" s="764" t="s">
        <v>443</v>
      </c>
      <c r="K3564" s="764" t="s">
        <v>443</v>
      </c>
      <c r="L3564" s="868" t="s">
        <v>484</v>
      </c>
      <c r="M3564" s="468" t="s">
        <v>1879</v>
      </c>
      <c r="N3564" s="514">
        <v>180000</v>
      </c>
      <c r="O3564" s="756">
        <v>24.45</v>
      </c>
      <c r="P3564" s="1130">
        <v>22</v>
      </c>
      <c r="Q3564" s="537">
        <f t="shared" si="248"/>
        <v>19.070999999999998</v>
      </c>
      <c r="R3564" s="470">
        <f>Q3564*0.75</f>
        <v>14.303249999999998</v>
      </c>
      <c r="S3564" s="1264">
        <f t="shared" si="249"/>
        <v>9438.4143463898072</v>
      </c>
      <c r="T3564" s="1265"/>
      <c r="U3564" s="1292" t="s">
        <v>1690</v>
      </c>
      <c r="V3564" s="1293"/>
    </row>
    <row r="3565" spans="1:23" ht="18">
      <c r="A3565" s="1652"/>
      <c r="B3565" s="817">
        <v>8</v>
      </c>
      <c r="C3565" s="1099" t="s">
        <v>82</v>
      </c>
      <c r="D3565" s="1102">
        <v>230</v>
      </c>
      <c r="E3565" s="1102">
        <v>0</v>
      </c>
      <c r="F3565" s="1103" t="s">
        <v>82</v>
      </c>
      <c r="G3565" s="514">
        <v>0</v>
      </c>
      <c r="H3565" s="514" t="s">
        <v>82</v>
      </c>
      <c r="I3565" s="514" t="s">
        <v>82</v>
      </c>
      <c r="J3565" s="764" t="s">
        <v>697</v>
      </c>
      <c r="K3565" s="764">
        <v>0</v>
      </c>
      <c r="L3565" s="868" t="s">
        <v>96</v>
      </c>
      <c r="M3565" s="468" t="s">
        <v>82</v>
      </c>
      <c r="N3565" s="940"/>
      <c r="O3565" s="922"/>
      <c r="P3565" s="871"/>
      <c r="Q3565" s="537">
        <f t="shared" si="248"/>
        <v>0</v>
      </c>
      <c r="R3565" s="470">
        <f>Q3565*0.93</f>
        <v>0</v>
      </c>
      <c r="S3565" s="1264" t="e">
        <f t="shared" si="249"/>
        <v>#DIV/0!</v>
      </c>
      <c r="T3565" s="1265"/>
      <c r="U3565" s="1292" t="s">
        <v>472</v>
      </c>
      <c r="V3565" s="1293"/>
    </row>
    <row r="3566" spans="1:23" ht="18">
      <c r="A3566" s="1652"/>
      <c r="B3566" s="817" t="s">
        <v>465</v>
      </c>
      <c r="C3566" s="1099" t="s">
        <v>82</v>
      </c>
      <c r="D3566" s="1098">
        <v>34</v>
      </c>
      <c r="E3566" s="1104">
        <v>34</v>
      </c>
      <c r="F3566" s="1103" t="s">
        <v>82</v>
      </c>
      <c r="G3566" s="838" t="s">
        <v>96</v>
      </c>
      <c r="H3566" s="468" t="s">
        <v>82</v>
      </c>
      <c r="I3566" s="514" t="s">
        <v>82</v>
      </c>
      <c r="J3566" s="764" t="s">
        <v>699</v>
      </c>
      <c r="K3566" s="514">
        <v>0</v>
      </c>
      <c r="L3566" s="514" t="s">
        <v>82</v>
      </c>
      <c r="M3566" s="863" t="s">
        <v>82</v>
      </c>
      <c r="N3566" s="923"/>
      <c r="O3566" s="922"/>
      <c r="P3566" s="871"/>
      <c r="Q3566" s="537">
        <f t="shared" si="248"/>
        <v>0</v>
      </c>
      <c r="R3566" s="470">
        <f>Q3566*0.93</f>
        <v>0</v>
      </c>
      <c r="S3566" s="1264" t="e">
        <f t="shared" si="249"/>
        <v>#DIV/0!</v>
      </c>
      <c r="T3566" s="1265"/>
      <c r="U3566" s="1292" t="s">
        <v>473</v>
      </c>
      <c r="V3566" s="1293"/>
    </row>
    <row r="3567" spans="1:23" ht="18">
      <c r="A3567" s="1653"/>
      <c r="B3567" s="817" t="s">
        <v>467</v>
      </c>
      <c r="C3567" s="1131">
        <v>30</v>
      </c>
      <c r="D3567" s="1098">
        <v>37</v>
      </c>
      <c r="E3567" s="1109">
        <v>20</v>
      </c>
      <c r="F3567" s="1105" t="s">
        <v>1189</v>
      </c>
      <c r="G3567" s="514">
        <v>480</v>
      </c>
      <c r="H3567" s="468" t="s">
        <v>82</v>
      </c>
      <c r="I3567" s="514" t="s">
        <v>82</v>
      </c>
      <c r="J3567" s="764">
        <v>0</v>
      </c>
      <c r="K3567" s="764">
        <v>0</v>
      </c>
      <c r="L3567" s="868" t="s">
        <v>484</v>
      </c>
      <c r="M3567" s="1091" t="s">
        <v>2069</v>
      </c>
      <c r="N3567" s="514">
        <v>90000</v>
      </c>
      <c r="O3567" s="787">
        <v>26</v>
      </c>
      <c r="P3567" s="801">
        <v>74</v>
      </c>
      <c r="Q3567" s="537">
        <f t="shared" si="248"/>
        <v>6.76</v>
      </c>
      <c r="R3567" s="470">
        <f>Q3567*0.7835</f>
        <v>5.2964599999999997</v>
      </c>
      <c r="S3567" s="1264">
        <f>N3567/Q3567</f>
        <v>13313.609467455623</v>
      </c>
      <c r="T3567" s="1265"/>
      <c r="U3567" s="1292" t="s">
        <v>2071</v>
      </c>
      <c r="V3567" s="1293"/>
      <c r="W3567" s="959">
        <v>6</v>
      </c>
    </row>
    <row r="3568" spans="1:23" ht="19">
      <c r="A3568" s="1651">
        <v>45836</v>
      </c>
      <c r="B3568" s="817" t="s">
        <v>256</v>
      </c>
      <c r="C3568" s="1095" t="s">
        <v>2132</v>
      </c>
      <c r="D3568" s="1096" t="s">
        <v>2133</v>
      </c>
      <c r="E3568" s="1101">
        <v>48</v>
      </c>
      <c r="F3568" s="1098">
        <v>36</v>
      </c>
      <c r="G3568" s="514">
        <v>528</v>
      </c>
      <c r="H3568" s="970">
        <v>166</v>
      </c>
      <c r="I3568" s="514" t="s">
        <v>82</v>
      </c>
      <c r="J3568" s="1160" t="s">
        <v>1016</v>
      </c>
      <c r="K3568" s="839" t="s">
        <v>96</v>
      </c>
      <c r="L3568" s="868" t="s">
        <v>484</v>
      </c>
      <c r="M3568" s="468" t="s">
        <v>899</v>
      </c>
      <c r="N3568" s="786">
        <v>75730</v>
      </c>
      <c r="O3568" s="756">
        <v>145</v>
      </c>
      <c r="P3568" s="768">
        <v>95</v>
      </c>
      <c r="Q3568" s="537">
        <f>O3568*(100-P3568)/100</f>
        <v>7.25</v>
      </c>
      <c r="R3568" s="470">
        <f>Q3568*0.75</f>
        <v>5.4375</v>
      </c>
      <c r="S3568" s="1264">
        <f>N3568/Q3568</f>
        <v>10445.51724137931</v>
      </c>
      <c r="T3568" s="1265"/>
      <c r="U3568" s="1292" t="s">
        <v>1569</v>
      </c>
      <c r="V3568" s="1293"/>
    </row>
    <row r="3569" spans="1:23" ht="18">
      <c r="A3569" s="1652"/>
      <c r="B3569" s="817">
        <v>6</v>
      </c>
      <c r="C3569" s="1099" t="s">
        <v>1762</v>
      </c>
      <c r="D3569" s="1100" t="s">
        <v>2134</v>
      </c>
      <c r="E3569" s="1101">
        <v>72</v>
      </c>
      <c r="F3569" s="1102">
        <v>33</v>
      </c>
      <c r="G3569" s="514">
        <v>499</v>
      </c>
      <c r="H3569" s="514" t="s">
        <v>82</v>
      </c>
      <c r="I3569" s="514" t="s">
        <v>82</v>
      </c>
      <c r="J3569" s="838" t="s">
        <v>701</v>
      </c>
      <c r="K3569" s="1187">
        <v>11</v>
      </c>
      <c r="L3569" s="868" t="s">
        <v>1126</v>
      </c>
      <c r="M3569" s="468" t="s">
        <v>1734</v>
      </c>
      <c r="N3569" s="786">
        <v>102024</v>
      </c>
      <c r="O3569" s="756">
        <v>17.61</v>
      </c>
      <c r="P3569" s="801">
        <v>35</v>
      </c>
      <c r="Q3569" s="537">
        <f t="shared" ref="Q3569:Q3573" si="250">O3569*(100-P3569)/100</f>
        <v>11.446499999999999</v>
      </c>
      <c r="R3569" s="470">
        <f>Q3569*0.75</f>
        <v>8.5848749999999985</v>
      </c>
      <c r="S3569" s="1264">
        <f t="shared" ref="S3569:S3572" si="251">N3569/Q3569</f>
        <v>8913.1175468483834</v>
      </c>
      <c r="T3569" s="1265"/>
      <c r="U3569" s="1292" t="s">
        <v>1690</v>
      </c>
      <c r="V3569" s="1293"/>
    </row>
    <row r="3570" spans="1:23" ht="18">
      <c r="A3570" s="1652"/>
      <c r="B3570" s="817">
        <v>7</v>
      </c>
      <c r="C3570" s="1099">
        <v>100</v>
      </c>
      <c r="D3570" s="1102">
        <v>61</v>
      </c>
      <c r="E3570" s="1102">
        <v>16</v>
      </c>
      <c r="F3570" s="1102">
        <v>33</v>
      </c>
      <c r="G3570" s="514">
        <v>490</v>
      </c>
      <c r="H3570" s="514" t="s">
        <v>82</v>
      </c>
      <c r="I3570" s="514" t="s">
        <v>82</v>
      </c>
      <c r="J3570" s="764" t="s">
        <v>443</v>
      </c>
      <c r="K3570" s="764" t="s">
        <v>443</v>
      </c>
      <c r="L3570" s="868" t="s">
        <v>484</v>
      </c>
      <c r="M3570" s="468" t="s">
        <v>1879</v>
      </c>
      <c r="N3570" s="514">
        <v>180000</v>
      </c>
      <c r="O3570" s="756">
        <v>24.45</v>
      </c>
      <c r="P3570" s="1130">
        <v>22</v>
      </c>
      <c r="Q3570" s="537">
        <f t="shared" si="250"/>
        <v>19.070999999999998</v>
      </c>
      <c r="R3570" s="470">
        <f>Q3570*0.75</f>
        <v>14.303249999999998</v>
      </c>
      <c r="S3570" s="1264">
        <f t="shared" si="251"/>
        <v>9438.4143463898072</v>
      </c>
      <c r="T3570" s="1265"/>
      <c r="U3570" s="1292" t="s">
        <v>1690</v>
      </c>
      <c r="V3570" s="1293"/>
    </row>
    <row r="3571" spans="1:23" ht="18">
      <c r="A3571" s="1652"/>
      <c r="B3571" s="817">
        <v>8</v>
      </c>
      <c r="C3571" s="1099" t="s">
        <v>82</v>
      </c>
      <c r="D3571" s="1102">
        <v>230</v>
      </c>
      <c r="E3571" s="1102">
        <v>0</v>
      </c>
      <c r="F3571" s="1103" t="s">
        <v>82</v>
      </c>
      <c r="G3571" s="514">
        <v>0</v>
      </c>
      <c r="H3571" s="514" t="s">
        <v>82</v>
      </c>
      <c r="I3571" s="514" t="s">
        <v>82</v>
      </c>
      <c r="J3571" s="764" t="s">
        <v>697</v>
      </c>
      <c r="K3571" s="764">
        <v>0</v>
      </c>
      <c r="L3571" s="868" t="s">
        <v>96</v>
      </c>
      <c r="M3571" s="468" t="s">
        <v>82</v>
      </c>
      <c r="N3571" s="940"/>
      <c r="O3571" s="922"/>
      <c r="P3571" s="871"/>
      <c r="Q3571" s="537">
        <f t="shared" si="250"/>
        <v>0</v>
      </c>
      <c r="R3571" s="470">
        <f>Q3571*0.93</f>
        <v>0</v>
      </c>
      <c r="S3571" s="1264" t="e">
        <f t="shared" si="251"/>
        <v>#DIV/0!</v>
      </c>
      <c r="T3571" s="1265"/>
      <c r="U3571" s="1292" t="s">
        <v>472</v>
      </c>
      <c r="V3571" s="1293"/>
    </row>
    <row r="3572" spans="1:23" ht="18">
      <c r="A3572" s="1652"/>
      <c r="B3572" s="817" t="s">
        <v>465</v>
      </c>
      <c r="C3572" s="1099" t="s">
        <v>82</v>
      </c>
      <c r="D3572" s="1098">
        <v>34</v>
      </c>
      <c r="E3572" s="1104">
        <v>34</v>
      </c>
      <c r="F3572" s="1103" t="s">
        <v>82</v>
      </c>
      <c r="G3572" s="838" t="s">
        <v>96</v>
      </c>
      <c r="H3572" s="468" t="s">
        <v>82</v>
      </c>
      <c r="I3572" s="514" t="s">
        <v>82</v>
      </c>
      <c r="J3572" s="764" t="s">
        <v>699</v>
      </c>
      <c r="K3572" s="514">
        <v>0</v>
      </c>
      <c r="L3572" s="514" t="s">
        <v>82</v>
      </c>
      <c r="M3572" s="863" t="s">
        <v>82</v>
      </c>
      <c r="N3572" s="923"/>
      <c r="O3572" s="922"/>
      <c r="P3572" s="871"/>
      <c r="Q3572" s="537">
        <f t="shared" si="250"/>
        <v>0</v>
      </c>
      <c r="R3572" s="470">
        <f>Q3572*0.93</f>
        <v>0</v>
      </c>
      <c r="S3572" s="1264" t="e">
        <f t="shared" si="251"/>
        <v>#DIV/0!</v>
      </c>
      <c r="T3572" s="1265"/>
      <c r="U3572" s="1292" t="s">
        <v>473</v>
      </c>
      <c r="V3572" s="1293"/>
    </row>
    <row r="3573" spans="1:23" ht="18">
      <c r="A3573" s="1653"/>
      <c r="B3573" s="817" t="s">
        <v>467</v>
      </c>
      <c r="C3573" s="1131">
        <v>30</v>
      </c>
      <c r="D3573" s="1098">
        <v>37</v>
      </c>
      <c r="E3573" s="1109">
        <v>20</v>
      </c>
      <c r="F3573" s="1105" t="s">
        <v>1189</v>
      </c>
      <c r="G3573" s="514">
        <v>479</v>
      </c>
      <c r="H3573" s="468" t="s">
        <v>82</v>
      </c>
      <c r="I3573" s="514" t="s">
        <v>82</v>
      </c>
      <c r="J3573" s="764">
        <v>0</v>
      </c>
      <c r="K3573" s="764">
        <v>0</v>
      </c>
      <c r="L3573" s="868" t="s">
        <v>484</v>
      </c>
      <c r="M3573" s="1091" t="s">
        <v>2069</v>
      </c>
      <c r="N3573" s="514">
        <v>90000</v>
      </c>
      <c r="O3573" s="787">
        <v>26</v>
      </c>
      <c r="P3573" s="801">
        <v>74</v>
      </c>
      <c r="Q3573" s="537">
        <f t="shared" si="250"/>
        <v>6.76</v>
      </c>
      <c r="R3573" s="470">
        <f>Q3573*0.7835</f>
        <v>5.2964599999999997</v>
      </c>
      <c r="S3573" s="1264">
        <f>N3573/Q3573</f>
        <v>13313.609467455623</v>
      </c>
      <c r="T3573" s="1265"/>
      <c r="U3573" s="1292" t="s">
        <v>1690</v>
      </c>
      <c r="V3573" s="1293"/>
    </row>
    <row r="3574" spans="1:23" ht="18.75" customHeight="1">
      <c r="A3574" s="1651">
        <v>45837</v>
      </c>
      <c r="B3574" s="817" t="s">
        <v>256</v>
      </c>
      <c r="C3574" s="1095">
        <v>65</v>
      </c>
      <c r="D3574" s="1096" t="s">
        <v>2135</v>
      </c>
      <c r="E3574" s="1101">
        <v>48</v>
      </c>
      <c r="F3574" s="1098">
        <v>36</v>
      </c>
      <c r="G3574" s="514">
        <v>541</v>
      </c>
      <c r="H3574" s="970">
        <v>166</v>
      </c>
      <c r="I3574" s="514" t="s">
        <v>82</v>
      </c>
      <c r="J3574" s="1160" t="s">
        <v>1016</v>
      </c>
      <c r="K3574" s="839" t="s">
        <v>96</v>
      </c>
      <c r="L3574" s="868" t="s">
        <v>484</v>
      </c>
      <c r="M3574" s="468" t="s">
        <v>2136</v>
      </c>
      <c r="N3574" s="786">
        <v>83700</v>
      </c>
      <c r="O3574" s="756">
        <v>160</v>
      </c>
      <c r="P3574" s="768">
        <v>95</v>
      </c>
      <c r="Q3574" s="537">
        <f>O3574*(100-P3574)/100</f>
        <v>8</v>
      </c>
      <c r="R3574" s="470">
        <f>Q3574*0.75</f>
        <v>6</v>
      </c>
      <c r="S3574" s="1264">
        <f>N3574/Q3574</f>
        <v>10462.5</v>
      </c>
      <c r="T3574" s="1265"/>
      <c r="U3574" s="1292" t="s">
        <v>1569</v>
      </c>
      <c r="V3574" s="1293"/>
    </row>
    <row r="3575" spans="1:23" ht="18.75" customHeight="1">
      <c r="A3575" s="1652"/>
      <c r="B3575" s="817">
        <v>6</v>
      </c>
      <c r="C3575" s="1099">
        <v>100</v>
      </c>
      <c r="D3575" s="1100" t="s">
        <v>1824</v>
      </c>
      <c r="E3575" s="1101">
        <v>72</v>
      </c>
      <c r="F3575" s="1102">
        <v>33</v>
      </c>
      <c r="G3575" s="514">
        <v>508</v>
      </c>
      <c r="H3575" s="514" t="s">
        <v>82</v>
      </c>
      <c r="I3575" s="514" t="s">
        <v>82</v>
      </c>
      <c r="J3575" s="838" t="s">
        <v>701</v>
      </c>
      <c r="K3575" s="1187">
        <v>11.3</v>
      </c>
      <c r="L3575" s="868" t="s">
        <v>484</v>
      </c>
      <c r="M3575" s="468" t="s">
        <v>2120</v>
      </c>
      <c r="N3575" s="786">
        <v>129257</v>
      </c>
      <c r="O3575" s="756">
        <v>23.9</v>
      </c>
      <c r="P3575" s="801">
        <v>35</v>
      </c>
      <c r="Q3575" s="537">
        <f t="shared" ref="Q3575:Q3579" si="252">O3575*(100-P3575)/100</f>
        <v>15.535</v>
      </c>
      <c r="R3575" s="470">
        <f>Q3575*0.75</f>
        <v>11.651250000000001</v>
      </c>
      <c r="S3575" s="1264">
        <f t="shared" ref="S3575:S3578" si="253">N3575/Q3575</f>
        <v>8320.3733504988741</v>
      </c>
      <c r="T3575" s="1265"/>
      <c r="U3575" s="1292" t="s">
        <v>1690</v>
      </c>
      <c r="V3575" s="1293"/>
    </row>
    <row r="3576" spans="1:23" ht="18.75" customHeight="1">
      <c r="A3576" s="1652"/>
      <c r="B3576" s="817">
        <v>7</v>
      </c>
      <c r="C3576" s="1099">
        <v>100</v>
      </c>
      <c r="D3576" s="1102">
        <v>61</v>
      </c>
      <c r="E3576" s="1102">
        <v>16</v>
      </c>
      <c r="F3576" s="1102">
        <v>33</v>
      </c>
      <c r="G3576" s="514">
        <v>481</v>
      </c>
      <c r="H3576" s="514" t="s">
        <v>82</v>
      </c>
      <c r="I3576" s="514" t="s">
        <v>82</v>
      </c>
      <c r="J3576" s="764" t="s">
        <v>443</v>
      </c>
      <c r="K3576" s="764" t="s">
        <v>443</v>
      </c>
      <c r="L3576" s="868" t="s">
        <v>484</v>
      </c>
      <c r="M3576" s="468" t="s">
        <v>2121</v>
      </c>
      <c r="N3576" s="514">
        <v>180000</v>
      </c>
      <c r="O3576" s="756">
        <v>25.6</v>
      </c>
      <c r="P3576" s="1130">
        <v>22</v>
      </c>
      <c r="Q3576" s="537">
        <f t="shared" si="252"/>
        <v>19.968000000000004</v>
      </c>
      <c r="R3576" s="470">
        <f>Q3576*0.75</f>
        <v>14.976000000000003</v>
      </c>
      <c r="S3576" s="1264">
        <f t="shared" si="253"/>
        <v>9014.4230769230762</v>
      </c>
      <c r="T3576" s="1265"/>
      <c r="U3576" s="1292" t="s">
        <v>1690</v>
      </c>
      <c r="V3576" s="1293"/>
    </row>
    <row r="3577" spans="1:23" ht="18.75" customHeight="1">
      <c r="A3577" s="1652"/>
      <c r="B3577" s="817">
        <v>8</v>
      </c>
      <c r="C3577" s="1099" t="s">
        <v>82</v>
      </c>
      <c r="D3577" s="1102">
        <v>230</v>
      </c>
      <c r="E3577" s="1102">
        <v>0</v>
      </c>
      <c r="F3577" s="1103" t="s">
        <v>82</v>
      </c>
      <c r="G3577" s="514">
        <v>0</v>
      </c>
      <c r="H3577" s="514" t="s">
        <v>82</v>
      </c>
      <c r="I3577" s="514" t="s">
        <v>82</v>
      </c>
      <c r="J3577" s="764" t="s">
        <v>697</v>
      </c>
      <c r="K3577" s="764">
        <v>0</v>
      </c>
      <c r="L3577" s="868" t="s">
        <v>96</v>
      </c>
      <c r="M3577" s="468" t="s">
        <v>82</v>
      </c>
      <c r="N3577" s="940"/>
      <c r="O3577" s="922"/>
      <c r="P3577" s="871"/>
      <c r="Q3577" s="537">
        <f t="shared" si="252"/>
        <v>0</v>
      </c>
      <c r="R3577" s="470">
        <f>Q3577*0.93</f>
        <v>0</v>
      </c>
      <c r="S3577" s="1264" t="e">
        <f t="shared" si="253"/>
        <v>#DIV/0!</v>
      </c>
      <c r="T3577" s="1265"/>
      <c r="U3577" s="1292" t="s">
        <v>472</v>
      </c>
      <c r="V3577" s="1293"/>
    </row>
    <row r="3578" spans="1:23" ht="18.75" customHeight="1">
      <c r="A3578" s="1652"/>
      <c r="B3578" s="817" t="s">
        <v>465</v>
      </c>
      <c r="C3578" s="1099" t="s">
        <v>82</v>
      </c>
      <c r="D3578" s="1098">
        <v>34</v>
      </c>
      <c r="E3578" s="1104">
        <v>34</v>
      </c>
      <c r="F3578" s="1103" t="s">
        <v>82</v>
      </c>
      <c r="G3578" s="838" t="s">
        <v>96</v>
      </c>
      <c r="H3578" s="468" t="s">
        <v>82</v>
      </c>
      <c r="I3578" s="514" t="s">
        <v>82</v>
      </c>
      <c r="J3578" s="764" t="s">
        <v>699</v>
      </c>
      <c r="K3578" s="514">
        <v>0</v>
      </c>
      <c r="L3578" s="514" t="s">
        <v>82</v>
      </c>
      <c r="M3578" s="863" t="s">
        <v>82</v>
      </c>
      <c r="N3578" s="923"/>
      <c r="O3578" s="922"/>
      <c r="P3578" s="871"/>
      <c r="Q3578" s="537">
        <f t="shared" si="252"/>
        <v>0</v>
      </c>
      <c r="R3578" s="470">
        <f>Q3578*0.93</f>
        <v>0</v>
      </c>
      <c r="S3578" s="1264" t="e">
        <f t="shared" si="253"/>
        <v>#DIV/0!</v>
      </c>
      <c r="T3578" s="1265"/>
      <c r="U3578" s="1292" t="s">
        <v>473</v>
      </c>
      <c r="V3578" s="1293"/>
    </row>
    <row r="3579" spans="1:23" ht="18.75" customHeight="1">
      <c r="A3579" s="1653"/>
      <c r="B3579" s="817" t="s">
        <v>467</v>
      </c>
      <c r="C3579" s="1131">
        <v>30</v>
      </c>
      <c r="D3579" s="1098">
        <v>37</v>
      </c>
      <c r="E3579" s="1109">
        <v>20</v>
      </c>
      <c r="F3579" s="1105">
        <v>32</v>
      </c>
      <c r="G3579" s="514">
        <v>478</v>
      </c>
      <c r="H3579" s="468" t="s">
        <v>82</v>
      </c>
      <c r="I3579" s="514" t="s">
        <v>82</v>
      </c>
      <c r="J3579" s="764">
        <v>0</v>
      </c>
      <c r="K3579" s="764">
        <v>0</v>
      </c>
      <c r="L3579" s="868" t="s">
        <v>484</v>
      </c>
      <c r="M3579" s="1091" t="s">
        <v>2069</v>
      </c>
      <c r="N3579" s="514">
        <v>90000</v>
      </c>
      <c r="O3579" s="787">
        <v>26</v>
      </c>
      <c r="P3579" s="801">
        <v>74</v>
      </c>
      <c r="Q3579" s="537">
        <f t="shared" si="252"/>
        <v>6.76</v>
      </c>
      <c r="R3579" s="470">
        <f>Q3579*0.7835</f>
        <v>5.2964599999999997</v>
      </c>
      <c r="S3579" s="1264">
        <f>N3579/Q3579</f>
        <v>13313.609467455623</v>
      </c>
      <c r="T3579" s="1265"/>
      <c r="U3579" s="1292" t="s">
        <v>1690</v>
      </c>
      <c r="V3579" s="1293"/>
    </row>
    <row r="3580" spans="1:23" ht="18">
      <c r="A3580" s="1651">
        <v>45838</v>
      </c>
      <c r="B3580" s="817" t="s">
        <v>256</v>
      </c>
      <c r="C3580" s="1095">
        <v>65</v>
      </c>
      <c r="D3580" s="1096">
        <v>69</v>
      </c>
      <c r="E3580" s="1101">
        <v>48</v>
      </c>
      <c r="F3580" s="1098">
        <v>36</v>
      </c>
      <c r="G3580" s="514">
        <v>548</v>
      </c>
      <c r="H3580" s="970">
        <v>166</v>
      </c>
      <c r="I3580" s="514" t="s">
        <v>82</v>
      </c>
      <c r="J3580" s="1160" t="s">
        <v>1016</v>
      </c>
      <c r="K3580" s="839" t="s">
        <v>96</v>
      </c>
      <c r="L3580" s="868" t="s">
        <v>484</v>
      </c>
      <c r="M3580" s="468" t="s">
        <v>2136</v>
      </c>
      <c r="N3580" s="786">
        <v>85741</v>
      </c>
      <c r="O3580" s="756">
        <v>160</v>
      </c>
      <c r="P3580" s="768">
        <v>95</v>
      </c>
      <c r="Q3580" s="537">
        <f>O3580*(100-P3580)/100</f>
        <v>8</v>
      </c>
      <c r="R3580" s="470">
        <f>Q3580*0.75</f>
        <v>6</v>
      </c>
      <c r="S3580" s="1264">
        <f>N3580/Q3580</f>
        <v>10717.625</v>
      </c>
      <c r="T3580" s="1265"/>
      <c r="U3580" s="1292" t="s">
        <v>1569</v>
      </c>
      <c r="V3580" s="1293"/>
      <c r="W3580" s="959">
        <v>14</v>
      </c>
    </row>
    <row r="3581" spans="1:23" ht="18">
      <c r="A3581" s="1652"/>
      <c r="B3581" s="817">
        <v>6</v>
      </c>
      <c r="C3581" s="1099">
        <v>100</v>
      </c>
      <c r="D3581" s="1100" t="s">
        <v>1824</v>
      </c>
      <c r="E3581" s="1101">
        <v>72</v>
      </c>
      <c r="F3581" s="1102">
        <v>33</v>
      </c>
      <c r="G3581" s="514">
        <v>515</v>
      </c>
      <c r="H3581" s="514" t="s">
        <v>82</v>
      </c>
      <c r="I3581" s="514" t="s">
        <v>82</v>
      </c>
      <c r="J3581" s="838" t="s">
        <v>701</v>
      </c>
      <c r="K3581" s="1187">
        <v>11.5</v>
      </c>
      <c r="L3581" s="868" t="s">
        <v>484</v>
      </c>
      <c r="M3581" s="468" t="s">
        <v>2138</v>
      </c>
      <c r="N3581" s="786">
        <v>130000</v>
      </c>
      <c r="O3581" s="756">
        <v>24.37</v>
      </c>
      <c r="P3581" s="801">
        <v>35</v>
      </c>
      <c r="Q3581" s="537">
        <f t="shared" ref="Q3581:Q3585" si="254">O3581*(100-P3581)/100</f>
        <v>15.840499999999999</v>
      </c>
      <c r="R3581" s="470">
        <f>Q3581*0.75</f>
        <v>11.880374999999999</v>
      </c>
      <c r="S3581" s="1264">
        <f t="shared" ref="S3581:S3584" si="255">N3581/Q3581</f>
        <v>8206.8116536725483</v>
      </c>
      <c r="T3581" s="1265"/>
      <c r="U3581" s="1292" t="s">
        <v>1690</v>
      </c>
      <c r="V3581" s="1293"/>
    </row>
    <row r="3582" spans="1:23" ht="18">
      <c r="A3582" s="1652"/>
      <c r="B3582" s="817">
        <v>7</v>
      </c>
      <c r="C3582" s="1099">
        <v>100</v>
      </c>
      <c r="D3582" s="1102">
        <v>61</v>
      </c>
      <c r="E3582" s="1102">
        <v>16</v>
      </c>
      <c r="F3582" s="1102">
        <v>33</v>
      </c>
      <c r="G3582" s="514">
        <v>478</v>
      </c>
      <c r="H3582" s="514" t="s">
        <v>82</v>
      </c>
      <c r="I3582" s="514" t="s">
        <v>82</v>
      </c>
      <c r="J3582" s="764" t="s">
        <v>443</v>
      </c>
      <c r="K3582" s="764" t="s">
        <v>443</v>
      </c>
      <c r="L3582" s="868" t="s">
        <v>484</v>
      </c>
      <c r="M3582" s="468" t="s">
        <v>2121</v>
      </c>
      <c r="N3582" s="514">
        <v>180000</v>
      </c>
      <c r="O3582" s="756">
        <v>26.8</v>
      </c>
      <c r="P3582" s="1130">
        <v>22</v>
      </c>
      <c r="Q3582" s="537">
        <f t="shared" si="254"/>
        <v>20.904</v>
      </c>
      <c r="R3582" s="470">
        <f>Q3582*0.75</f>
        <v>15.678000000000001</v>
      </c>
      <c r="S3582" s="1264">
        <f t="shared" si="255"/>
        <v>8610.792192881745</v>
      </c>
      <c r="T3582" s="1265"/>
      <c r="U3582" s="1292" t="s">
        <v>1690</v>
      </c>
      <c r="V3582" s="1293"/>
    </row>
    <row r="3583" spans="1:23" ht="18">
      <c r="A3583" s="1652"/>
      <c r="B3583" s="817">
        <v>8</v>
      </c>
      <c r="C3583" s="1099" t="s">
        <v>82</v>
      </c>
      <c r="D3583" s="1102">
        <v>230</v>
      </c>
      <c r="E3583" s="1102">
        <v>0</v>
      </c>
      <c r="F3583" s="1103" t="s">
        <v>82</v>
      </c>
      <c r="G3583" s="514">
        <v>0</v>
      </c>
      <c r="H3583" s="514" t="s">
        <v>82</v>
      </c>
      <c r="I3583" s="514" t="s">
        <v>82</v>
      </c>
      <c r="J3583" s="764" t="s">
        <v>697</v>
      </c>
      <c r="K3583" s="764">
        <v>0</v>
      </c>
      <c r="L3583" s="868" t="s">
        <v>96</v>
      </c>
      <c r="M3583" s="468" t="s">
        <v>82</v>
      </c>
      <c r="N3583" s="940"/>
      <c r="O3583" s="922"/>
      <c r="P3583" s="871"/>
      <c r="Q3583" s="537">
        <f t="shared" si="254"/>
        <v>0</v>
      </c>
      <c r="R3583" s="470">
        <f>Q3583*0.93</f>
        <v>0</v>
      </c>
      <c r="S3583" s="1264" t="e">
        <f t="shared" si="255"/>
        <v>#DIV/0!</v>
      </c>
      <c r="T3583" s="1265"/>
      <c r="U3583" s="1292" t="s">
        <v>472</v>
      </c>
      <c r="V3583" s="1293"/>
    </row>
    <row r="3584" spans="1:23" ht="18">
      <c r="A3584" s="1652"/>
      <c r="B3584" s="817" t="s">
        <v>465</v>
      </c>
      <c r="C3584" s="1099" t="s">
        <v>82</v>
      </c>
      <c r="D3584" s="1098">
        <v>34</v>
      </c>
      <c r="E3584" s="1104">
        <v>34</v>
      </c>
      <c r="F3584" s="1103" t="s">
        <v>82</v>
      </c>
      <c r="G3584" s="838" t="s">
        <v>96</v>
      </c>
      <c r="H3584" s="468" t="s">
        <v>82</v>
      </c>
      <c r="I3584" s="514" t="s">
        <v>82</v>
      </c>
      <c r="J3584" s="764" t="s">
        <v>699</v>
      </c>
      <c r="K3584" s="514">
        <v>0</v>
      </c>
      <c r="L3584" s="514" t="s">
        <v>82</v>
      </c>
      <c r="M3584" s="863" t="s">
        <v>82</v>
      </c>
      <c r="N3584" s="923"/>
      <c r="O3584" s="922"/>
      <c r="P3584" s="871"/>
      <c r="Q3584" s="537">
        <f t="shared" si="254"/>
        <v>0</v>
      </c>
      <c r="R3584" s="470">
        <f>Q3584*0.93</f>
        <v>0</v>
      </c>
      <c r="S3584" s="1264" t="e">
        <f t="shared" si="255"/>
        <v>#DIV/0!</v>
      </c>
      <c r="T3584" s="1265"/>
      <c r="U3584" s="1292" t="s">
        <v>473</v>
      </c>
      <c r="V3584" s="1293"/>
    </row>
    <row r="3585" spans="1:23" ht="18">
      <c r="A3585" s="1653"/>
      <c r="B3585" s="817" t="s">
        <v>467</v>
      </c>
      <c r="C3585" s="1131">
        <v>30</v>
      </c>
      <c r="D3585" s="1098">
        <v>37</v>
      </c>
      <c r="E3585" s="1109">
        <v>20</v>
      </c>
      <c r="F3585" s="1105">
        <v>32</v>
      </c>
      <c r="G3585" s="514">
        <v>478</v>
      </c>
      <c r="H3585" s="468" t="s">
        <v>82</v>
      </c>
      <c r="I3585" s="514" t="s">
        <v>82</v>
      </c>
      <c r="J3585" s="764">
        <v>0</v>
      </c>
      <c r="K3585" s="764">
        <v>0</v>
      </c>
      <c r="L3585" s="868" t="s">
        <v>484</v>
      </c>
      <c r="M3585" s="1091" t="s">
        <v>2069</v>
      </c>
      <c r="N3585" s="514">
        <v>85000</v>
      </c>
      <c r="O3585" s="787">
        <v>27</v>
      </c>
      <c r="P3585" s="801">
        <v>74</v>
      </c>
      <c r="Q3585" s="537">
        <f t="shared" si="254"/>
        <v>7.02</v>
      </c>
      <c r="R3585" s="470">
        <f>Q3585*0.7835</f>
        <v>5.5001699999999998</v>
      </c>
      <c r="S3585" s="1264">
        <f>N3585/Q3585</f>
        <v>12108.26210826211</v>
      </c>
      <c r="T3585" s="1265"/>
      <c r="U3585" s="1292" t="s">
        <v>1690</v>
      </c>
      <c r="V3585" s="1293"/>
      <c r="W3585" s="959">
        <v>6</v>
      </c>
    </row>
    <row r="3586" spans="1:23" ht="18">
      <c r="A3586" s="1651">
        <v>45839</v>
      </c>
      <c r="B3586" s="817" t="s">
        <v>256</v>
      </c>
      <c r="C3586" s="1095">
        <v>65</v>
      </c>
      <c r="D3586" s="1096">
        <v>69</v>
      </c>
      <c r="E3586" s="1101">
        <v>48</v>
      </c>
      <c r="F3586" s="1098" t="s">
        <v>1351</v>
      </c>
      <c r="G3586" s="514">
        <v>549</v>
      </c>
      <c r="H3586" s="970">
        <v>166</v>
      </c>
      <c r="I3586" s="514" t="s">
        <v>82</v>
      </c>
      <c r="J3586" s="1160" t="s">
        <v>1016</v>
      </c>
      <c r="K3586" s="839" t="s">
        <v>96</v>
      </c>
      <c r="L3586" s="868" t="s">
        <v>484</v>
      </c>
      <c r="M3586" s="468" t="s">
        <v>2057</v>
      </c>
      <c r="N3586" s="786">
        <v>85000</v>
      </c>
      <c r="O3586" s="756">
        <v>160</v>
      </c>
      <c r="P3586" s="768">
        <v>95</v>
      </c>
      <c r="Q3586" s="537">
        <f>O3586*(100-P3586)/100</f>
        <v>8</v>
      </c>
      <c r="R3586" s="470">
        <f>Q3586*0.75</f>
        <v>6</v>
      </c>
      <c r="S3586" s="1264">
        <f>N3586/Q3586</f>
        <v>10625</v>
      </c>
      <c r="T3586" s="1265"/>
      <c r="U3586" s="1292" t="s">
        <v>1569</v>
      </c>
      <c r="V3586" s="1293"/>
    </row>
    <row r="3587" spans="1:23" ht="18">
      <c r="A3587" s="1652"/>
      <c r="B3587" s="817">
        <v>6</v>
      </c>
      <c r="C3587" s="1099">
        <v>100</v>
      </c>
      <c r="D3587" s="1100" t="s">
        <v>1824</v>
      </c>
      <c r="E3587" s="1101">
        <v>72</v>
      </c>
      <c r="F3587" s="1102">
        <v>33</v>
      </c>
      <c r="G3587" s="514">
        <v>515</v>
      </c>
      <c r="H3587" s="514" t="s">
        <v>82</v>
      </c>
      <c r="I3587" s="514" t="s">
        <v>82</v>
      </c>
      <c r="J3587" s="838" t="s">
        <v>701</v>
      </c>
      <c r="K3587" s="1187">
        <v>10</v>
      </c>
      <c r="L3587" s="868" t="s">
        <v>484</v>
      </c>
      <c r="M3587" s="468" t="s">
        <v>2120</v>
      </c>
      <c r="N3587" s="786">
        <v>130000</v>
      </c>
      <c r="O3587" s="756">
        <v>21.13</v>
      </c>
      <c r="P3587" s="801">
        <v>35</v>
      </c>
      <c r="Q3587" s="537">
        <f t="shared" ref="Q3587:Q3591" si="256">O3587*(100-P3587)/100</f>
        <v>13.734500000000001</v>
      </c>
      <c r="R3587" s="470">
        <f>Q3587*0.75</f>
        <v>10.300875000000001</v>
      </c>
      <c r="S3587" s="1264">
        <f t="shared" ref="S3587:S3590" si="257">N3587/Q3587</f>
        <v>9465.2153336488409</v>
      </c>
      <c r="T3587" s="1265"/>
      <c r="U3587" s="1292" t="s">
        <v>1690</v>
      </c>
      <c r="V3587" s="1293"/>
    </row>
    <row r="3588" spans="1:23" ht="18">
      <c r="A3588" s="1652"/>
      <c r="B3588" s="817">
        <v>7</v>
      </c>
      <c r="C3588" s="1099">
        <v>100</v>
      </c>
      <c r="D3588" s="1102">
        <v>61</v>
      </c>
      <c r="E3588" s="1102">
        <v>16</v>
      </c>
      <c r="F3588" s="1102">
        <v>33</v>
      </c>
      <c r="G3588" s="514">
        <v>478</v>
      </c>
      <c r="H3588" s="514" t="s">
        <v>82</v>
      </c>
      <c r="I3588" s="514" t="s">
        <v>82</v>
      </c>
      <c r="J3588" s="764" t="s">
        <v>443</v>
      </c>
      <c r="K3588" s="764" t="s">
        <v>443</v>
      </c>
      <c r="L3588" s="868" t="s">
        <v>484</v>
      </c>
      <c r="M3588" s="468" t="s">
        <v>2084</v>
      </c>
      <c r="N3588" s="514">
        <v>180000</v>
      </c>
      <c r="O3588" s="756">
        <v>26</v>
      </c>
      <c r="P3588" s="1130">
        <v>22</v>
      </c>
      <c r="Q3588" s="537">
        <f t="shared" si="256"/>
        <v>20.28</v>
      </c>
      <c r="R3588" s="470">
        <f>Q3588*0.75</f>
        <v>15.21</v>
      </c>
      <c r="S3588" s="1264">
        <f t="shared" si="257"/>
        <v>8875.7396449704138</v>
      </c>
      <c r="T3588" s="1265"/>
      <c r="U3588" s="1292" t="s">
        <v>1690</v>
      </c>
      <c r="V3588" s="1293"/>
    </row>
    <row r="3589" spans="1:23" ht="18">
      <c r="A3589" s="1652"/>
      <c r="B3589" s="817">
        <v>8</v>
      </c>
      <c r="C3589" s="1099" t="s">
        <v>82</v>
      </c>
      <c r="D3589" s="1102">
        <v>230</v>
      </c>
      <c r="E3589" s="1102">
        <v>0</v>
      </c>
      <c r="F3589" s="1103" t="s">
        <v>82</v>
      </c>
      <c r="G3589" s="514">
        <v>0</v>
      </c>
      <c r="H3589" s="514" t="s">
        <v>82</v>
      </c>
      <c r="I3589" s="514" t="s">
        <v>82</v>
      </c>
      <c r="J3589" s="764" t="s">
        <v>697</v>
      </c>
      <c r="K3589" s="764">
        <v>0</v>
      </c>
      <c r="L3589" s="868" t="s">
        <v>96</v>
      </c>
      <c r="M3589" s="468" t="s">
        <v>82</v>
      </c>
      <c r="N3589" s="940"/>
      <c r="O3589" s="922"/>
      <c r="P3589" s="871"/>
      <c r="Q3589" s="537">
        <f t="shared" si="256"/>
        <v>0</v>
      </c>
      <c r="R3589" s="470">
        <f>Q3589*0.93</f>
        <v>0</v>
      </c>
      <c r="S3589" s="1264" t="e">
        <f t="shared" si="257"/>
        <v>#DIV/0!</v>
      </c>
      <c r="T3589" s="1265"/>
      <c r="U3589" s="1292" t="s">
        <v>472</v>
      </c>
      <c r="V3589" s="1293"/>
    </row>
    <row r="3590" spans="1:23" ht="18">
      <c r="A3590" s="1652"/>
      <c r="B3590" s="817" t="s">
        <v>465</v>
      </c>
      <c r="C3590" s="1099" t="s">
        <v>82</v>
      </c>
      <c r="D3590" s="1098">
        <v>34</v>
      </c>
      <c r="E3590" s="1104">
        <v>34</v>
      </c>
      <c r="F3590" s="1103" t="s">
        <v>82</v>
      </c>
      <c r="G3590" s="838" t="s">
        <v>96</v>
      </c>
      <c r="H3590" s="468" t="s">
        <v>82</v>
      </c>
      <c r="I3590" s="514" t="s">
        <v>82</v>
      </c>
      <c r="J3590" s="764" t="s">
        <v>699</v>
      </c>
      <c r="K3590" s="514">
        <v>0</v>
      </c>
      <c r="L3590" s="514" t="s">
        <v>82</v>
      </c>
      <c r="M3590" s="863" t="s">
        <v>82</v>
      </c>
      <c r="N3590" s="923"/>
      <c r="O3590" s="922"/>
      <c r="P3590" s="871"/>
      <c r="Q3590" s="537">
        <f t="shared" si="256"/>
        <v>0</v>
      </c>
      <c r="R3590" s="470">
        <f>Q3590*0.93</f>
        <v>0</v>
      </c>
      <c r="S3590" s="1264" t="e">
        <f t="shared" si="257"/>
        <v>#DIV/0!</v>
      </c>
      <c r="T3590" s="1265"/>
      <c r="U3590" s="1292" t="s">
        <v>473</v>
      </c>
      <c r="V3590" s="1293"/>
    </row>
    <row r="3591" spans="1:23" ht="18">
      <c r="A3591" s="1653"/>
      <c r="B3591" s="817" t="s">
        <v>467</v>
      </c>
      <c r="C3591" s="1131" t="s">
        <v>2140</v>
      </c>
      <c r="D3591" s="1098">
        <v>37</v>
      </c>
      <c r="E3591" s="1109">
        <v>20</v>
      </c>
      <c r="F3591" s="1105" t="s">
        <v>1189</v>
      </c>
      <c r="G3591" s="514">
        <v>478</v>
      </c>
      <c r="H3591" s="468" t="s">
        <v>82</v>
      </c>
      <c r="I3591" s="514" t="s">
        <v>82</v>
      </c>
      <c r="J3591" s="764">
        <v>0</v>
      </c>
      <c r="K3591" s="764">
        <v>0</v>
      </c>
      <c r="L3591" s="868" t="s">
        <v>484</v>
      </c>
      <c r="M3591" s="1091" t="s">
        <v>2067</v>
      </c>
      <c r="N3591" s="514">
        <v>87648</v>
      </c>
      <c r="O3591" s="787">
        <v>24</v>
      </c>
      <c r="P3591" s="801">
        <v>74</v>
      </c>
      <c r="Q3591" s="537">
        <f t="shared" si="256"/>
        <v>6.24</v>
      </c>
      <c r="R3591" s="470">
        <f>Q3591*0.7835</f>
        <v>4.8890399999999996</v>
      </c>
      <c r="S3591" s="1264">
        <f>N3591/Q3591</f>
        <v>14046.153846153846</v>
      </c>
      <c r="T3591" s="1265"/>
      <c r="U3591" s="1292" t="s">
        <v>1690</v>
      </c>
      <c r="V3591" s="1293"/>
    </row>
    <row r="3592" spans="1:23" ht="18">
      <c r="A3592" s="1651">
        <v>45840</v>
      </c>
      <c r="B3592" s="817" t="s">
        <v>256</v>
      </c>
      <c r="C3592" s="1095">
        <v>65</v>
      </c>
      <c r="D3592" s="1096">
        <v>67</v>
      </c>
      <c r="E3592" s="1101">
        <v>48</v>
      </c>
      <c r="F3592" s="1098">
        <v>36</v>
      </c>
      <c r="G3592" s="514">
        <v>517</v>
      </c>
      <c r="H3592" s="970">
        <v>166</v>
      </c>
      <c r="I3592" s="514" t="s">
        <v>82</v>
      </c>
      <c r="J3592" s="1160" t="s">
        <v>1016</v>
      </c>
      <c r="K3592" s="839" t="s">
        <v>96</v>
      </c>
      <c r="L3592" s="868" t="s">
        <v>484</v>
      </c>
      <c r="M3592" s="468" t="s">
        <v>2057</v>
      </c>
      <c r="N3592" s="786">
        <v>86487</v>
      </c>
      <c r="O3592" s="756">
        <v>160</v>
      </c>
      <c r="P3592" s="768">
        <v>95</v>
      </c>
      <c r="Q3592" s="537">
        <f>O3592*(100-P3592)/100</f>
        <v>8</v>
      </c>
      <c r="R3592" s="470">
        <f>Q3592*0.75</f>
        <v>6</v>
      </c>
      <c r="S3592" s="1264">
        <f>N3592/Q3592</f>
        <v>10810.875</v>
      </c>
      <c r="T3592" s="1265"/>
      <c r="U3592" s="1292" t="s">
        <v>1569</v>
      </c>
      <c r="V3592" s="1293"/>
    </row>
    <row r="3593" spans="1:23" ht="18">
      <c r="A3593" s="1652"/>
      <c r="B3593" s="817">
        <v>6</v>
      </c>
      <c r="C3593" s="1099">
        <v>100</v>
      </c>
      <c r="D3593" s="1100" t="s">
        <v>1824</v>
      </c>
      <c r="E3593" s="1101">
        <v>72</v>
      </c>
      <c r="F3593" s="1102">
        <v>33</v>
      </c>
      <c r="G3593" s="514">
        <v>510</v>
      </c>
      <c r="H3593" s="514" t="s">
        <v>82</v>
      </c>
      <c r="I3593" s="514" t="s">
        <v>82</v>
      </c>
      <c r="J3593" s="838" t="s">
        <v>701</v>
      </c>
      <c r="K3593" s="1187">
        <v>11.4</v>
      </c>
      <c r="L3593" s="868" t="s">
        <v>484</v>
      </c>
      <c r="M3593" s="468" t="s">
        <v>2120</v>
      </c>
      <c r="N3593" s="786">
        <v>130000</v>
      </c>
      <c r="O3593" s="756">
        <v>23</v>
      </c>
      <c r="P3593" s="801">
        <v>35</v>
      </c>
      <c r="Q3593" s="537">
        <f t="shared" ref="Q3593:Q3597" si="258">O3593*(100-P3593)/100</f>
        <v>14.95</v>
      </c>
      <c r="R3593" s="470">
        <f>Q3593*0.75</f>
        <v>11.212499999999999</v>
      </c>
      <c r="S3593" s="1264">
        <f t="shared" ref="S3593:S3596" si="259">N3593/Q3593</f>
        <v>8695.652173913044</v>
      </c>
      <c r="T3593" s="1265"/>
      <c r="U3593" s="1292" t="s">
        <v>1690</v>
      </c>
      <c r="V3593" s="1293"/>
    </row>
    <row r="3594" spans="1:23" ht="18">
      <c r="A3594" s="1652"/>
      <c r="B3594" s="817">
        <v>7</v>
      </c>
      <c r="C3594" s="1099">
        <v>100</v>
      </c>
      <c r="D3594" s="1102">
        <v>61</v>
      </c>
      <c r="E3594" s="1102">
        <v>18</v>
      </c>
      <c r="F3594" s="1102">
        <v>33</v>
      </c>
      <c r="G3594" s="514">
        <v>474</v>
      </c>
      <c r="H3594" s="514" t="s">
        <v>82</v>
      </c>
      <c r="I3594" s="514" t="s">
        <v>82</v>
      </c>
      <c r="J3594" s="764" t="s">
        <v>443</v>
      </c>
      <c r="K3594" s="764" t="s">
        <v>443</v>
      </c>
      <c r="L3594" s="868" t="s">
        <v>484</v>
      </c>
      <c r="M3594" s="468" t="s">
        <v>2084</v>
      </c>
      <c r="N3594" s="514">
        <v>180000</v>
      </c>
      <c r="O3594" s="756">
        <v>26</v>
      </c>
      <c r="P3594" s="1130">
        <v>22</v>
      </c>
      <c r="Q3594" s="537">
        <f t="shared" si="258"/>
        <v>20.28</v>
      </c>
      <c r="R3594" s="470">
        <f>Q3594*0.75</f>
        <v>15.21</v>
      </c>
      <c r="S3594" s="1264">
        <f t="shared" si="259"/>
        <v>8875.7396449704138</v>
      </c>
      <c r="T3594" s="1265"/>
      <c r="U3594" s="1292" t="s">
        <v>1690</v>
      </c>
      <c r="V3594" s="1293"/>
    </row>
    <row r="3595" spans="1:23" ht="18">
      <c r="A3595" s="1652"/>
      <c r="B3595" s="817">
        <v>8</v>
      </c>
      <c r="C3595" s="1099" t="s">
        <v>82</v>
      </c>
      <c r="D3595" s="1102">
        <v>230</v>
      </c>
      <c r="E3595" s="1102">
        <v>0</v>
      </c>
      <c r="F3595" s="1103" t="s">
        <v>82</v>
      </c>
      <c r="G3595" s="514">
        <v>0</v>
      </c>
      <c r="H3595" s="514" t="s">
        <v>82</v>
      </c>
      <c r="I3595" s="514" t="s">
        <v>82</v>
      </c>
      <c r="J3595" s="764" t="s">
        <v>697</v>
      </c>
      <c r="K3595" s="764">
        <v>0</v>
      </c>
      <c r="L3595" s="868" t="s">
        <v>96</v>
      </c>
      <c r="M3595" s="468" t="s">
        <v>82</v>
      </c>
      <c r="N3595" s="940"/>
      <c r="O3595" s="922"/>
      <c r="P3595" s="871"/>
      <c r="Q3595" s="537">
        <f t="shared" si="258"/>
        <v>0</v>
      </c>
      <c r="R3595" s="470">
        <f>Q3595*0.93</f>
        <v>0</v>
      </c>
      <c r="S3595" s="1264" t="e">
        <f t="shared" si="259"/>
        <v>#DIV/0!</v>
      </c>
      <c r="T3595" s="1265"/>
      <c r="U3595" s="1292" t="s">
        <v>472</v>
      </c>
      <c r="V3595" s="1293"/>
    </row>
    <row r="3596" spans="1:23" ht="18">
      <c r="A3596" s="1652"/>
      <c r="B3596" s="817" t="s">
        <v>465</v>
      </c>
      <c r="C3596" s="1099" t="s">
        <v>82</v>
      </c>
      <c r="D3596" s="1098">
        <v>34</v>
      </c>
      <c r="E3596" s="1104">
        <v>34</v>
      </c>
      <c r="F3596" s="1103" t="s">
        <v>82</v>
      </c>
      <c r="G3596" s="838" t="s">
        <v>96</v>
      </c>
      <c r="H3596" s="468" t="s">
        <v>82</v>
      </c>
      <c r="I3596" s="514" t="s">
        <v>82</v>
      </c>
      <c r="J3596" s="764" t="s">
        <v>699</v>
      </c>
      <c r="K3596" s="514">
        <v>0</v>
      </c>
      <c r="L3596" s="514" t="s">
        <v>82</v>
      </c>
      <c r="M3596" s="863" t="s">
        <v>82</v>
      </c>
      <c r="N3596" s="923"/>
      <c r="O3596" s="922"/>
      <c r="P3596" s="871"/>
      <c r="Q3596" s="537">
        <f t="shared" si="258"/>
        <v>0</v>
      </c>
      <c r="R3596" s="470">
        <f>Q3596*0.93</f>
        <v>0</v>
      </c>
      <c r="S3596" s="1264" t="e">
        <f t="shared" si="259"/>
        <v>#DIV/0!</v>
      </c>
      <c r="T3596" s="1265"/>
      <c r="U3596" s="1292" t="s">
        <v>473</v>
      </c>
      <c r="V3596" s="1293"/>
    </row>
    <row r="3597" spans="1:23" ht="18">
      <c r="A3597" s="1653"/>
      <c r="B3597" s="817" t="s">
        <v>467</v>
      </c>
      <c r="C3597" s="1131">
        <v>52</v>
      </c>
      <c r="D3597" s="1098">
        <v>34</v>
      </c>
      <c r="E3597" s="1109">
        <v>20</v>
      </c>
      <c r="F3597" s="1105">
        <v>32</v>
      </c>
      <c r="G3597" s="514">
        <v>472</v>
      </c>
      <c r="H3597" s="468" t="s">
        <v>82</v>
      </c>
      <c r="I3597" s="514" t="s">
        <v>82</v>
      </c>
      <c r="J3597" s="764">
        <v>0</v>
      </c>
      <c r="K3597" s="764">
        <v>0</v>
      </c>
      <c r="L3597" s="868" t="s">
        <v>484</v>
      </c>
      <c r="M3597" s="1091" t="s">
        <v>2067</v>
      </c>
      <c r="N3597" s="514">
        <v>90000</v>
      </c>
      <c r="O3597" s="787">
        <v>25.48</v>
      </c>
      <c r="P3597" s="801">
        <v>74</v>
      </c>
      <c r="Q3597" s="537">
        <f t="shared" si="258"/>
        <v>6.6248000000000005</v>
      </c>
      <c r="R3597" s="470">
        <f>Q3597*0.7835</f>
        <v>5.1905308000000003</v>
      </c>
      <c r="S3597" s="1264">
        <f>N3597/Q3597</f>
        <v>13585.31578311798</v>
      </c>
      <c r="T3597" s="1265"/>
      <c r="U3597" s="1292" t="s">
        <v>1690</v>
      </c>
      <c r="V3597" s="1293"/>
    </row>
    <row r="3598" spans="1:23" ht="18">
      <c r="A3598" s="1651">
        <v>45841</v>
      </c>
      <c r="B3598" s="817" t="s">
        <v>256</v>
      </c>
      <c r="C3598" s="1095">
        <v>65</v>
      </c>
      <c r="D3598" s="1096">
        <v>67</v>
      </c>
      <c r="E3598" s="1101">
        <v>48</v>
      </c>
      <c r="F3598" s="1098" t="s">
        <v>874</v>
      </c>
      <c r="G3598" s="514">
        <v>523</v>
      </c>
      <c r="H3598" s="970">
        <v>166</v>
      </c>
      <c r="I3598" s="514" t="s">
        <v>82</v>
      </c>
      <c r="J3598" s="1160" t="s">
        <v>1016</v>
      </c>
      <c r="K3598" s="839" t="s">
        <v>96</v>
      </c>
      <c r="L3598" s="868" t="s">
        <v>484</v>
      </c>
      <c r="M3598" s="468" t="s">
        <v>2057</v>
      </c>
      <c r="N3598" s="786">
        <v>84639</v>
      </c>
      <c r="O3598" s="756">
        <v>160</v>
      </c>
      <c r="P3598" s="768">
        <v>95</v>
      </c>
      <c r="Q3598" s="537">
        <f>O3598*(100-P3598)/100</f>
        <v>8</v>
      </c>
      <c r="R3598" s="470">
        <f>Q3598*0.75</f>
        <v>6</v>
      </c>
      <c r="S3598" s="1264">
        <f>N3598/Q3598</f>
        <v>10579.875</v>
      </c>
      <c r="T3598" s="1265"/>
      <c r="U3598" s="1292" t="s">
        <v>1569</v>
      </c>
      <c r="V3598" s="1293"/>
    </row>
    <row r="3599" spans="1:23" ht="18">
      <c r="A3599" s="1652"/>
      <c r="B3599" s="817">
        <v>6</v>
      </c>
      <c r="C3599" s="1099">
        <v>100</v>
      </c>
      <c r="D3599" s="1100" t="s">
        <v>572</v>
      </c>
      <c r="E3599" s="1101">
        <v>72</v>
      </c>
      <c r="F3599" s="1102">
        <v>33</v>
      </c>
      <c r="G3599" s="514">
        <v>515</v>
      </c>
      <c r="H3599" s="514" t="s">
        <v>82</v>
      </c>
      <c r="I3599" s="514" t="s">
        <v>82</v>
      </c>
      <c r="J3599" s="838" t="s">
        <v>1813</v>
      </c>
      <c r="K3599" s="1187">
        <v>9.5</v>
      </c>
      <c r="L3599" s="868" t="s">
        <v>484</v>
      </c>
      <c r="M3599" s="468" t="s">
        <v>2120</v>
      </c>
      <c r="N3599" s="786">
        <v>130000</v>
      </c>
      <c r="O3599" s="756">
        <v>23.17</v>
      </c>
      <c r="P3599" s="801">
        <v>35</v>
      </c>
      <c r="Q3599" s="537">
        <f t="shared" ref="Q3599:Q3603" si="260">O3599*(100-P3599)/100</f>
        <v>15.060500000000001</v>
      </c>
      <c r="R3599" s="470">
        <f>Q3599*0.75</f>
        <v>11.295375</v>
      </c>
      <c r="S3599" s="1264">
        <f t="shared" ref="S3599:S3602" si="261">N3599/Q3599</f>
        <v>8631.851532153647</v>
      </c>
      <c r="T3599" s="1265"/>
      <c r="U3599" s="1292" t="s">
        <v>1690</v>
      </c>
      <c r="V3599" s="1293"/>
    </row>
    <row r="3600" spans="1:23" ht="18">
      <c r="A3600" s="1652"/>
      <c r="B3600" s="817">
        <v>7</v>
      </c>
      <c r="C3600" s="1099">
        <v>100</v>
      </c>
      <c r="D3600" s="1102">
        <v>61</v>
      </c>
      <c r="E3600" s="1102">
        <v>18</v>
      </c>
      <c r="F3600" s="1102">
        <v>33</v>
      </c>
      <c r="G3600" s="514">
        <v>477</v>
      </c>
      <c r="H3600" s="514" t="s">
        <v>82</v>
      </c>
      <c r="I3600" s="514" t="s">
        <v>82</v>
      </c>
      <c r="J3600" s="764" t="s">
        <v>443</v>
      </c>
      <c r="K3600" s="764" t="s">
        <v>443</v>
      </c>
      <c r="L3600" s="868" t="s">
        <v>484</v>
      </c>
      <c r="M3600" s="468" t="s">
        <v>2084</v>
      </c>
      <c r="N3600" s="514">
        <v>180000</v>
      </c>
      <c r="O3600" s="756">
        <v>25</v>
      </c>
      <c r="P3600" s="1130">
        <v>22</v>
      </c>
      <c r="Q3600" s="537">
        <f t="shared" si="260"/>
        <v>19.5</v>
      </c>
      <c r="R3600" s="470">
        <f>Q3600*0.75</f>
        <v>14.625</v>
      </c>
      <c r="S3600" s="1264">
        <f t="shared" si="261"/>
        <v>9230.7692307692305</v>
      </c>
      <c r="T3600" s="1265"/>
      <c r="U3600" s="1292" t="s">
        <v>1690</v>
      </c>
      <c r="V3600" s="1293"/>
    </row>
    <row r="3601" spans="1:23" ht="18">
      <c r="A3601" s="1652"/>
      <c r="B3601" s="817">
        <v>8</v>
      </c>
      <c r="C3601" s="1099" t="s">
        <v>82</v>
      </c>
      <c r="D3601" s="1102">
        <v>230</v>
      </c>
      <c r="E3601" s="1102">
        <v>0</v>
      </c>
      <c r="F3601" s="1103" t="s">
        <v>82</v>
      </c>
      <c r="G3601" s="514">
        <v>0</v>
      </c>
      <c r="H3601" s="514" t="s">
        <v>82</v>
      </c>
      <c r="I3601" s="514" t="s">
        <v>82</v>
      </c>
      <c r="J3601" s="764" t="s">
        <v>697</v>
      </c>
      <c r="K3601" s="764">
        <v>0</v>
      </c>
      <c r="L3601" s="868" t="s">
        <v>96</v>
      </c>
      <c r="M3601" s="468" t="s">
        <v>82</v>
      </c>
      <c r="N3601" s="940"/>
      <c r="O3601" s="922"/>
      <c r="P3601" s="871"/>
      <c r="Q3601" s="537">
        <f t="shared" si="260"/>
        <v>0</v>
      </c>
      <c r="R3601" s="470">
        <f>Q3601*0.93</f>
        <v>0</v>
      </c>
      <c r="S3601" s="1264" t="e">
        <f t="shared" si="261"/>
        <v>#DIV/0!</v>
      </c>
      <c r="T3601" s="1265"/>
      <c r="U3601" s="1292" t="s">
        <v>472</v>
      </c>
      <c r="V3601" s="1293"/>
    </row>
    <row r="3602" spans="1:23" ht="18">
      <c r="A3602" s="1652"/>
      <c r="B3602" s="817" t="s">
        <v>465</v>
      </c>
      <c r="C3602" s="1099" t="s">
        <v>82</v>
      </c>
      <c r="D3602" s="1098">
        <v>34</v>
      </c>
      <c r="E3602" s="1104">
        <v>34</v>
      </c>
      <c r="F3602" s="1103" t="s">
        <v>82</v>
      </c>
      <c r="G3602" s="838" t="s">
        <v>96</v>
      </c>
      <c r="H3602" s="468" t="s">
        <v>82</v>
      </c>
      <c r="I3602" s="514" t="s">
        <v>82</v>
      </c>
      <c r="J3602" s="764" t="s">
        <v>699</v>
      </c>
      <c r="K3602" s="514">
        <v>0</v>
      </c>
      <c r="L3602" s="514" t="s">
        <v>82</v>
      </c>
      <c r="M3602" s="863" t="s">
        <v>82</v>
      </c>
      <c r="N3602" s="923"/>
      <c r="O3602" s="922"/>
      <c r="P3602" s="871"/>
      <c r="Q3602" s="537">
        <f t="shared" si="260"/>
        <v>0</v>
      </c>
      <c r="R3602" s="470">
        <f>Q3602*0.93</f>
        <v>0</v>
      </c>
      <c r="S3602" s="1264" t="e">
        <f t="shared" si="261"/>
        <v>#DIV/0!</v>
      </c>
      <c r="T3602" s="1265"/>
      <c r="U3602" s="1292" t="s">
        <v>473</v>
      </c>
      <c r="V3602" s="1293"/>
    </row>
    <row r="3603" spans="1:23" ht="18">
      <c r="A3603" s="1653"/>
      <c r="B3603" s="817" t="s">
        <v>467</v>
      </c>
      <c r="C3603" s="1131">
        <v>52</v>
      </c>
      <c r="D3603" s="1098" t="s">
        <v>2145</v>
      </c>
      <c r="E3603" s="1109">
        <v>20</v>
      </c>
      <c r="F3603" s="1105" t="s">
        <v>1176</v>
      </c>
      <c r="G3603" s="514">
        <v>477</v>
      </c>
      <c r="H3603" s="468" t="s">
        <v>82</v>
      </c>
      <c r="I3603" s="514" t="s">
        <v>82</v>
      </c>
      <c r="J3603" s="764">
        <v>0</v>
      </c>
      <c r="K3603" s="764">
        <v>0</v>
      </c>
      <c r="L3603" s="868" t="s">
        <v>484</v>
      </c>
      <c r="M3603" s="1091" t="s">
        <v>2067</v>
      </c>
      <c r="N3603" s="514">
        <v>90000</v>
      </c>
      <c r="O3603" s="787">
        <v>24.5</v>
      </c>
      <c r="P3603" s="801">
        <v>74</v>
      </c>
      <c r="Q3603" s="537">
        <f t="shared" si="260"/>
        <v>6.37</v>
      </c>
      <c r="R3603" s="470">
        <f>Q3603*0.7835</f>
        <v>4.9908950000000001</v>
      </c>
      <c r="S3603" s="1264">
        <f>N3603/Q3603</f>
        <v>14128.728414442699</v>
      </c>
      <c r="T3603" s="1265"/>
      <c r="U3603" s="1292" t="s">
        <v>1690</v>
      </c>
      <c r="V3603" s="1293"/>
    </row>
    <row r="3604" spans="1:23" ht="18">
      <c r="A3604" s="1651">
        <v>45842</v>
      </c>
      <c r="B3604" s="817" t="s">
        <v>256</v>
      </c>
      <c r="C3604" s="1095">
        <v>65</v>
      </c>
      <c r="D3604" s="1096">
        <v>67</v>
      </c>
      <c r="E3604" s="1101">
        <v>48</v>
      </c>
      <c r="F3604" s="1098">
        <v>36</v>
      </c>
      <c r="G3604" s="514">
        <v>521</v>
      </c>
      <c r="H3604" s="970">
        <v>166</v>
      </c>
      <c r="I3604" s="514" t="s">
        <v>82</v>
      </c>
      <c r="J3604" s="1160" t="s">
        <v>1016</v>
      </c>
      <c r="K3604" s="839" t="s">
        <v>96</v>
      </c>
      <c r="L3604" s="868" t="s">
        <v>484</v>
      </c>
      <c r="M3604" s="468" t="s">
        <v>2057</v>
      </c>
      <c r="N3604" s="786">
        <v>85692</v>
      </c>
      <c r="O3604" s="756">
        <v>160.1</v>
      </c>
      <c r="P3604" s="768">
        <v>95</v>
      </c>
      <c r="Q3604" s="537">
        <f>O3604*(100-P3604)/100</f>
        <v>8.0050000000000008</v>
      </c>
      <c r="R3604" s="470">
        <f>Q3604*0.75</f>
        <v>6.0037500000000001</v>
      </c>
      <c r="S3604" s="1264">
        <f>N3604/Q3604</f>
        <v>10704.809494066207</v>
      </c>
      <c r="T3604" s="1265"/>
      <c r="U3604" s="1292" t="s">
        <v>1569</v>
      </c>
      <c r="V3604" s="1293"/>
    </row>
    <row r="3605" spans="1:23" ht="18">
      <c r="A3605" s="1652"/>
      <c r="B3605" s="817">
        <v>6</v>
      </c>
      <c r="C3605" s="1099">
        <v>100</v>
      </c>
      <c r="D3605" s="1100" t="s">
        <v>572</v>
      </c>
      <c r="E3605" s="1101">
        <v>72</v>
      </c>
      <c r="F3605" s="1102">
        <v>33</v>
      </c>
      <c r="G3605" s="514">
        <v>516</v>
      </c>
      <c r="H3605" s="514" t="s">
        <v>82</v>
      </c>
      <c r="I3605" s="514" t="s">
        <v>82</v>
      </c>
      <c r="J3605" s="838" t="s">
        <v>1814</v>
      </c>
      <c r="K3605" s="1187">
        <v>10</v>
      </c>
      <c r="L3605" s="868" t="s">
        <v>484</v>
      </c>
      <c r="M3605" s="468" t="s">
        <v>2138</v>
      </c>
      <c r="N3605" s="786">
        <v>130000</v>
      </c>
      <c r="O3605" s="756">
        <v>22</v>
      </c>
      <c r="P3605" s="801">
        <v>35</v>
      </c>
      <c r="Q3605" s="537">
        <f t="shared" ref="Q3605:Q3609" si="262">O3605*(100-P3605)/100</f>
        <v>14.3</v>
      </c>
      <c r="R3605" s="470">
        <f>Q3605*0.75</f>
        <v>10.725000000000001</v>
      </c>
      <c r="S3605" s="1264">
        <f t="shared" ref="S3605:S3608" si="263">N3605/Q3605</f>
        <v>9090.9090909090901</v>
      </c>
      <c r="T3605" s="1265"/>
      <c r="U3605" s="1292" t="s">
        <v>1690</v>
      </c>
      <c r="V3605" s="1293"/>
    </row>
    <row r="3606" spans="1:23" ht="18">
      <c r="A3606" s="1652"/>
      <c r="B3606" s="817">
        <v>7</v>
      </c>
      <c r="C3606" s="1099">
        <v>100</v>
      </c>
      <c r="D3606" s="1102">
        <v>61</v>
      </c>
      <c r="E3606" s="1102">
        <v>18</v>
      </c>
      <c r="F3606" s="1102">
        <v>33</v>
      </c>
      <c r="G3606" s="514">
        <v>476</v>
      </c>
      <c r="H3606" s="514" t="s">
        <v>82</v>
      </c>
      <c r="I3606" s="514" t="s">
        <v>82</v>
      </c>
      <c r="J3606" s="764" t="s">
        <v>443</v>
      </c>
      <c r="K3606" s="764" t="s">
        <v>443</v>
      </c>
      <c r="L3606" s="868" t="s">
        <v>484</v>
      </c>
      <c r="M3606" s="468" t="s">
        <v>2121</v>
      </c>
      <c r="N3606" s="514">
        <v>180000</v>
      </c>
      <c r="O3606" s="756">
        <v>25</v>
      </c>
      <c r="P3606" s="1130">
        <v>22</v>
      </c>
      <c r="Q3606" s="537">
        <f t="shared" si="262"/>
        <v>19.5</v>
      </c>
      <c r="R3606" s="470">
        <f>Q3606*0.75</f>
        <v>14.625</v>
      </c>
      <c r="S3606" s="1264">
        <f t="shared" si="263"/>
        <v>9230.7692307692305</v>
      </c>
      <c r="T3606" s="1265"/>
      <c r="U3606" s="1292" t="s">
        <v>1690</v>
      </c>
      <c r="V3606" s="1293"/>
    </row>
    <row r="3607" spans="1:23" ht="18">
      <c r="A3607" s="1652"/>
      <c r="B3607" s="817">
        <v>8</v>
      </c>
      <c r="C3607" s="1099" t="s">
        <v>82</v>
      </c>
      <c r="D3607" s="1102">
        <v>230</v>
      </c>
      <c r="E3607" s="1102">
        <v>0</v>
      </c>
      <c r="F3607" s="1103" t="s">
        <v>82</v>
      </c>
      <c r="G3607" s="514">
        <v>0</v>
      </c>
      <c r="H3607" s="514" t="s">
        <v>82</v>
      </c>
      <c r="I3607" s="514" t="s">
        <v>82</v>
      </c>
      <c r="J3607" s="764" t="s">
        <v>697</v>
      </c>
      <c r="K3607" s="764">
        <v>0</v>
      </c>
      <c r="L3607" s="868" t="s">
        <v>96</v>
      </c>
      <c r="M3607" s="468" t="s">
        <v>82</v>
      </c>
      <c r="N3607" s="940"/>
      <c r="O3607" s="922"/>
      <c r="P3607" s="871"/>
      <c r="Q3607" s="537">
        <f t="shared" si="262"/>
        <v>0</v>
      </c>
      <c r="R3607" s="470">
        <f>Q3607*0.93</f>
        <v>0</v>
      </c>
      <c r="S3607" s="1264" t="e">
        <f t="shared" si="263"/>
        <v>#DIV/0!</v>
      </c>
      <c r="T3607" s="1265"/>
      <c r="U3607" s="1292" t="s">
        <v>472</v>
      </c>
      <c r="V3607" s="1293"/>
    </row>
    <row r="3608" spans="1:23" ht="18">
      <c r="A3608" s="1652"/>
      <c r="B3608" s="817" t="s">
        <v>465</v>
      </c>
      <c r="C3608" s="1099" t="s">
        <v>82</v>
      </c>
      <c r="D3608" s="1098">
        <v>34</v>
      </c>
      <c r="E3608" s="1104">
        <v>34</v>
      </c>
      <c r="F3608" s="1103" t="s">
        <v>82</v>
      </c>
      <c r="G3608" s="838" t="s">
        <v>96</v>
      </c>
      <c r="H3608" s="468" t="s">
        <v>82</v>
      </c>
      <c r="I3608" s="514" t="s">
        <v>82</v>
      </c>
      <c r="J3608" s="764" t="s">
        <v>699</v>
      </c>
      <c r="K3608" s="514">
        <v>0</v>
      </c>
      <c r="L3608" s="514" t="s">
        <v>82</v>
      </c>
      <c r="M3608" s="863" t="s">
        <v>82</v>
      </c>
      <c r="N3608" s="923"/>
      <c r="O3608" s="922"/>
      <c r="P3608" s="871"/>
      <c r="Q3608" s="537">
        <f t="shared" si="262"/>
        <v>0</v>
      </c>
      <c r="R3608" s="470">
        <f>Q3608*0.93</f>
        <v>0</v>
      </c>
      <c r="S3608" s="1264" t="e">
        <f t="shared" si="263"/>
        <v>#DIV/0!</v>
      </c>
      <c r="T3608" s="1265"/>
      <c r="U3608" s="1292" t="s">
        <v>473</v>
      </c>
      <c r="V3608" s="1293"/>
    </row>
    <row r="3609" spans="1:23" ht="18">
      <c r="A3609" s="1653"/>
      <c r="B3609" s="817" t="s">
        <v>467</v>
      </c>
      <c r="C3609" s="1131">
        <v>52</v>
      </c>
      <c r="D3609" s="1098">
        <v>34</v>
      </c>
      <c r="E3609" s="1109">
        <v>20</v>
      </c>
      <c r="F3609" s="1105">
        <v>32</v>
      </c>
      <c r="G3609" s="514">
        <v>477</v>
      </c>
      <c r="H3609" s="468" t="s">
        <v>82</v>
      </c>
      <c r="I3609" s="514" t="s">
        <v>82</v>
      </c>
      <c r="J3609" s="764">
        <v>0</v>
      </c>
      <c r="K3609" s="764">
        <v>0</v>
      </c>
      <c r="L3609" s="868" t="s">
        <v>484</v>
      </c>
      <c r="M3609" s="1091" t="s">
        <v>2067</v>
      </c>
      <c r="N3609" s="514">
        <v>90000</v>
      </c>
      <c r="O3609" s="787">
        <v>23</v>
      </c>
      <c r="P3609" s="801">
        <v>74</v>
      </c>
      <c r="Q3609" s="537">
        <f t="shared" si="262"/>
        <v>5.98</v>
      </c>
      <c r="R3609" s="470">
        <f>Q3609*0.7835</f>
        <v>4.6853300000000004</v>
      </c>
      <c r="S3609" s="1264">
        <f>N3609/Q3609</f>
        <v>15050.167224080267</v>
      </c>
      <c r="T3609" s="1265"/>
      <c r="U3609" s="1292" t="s">
        <v>1690</v>
      </c>
      <c r="V3609" s="1293"/>
    </row>
    <row r="3610" spans="1:23" ht="18">
      <c r="A3610" s="1651">
        <v>45843</v>
      </c>
      <c r="B3610" s="817" t="s">
        <v>256</v>
      </c>
      <c r="C3610" s="1095">
        <v>65</v>
      </c>
      <c r="D3610" s="1096">
        <v>67</v>
      </c>
      <c r="E3610" s="1101">
        <v>48</v>
      </c>
      <c r="F3610" s="1098" t="s">
        <v>874</v>
      </c>
      <c r="G3610" s="514">
        <v>526</v>
      </c>
      <c r="H3610" s="970">
        <v>166</v>
      </c>
      <c r="I3610" s="514" t="s">
        <v>82</v>
      </c>
      <c r="J3610" s="1160" t="s">
        <v>1016</v>
      </c>
      <c r="K3610" s="839" t="s">
        <v>96</v>
      </c>
      <c r="L3610" s="868" t="s">
        <v>484</v>
      </c>
      <c r="M3610" s="468" t="s">
        <v>2057</v>
      </c>
      <c r="N3610" s="786">
        <v>85011</v>
      </c>
      <c r="O3610" s="756">
        <v>158</v>
      </c>
      <c r="P3610" s="768">
        <v>95</v>
      </c>
      <c r="Q3610" s="537">
        <f>O3610*(100-P3610)/100</f>
        <v>7.9</v>
      </c>
      <c r="R3610" s="470">
        <f>Q3610*0.75</f>
        <v>5.9250000000000007</v>
      </c>
      <c r="S3610" s="1264">
        <f>N3610/Q3610</f>
        <v>10760.886075949367</v>
      </c>
      <c r="T3610" s="1265"/>
      <c r="U3610" s="1292" t="s">
        <v>1569</v>
      </c>
      <c r="V3610" s="1293"/>
    </row>
    <row r="3611" spans="1:23" ht="18">
      <c r="A3611" s="1652"/>
      <c r="B3611" s="817">
        <v>6</v>
      </c>
      <c r="C3611" s="1099">
        <v>100</v>
      </c>
      <c r="D3611" s="1100">
        <v>50</v>
      </c>
      <c r="E3611" s="1101">
        <v>72</v>
      </c>
      <c r="F3611" s="1102" t="s">
        <v>1351</v>
      </c>
      <c r="G3611" s="514">
        <v>521</v>
      </c>
      <c r="H3611" s="514" t="s">
        <v>82</v>
      </c>
      <c r="I3611" s="514" t="s">
        <v>82</v>
      </c>
      <c r="J3611" s="838" t="s">
        <v>1814</v>
      </c>
      <c r="K3611" s="1187">
        <v>10</v>
      </c>
      <c r="L3611" s="868" t="s">
        <v>484</v>
      </c>
      <c r="M3611" s="468" t="s">
        <v>2138</v>
      </c>
      <c r="N3611" s="786">
        <v>130000</v>
      </c>
      <c r="O3611" s="756">
        <v>22.6</v>
      </c>
      <c r="P3611" s="801">
        <v>40</v>
      </c>
      <c r="Q3611" s="537">
        <f t="shared" ref="Q3611:Q3615" si="264">O3611*(100-P3611)/100</f>
        <v>13.56</v>
      </c>
      <c r="R3611" s="470">
        <f>Q3611*0.75</f>
        <v>10.17</v>
      </c>
      <c r="S3611" s="1264">
        <f t="shared" ref="S3611:S3614" si="265">N3611/Q3611</f>
        <v>9587.0206489675511</v>
      </c>
      <c r="T3611" s="1265"/>
      <c r="U3611" s="1292" t="s">
        <v>1690</v>
      </c>
      <c r="V3611" s="1293"/>
      <c r="W3611" s="959">
        <v>15</v>
      </c>
    </row>
    <row r="3612" spans="1:23" ht="18">
      <c r="A3612" s="1652"/>
      <c r="B3612" s="817">
        <v>7</v>
      </c>
      <c r="C3612" s="1099">
        <v>100</v>
      </c>
      <c r="D3612" s="1102">
        <v>61</v>
      </c>
      <c r="E3612" s="1102">
        <v>18</v>
      </c>
      <c r="F3612" s="1102">
        <v>33</v>
      </c>
      <c r="G3612" s="514">
        <v>501</v>
      </c>
      <c r="H3612" s="514" t="s">
        <v>82</v>
      </c>
      <c r="I3612" s="514" t="s">
        <v>82</v>
      </c>
      <c r="J3612" s="764" t="s">
        <v>443</v>
      </c>
      <c r="K3612" s="764" t="s">
        <v>443</v>
      </c>
      <c r="L3612" s="868" t="s">
        <v>484</v>
      </c>
      <c r="M3612" s="468" t="s">
        <v>2121</v>
      </c>
      <c r="N3612" s="514">
        <v>180000</v>
      </c>
      <c r="O3612" s="756">
        <v>26</v>
      </c>
      <c r="P3612" s="1130">
        <v>22</v>
      </c>
      <c r="Q3612" s="537">
        <f t="shared" si="264"/>
        <v>20.28</v>
      </c>
      <c r="R3612" s="470">
        <f>Q3612*0.75</f>
        <v>15.21</v>
      </c>
      <c r="S3612" s="1264">
        <f t="shared" si="265"/>
        <v>8875.7396449704138</v>
      </c>
      <c r="T3612" s="1265"/>
      <c r="U3612" s="1292" t="s">
        <v>1690</v>
      </c>
      <c r="V3612" s="1293"/>
    </row>
    <row r="3613" spans="1:23" ht="18">
      <c r="A3613" s="1652"/>
      <c r="B3613" s="817">
        <v>8</v>
      </c>
      <c r="C3613" s="1099" t="s">
        <v>82</v>
      </c>
      <c r="D3613" s="1102">
        <v>230</v>
      </c>
      <c r="E3613" s="1102">
        <v>0</v>
      </c>
      <c r="F3613" s="1103" t="s">
        <v>82</v>
      </c>
      <c r="G3613" s="514">
        <v>0</v>
      </c>
      <c r="H3613" s="514" t="s">
        <v>82</v>
      </c>
      <c r="I3613" s="514" t="s">
        <v>82</v>
      </c>
      <c r="J3613" s="764" t="s">
        <v>697</v>
      </c>
      <c r="K3613" s="764">
        <v>0</v>
      </c>
      <c r="L3613" s="868" t="s">
        <v>96</v>
      </c>
      <c r="M3613" s="468" t="s">
        <v>82</v>
      </c>
      <c r="N3613" s="940"/>
      <c r="O3613" s="922"/>
      <c r="P3613" s="871"/>
      <c r="Q3613" s="537">
        <f t="shared" si="264"/>
        <v>0</v>
      </c>
      <c r="R3613" s="470">
        <f>Q3613*0.93</f>
        <v>0</v>
      </c>
      <c r="S3613" s="1264" t="e">
        <f t="shared" si="265"/>
        <v>#DIV/0!</v>
      </c>
      <c r="T3613" s="1265"/>
      <c r="U3613" s="1292" t="s">
        <v>472</v>
      </c>
      <c r="V3613" s="1293"/>
    </row>
    <row r="3614" spans="1:23" ht="18">
      <c r="A3614" s="1652"/>
      <c r="B3614" s="817" t="s">
        <v>465</v>
      </c>
      <c r="C3614" s="1099" t="s">
        <v>82</v>
      </c>
      <c r="D3614" s="1098">
        <v>34</v>
      </c>
      <c r="E3614" s="1104">
        <v>34</v>
      </c>
      <c r="F3614" s="1103" t="s">
        <v>82</v>
      </c>
      <c r="G3614" s="838" t="s">
        <v>96</v>
      </c>
      <c r="H3614" s="468" t="s">
        <v>82</v>
      </c>
      <c r="I3614" s="514" t="s">
        <v>82</v>
      </c>
      <c r="J3614" s="764" t="s">
        <v>699</v>
      </c>
      <c r="K3614" s="514">
        <v>0</v>
      </c>
      <c r="L3614" s="514" t="s">
        <v>82</v>
      </c>
      <c r="M3614" s="863" t="s">
        <v>82</v>
      </c>
      <c r="N3614" s="923"/>
      <c r="O3614" s="922"/>
      <c r="P3614" s="871"/>
      <c r="Q3614" s="537">
        <f t="shared" si="264"/>
        <v>0</v>
      </c>
      <c r="R3614" s="470">
        <f>Q3614*0.93</f>
        <v>0</v>
      </c>
      <c r="S3614" s="1264" t="e">
        <f t="shared" si="265"/>
        <v>#DIV/0!</v>
      </c>
      <c r="T3614" s="1265"/>
      <c r="U3614" s="1292" t="s">
        <v>473</v>
      </c>
      <c r="V3614" s="1293"/>
    </row>
    <row r="3615" spans="1:23" ht="18">
      <c r="A3615" s="1653"/>
      <c r="B3615" s="817" t="s">
        <v>467</v>
      </c>
      <c r="C3615" s="1131">
        <v>52</v>
      </c>
      <c r="D3615" s="1098">
        <v>34</v>
      </c>
      <c r="E3615" s="1109">
        <v>20</v>
      </c>
      <c r="F3615" s="1105">
        <v>32</v>
      </c>
      <c r="G3615" s="514">
        <v>502</v>
      </c>
      <c r="H3615" s="468" t="s">
        <v>82</v>
      </c>
      <c r="I3615" s="514" t="s">
        <v>82</v>
      </c>
      <c r="J3615" s="764">
        <v>0</v>
      </c>
      <c r="K3615" s="764">
        <v>0</v>
      </c>
      <c r="L3615" s="868" t="s">
        <v>484</v>
      </c>
      <c r="M3615" s="1091" t="s">
        <v>2067</v>
      </c>
      <c r="N3615" s="514">
        <v>90000</v>
      </c>
      <c r="O3615" s="787">
        <v>25</v>
      </c>
      <c r="P3615" s="801">
        <v>74</v>
      </c>
      <c r="Q3615" s="537">
        <f t="shared" si="264"/>
        <v>6.5</v>
      </c>
      <c r="R3615" s="470">
        <f>Q3615*0.7835</f>
        <v>5.0927499999999997</v>
      </c>
      <c r="S3615" s="1264">
        <f>N3615/Q3615</f>
        <v>13846.153846153846</v>
      </c>
      <c r="T3615" s="1265"/>
      <c r="U3615" s="1292" t="s">
        <v>1690</v>
      </c>
      <c r="V3615" s="1293"/>
    </row>
    <row r="3616" spans="1:23" ht="18">
      <c r="A3616" s="1651">
        <v>45844</v>
      </c>
      <c r="B3616" s="817" t="s">
        <v>256</v>
      </c>
      <c r="C3616" s="1095">
        <v>65</v>
      </c>
      <c r="D3616" s="1096">
        <v>67</v>
      </c>
      <c r="E3616" s="1101">
        <v>49</v>
      </c>
      <c r="F3616" s="1098" t="s">
        <v>1351</v>
      </c>
      <c r="G3616" s="514">
        <v>515</v>
      </c>
      <c r="H3616" s="970">
        <v>166</v>
      </c>
      <c r="I3616" s="514" t="s">
        <v>82</v>
      </c>
      <c r="J3616" s="1160" t="s">
        <v>1016</v>
      </c>
      <c r="K3616" s="839" t="s">
        <v>96</v>
      </c>
      <c r="L3616" s="868" t="s">
        <v>484</v>
      </c>
      <c r="M3616" s="468" t="s">
        <v>2057</v>
      </c>
      <c r="N3616" s="786">
        <v>85000</v>
      </c>
      <c r="O3616" s="756">
        <v>158</v>
      </c>
      <c r="P3616" s="768">
        <v>95</v>
      </c>
      <c r="Q3616" s="537">
        <f>O3616*(100-P3616)/100</f>
        <v>7.9</v>
      </c>
      <c r="R3616" s="470">
        <f>Q3616*0.75</f>
        <v>5.9250000000000007</v>
      </c>
      <c r="S3616" s="1264">
        <f>N3616/Q3616</f>
        <v>10759.493670886075</v>
      </c>
      <c r="T3616" s="1265"/>
      <c r="U3616" s="1292" t="s">
        <v>1753</v>
      </c>
      <c r="V3616" s="1293"/>
    </row>
    <row r="3617" spans="1:23" ht="18">
      <c r="A3617" s="1652"/>
      <c r="B3617" s="817">
        <v>6</v>
      </c>
      <c r="C3617" s="1099">
        <v>100</v>
      </c>
      <c r="D3617" s="1100">
        <v>50</v>
      </c>
      <c r="E3617" s="1101">
        <v>72</v>
      </c>
      <c r="F3617" s="1102">
        <v>33</v>
      </c>
      <c r="G3617" s="514">
        <v>508</v>
      </c>
      <c r="H3617" s="514" t="s">
        <v>82</v>
      </c>
      <c r="I3617" s="514" t="s">
        <v>82</v>
      </c>
      <c r="J3617" s="838" t="s">
        <v>1814</v>
      </c>
      <c r="K3617" s="1187">
        <v>10</v>
      </c>
      <c r="L3617" s="868" t="s">
        <v>484</v>
      </c>
      <c r="M3617" s="468" t="s">
        <v>2138</v>
      </c>
      <c r="N3617" s="786">
        <v>130000</v>
      </c>
      <c r="O3617" s="756">
        <v>22.6</v>
      </c>
      <c r="P3617" s="801">
        <v>40</v>
      </c>
      <c r="Q3617" s="537">
        <f t="shared" ref="Q3617:Q3621" si="266">O3617*(100-P3617)/100</f>
        <v>13.56</v>
      </c>
      <c r="R3617" s="470">
        <f>Q3617*0.75</f>
        <v>10.17</v>
      </c>
      <c r="S3617" s="1264">
        <f t="shared" ref="S3617:S3620" si="267">N3617/Q3617</f>
        <v>9587.0206489675511</v>
      </c>
      <c r="T3617" s="1265"/>
      <c r="U3617" s="1292" t="s">
        <v>1690</v>
      </c>
      <c r="V3617" s="1293"/>
    </row>
    <row r="3618" spans="1:23" ht="18">
      <c r="A3618" s="1652"/>
      <c r="B3618" s="817">
        <v>7</v>
      </c>
      <c r="C3618" s="1099">
        <v>100</v>
      </c>
      <c r="D3618" s="1102">
        <v>60</v>
      </c>
      <c r="E3618" s="1102">
        <v>18</v>
      </c>
      <c r="F3618" s="1102" t="s">
        <v>1177</v>
      </c>
      <c r="G3618" s="514">
        <v>498</v>
      </c>
      <c r="H3618" s="514" t="s">
        <v>82</v>
      </c>
      <c r="I3618" s="514" t="s">
        <v>82</v>
      </c>
      <c r="J3618" s="764" t="s">
        <v>443</v>
      </c>
      <c r="K3618" s="764" t="s">
        <v>443</v>
      </c>
      <c r="L3618" s="868" t="s">
        <v>484</v>
      </c>
      <c r="M3618" s="468" t="s">
        <v>2121</v>
      </c>
      <c r="N3618" s="514">
        <f>180000-1222</f>
        <v>178778</v>
      </c>
      <c r="O3618" s="756">
        <v>24.76</v>
      </c>
      <c r="P3618" s="1130">
        <v>22</v>
      </c>
      <c r="Q3618" s="537">
        <f t="shared" si="266"/>
        <v>19.312800000000003</v>
      </c>
      <c r="R3618" s="470">
        <f>Q3618*0.75</f>
        <v>14.484600000000002</v>
      </c>
      <c r="S3618" s="1264">
        <f t="shared" si="267"/>
        <v>9256.9694710243966</v>
      </c>
      <c r="T3618" s="1265"/>
      <c r="U3618" s="1292" t="s">
        <v>1684</v>
      </c>
      <c r="V3618" s="1293"/>
      <c r="W3618" s="959">
        <v>8.5</v>
      </c>
    </row>
    <row r="3619" spans="1:23" ht="18">
      <c r="A3619" s="1652"/>
      <c r="B3619" s="817">
        <v>8</v>
      </c>
      <c r="C3619" s="1099" t="s">
        <v>82</v>
      </c>
      <c r="D3619" s="1102">
        <v>230</v>
      </c>
      <c r="E3619" s="1102">
        <v>0</v>
      </c>
      <c r="F3619" s="1103" t="s">
        <v>82</v>
      </c>
      <c r="G3619" s="514">
        <v>0</v>
      </c>
      <c r="H3619" s="514" t="s">
        <v>82</v>
      </c>
      <c r="I3619" s="514" t="s">
        <v>82</v>
      </c>
      <c r="J3619" s="764" t="s">
        <v>697</v>
      </c>
      <c r="K3619" s="764">
        <v>0</v>
      </c>
      <c r="L3619" s="868" t="s">
        <v>96</v>
      </c>
      <c r="M3619" s="468" t="s">
        <v>82</v>
      </c>
      <c r="N3619" s="940"/>
      <c r="O3619" s="922"/>
      <c r="P3619" s="871"/>
      <c r="Q3619" s="537">
        <f t="shared" si="266"/>
        <v>0</v>
      </c>
      <c r="R3619" s="470">
        <f>Q3619*0.93</f>
        <v>0</v>
      </c>
      <c r="S3619" s="1264" t="e">
        <f t="shared" si="267"/>
        <v>#DIV/0!</v>
      </c>
      <c r="T3619" s="1265"/>
      <c r="U3619" s="1292" t="s">
        <v>472</v>
      </c>
      <c r="V3619" s="1293"/>
    </row>
    <row r="3620" spans="1:23" ht="18">
      <c r="A3620" s="1652"/>
      <c r="B3620" s="817" t="s">
        <v>465</v>
      </c>
      <c r="C3620" s="1099" t="s">
        <v>82</v>
      </c>
      <c r="D3620" s="1098">
        <v>34</v>
      </c>
      <c r="E3620" s="1104">
        <v>34</v>
      </c>
      <c r="F3620" s="1103" t="s">
        <v>82</v>
      </c>
      <c r="G3620" s="838" t="s">
        <v>96</v>
      </c>
      <c r="H3620" s="468" t="s">
        <v>82</v>
      </c>
      <c r="I3620" s="514" t="s">
        <v>82</v>
      </c>
      <c r="J3620" s="764" t="s">
        <v>699</v>
      </c>
      <c r="K3620" s="514">
        <v>0</v>
      </c>
      <c r="L3620" s="514" t="s">
        <v>82</v>
      </c>
      <c r="M3620" s="863" t="s">
        <v>82</v>
      </c>
      <c r="N3620" s="923"/>
      <c r="O3620" s="922"/>
      <c r="P3620" s="871"/>
      <c r="Q3620" s="537">
        <f t="shared" si="266"/>
        <v>0</v>
      </c>
      <c r="R3620" s="470">
        <f>Q3620*0.93</f>
        <v>0</v>
      </c>
      <c r="S3620" s="1264" t="e">
        <f t="shared" si="267"/>
        <v>#DIV/0!</v>
      </c>
      <c r="T3620" s="1265"/>
      <c r="U3620" s="1292" t="s">
        <v>473</v>
      </c>
      <c r="V3620" s="1293"/>
    </row>
    <row r="3621" spans="1:23" ht="18">
      <c r="A3621" s="1653"/>
      <c r="B3621" s="817" t="s">
        <v>467</v>
      </c>
      <c r="C3621" s="1131">
        <v>52</v>
      </c>
      <c r="D3621" s="1098">
        <v>34</v>
      </c>
      <c r="E3621" s="1109">
        <v>20</v>
      </c>
      <c r="F3621" s="1105">
        <v>32</v>
      </c>
      <c r="G3621" s="514">
        <v>499</v>
      </c>
      <c r="H3621" s="468" t="s">
        <v>82</v>
      </c>
      <c r="I3621" s="514" t="s">
        <v>82</v>
      </c>
      <c r="J3621" s="764">
        <v>0</v>
      </c>
      <c r="K3621" s="764">
        <v>0</v>
      </c>
      <c r="L3621" s="868" t="s">
        <v>484</v>
      </c>
      <c r="M3621" s="1091" t="s">
        <v>2067</v>
      </c>
      <c r="N3621" s="514">
        <v>90000</v>
      </c>
      <c r="O3621" s="787">
        <v>25</v>
      </c>
      <c r="P3621" s="801">
        <v>74</v>
      </c>
      <c r="Q3621" s="537">
        <f t="shared" si="266"/>
        <v>6.5</v>
      </c>
      <c r="R3621" s="470">
        <f>Q3621*0.7835</f>
        <v>5.0927499999999997</v>
      </c>
      <c r="S3621" s="1264">
        <f>N3621/Q3621</f>
        <v>13846.153846153846</v>
      </c>
      <c r="T3621" s="1265"/>
      <c r="U3621" s="1292" t="s">
        <v>1690</v>
      </c>
      <c r="V3621" s="1293"/>
    </row>
    <row r="3622" spans="1:23" ht="18">
      <c r="A3622" s="1651">
        <v>45845</v>
      </c>
      <c r="B3622" s="817" t="s">
        <v>256</v>
      </c>
      <c r="C3622" s="1095">
        <v>65</v>
      </c>
      <c r="D3622" s="1096">
        <v>67</v>
      </c>
      <c r="E3622" s="1101">
        <v>49</v>
      </c>
      <c r="F3622" s="1098" t="s">
        <v>1351</v>
      </c>
      <c r="G3622" s="514">
        <v>531</v>
      </c>
      <c r="H3622" s="970">
        <v>166</v>
      </c>
      <c r="I3622" s="514" t="s">
        <v>82</v>
      </c>
      <c r="J3622" s="1160" t="s">
        <v>1016</v>
      </c>
      <c r="K3622" s="839" t="s">
        <v>96</v>
      </c>
      <c r="L3622" s="868" t="s">
        <v>484</v>
      </c>
      <c r="M3622" s="468" t="s">
        <v>2057</v>
      </c>
      <c r="N3622" s="786">
        <v>85000</v>
      </c>
      <c r="O3622" s="756">
        <v>158.19999999999999</v>
      </c>
      <c r="P3622" s="768">
        <v>95</v>
      </c>
      <c r="Q3622" s="537">
        <f>O3622*(100-P3622)/100</f>
        <v>7.91</v>
      </c>
      <c r="R3622" s="470">
        <f>Q3622*0.75</f>
        <v>5.9325000000000001</v>
      </c>
      <c r="S3622" s="1264">
        <f>N3622/Q3622</f>
        <v>10745.891276864728</v>
      </c>
      <c r="T3622" s="1265"/>
      <c r="U3622" s="1292" t="s">
        <v>1753</v>
      </c>
      <c r="V3622" s="1293"/>
    </row>
    <row r="3623" spans="1:23" ht="18">
      <c r="A3623" s="1652"/>
      <c r="B3623" s="817">
        <v>6</v>
      </c>
      <c r="C3623" s="1099">
        <v>100</v>
      </c>
      <c r="D3623" s="1100">
        <v>50</v>
      </c>
      <c r="E3623" s="1101">
        <v>72</v>
      </c>
      <c r="F3623" s="1102">
        <v>33</v>
      </c>
      <c r="G3623" s="514">
        <v>526</v>
      </c>
      <c r="H3623" s="514" t="s">
        <v>82</v>
      </c>
      <c r="I3623" s="514" t="s">
        <v>82</v>
      </c>
      <c r="J3623" s="838" t="s">
        <v>1814</v>
      </c>
      <c r="K3623" s="1187">
        <v>10</v>
      </c>
      <c r="L3623" s="868" t="s">
        <v>484</v>
      </c>
      <c r="M3623" s="468" t="s">
        <v>2120</v>
      </c>
      <c r="N3623" s="786">
        <v>130000</v>
      </c>
      <c r="O3623" s="756">
        <v>22.6</v>
      </c>
      <c r="P3623" s="801">
        <v>40</v>
      </c>
      <c r="Q3623" s="537">
        <f t="shared" ref="Q3623:Q3627" si="268">O3623*(100-P3623)/100</f>
        <v>13.56</v>
      </c>
      <c r="R3623" s="470">
        <f>Q3623*0.75</f>
        <v>10.17</v>
      </c>
      <c r="S3623" s="1264">
        <f t="shared" ref="S3623:S3626" si="269">N3623/Q3623</f>
        <v>9587.0206489675511</v>
      </c>
      <c r="T3623" s="1265"/>
      <c r="U3623" s="1292" t="s">
        <v>1690</v>
      </c>
      <c r="V3623" s="1293"/>
    </row>
    <row r="3624" spans="1:23" ht="18">
      <c r="A3624" s="1652"/>
      <c r="B3624" s="817">
        <v>7</v>
      </c>
      <c r="C3624" s="1099">
        <v>100</v>
      </c>
      <c r="D3624" s="1102">
        <v>60</v>
      </c>
      <c r="E3624" s="1102">
        <v>18</v>
      </c>
      <c r="F3624" s="1102">
        <v>33</v>
      </c>
      <c r="G3624" s="514">
        <v>506</v>
      </c>
      <c r="H3624" s="514" t="s">
        <v>82</v>
      </c>
      <c r="I3624" s="514" t="s">
        <v>82</v>
      </c>
      <c r="J3624" s="764" t="s">
        <v>443</v>
      </c>
      <c r="K3624" s="764" t="s">
        <v>443</v>
      </c>
      <c r="L3624" s="868" t="s">
        <v>484</v>
      </c>
      <c r="M3624" s="468" t="s">
        <v>2121</v>
      </c>
      <c r="N3624" s="514">
        <v>180000</v>
      </c>
      <c r="O3624" s="756">
        <v>24.8</v>
      </c>
      <c r="P3624" s="1130">
        <v>22</v>
      </c>
      <c r="Q3624" s="537">
        <f t="shared" si="268"/>
        <v>19.344000000000001</v>
      </c>
      <c r="R3624" s="470">
        <f>Q3624*0.75</f>
        <v>14.508000000000001</v>
      </c>
      <c r="S3624" s="1264">
        <f t="shared" si="269"/>
        <v>9305.2109181141441</v>
      </c>
      <c r="T3624" s="1265"/>
      <c r="U3624" s="1292" t="s">
        <v>1690</v>
      </c>
      <c r="V3624" s="1293"/>
    </row>
    <row r="3625" spans="1:23" ht="18">
      <c r="A3625" s="1652"/>
      <c r="B3625" s="817">
        <v>8</v>
      </c>
      <c r="C3625" s="1099" t="s">
        <v>82</v>
      </c>
      <c r="D3625" s="1102">
        <v>230</v>
      </c>
      <c r="E3625" s="1102">
        <v>0</v>
      </c>
      <c r="F3625" s="1103" t="s">
        <v>82</v>
      </c>
      <c r="G3625" s="514">
        <v>0</v>
      </c>
      <c r="H3625" s="514" t="s">
        <v>82</v>
      </c>
      <c r="I3625" s="514" t="s">
        <v>82</v>
      </c>
      <c r="J3625" s="764" t="s">
        <v>697</v>
      </c>
      <c r="K3625" s="764">
        <v>0</v>
      </c>
      <c r="L3625" s="868" t="s">
        <v>96</v>
      </c>
      <c r="M3625" s="468" t="s">
        <v>82</v>
      </c>
      <c r="N3625" s="940"/>
      <c r="O3625" s="922"/>
      <c r="P3625" s="871"/>
      <c r="Q3625" s="537">
        <f t="shared" si="268"/>
        <v>0</v>
      </c>
      <c r="R3625" s="470">
        <f>Q3625*0.93</f>
        <v>0</v>
      </c>
      <c r="S3625" s="1264" t="e">
        <f t="shared" si="269"/>
        <v>#DIV/0!</v>
      </c>
      <c r="T3625" s="1265"/>
      <c r="U3625" s="1292" t="s">
        <v>472</v>
      </c>
      <c r="V3625" s="1293"/>
    </row>
    <row r="3626" spans="1:23" ht="18">
      <c r="A3626" s="1652"/>
      <c r="B3626" s="817" t="s">
        <v>465</v>
      </c>
      <c r="C3626" s="1099" t="s">
        <v>82</v>
      </c>
      <c r="D3626" s="1098">
        <v>34</v>
      </c>
      <c r="E3626" s="1104">
        <v>34</v>
      </c>
      <c r="F3626" s="1103" t="s">
        <v>82</v>
      </c>
      <c r="G3626" s="838" t="s">
        <v>96</v>
      </c>
      <c r="H3626" s="468" t="s">
        <v>82</v>
      </c>
      <c r="I3626" s="514" t="s">
        <v>82</v>
      </c>
      <c r="J3626" s="764" t="s">
        <v>699</v>
      </c>
      <c r="K3626" s="514">
        <v>0</v>
      </c>
      <c r="L3626" s="514" t="s">
        <v>82</v>
      </c>
      <c r="M3626" s="863" t="s">
        <v>82</v>
      </c>
      <c r="N3626" s="923"/>
      <c r="O3626" s="922"/>
      <c r="P3626" s="871"/>
      <c r="Q3626" s="537">
        <f t="shared" si="268"/>
        <v>0</v>
      </c>
      <c r="R3626" s="470">
        <f>Q3626*0.93</f>
        <v>0</v>
      </c>
      <c r="S3626" s="1264" t="e">
        <f t="shared" si="269"/>
        <v>#DIV/0!</v>
      </c>
      <c r="T3626" s="1265"/>
      <c r="U3626" s="1292" t="s">
        <v>473</v>
      </c>
      <c r="V3626" s="1293"/>
    </row>
    <row r="3627" spans="1:23" ht="18">
      <c r="A3627" s="1653"/>
      <c r="B3627" s="817" t="s">
        <v>467</v>
      </c>
      <c r="C3627" s="1131">
        <v>52</v>
      </c>
      <c r="D3627" s="1098">
        <v>34</v>
      </c>
      <c r="E3627" s="1109">
        <v>20</v>
      </c>
      <c r="F3627" s="1105" t="s">
        <v>1015</v>
      </c>
      <c r="G3627" s="514">
        <v>502</v>
      </c>
      <c r="H3627" s="468" t="s">
        <v>82</v>
      </c>
      <c r="I3627" s="514" t="s">
        <v>82</v>
      </c>
      <c r="J3627" s="764">
        <v>0</v>
      </c>
      <c r="K3627" s="764">
        <v>0</v>
      </c>
      <c r="L3627" s="868" t="s">
        <v>484</v>
      </c>
      <c r="M3627" s="1091" t="s">
        <v>2067</v>
      </c>
      <c r="N3627" s="514">
        <v>88187</v>
      </c>
      <c r="O3627" s="787">
        <v>25</v>
      </c>
      <c r="P3627" s="801">
        <v>75</v>
      </c>
      <c r="Q3627" s="537">
        <f t="shared" si="268"/>
        <v>6.25</v>
      </c>
      <c r="R3627" s="470">
        <f>Q3627*0.7835</f>
        <v>4.8968749999999996</v>
      </c>
      <c r="S3627" s="1264">
        <f>N3627/Q3627</f>
        <v>14109.92</v>
      </c>
      <c r="T3627" s="1265"/>
      <c r="U3627" s="1292" t="s">
        <v>1684</v>
      </c>
      <c r="V3627" s="1293"/>
      <c r="W3627" s="959">
        <v>5.5</v>
      </c>
    </row>
    <row r="3628" spans="1:23" ht="18">
      <c r="A3628" s="1651">
        <v>45846</v>
      </c>
      <c r="B3628" s="817" t="s">
        <v>256</v>
      </c>
      <c r="C3628" s="1095">
        <v>65</v>
      </c>
      <c r="D3628" s="1096">
        <v>67</v>
      </c>
      <c r="E3628" s="1101">
        <v>50</v>
      </c>
      <c r="F3628" s="1098">
        <v>36</v>
      </c>
      <c r="G3628" s="514">
        <v>524</v>
      </c>
      <c r="H3628" s="970">
        <v>166</v>
      </c>
      <c r="I3628" s="514" t="s">
        <v>82</v>
      </c>
      <c r="J3628" s="1160" t="s">
        <v>1016</v>
      </c>
      <c r="K3628" s="839" t="s">
        <v>96</v>
      </c>
      <c r="L3628" s="868" t="s">
        <v>484</v>
      </c>
      <c r="M3628" s="468" t="s">
        <v>2057</v>
      </c>
      <c r="N3628" s="786">
        <v>83709</v>
      </c>
      <c r="O3628" s="756">
        <v>159</v>
      </c>
      <c r="P3628" s="768">
        <v>95</v>
      </c>
      <c r="Q3628" s="537">
        <f>O3628*(100-P3628)/100</f>
        <v>7.95</v>
      </c>
      <c r="R3628" s="470">
        <f>Q3628*0.75</f>
        <v>5.9625000000000004</v>
      </c>
      <c r="S3628" s="1264">
        <f>N3628/Q3628</f>
        <v>10529.433962264151</v>
      </c>
      <c r="T3628" s="1265"/>
      <c r="U3628" s="1292" t="s">
        <v>1569</v>
      </c>
      <c r="V3628" s="1293"/>
    </row>
    <row r="3629" spans="1:23" ht="18">
      <c r="A3629" s="1652"/>
      <c r="B3629" s="817">
        <v>6</v>
      </c>
      <c r="C3629" s="1099">
        <v>100</v>
      </c>
      <c r="D3629" s="1100">
        <v>50</v>
      </c>
      <c r="E3629" s="1101">
        <v>72</v>
      </c>
      <c r="F3629" s="1102">
        <v>33</v>
      </c>
      <c r="G3629" s="514">
        <v>520</v>
      </c>
      <c r="H3629" s="514" t="s">
        <v>82</v>
      </c>
      <c r="I3629" s="514" t="s">
        <v>82</v>
      </c>
      <c r="J3629" s="838" t="s">
        <v>1814</v>
      </c>
      <c r="K3629" s="1187">
        <v>10</v>
      </c>
      <c r="L3629" s="868" t="s">
        <v>484</v>
      </c>
      <c r="M3629" s="468" t="s">
        <v>2120</v>
      </c>
      <c r="N3629" s="786">
        <v>130000</v>
      </c>
      <c r="O3629" s="756">
        <v>22.9</v>
      </c>
      <c r="P3629" s="801">
        <v>40</v>
      </c>
      <c r="Q3629" s="537">
        <f t="shared" ref="Q3629:Q3633" si="270">O3629*(100-P3629)/100</f>
        <v>13.74</v>
      </c>
      <c r="R3629" s="470">
        <f>Q3629*0.75</f>
        <v>10.305</v>
      </c>
      <c r="S3629" s="1264">
        <f t="shared" ref="S3629:S3632" si="271">N3629/Q3629</f>
        <v>9461.4264919941779</v>
      </c>
      <c r="T3629" s="1265"/>
      <c r="U3629" s="1292" t="s">
        <v>1690</v>
      </c>
      <c r="V3629" s="1293"/>
    </row>
    <row r="3630" spans="1:23" ht="18">
      <c r="A3630" s="1652"/>
      <c r="B3630" s="817">
        <v>7</v>
      </c>
      <c r="C3630" s="1099">
        <v>100</v>
      </c>
      <c r="D3630" s="1102">
        <v>60</v>
      </c>
      <c r="E3630" s="1102">
        <v>18</v>
      </c>
      <c r="F3630" s="1102">
        <v>33</v>
      </c>
      <c r="G3630" s="514">
        <v>513</v>
      </c>
      <c r="H3630" s="514" t="s">
        <v>82</v>
      </c>
      <c r="I3630" s="514" t="s">
        <v>82</v>
      </c>
      <c r="J3630" s="764" t="s">
        <v>443</v>
      </c>
      <c r="K3630" s="764" t="s">
        <v>443</v>
      </c>
      <c r="L3630" s="868" t="s">
        <v>484</v>
      </c>
      <c r="M3630" s="468" t="s">
        <v>2121</v>
      </c>
      <c r="N3630" s="514">
        <v>180000</v>
      </c>
      <c r="O3630" s="756">
        <v>25.56</v>
      </c>
      <c r="P3630" s="1130">
        <v>22</v>
      </c>
      <c r="Q3630" s="537">
        <f t="shared" si="270"/>
        <v>19.936799999999998</v>
      </c>
      <c r="R3630" s="470">
        <f>Q3630*0.75</f>
        <v>14.952599999999999</v>
      </c>
      <c r="S3630" s="1264">
        <f t="shared" si="271"/>
        <v>9028.5301552907204</v>
      </c>
      <c r="T3630" s="1265"/>
      <c r="U3630" s="1292" t="s">
        <v>1690</v>
      </c>
      <c r="V3630" s="1293"/>
    </row>
    <row r="3631" spans="1:23" ht="18">
      <c r="A3631" s="1652"/>
      <c r="B3631" s="817">
        <v>8</v>
      </c>
      <c r="C3631" s="1099" t="s">
        <v>82</v>
      </c>
      <c r="D3631" s="1102">
        <v>230</v>
      </c>
      <c r="E3631" s="1102">
        <v>0</v>
      </c>
      <c r="F3631" s="1103" t="s">
        <v>82</v>
      </c>
      <c r="G3631" s="514">
        <v>0</v>
      </c>
      <c r="H3631" s="514" t="s">
        <v>82</v>
      </c>
      <c r="I3631" s="514" t="s">
        <v>82</v>
      </c>
      <c r="J3631" s="764" t="s">
        <v>697</v>
      </c>
      <c r="K3631" s="764">
        <v>0</v>
      </c>
      <c r="L3631" s="868" t="s">
        <v>96</v>
      </c>
      <c r="M3631" s="468" t="s">
        <v>82</v>
      </c>
      <c r="N3631" s="940"/>
      <c r="O3631" s="922"/>
      <c r="P3631" s="871"/>
      <c r="Q3631" s="537">
        <f t="shared" si="270"/>
        <v>0</v>
      </c>
      <c r="R3631" s="470">
        <f>Q3631*0.93</f>
        <v>0</v>
      </c>
      <c r="S3631" s="1264" t="e">
        <f t="shared" si="271"/>
        <v>#DIV/0!</v>
      </c>
      <c r="T3631" s="1265"/>
      <c r="U3631" s="1292" t="s">
        <v>472</v>
      </c>
      <c r="V3631" s="1293"/>
    </row>
    <row r="3632" spans="1:23" ht="18">
      <c r="A3632" s="1652"/>
      <c r="B3632" s="817" t="s">
        <v>465</v>
      </c>
      <c r="C3632" s="1099" t="s">
        <v>82</v>
      </c>
      <c r="D3632" s="1098">
        <v>34</v>
      </c>
      <c r="E3632" s="1104">
        <v>34</v>
      </c>
      <c r="F3632" s="1103" t="s">
        <v>82</v>
      </c>
      <c r="G3632" s="838" t="s">
        <v>96</v>
      </c>
      <c r="H3632" s="468" t="s">
        <v>82</v>
      </c>
      <c r="I3632" s="514" t="s">
        <v>82</v>
      </c>
      <c r="J3632" s="764" t="s">
        <v>699</v>
      </c>
      <c r="K3632" s="514">
        <v>0</v>
      </c>
      <c r="L3632" s="514" t="s">
        <v>82</v>
      </c>
      <c r="M3632" s="863" t="s">
        <v>82</v>
      </c>
      <c r="N3632" s="923"/>
      <c r="O3632" s="922"/>
      <c r="P3632" s="871"/>
      <c r="Q3632" s="537">
        <f t="shared" si="270"/>
        <v>0</v>
      </c>
      <c r="R3632" s="470">
        <f>Q3632*0.93</f>
        <v>0</v>
      </c>
      <c r="S3632" s="1264" t="e">
        <f t="shared" si="271"/>
        <v>#DIV/0!</v>
      </c>
      <c r="T3632" s="1265"/>
      <c r="U3632" s="1292" t="s">
        <v>473</v>
      </c>
      <c r="V3632" s="1293"/>
    </row>
    <row r="3633" spans="1:23" ht="18">
      <c r="A3633" s="1653"/>
      <c r="B3633" s="817" t="s">
        <v>467</v>
      </c>
      <c r="C3633" s="1131">
        <v>52</v>
      </c>
      <c r="D3633" s="1098" t="s">
        <v>2145</v>
      </c>
      <c r="E3633" s="1109">
        <v>20</v>
      </c>
      <c r="F3633" s="1105">
        <v>33</v>
      </c>
      <c r="G3633" s="514">
        <v>500</v>
      </c>
      <c r="H3633" s="468" t="s">
        <v>82</v>
      </c>
      <c r="I3633" s="514" t="s">
        <v>82</v>
      </c>
      <c r="J3633" s="764">
        <v>0</v>
      </c>
      <c r="K3633" s="764">
        <v>0</v>
      </c>
      <c r="L3633" s="868" t="s">
        <v>484</v>
      </c>
      <c r="M3633" s="1091" t="s">
        <v>2067</v>
      </c>
      <c r="N3633" s="514">
        <v>90000</v>
      </c>
      <c r="O3633" s="787">
        <v>25</v>
      </c>
      <c r="P3633" s="801">
        <v>75</v>
      </c>
      <c r="Q3633" s="537">
        <f t="shared" si="270"/>
        <v>6.25</v>
      </c>
      <c r="R3633" s="470">
        <f>Q3633*0.7835</f>
        <v>4.8968749999999996</v>
      </c>
      <c r="S3633" s="1264">
        <f>N3633/Q3633</f>
        <v>14400</v>
      </c>
      <c r="T3633" s="1265"/>
      <c r="U3633" s="1292" t="s">
        <v>1690</v>
      </c>
      <c r="V3633" s="1293"/>
    </row>
    <row r="3634" spans="1:23" ht="19">
      <c r="A3634" s="1651">
        <v>45847</v>
      </c>
      <c r="B3634" s="817" t="s">
        <v>256</v>
      </c>
      <c r="C3634" s="1095">
        <v>65</v>
      </c>
      <c r="D3634" s="1096" t="s">
        <v>1874</v>
      </c>
      <c r="E3634" s="1101">
        <v>50</v>
      </c>
      <c r="F3634" s="1098" t="s">
        <v>2145</v>
      </c>
      <c r="G3634" s="514">
        <v>526</v>
      </c>
      <c r="H3634" s="970">
        <v>166</v>
      </c>
      <c r="I3634" s="514" t="s">
        <v>82</v>
      </c>
      <c r="J3634" s="1160" t="s">
        <v>1016</v>
      </c>
      <c r="K3634" s="839" t="s">
        <v>96</v>
      </c>
      <c r="L3634" s="868" t="s">
        <v>484</v>
      </c>
      <c r="M3634" s="468" t="s">
        <v>2136</v>
      </c>
      <c r="N3634" s="786">
        <v>85000</v>
      </c>
      <c r="O3634" s="756">
        <v>159</v>
      </c>
      <c r="P3634" s="768">
        <v>95</v>
      </c>
      <c r="Q3634" s="537">
        <f>O3634*(100-P3634)/100</f>
        <v>7.95</v>
      </c>
      <c r="R3634" s="470">
        <f>Q3634*0.75</f>
        <v>5.9625000000000004</v>
      </c>
      <c r="S3634" s="1264">
        <f>N3634/Q3634</f>
        <v>10691.823899371069</v>
      </c>
      <c r="T3634" s="1265"/>
      <c r="U3634" s="1292" t="s">
        <v>1569</v>
      </c>
      <c r="V3634" s="1293"/>
    </row>
    <row r="3635" spans="1:23" ht="18">
      <c r="A3635" s="1652"/>
      <c r="B3635" s="817">
        <v>6</v>
      </c>
      <c r="C3635" s="1099">
        <v>100</v>
      </c>
      <c r="D3635" s="1100">
        <v>50</v>
      </c>
      <c r="E3635" s="1101">
        <v>72</v>
      </c>
      <c r="F3635" s="1102" t="s">
        <v>779</v>
      </c>
      <c r="G3635" s="514">
        <v>522</v>
      </c>
      <c r="H3635" s="514" t="s">
        <v>82</v>
      </c>
      <c r="I3635" s="514" t="s">
        <v>82</v>
      </c>
      <c r="J3635" s="838" t="s">
        <v>1814</v>
      </c>
      <c r="K3635" s="1187">
        <v>10</v>
      </c>
      <c r="L3635" s="868" t="s">
        <v>484</v>
      </c>
      <c r="M3635" s="468" t="s">
        <v>2120</v>
      </c>
      <c r="N3635" s="786">
        <v>130000</v>
      </c>
      <c r="O3635" s="756">
        <v>22.76</v>
      </c>
      <c r="P3635" s="801">
        <v>40</v>
      </c>
      <c r="Q3635" s="537">
        <f t="shared" ref="Q3635:Q3639" si="272">O3635*(100-P3635)/100</f>
        <v>13.656000000000001</v>
      </c>
      <c r="R3635" s="470">
        <f>Q3635*0.75</f>
        <v>10.242000000000001</v>
      </c>
      <c r="S3635" s="1264">
        <f t="shared" ref="S3635:S3638" si="273">N3635/Q3635</f>
        <v>9519.6250732278841</v>
      </c>
      <c r="T3635" s="1265"/>
      <c r="U3635" s="1292" t="s">
        <v>1690</v>
      </c>
      <c r="V3635" s="1293"/>
    </row>
    <row r="3636" spans="1:23" ht="18">
      <c r="A3636" s="1652"/>
      <c r="B3636" s="817">
        <v>7</v>
      </c>
      <c r="C3636" s="1099">
        <v>100</v>
      </c>
      <c r="D3636" s="1102">
        <v>60</v>
      </c>
      <c r="E3636" s="1102">
        <v>18</v>
      </c>
      <c r="F3636" s="1102" t="s">
        <v>779</v>
      </c>
      <c r="G3636" s="514">
        <v>507</v>
      </c>
      <c r="H3636" s="514" t="s">
        <v>82</v>
      </c>
      <c r="I3636" s="514" t="s">
        <v>82</v>
      </c>
      <c r="J3636" s="764" t="s">
        <v>443</v>
      </c>
      <c r="K3636" s="764" t="s">
        <v>443</v>
      </c>
      <c r="L3636" s="868" t="s">
        <v>484</v>
      </c>
      <c r="M3636" s="468" t="s">
        <v>2084</v>
      </c>
      <c r="N3636" s="514">
        <v>180000</v>
      </c>
      <c r="O3636" s="756">
        <v>25.3</v>
      </c>
      <c r="P3636" s="1130">
        <v>22</v>
      </c>
      <c r="Q3636" s="537">
        <f t="shared" si="272"/>
        <v>19.734000000000002</v>
      </c>
      <c r="R3636" s="470">
        <f>Q3636*0.75</f>
        <v>14.800500000000001</v>
      </c>
      <c r="S3636" s="1264">
        <f t="shared" si="273"/>
        <v>9121.3134691395553</v>
      </c>
      <c r="T3636" s="1265"/>
      <c r="U3636" s="1292" t="s">
        <v>1690</v>
      </c>
      <c r="V3636" s="1293"/>
    </row>
    <row r="3637" spans="1:23" ht="18">
      <c r="A3637" s="1652"/>
      <c r="B3637" s="817">
        <v>8</v>
      </c>
      <c r="C3637" s="1099" t="s">
        <v>82</v>
      </c>
      <c r="D3637" s="1102">
        <v>230</v>
      </c>
      <c r="E3637" s="1102">
        <v>0</v>
      </c>
      <c r="F3637" s="1103" t="s">
        <v>82</v>
      </c>
      <c r="G3637" s="514">
        <v>0</v>
      </c>
      <c r="H3637" s="514" t="s">
        <v>82</v>
      </c>
      <c r="I3637" s="514" t="s">
        <v>82</v>
      </c>
      <c r="J3637" s="764" t="s">
        <v>697</v>
      </c>
      <c r="K3637" s="764">
        <v>0</v>
      </c>
      <c r="L3637" s="868" t="s">
        <v>96</v>
      </c>
      <c r="M3637" s="468" t="s">
        <v>82</v>
      </c>
      <c r="N3637" s="940"/>
      <c r="O3637" s="922"/>
      <c r="P3637" s="871"/>
      <c r="Q3637" s="537">
        <f t="shared" si="272"/>
        <v>0</v>
      </c>
      <c r="R3637" s="470">
        <f>Q3637*0.93</f>
        <v>0</v>
      </c>
      <c r="S3637" s="1264" t="e">
        <f t="shared" si="273"/>
        <v>#DIV/0!</v>
      </c>
      <c r="T3637" s="1265"/>
      <c r="U3637" s="1292" t="s">
        <v>472</v>
      </c>
      <c r="V3637" s="1293"/>
    </row>
    <row r="3638" spans="1:23" ht="18">
      <c r="A3638" s="1652"/>
      <c r="B3638" s="817" t="s">
        <v>465</v>
      </c>
      <c r="C3638" s="1099" t="s">
        <v>82</v>
      </c>
      <c r="D3638" s="1098">
        <v>34</v>
      </c>
      <c r="E3638" s="1104">
        <v>34</v>
      </c>
      <c r="F3638" s="1103" t="s">
        <v>82</v>
      </c>
      <c r="G3638" s="838" t="s">
        <v>96</v>
      </c>
      <c r="H3638" s="468" t="s">
        <v>82</v>
      </c>
      <c r="I3638" s="514" t="s">
        <v>82</v>
      </c>
      <c r="J3638" s="764" t="s">
        <v>699</v>
      </c>
      <c r="K3638" s="514">
        <v>0</v>
      </c>
      <c r="L3638" s="514" t="s">
        <v>82</v>
      </c>
      <c r="M3638" s="863" t="s">
        <v>82</v>
      </c>
      <c r="N3638" s="923"/>
      <c r="O3638" s="922"/>
      <c r="P3638" s="871"/>
      <c r="Q3638" s="537">
        <f t="shared" si="272"/>
        <v>0</v>
      </c>
      <c r="R3638" s="470">
        <f>Q3638*0.93</f>
        <v>0</v>
      </c>
      <c r="S3638" s="1264" t="e">
        <f t="shared" si="273"/>
        <v>#DIV/0!</v>
      </c>
      <c r="T3638" s="1265"/>
      <c r="U3638" s="1292" t="s">
        <v>473</v>
      </c>
      <c r="V3638" s="1293"/>
    </row>
    <row r="3639" spans="1:23" ht="18">
      <c r="A3639" s="1653"/>
      <c r="B3639" s="817" t="s">
        <v>467</v>
      </c>
      <c r="C3639" s="1131">
        <v>52</v>
      </c>
      <c r="D3639" s="1098" t="s">
        <v>2153</v>
      </c>
      <c r="E3639" s="1109">
        <v>20</v>
      </c>
      <c r="F3639" s="1105" t="s">
        <v>1875</v>
      </c>
      <c r="G3639" s="514">
        <v>500</v>
      </c>
      <c r="H3639" s="468" t="s">
        <v>82</v>
      </c>
      <c r="I3639" s="514" t="s">
        <v>82</v>
      </c>
      <c r="J3639" s="764">
        <v>0</v>
      </c>
      <c r="K3639" s="764">
        <v>0</v>
      </c>
      <c r="L3639" s="868" t="s">
        <v>484</v>
      </c>
      <c r="M3639" s="1091" t="s">
        <v>2079</v>
      </c>
      <c r="N3639" s="514">
        <f>90000+2426</f>
        <v>92426</v>
      </c>
      <c r="O3639" s="787">
        <v>24.8</v>
      </c>
      <c r="P3639" s="801">
        <v>75</v>
      </c>
      <c r="Q3639" s="537">
        <f t="shared" si="272"/>
        <v>6.2</v>
      </c>
      <c r="R3639" s="470">
        <f>Q3639*0.7835</f>
        <v>4.8577000000000004</v>
      </c>
      <c r="S3639" s="1264">
        <f>N3639/Q3639</f>
        <v>14907.419354838708</v>
      </c>
      <c r="T3639" s="1265"/>
      <c r="U3639" s="1292" t="s">
        <v>1690</v>
      </c>
      <c r="V3639" s="1293"/>
    </row>
    <row r="3640" spans="1:23" ht="18">
      <c r="A3640" s="1651">
        <v>45848</v>
      </c>
      <c r="B3640" s="817" t="s">
        <v>256</v>
      </c>
      <c r="C3640" s="1095">
        <v>65</v>
      </c>
      <c r="D3640" s="1096">
        <v>66</v>
      </c>
      <c r="E3640" s="1101">
        <v>50</v>
      </c>
      <c r="F3640" s="1098">
        <v>34</v>
      </c>
      <c r="G3640" s="514">
        <v>526</v>
      </c>
      <c r="H3640" s="970">
        <v>166</v>
      </c>
      <c r="I3640" s="514" t="s">
        <v>82</v>
      </c>
      <c r="J3640" s="1160" t="s">
        <v>1016</v>
      </c>
      <c r="K3640" s="839" t="s">
        <v>96</v>
      </c>
      <c r="L3640" s="868" t="s">
        <v>484</v>
      </c>
      <c r="M3640" s="468" t="s">
        <v>2057</v>
      </c>
      <c r="N3640" s="786">
        <v>87400</v>
      </c>
      <c r="O3640" s="756">
        <v>159</v>
      </c>
      <c r="P3640" s="768">
        <v>95</v>
      </c>
      <c r="Q3640" s="537">
        <f>O3640*(100-P3640)/100</f>
        <v>7.95</v>
      </c>
      <c r="R3640" s="470">
        <f>Q3640*0.75</f>
        <v>5.9625000000000004</v>
      </c>
      <c r="S3640" s="1264">
        <f>N3640/Q3640</f>
        <v>10993.710691823899</v>
      </c>
      <c r="T3640" s="1265"/>
      <c r="U3640" s="1292" t="s">
        <v>1569</v>
      </c>
      <c r="V3640" s="1293"/>
    </row>
    <row r="3641" spans="1:23" ht="18">
      <c r="A3641" s="1652"/>
      <c r="B3641" s="817">
        <v>6</v>
      </c>
      <c r="C3641" s="1099">
        <v>100</v>
      </c>
      <c r="D3641" s="1100" t="s">
        <v>572</v>
      </c>
      <c r="E3641" s="1101">
        <v>72</v>
      </c>
      <c r="F3641" s="1102">
        <v>30</v>
      </c>
      <c r="G3641" s="514">
        <v>522</v>
      </c>
      <c r="H3641" s="514" t="s">
        <v>82</v>
      </c>
      <c r="I3641" s="514" t="s">
        <v>82</v>
      </c>
      <c r="J3641" s="838" t="s">
        <v>1814</v>
      </c>
      <c r="K3641" s="1187">
        <v>10</v>
      </c>
      <c r="L3641" s="868" t="s">
        <v>484</v>
      </c>
      <c r="M3641" s="468" t="s">
        <v>1782</v>
      </c>
      <c r="N3641" s="786">
        <v>130617</v>
      </c>
      <c r="O3641" s="756">
        <v>22.5</v>
      </c>
      <c r="P3641" s="801">
        <v>40</v>
      </c>
      <c r="Q3641" s="537">
        <f t="shared" ref="Q3641:Q3645" si="274">O3641*(100-P3641)/100</f>
        <v>13.5</v>
      </c>
      <c r="R3641" s="470">
        <f>Q3641*0.75</f>
        <v>10.125</v>
      </c>
      <c r="S3641" s="1264">
        <f t="shared" ref="S3641:S3644" si="275">N3641/Q3641</f>
        <v>9675.3333333333339</v>
      </c>
      <c r="T3641" s="1265"/>
      <c r="U3641" s="1292" t="s">
        <v>1690</v>
      </c>
      <c r="V3641" s="1293"/>
    </row>
    <row r="3642" spans="1:23" ht="18">
      <c r="A3642" s="1652"/>
      <c r="B3642" s="817">
        <v>7</v>
      </c>
      <c r="C3642" s="1099">
        <v>100</v>
      </c>
      <c r="D3642" s="1102">
        <v>60</v>
      </c>
      <c r="E3642" s="1102">
        <v>18</v>
      </c>
      <c r="F3642" s="1102">
        <v>30</v>
      </c>
      <c r="G3642" s="514">
        <v>507</v>
      </c>
      <c r="H3642" s="514" t="s">
        <v>82</v>
      </c>
      <c r="I3642" s="514" t="s">
        <v>82</v>
      </c>
      <c r="J3642" s="764" t="s">
        <v>443</v>
      </c>
      <c r="K3642" s="764" t="s">
        <v>443</v>
      </c>
      <c r="L3642" s="868" t="s">
        <v>484</v>
      </c>
      <c r="M3642" s="468" t="s">
        <v>2084</v>
      </c>
      <c r="N3642" s="514">
        <v>180426</v>
      </c>
      <c r="O3642" s="756">
        <v>25.27</v>
      </c>
      <c r="P3642" s="1130">
        <v>22</v>
      </c>
      <c r="Q3642" s="537">
        <f t="shared" si="274"/>
        <v>19.710599999999999</v>
      </c>
      <c r="R3642" s="470">
        <f>Q3642*0.75</f>
        <v>14.78295</v>
      </c>
      <c r="S3642" s="1264">
        <f t="shared" si="275"/>
        <v>9153.7548324251929</v>
      </c>
      <c r="T3642" s="1265"/>
      <c r="U3642" s="1292" t="s">
        <v>1690</v>
      </c>
      <c r="V3642" s="1293"/>
    </row>
    <row r="3643" spans="1:23" ht="18">
      <c r="A3643" s="1652"/>
      <c r="B3643" s="817">
        <v>8</v>
      </c>
      <c r="C3643" s="1099" t="s">
        <v>82</v>
      </c>
      <c r="D3643" s="1102">
        <v>230</v>
      </c>
      <c r="E3643" s="1102">
        <v>0</v>
      </c>
      <c r="F3643" s="1103" t="s">
        <v>82</v>
      </c>
      <c r="G3643" s="514">
        <v>0</v>
      </c>
      <c r="H3643" s="514" t="s">
        <v>82</v>
      </c>
      <c r="I3643" s="514" t="s">
        <v>82</v>
      </c>
      <c r="J3643" s="764" t="s">
        <v>697</v>
      </c>
      <c r="K3643" s="764">
        <v>0</v>
      </c>
      <c r="L3643" s="868" t="s">
        <v>96</v>
      </c>
      <c r="M3643" s="468" t="s">
        <v>82</v>
      </c>
      <c r="N3643" s="940"/>
      <c r="O3643" s="922"/>
      <c r="P3643" s="871"/>
      <c r="Q3643" s="537">
        <f t="shared" si="274"/>
        <v>0</v>
      </c>
      <c r="R3643" s="470">
        <f>Q3643*0.93</f>
        <v>0</v>
      </c>
      <c r="S3643" s="1264" t="e">
        <f t="shared" si="275"/>
        <v>#DIV/0!</v>
      </c>
      <c r="T3643" s="1265"/>
      <c r="U3643" s="1292" t="s">
        <v>472</v>
      </c>
      <c r="V3643" s="1293"/>
    </row>
    <row r="3644" spans="1:23" ht="18">
      <c r="A3644" s="1652"/>
      <c r="B3644" s="817" t="s">
        <v>465</v>
      </c>
      <c r="C3644" s="1099" t="s">
        <v>82</v>
      </c>
      <c r="D3644" s="1098">
        <v>34</v>
      </c>
      <c r="E3644" s="1104">
        <v>34</v>
      </c>
      <c r="F3644" s="1103" t="s">
        <v>82</v>
      </c>
      <c r="G3644" s="838" t="s">
        <v>96</v>
      </c>
      <c r="H3644" s="468" t="s">
        <v>82</v>
      </c>
      <c r="I3644" s="514" t="s">
        <v>82</v>
      </c>
      <c r="J3644" s="764" t="s">
        <v>699</v>
      </c>
      <c r="K3644" s="514">
        <v>0</v>
      </c>
      <c r="L3644" s="514" t="s">
        <v>82</v>
      </c>
      <c r="M3644" s="863" t="s">
        <v>82</v>
      </c>
      <c r="N3644" s="923"/>
      <c r="O3644" s="922"/>
      <c r="P3644" s="871"/>
      <c r="Q3644" s="537">
        <f t="shared" si="274"/>
        <v>0</v>
      </c>
      <c r="R3644" s="470">
        <f>Q3644*0.93</f>
        <v>0</v>
      </c>
      <c r="S3644" s="1264" t="e">
        <f t="shared" si="275"/>
        <v>#DIV/0!</v>
      </c>
      <c r="T3644" s="1265"/>
      <c r="U3644" s="1292" t="s">
        <v>473</v>
      </c>
      <c r="V3644" s="1293"/>
    </row>
    <row r="3645" spans="1:23" ht="18">
      <c r="A3645" s="1653"/>
      <c r="B3645" s="817" t="s">
        <v>467</v>
      </c>
      <c r="C3645" s="1131">
        <v>52</v>
      </c>
      <c r="D3645" s="1098" t="s">
        <v>2153</v>
      </c>
      <c r="E3645" s="1109">
        <v>20</v>
      </c>
      <c r="F3645" s="1105">
        <v>30</v>
      </c>
      <c r="G3645" s="514">
        <v>500</v>
      </c>
      <c r="H3645" s="468" t="s">
        <v>82</v>
      </c>
      <c r="I3645" s="514" t="s">
        <v>82</v>
      </c>
      <c r="J3645" s="764">
        <v>0</v>
      </c>
      <c r="K3645" s="764">
        <v>0</v>
      </c>
      <c r="L3645" s="868" t="s">
        <v>484</v>
      </c>
      <c r="M3645" s="1091" t="s">
        <v>2067</v>
      </c>
      <c r="N3645" s="514">
        <v>92000</v>
      </c>
      <c r="O3645" s="787">
        <v>24.8</v>
      </c>
      <c r="P3645" s="801">
        <v>75</v>
      </c>
      <c r="Q3645" s="537">
        <f t="shared" si="274"/>
        <v>6.2</v>
      </c>
      <c r="R3645" s="470">
        <f>Q3645*0.7835</f>
        <v>4.8577000000000004</v>
      </c>
      <c r="S3645" s="1264">
        <f>N3645/Q3645</f>
        <v>14838.709677419354</v>
      </c>
      <c r="T3645" s="1265"/>
      <c r="U3645" s="1292" t="s">
        <v>1690</v>
      </c>
      <c r="V3645" s="1293"/>
    </row>
    <row r="3646" spans="1:23" ht="19">
      <c r="A3646" s="1651">
        <v>45849</v>
      </c>
      <c r="B3646" s="817" t="s">
        <v>256</v>
      </c>
      <c r="C3646" s="1095">
        <v>65</v>
      </c>
      <c r="D3646" s="1096" t="s">
        <v>1918</v>
      </c>
      <c r="E3646" s="1101">
        <v>50</v>
      </c>
      <c r="F3646" s="1098">
        <v>34</v>
      </c>
      <c r="G3646" s="514">
        <v>529</v>
      </c>
      <c r="H3646" s="970">
        <v>166</v>
      </c>
      <c r="I3646" s="514" t="s">
        <v>82</v>
      </c>
      <c r="J3646" s="1160" t="s">
        <v>1016</v>
      </c>
      <c r="K3646" s="839" t="s">
        <v>96</v>
      </c>
      <c r="L3646" s="868" t="s">
        <v>484</v>
      </c>
      <c r="M3646" s="468" t="s">
        <v>1491</v>
      </c>
      <c r="N3646" s="786">
        <v>87400</v>
      </c>
      <c r="O3646" s="756">
        <v>159</v>
      </c>
      <c r="P3646" s="768">
        <v>95</v>
      </c>
      <c r="Q3646" s="537">
        <f>O3646*(100-P3646)/100</f>
        <v>7.95</v>
      </c>
      <c r="R3646" s="470">
        <f>Q3646*0.75</f>
        <v>5.9625000000000004</v>
      </c>
      <c r="S3646" s="1264">
        <f>N3646/Q3646</f>
        <v>10993.710691823899</v>
      </c>
      <c r="T3646" s="1265"/>
      <c r="U3646" s="1292" t="s">
        <v>1753</v>
      </c>
      <c r="V3646" s="1293"/>
      <c r="W3646" s="959">
        <v>14</v>
      </c>
    </row>
    <row r="3647" spans="1:23" ht="18">
      <c r="A3647" s="1652"/>
      <c r="B3647" s="817">
        <v>6</v>
      </c>
      <c r="C3647" s="1099">
        <v>100</v>
      </c>
      <c r="D3647" s="1100">
        <v>49</v>
      </c>
      <c r="E3647" s="1101">
        <v>72</v>
      </c>
      <c r="F3647" s="1102">
        <v>30</v>
      </c>
      <c r="G3647" s="514">
        <v>523</v>
      </c>
      <c r="H3647" s="514" t="s">
        <v>82</v>
      </c>
      <c r="I3647" s="514" t="s">
        <v>82</v>
      </c>
      <c r="J3647" s="838" t="s">
        <v>1814</v>
      </c>
      <c r="K3647" s="1187">
        <v>10</v>
      </c>
      <c r="L3647" s="868" t="s">
        <v>484</v>
      </c>
      <c r="M3647" s="468" t="s">
        <v>1744</v>
      </c>
      <c r="N3647" s="786">
        <v>130000</v>
      </c>
      <c r="O3647" s="756">
        <v>22.5</v>
      </c>
      <c r="P3647" s="801">
        <v>40</v>
      </c>
      <c r="Q3647" s="537">
        <f t="shared" ref="Q3647:Q3651" si="276">O3647*(100-P3647)/100</f>
        <v>13.5</v>
      </c>
      <c r="R3647" s="470">
        <f>Q3647*0.75</f>
        <v>10.125</v>
      </c>
      <c r="S3647" s="1264">
        <f t="shared" ref="S3647:S3650" si="277">N3647/Q3647</f>
        <v>9629.6296296296296</v>
      </c>
      <c r="T3647" s="1265"/>
      <c r="U3647" s="1292" t="s">
        <v>1690</v>
      </c>
      <c r="V3647" s="1293"/>
    </row>
    <row r="3648" spans="1:23" ht="18">
      <c r="A3648" s="1652"/>
      <c r="B3648" s="817">
        <v>7</v>
      </c>
      <c r="C3648" s="1099">
        <v>100</v>
      </c>
      <c r="D3648" s="1102">
        <v>59</v>
      </c>
      <c r="E3648" s="1102">
        <v>18</v>
      </c>
      <c r="F3648" s="1102">
        <v>30</v>
      </c>
      <c r="G3648" s="514">
        <v>499</v>
      </c>
      <c r="H3648" s="514" t="s">
        <v>82</v>
      </c>
      <c r="I3648" s="514" t="s">
        <v>82</v>
      </c>
      <c r="J3648" s="764" t="s">
        <v>443</v>
      </c>
      <c r="K3648" s="764" t="s">
        <v>443</v>
      </c>
      <c r="L3648" s="868" t="s">
        <v>484</v>
      </c>
      <c r="M3648" s="468" t="s">
        <v>2084</v>
      </c>
      <c r="N3648" s="514">
        <v>180000</v>
      </c>
      <c r="O3648" s="756">
        <v>25.85</v>
      </c>
      <c r="P3648" s="1130">
        <v>22</v>
      </c>
      <c r="Q3648" s="537">
        <f t="shared" si="276"/>
        <v>20.163</v>
      </c>
      <c r="R3648" s="470">
        <f>Q3648*0.75</f>
        <v>15.122250000000001</v>
      </c>
      <c r="S3648" s="1264">
        <f t="shared" si="277"/>
        <v>8927.2429697961616</v>
      </c>
      <c r="T3648" s="1265"/>
      <c r="U3648" s="1292" t="s">
        <v>1690</v>
      </c>
      <c r="V3648" s="1293"/>
    </row>
    <row r="3649" spans="1:23" ht="18">
      <c r="A3649" s="1652"/>
      <c r="B3649" s="817">
        <v>8</v>
      </c>
      <c r="C3649" s="1099" t="s">
        <v>82</v>
      </c>
      <c r="D3649" s="1102">
        <v>230</v>
      </c>
      <c r="E3649" s="1102">
        <v>0</v>
      </c>
      <c r="F3649" s="1103" t="s">
        <v>82</v>
      </c>
      <c r="G3649" s="514">
        <v>0</v>
      </c>
      <c r="H3649" s="514" t="s">
        <v>82</v>
      </c>
      <c r="I3649" s="514" t="s">
        <v>82</v>
      </c>
      <c r="J3649" s="764" t="s">
        <v>697</v>
      </c>
      <c r="K3649" s="764">
        <v>0</v>
      </c>
      <c r="L3649" s="868" t="s">
        <v>96</v>
      </c>
      <c r="M3649" s="468" t="s">
        <v>82</v>
      </c>
      <c r="N3649" s="940"/>
      <c r="O3649" s="922"/>
      <c r="P3649" s="871"/>
      <c r="Q3649" s="537">
        <f t="shared" si="276"/>
        <v>0</v>
      </c>
      <c r="R3649" s="470">
        <f>Q3649*0.93</f>
        <v>0</v>
      </c>
      <c r="S3649" s="1264" t="e">
        <f t="shared" si="277"/>
        <v>#DIV/0!</v>
      </c>
      <c r="T3649" s="1265"/>
      <c r="U3649" s="1292" t="s">
        <v>472</v>
      </c>
      <c r="V3649" s="1293"/>
    </row>
    <row r="3650" spans="1:23" ht="18">
      <c r="A3650" s="1652"/>
      <c r="B3650" s="817" t="s">
        <v>465</v>
      </c>
      <c r="C3650" s="1099" t="s">
        <v>82</v>
      </c>
      <c r="D3650" s="1098">
        <v>34</v>
      </c>
      <c r="E3650" s="1104">
        <v>34</v>
      </c>
      <c r="F3650" s="1103" t="s">
        <v>82</v>
      </c>
      <c r="G3650" s="838" t="s">
        <v>96</v>
      </c>
      <c r="H3650" s="468" t="s">
        <v>82</v>
      </c>
      <c r="I3650" s="514" t="s">
        <v>82</v>
      </c>
      <c r="J3650" s="764" t="s">
        <v>699</v>
      </c>
      <c r="K3650" s="514">
        <v>0</v>
      </c>
      <c r="L3650" s="514" t="s">
        <v>82</v>
      </c>
      <c r="M3650" s="863" t="s">
        <v>82</v>
      </c>
      <c r="N3650" s="923"/>
      <c r="O3650" s="922"/>
      <c r="P3650" s="871"/>
      <c r="Q3650" s="537">
        <f t="shared" si="276"/>
        <v>0</v>
      </c>
      <c r="R3650" s="470">
        <f>Q3650*0.93</f>
        <v>0</v>
      </c>
      <c r="S3650" s="1264" t="e">
        <f t="shared" si="277"/>
        <v>#DIV/0!</v>
      </c>
      <c r="T3650" s="1265"/>
      <c r="U3650" s="1292" t="s">
        <v>473</v>
      </c>
      <c r="V3650" s="1293"/>
    </row>
    <row r="3651" spans="1:23" ht="18">
      <c r="A3651" s="1653"/>
      <c r="B3651" s="817" t="s">
        <v>467</v>
      </c>
      <c r="C3651" s="1131">
        <v>52</v>
      </c>
      <c r="D3651" s="1098" t="s">
        <v>1176</v>
      </c>
      <c r="E3651" s="1109">
        <v>20</v>
      </c>
      <c r="F3651" s="1105">
        <v>30</v>
      </c>
      <c r="G3651" s="514">
        <v>500</v>
      </c>
      <c r="H3651" s="468" t="s">
        <v>82</v>
      </c>
      <c r="I3651" s="514" t="s">
        <v>82</v>
      </c>
      <c r="J3651" s="764">
        <v>0</v>
      </c>
      <c r="K3651" s="764">
        <v>0</v>
      </c>
      <c r="L3651" s="868" t="s">
        <v>484</v>
      </c>
      <c r="M3651" s="1091" t="s">
        <v>2067</v>
      </c>
      <c r="N3651" s="514">
        <v>92609</v>
      </c>
      <c r="O3651" s="787">
        <v>25.2</v>
      </c>
      <c r="P3651" s="801">
        <v>79</v>
      </c>
      <c r="Q3651" s="537">
        <f t="shared" si="276"/>
        <v>5.2919999999999989</v>
      </c>
      <c r="R3651" s="470">
        <f>Q3651*0.7835</f>
        <v>4.1462819999999994</v>
      </c>
      <c r="S3651" s="1264">
        <f>N3651/Q3651</f>
        <v>17499.811035525327</v>
      </c>
      <c r="T3651" s="1265"/>
      <c r="U3651" s="1292" t="s">
        <v>1684</v>
      </c>
      <c r="V3651" s="1293"/>
      <c r="W3651" s="959">
        <v>6</v>
      </c>
    </row>
    <row r="3652" spans="1:23" ht="18">
      <c r="A3652" s="1651">
        <v>45850</v>
      </c>
      <c r="B3652" s="817" t="s">
        <v>256</v>
      </c>
      <c r="C3652" s="1095">
        <v>65</v>
      </c>
      <c r="D3652" s="1096">
        <v>65</v>
      </c>
      <c r="E3652" s="1101">
        <v>50</v>
      </c>
      <c r="F3652" s="1098" t="s">
        <v>1950</v>
      </c>
      <c r="G3652" s="514">
        <v>518</v>
      </c>
      <c r="H3652" s="970">
        <v>166</v>
      </c>
      <c r="I3652" s="514" t="s">
        <v>82</v>
      </c>
      <c r="J3652" s="1160" t="s">
        <v>1016</v>
      </c>
      <c r="K3652" s="839" t="s">
        <v>96</v>
      </c>
      <c r="L3652" s="868" t="s">
        <v>484</v>
      </c>
      <c r="M3652" s="468" t="s">
        <v>1491</v>
      </c>
      <c r="N3652" s="786">
        <v>87500</v>
      </c>
      <c r="O3652" s="756">
        <v>159</v>
      </c>
      <c r="P3652" s="768">
        <v>95</v>
      </c>
      <c r="Q3652" s="537">
        <f>O3652*(100-P3652)/100</f>
        <v>7.95</v>
      </c>
      <c r="R3652" s="470">
        <f>Q3652*0.75</f>
        <v>5.9625000000000004</v>
      </c>
      <c r="S3652" s="1264">
        <f>N3652/Q3652</f>
        <v>11006.289308176101</v>
      </c>
      <c r="T3652" s="1265"/>
      <c r="U3652" s="1292" t="s">
        <v>1753</v>
      </c>
      <c r="V3652" s="1293"/>
    </row>
    <row r="3653" spans="1:23" ht="18">
      <c r="A3653" s="1652"/>
      <c r="B3653" s="817">
        <v>6</v>
      </c>
      <c r="C3653" s="1099">
        <v>100</v>
      </c>
      <c r="D3653" s="1100">
        <v>49</v>
      </c>
      <c r="E3653" s="1101">
        <v>72</v>
      </c>
      <c r="F3653" s="1102" t="s">
        <v>418</v>
      </c>
      <c r="G3653" s="514">
        <v>521</v>
      </c>
      <c r="H3653" s="514" t="s">
        <v>82</v>
      </c>
      <c r="I3653" s="514" t="s">
        <v>82</v>
      </c>
      <c r="J3653" s="838" t="s">
        <v>1814</v>
      </c>
      <c r="K3653" s="1187">
        <v>10</v>
      </c>
      <c r="L3653" s="868" t="s">
        <v>484</v>
      </c>
      <c r="M3653" s="468" t="s">
        <v>2138</v>
      </c>
      <c r="N3653" s="786">
        <v>130000</v>
      </c>
      <c r="O3653" s="756">
        <v>22.5</v>
      </c>
      <c r="P3653" s="801">
        <v>40</v>
      </c>
      <c r="Q3653" s="537">
        <f t="shared" ref="Q3653:Q3657" si="278">O3653*(100-P3653)/100</f>
        <v>13.5</v>
      </c>
      <c r="R3653" s="470">
        <f>Q3653*0.75</f>
        <v>10.125</v>
      </c>
      <c r="S3653" s="1264">
        <f t="shared" ref="S3653:S3656" si="279">N3653/Q3653</f>
        <v>9629.6296296296296</v>
      </c>
      <c r="T3653" s="1265"/>
      <c r="U3653" s="1292" t="s">
        <v>1578</v>
      </c>
      <c r="V3653" s="1293"/>
      <c r="W3653" s="959">
        <v>16</v>
      </c>
    </row>
    <row r="3654" spans="1:23" ht="18">
      <c r="A3654" s="1652"/>
      <c r="B3654" s="817">
        <v>7</v>
      </c>
      <c r="C3654" s="1099">
        <v>100</v>
      </c>
      <c r="D3654" s="1102">
        <v>59</v>
      </c>
      <c r="E3654" s="1102">
        <v>18</v>
      </c>
      <c r="F3654" s="1102">
        <v>30</v>
      </c>
      <c r="G3654" s="514">
        <v>496</v>
      </c>
      <c r="H3654" s="514" t="s">
        <v>82</v>
      </c>
      <c r="I3654" s="514" t="s">
        <v>82</v>
      </c>
      <c r="J3654" s="764" t="s">
        <v>443</v>
      </c>
      <c r="K3654" s="764" t="s">
        <v>443</v>
      </c>
      <c r="L3654" s="868" t="s">
        <v>484</v>
      </c>
      <c r="M3654" s="468" t="s">
        <v>2084</v>
      </c>
      <c r="N3654" s="514">
        <v>180000</v>
      </c>
      <c r="O3654" s="756">
        <v>25.35</v>
      </c>
      <c r="P3654" s="1130">
        <v>22</v>
      </c>
      <c r="Q3654" s="537">
        <f t="shared" si="278"/>
        <v>19.773000000000003</v>
      </c>
      <c r="R3654" s="470">
        <f>Q3654*0.75</f>
        <v>14.829750000000002</v>
      </c>
      <c r="S3654" s="1264">
        <f t="shared" si="279"/>
        <v>9103.3227127901664</v>
      </c>
      <c r="T3654" s="1265"/>
      <c r="U3654" s="1292" t="s">
        <v>1578</v>
      </c>
      <c r="V3654" s="1293"/>
      <c r="W3654" s="959">
        <v>8</v>
      </c>
    </row>
    <row r="3655" spans="1:23" ht="18">
      <c r="A3655" s="1652"/>
      <c r="B3655" s="817">
        <v>8</v>
      </c>
      <c r="C3655" s="1099" t="s">
        <v>82</v>
      </c>
      <c r="D3655" s="1102">
        <v>230</v>
      </c>
      <c r="E3655" s="1102">
        <v>0</v>
      </c>
      <c r="F3655" s="1103" t="s">
        <v>82</v>
      </c>
      <c r="G3655" s="514">
        <v>0</v>
      </c>
      <c r="H3655" s="514" t="s">
        <v>82</v>
      </c>
      <c r="I3655" s="514" t="s">
        <v>82</v>
      </c>
      <c r="J3655" s="764" t="s">
        <v>697</v>
      </c>
      <c r="K3655" s="764">
        <v>0</v>
      </c>
      <c r="L3655" s="868" t="s">
        <v>96</v>
      </c>
      <c r="M3655" s="468" t="s">
        <v>82</v>
      </c>
      <c r="N3655" s="940"/>
      <c r="O3655" s="922"/>
      <c r="P3655" s="871"/>
      <c r="Q3655" s="537">
        <f t="shared" si="278"/>
        <v>0</v>
      </c>
      <c r="R3655" s="470">
        <f>Q3655*0.93</f>
        <v>0</v>
      </c>
      <c r="S3655" s="1264" t="e">
        <f t="shared" si="279"/>
        <v>#DIV/0!</v>
      </c>
      <c r="T3655" s="1265"/>
      <c r="U3655" s="1292" t="s">
        <v>472</v>
      </c>
      <c r="V3655" s="1293"/>
    </row>
    <row r="3656" spans="1:23" ht="18">
      <c r="A3656" s="1652"/>
      <c r="B3656" s="817" t="s">
        <v>465</v>
      </c>
      <c r="C3656" s="1099" t="s">
        <v>82</v>
      </c>
      <c r="D3656" s="1098">
        <v>34</v>
      </c>
      <c r="E3656" s="1104">
        <v>34</v>
      </c>
      <c r="F3656" s="1103" t="s">
        <v>82</v>
      </c>
      <c r="G3656" s="838" t="s">
        <v>96</v>
      </c>
      <c r="H3656" s="468" t="s">
        <v>82</v>
      </c>
      <c r="I3656" s="514" t="s">
        <v>82</v>
      </c>
      <c r="J3656" s="764" t="s">
        <v>699</v>
      </c>
      <c r="K3656" s="514">
        <v>0</v>
      </c>
      <c r="L3656" s="514" t="s">
        <v>82</v>
      </c>
      <c r="M3656" s="863" t="s">
        <v>82</v>
      </c>
      <c r="N3656" s="923"/>
      <c r="O3656" s="922"/>
      <c r="P3656" s="871"/>
      <c r="Q3656" s="537">
        <f t="shared" si="278"/>
        <v>0</v>
      </c>
      <c r="R3656" s="470">
        <f>Q3656*0.93</f>
        <v>0</v>
      </c>
      <c r="S3656" s="1264" t="e">
        <f t="shared" si="279"/>
        <v>#DIV/0!</v>
      </c>
      <c r="T3656" s="1265"/>
      <c r="U3656" s="1292" t="s">
        <v>473</v>
      </c>
      <c r="V3656" s="1293"/>
    </row>
    <row r="3657" spans="1:23" ht="18">
      <c r="A3657" s="1653"/>
      <c r="B3657" s="817" t="s">
        <v>467</v>
      </c>
      <c r="C3657" s="1131">
        <v>52</v>
      </c>
      <c r="D3657" s="1098">
        <v>32</v>
      </c>
      <c r="E3657" s="1109">
        <v>20</v>
      </c>
      <c r="F3657" s="1105">
        <v>30</v>
      </c>
      <c r="G3657" s="514">
        <v>497</v>
      </c>
      <c r="H3657" s="468" t="s">
        <v>82</v>
      </c>
      <c r="I3657" s="514" t="s">
        <v>82</v>
      </c>
      <c r="J3657" s="764">
        <v>0</v>
      </c>
      <c r="K3657" s="764">
        <v>0</v>
      </c>
      <c r="L3657" s="868" t="s">
        <v>484</v>
      </c>
      <c r="M3657" s="1091" t="s">
        <v>2067</v>
      </c>
      <c r="N3657" s="514">
        <v>92419</v>
      </c>
      <c r="O3657" s="787">
        <v>25.2</v>
      </c>
      <c r="P3657" s="801">
        <v>79</v>
      </c>
      <c r="Q3657" s="537">
        <f t="shared" si="278"/>
        <v>5.2919999999999989</v>
      </c>
      <c r="R3657" s="470">
        <f>Q3657*0.7835</f>
        <v>4.1462819999999994</v>
      </c>
      <c r="S3657" s="1264">
        <f>N3657/Q3657</f>
        <v>17463.90778533636</v>
      </c>
      <c r="T3657" s="1265"/>
      <c r="U3657" s="1292" t="s">
        <v>1690</v>
      </c>
      <c r="V3657" s="1293"/>
    </row>
    <row r="3658" spans="1:23" ht="19">
      <c r="A3658" s="1651">
        <v>45851</v>
      </c>
      <c r="B3658" s="817" t="s">
        <v>256</v>
      </c>
      <c r="C3658" s="1095">
        <v>65</v>
      </c>
      <c r="D3658" s="1096" t="s">
        <v>1918</v>
      </c>
      <c r="E3658" s="1101">
        <v>50</v>
      </c>
      <c r="F3658" s="1098">
        <v>33</v>
      </c>
      <c r="G3658" s="514">
        <v>524</v>
      </c>
      <c r="H3658" s="970">
        <v>166</v>
      </c>
      <c r="I3658" s="514" t="s">
        <v>82</v>
      </c>
      <c r="J3658" s="1160" t="s">
        <v>1016</v>
      </c>
      <c r="K3658" s="839" t="s">
        <v>96</v>
      </c>
      <c r="L3658" s="868" t="s">
        <v>484</v>
      </c>
      <c r="M3658" s="468" t="s">
        <v>2057</v>
      </c>
      <c r="N3658" s="786">
        <v>87090</v>
      </c>
      <c r="O3658" s="756">
        <v>159</v>
      </c>
      <c r="P3658" s="768">
        <v>95</v>
      </c>
      <c r="Q3658" s="537">
        <f>O3658*(100-P3658)/100</f>
        <v>7.95</v>
      </c>
      <c r="R3658" s="470">
        <f>Q3658*0.75</f>
        <v>5.9625000000000004</v>
      </c>
      <c r="S3658" s="1264">
        <f>N3658/Q3658</f>
        <v>10954.716981132075</v>
      </c>
      <c r="T3658" s="1265"/>
      <c r="U3658" s="1292" t="s">
        <v>1569</v>
      </c>
      <c r="V3658" s="1293"/>
    </row>
    <row r="3659" spans="1:23" ht="18">
      <c r="A3659" s="1652"/>
      <c r="B3659" s="817">
        <v>6</v>
      </c>
      <c r="C3659" s="1099">
        <v>100</v>
      </c>
      <c r="D3659" s="1100">
        <v>49</v>
      </c>
      <c r="E3659" s="1101">
        <v>72</v>
      </c>
      <c r="F3659" s="1102">
        <v>30</v>
      </c>
      <c r="G3659" s="514">
        <v>525</v>
      </c>
      <c r="H3659" s="514" t="s">
        <v>82</v>
      </c>
      <c r="I3659" s="514" t="s">
        <v>82</v>
      </c>
      <c r="J3659" s="838" t="s">
        <v>1814</v>
      </c>
      <c r="K3659" s="1187">
        <v>11.2</v>
      </c>
      <c r="L3659" s="868" t="s">
        <v>484</v>
      </c>
      <c r="M3659" s="468" t="s">
        <v>1744</v>
      </c>
      <c r="N3659" s="786">
        <v>130000</v>
      </c>
      <c r="O3659" s="756">
        <v>22.25</v>
      </c>
      <c r="P3659" s="801">
        <v>40</v>
      </c>
      <c r="Q3659" s="537">
        <f t="shared" ref="Q3659:Q3663" si="280">O3659*(100-P3659)/100</f>
        <v>13.35</v>
      </c>
      <c r="R3659" s="470">
        <f>Q3659*0.75</f>
        <v>10.012499999999999</v>
      </c>
      <c r="S3659" s="1264">
        <f t="shared" ref="S3659:S3662" si="281">N3659/Q3659</f>
        <v>9737.8277153558047</v>
      </c>
      <c r="T3659" s="1265"/>
      <c r="U3659" s="1292" t="s">
        <v>1690</v>
      </c>
      <c r="V3659" s="1293"/>
    </row>
    <row r="3660" spans="1:23" ht="18">
      <c r="A3660" s="1652"/>
      <c r="B3660" s="817">
        <v>7</v>
      </c>
      <c r="C3660" s="1099">
        <v>100</v>
      </c>
      <c r="D3660" s="1102">
        <v>59</v>
      </c>
      <c r="E3660" s="1102">
        <v>18</v>
      </c>
      <c r="F3660" s="1102">
        <v>30</v>
      </c>
      <c r="G3660" s="514">
        <v>519</v>
      </c>
      <c r="H3660" s="514" t="s">
        <v>82</v>
      </c>
      <c r="I3660" s="514" t="s">
        <v>82</v>
      </c>
      <c r="J3660" s="764" t="s">
        <v>443</v>
      </c>
      <c r="K3660" s="764" t="s">
        <v>443</v>
      </c>
      <c r="L3660" s="868" t="s">
        <v>484</v>
      </c>
      <c r="M3660" s="468" t="s">
        <v>2084</v>
      </c>
      <c r="N3660" s="514">
        <v>180000</v>
      </c>
      <c r="O3660" s="756">
        <v>25</v>
      </c>
      <c r="P3660" s="1130">
        <v>22</v>
      </c>
      <c r="Q3660" s="537">
        <f t="shared" si="280"/>
        <v>19.5</v>
      </c>
      <c r="R3660" s="470">
        <f>Q3660*0.75</f>
        <v>14.625</v>
      </c>
      <c r="S3660" s="1264">
        <f t="shared" si="281"/>
        <v>9230.7692307692305</v>
      </c>
      <c r="T3660" s="1265"/>
      <c r="U3660" s="1292" t="s">
        <v>1690</v>
      </c>
      <c r="V3660" s="1293"/>
    </row>
    <row r="3661" spans="1:23" ht="18">
      <c r="A3661" s="1652"/>
      <c r="B3661" s="817">
        <v>8</v>
      </c>
      <c r="C3661" s="1099" t="s">
        <v>82</v>
      </c>
      <c r="D3661" s="1102">
        <v>230</v>
      </c>
      <c r="E3661" s="1102">
        <v>0</v>
      </c>
      <c r="F3661" s="1103" t="s">
        <v>82</v>
      </c>
      <c r="G3661" s="514">
        <v>0</v>
      </c>
      <c r="H3661" s="514" t="s">
        <v>82</v>
      </c>
      <c r="I3661" s="514" t="s">
        <v>82</v>
      </c>
      <c r="J3661" s="764" t="s">
        <v>697</v>
      </c>
      <c r="K3661" s="764">
        <v>0</v>
      </c>
      <c r="L3661" s="868" t="s">
        <v>96</v>
      </c>
      <c r="M3661" s="468" t="s">
        <v>82</v>
      </c>
      <c r="N3661" s="940"/>
      <c r="O3661" s="922"/>
      <c r="P3661" s="871"/>
      <c r="Q3661" s="537">
        <f t="shared" si="280"/>
        <v>0</v>
      </c>
      <c r="R3661" s="470">
        <f>Q3661*0.93</f>
        <v>0</v>
      </c>
      <c r="S3661" s="1264" t="e">
        <f t="shared" si="281"/>
        <v>#DIV/0!</v>
      </c>
      <c r="T3661" s="1265"/>
      <c r="U3661" s="1292" t="s">
        <v>472</v>
      </c>
      <c r="V3661" s="1293"/>
    </row>
    <row r="3662" spans="1:23" ht="18">
      <c r="A3662" s="1652"/>
      <c r="B3662" s="817" t="s">
        <v>465</v>
      </c>
      <c r="C3662" s="1099" t="s">
        <v>82</v>
      </c>
      <c r="D3662" s="1098">
        <v>34</v>
      </c>
      <c r="E3662" s="1104">
        <v>34</v>
      </c>
      <c r="F3662" s="1103" t="s">
        <v>82</v>
      </c>
      <c r="G3662" s="838" t="s">
        <v>96</v>
      </c>
      <c r="H3662" s="468" t="s">
        <v>82</v>
      </c>
      <c r="I3662" s="514" t="s">
        <v>82</v>
      </c>
      <c r="J3662" s="764" t="s">
        <v>699</v>
      </c>
      <c r="K3662" s="514">
        <v>0</v>
      </c>
      <c r="L3662" s="514" t="s">
        <v>82</v>
      </c>
      <c r="M3662" s="863" t="s">
        <v>82</v>
      </c>
      <c r="N3662" s="923"/>
      <c r="O3662" s="922"/>
      <c r="P3662" s="871"/>
      <c r="Q3662" s="537">
        <f t="shared" si="280"/>
        <v>0</v>
      </c>
      <c r="R3662" s="470">
        <f>Q3662*0.93</f>
        <v>0</v>
      </c>
      <c r="S3662" s="1264" t="e">
        <f t="shared" si="281"/>
        <v>#DIV/0!</v>
      </c>
      <c r="T3662" s="1265"/>
      <c r="U3662" s="1292" t="s">
        <v>473</v>
      </c>
      <c r="V3662" s="1293"/>
    </row>
    <row r="3663" spans="1:23" ht="18">
      <c r="A3663" s="1653"/>
      <c r="B3663" s="817" t="s">
        <v>467</v>
      </c>
      <c r="C3663" s="1131">
        <v>52</v>
      </c>
      <c r="D3663" s="1098">
        <v>32</v>
      </c>
      <c r="E3663" s="1109">
        <v>20</v>
      </c>
      <c r="F3663" s="1105">
        <v>30</v>
      </c>
      <c r="G3663" s="514">
        <v>496</v>
      </c>
      <c r="H3663" s="468" t="s">
        <v>82</v>
      </c>
      <c r="I3663" s="514" t="s">
        <v>82</v>
      </c>
      <c r="J3663" s="764">
        <v>0</v>
      </c>
      <c r="K3663" s="764">
        <v>0</v>
      </c>
      <c r="L3663" s="868" t="s">
        <v>484</v>
      </c>
      <c r="M3663" s="1091" t="s">
        <v>2067</v>
      </c>
      <c r="N3663" s="514">
        <v>92400</v>
      </c>
      <c r="O3663" s="787">
        <v>25.2</v>
      </c>
      <c r="P3663" s="801">
        <v>79</v>
      </c>
      <c r="Q3663" s="537">
        <f t="shared" si="280"/>
        <v>5.2919999999999989</v>
      </c>
      <c r="R3663" s="470">
        <f>Q3663*0.7835</f>
        <v>4.1462819999999994</v>
      </c>
      <c r="S3663" s="1264">
        <f>N3663/Q3663</f>
        <v>17460.317460317463</v>
      </c>
      <c r="T3663" s="1265"/>
      <c r="U3663" s="1292" t="s">
        <v>1690</v>
      </c>
      <c r="V3663" s="1293"/>
    </row>
    <row r="3664" spans="1:23" ht="19">
      <c r="A3664" s="1651">
        <v>45852</v>
      </c>
      <c r="B3664" s="817" t="s">
        <v>256</v>
      </c>
      <c r="C3664" s="1095">
        <v>65</v>
      </c>
      <c r="D3664" s="1096" t="s">
        <v>1918</v>
      </c>
      <c r="E3664" s="1101">
        <v>50</v>
      </c>
      <c r="F3664" s="1098">
        <v>34</v>
      </c>
      <c r="G3664" s="514">
        <v>521</v>
      </c>
      <c r="H3664" s="970">
        <v>166</v>
      </c>
      <c r="I3664" s="514" t="s">
        <v>82</v>
      </c>
      <c r="J3664" s="1160" t="s">
        <v>1016</v>
      </c>
      <c r="K3664" s="839" t="s">
        <v>96</v>
      </c>
      <c r="L3664" s="868" t="s">
        <v>484</v>
      </c>
      <c r="M3664" s="468" t="s">
        <v>2057</v>
      </c>
      <c r="N3664" s="786">
        <v>85792</v>
      </c>
      <c r="O3664" s="756">
        <v>159</v>
      </c>
      <c r="P3664" s="768">
        <v>95</v>
      </c>
      <c r="Q3664" s="537">
        <f>O3664*(100-P3664)/100</f>
        <v>7.95</v>
      </c>
      <c r="R3664" s="470">
        <f>Q3664*0.75</f>
        <v>5.9625000000000004</v>
      </c>
      <c r="S3664" s="1264">
        <f>N3664/Q3664</f>
        <v>10791.446540880503</v>
      </c>
      <c r="T3664" s="1265"/>
      <c r="U3664" s="1292" t="s">
        <v>1569</v>
      </c>
      <c r="V3664" s="1293"/>
    </row>
    <row r="3665" spans="1:22" ht="18">
      <c r="A3665" s="1652"/>
      <c r="B3665" s="817">
        <v>6</v>
      </c>
      <c r="C3665" s="1099">
        <v>100</v>
      </c>
      <c r="D3665" s="1100">
        <v>49</v>
      </c>
      <c r="E3665" s="1101">
        <v>72</v>
      </c>
      <c r="F3665" s="1102">
        <v>30</v>
      </c>
      <c r="G3665" s="514">
        <v>526</v>
      </c>
      <c r="H3665" s="514" t="s">
        <v>82</v>
      </c>
      <c r="I3665" s="514" t="s">
        <v>82</v>
      </c>
      <c r="J3665" s="838" t="s">
        <v>1814</v>
      </c>
      <c r="K3665" s="1187">
        <v>8.5</v>
      </c>
      <c r="L3665" s="868" t="s">
        <v>484</v>
      </c>
      <c r="M3665" s="468" t="s">
        <v>1744</v>
      </c>
      <c r="N3665" s="786">
        <v>132000</v>
      </c>
      <c r="O3665" s="756">
        <v>23.3</v>
      </c>
      <c r="P3665" s="801">
        <v>40</v>
      </c>
      <c r="Q3665" s="537">
        <f t="shared" ref="Q3665:Q3669" si="282">O3665*(100-P3665)/100</f>
        <v>13.98</v>
      </c>
      <c r="R3665" s="470">
        <f>Q3665*0.75</f>
        <v>10.484999999999999</v>
      </c>
      <c r="S3665" s="1264">
        <f t="shared" ref="S3665:S3668" si="283">N3665/Q3665</f>
        <v>9442.0600858369089</v>
      </c>
      <c r="T3665" s="1265"/>
      <c r="U3665" s="1292" t="s">
        <v>1690</v>
      </c>
      <c r="V3665" s="1293"/>
    </row>
    <row r="3666" spans="1:22" ht="18">
      <c r="A3666" s="1652"/>
      <c r="B3666" s="817">
        <v>7</v>
      </c>
      <c r="C3666" s="1099">
        <v>100</v>
      </c>
      <c r="D3666" s="1102">
        <v>59</v>
      </c>
      <c r="E3666" s="1102">
        <v>18</v>
      </c>
      <c r="F3666" s="1102">
        <v>30</v>
      </c>
      <c r="G3666" s="514">
        <v>496</v>
      </c>
      <c r="H3666" s="514" t="s">
        <v>82</v>
      </c>
      <c r="I3666" s="514" t="s">
        <v>82</v>
      </c>
      <c r="J3666" s="764" t="s">
        <v>443</v>
      </c>
      <c r="K3666" s="764" t="s">
        <v>443</v>
      </c>
      <c r="L3666" s="868" t="s">
        <v>484</v>
      </c>
      <c r="M3666" s="468" t="s">
        <v>2084</v>
      </c>
      <c r="N3666" s="514">
        <v>181000</v>
      </c>
      <c r="O3666" s="756">
        <v>25.3</v>
      </c>
      <c r="P3666" s="1130">
        <v>22</v>
      </c>
      <c r="Q3666" s="537">
        <f t="shared" si="282"/>
        <v>19.734000000000002</v>
      </c>
      <c r="R3666" s="470">
        <f>Q3666*0.75</f>
        <v>14.800500000000001</v>
      </c>
      <c r="S3666" s="1264">
        <f t="shared" si="283"/>
        <v>9171.9874328569967</v>
      </c>
      <c r="T3666" s="1265"/>
      <c r="U3666" s="1292" t="s">
        <v>1690</v>
      </c>
      <c r="V3666" s="1293"/>
    </row>
    <row r="3667" spans="1:22" ht="18">
      <c r="A3667" s="1652"/>
      <c r="B3667" s="817">
        <v>8</v>
      </c>
      <c r="C3667" s="1099" t="s">
        <v>82</v>
      </c>
      <c r="D3667" s="1102">
        <v>230</v>
      </c>
      <c r="E3667" s="1102">
        <v>0</v>
      </c>
      <c r="F3667" s="1103" t="s">
        <v>82</v>
      </c>
      <c r="G3667" s="514">
        <v>0</v>
      </c>
      <c r="H3667" s="514" t="s">
        <v>82</v>
      </c>
      <c r="I3667" s="514" t="s">
        <v>82</v>
      </c>
      <c r="J3667" s="764" t="s">
        <v>697</v>
      </c>
      <c r="K3667" s="764">
        <v>0</v>
      </c>
      <c r="L3667" s="868" t="s">
        <v>96</v>
      </c>
      <c r="M3667" s="468" t="s">
        <v>82</v>
      </c>
      <c r="N3667" s="940"/>
      <c r="O3667" s="922"/>
      <c r="P3667" s="871"/>
      <c r="Q3667" s="537">
        <f t="shared" si="282"/>
        <v>0</v>
      </c>
      <c r="R3667" s="470">
        <f>Q3667*0.93</f>
        <v>0</v>
      </c>
      <c r="S3667" s="1264" t="e">
        <f t="shared" si="283"/>
        <v>#DIV/0!</v>
      </c>
      <c r="T3667" s="1265"/>
      <c r="U3667" s="1292" t="s">
        <v>472</v>
      </c>
      <c r="V3667" s="1293"/>
    </row>
    <row r="3668" spans="1:22" ht="18">
      <c r="A3668" s="1652"/>
      <c r="B3668" s="817" t="s">
        <v>465</v>
      </c>
      <c r="C3668" s="1099" t="s">
        <v>82</v>
      </c>
      <c r="D3668" s="1098">
        <v>34</v>
      </c>
      <c r="E3668" s="1104">
        <v>34</v>
      </c>
      <c r="F3668" s="1103" t="s">
        <v>82</v>
      </c>
      <c r="G3668" s="838" t="s">
        <v>96</v>
      </c>
      <c r="H3668" s="468" t="s">
        <v>82</v>
      </c>
      <c r="I3668" s="514" t="s">
        <v>82</v>
      </c>
      <c r="J3668" s="764" t="s">
        <v>699</v>
      </c>
      <c r="K3668" s="514">
        <v>0</v>
      </c>
      <c r="L3668" s="514" t="s">
        <v>82</v>
      </c>
      <c r="M3668" s="863" t="s">
        <v>82</v>
      </c>
      <c r="N3668" s="923"/>
      <c r="O3668" s="922"/>
      <c r="P3668" s="871"/>
      <c r="Q3668" s="537">
        <f t="shared" si="282"/>
        <v>0</v>
      </c>
      <c r="R3668" s="470">
        <f>Q3668*0.93</f>
        <v>0</v>
      </c>
      <c r="S3668" s="1264" t="e">
        <f t="shared" si="283"/>
        <v>#DIV/0!</v>
      </c>
      <c r="T3668" s="1265"/>
      <c r="U3668" s="1292" t="s">
        <v>473</v>
      </c>
      <c r="V3668" s="1293"/>
    </row>
    <row r="3669" spans="1:22" ht="18">
      <c r="A3669" s="1653"/>
      <c r="B3669" s="817" t="s">
        <v>467</v>
      </c>
      <c r="C3669" s="1131">
        <v>52</v>
      </c>
      <c r="D3669" s="1098">
        <v>32</v>
      </c>
      <c r="E3669" s="1109">
        <v>20</v>
      </c>
      <c r="F3669" s="1105">
        <v>30</v>
      </c>
      <c r="G3669" s="514">
        <v>497</v>
      </c>
      <c r="H3669" s="468" t="s">
        <v>82</v>
      </c>
      <c r="I3669" s="514" t="s">
        <v>82</v>
      </c>
      <c r="J3669" s="764">
        <v>0</v>
      </c>
      <c r="K3669" s="764">
        <v>0</v>
      </c>
      <c r="L3669" s="868" t="s">
        <v>484</v>
      </c>
      <c r="M3669" s="1091" t="s">
        <v>2067</v>
      </c>
      <c r="N3669" s="514">
        <v>91000</v>
      </c>
      <c r="O3669" s="787">
        <v>25.2</v>
      </c>
      <c r="P3669" s="801">
        <v>79</v>
      </c>
      <c r="Q3669" s="537">
        <f t="shared" si="282"/>
        <v>5.2919999999999989</v>
      </c>
      <c r="R3669" s="470">
        <f>Q3669*0.7835</f>
        <v>4.1462819999999994</v>
      </c>
      <c r="S3669" s="1264">
        <f>N3669/Q3669</f>
        <v>17195.767195767199</v>
      </c>
      <c r="T3669" s="1265"/>
      <c r="U3669" s="1292" t="s">
        <v>1690</v>
      </c>
      <c r="V3669" s="1293"/>
    </row>
    <row r="3670" spans="1:22" ht="19">
      <c r="A3670" s="1651">
        <v>45853</v>
      </c>
      <c r="B3670" s="817" t="s">
        <v>256</v>
      </c>
      <c r="C3670" s="1095">
        <v>65</v>
      </c>
      <c r="D3670" s="1096" t="s">
        <v>1918</v>
      </c>
      <c r="E3670" s="1101">
        <v>50</v>
      </c>
      <c r="F3670" s="1098">
        <v>34</v>
      </c>
      <c r="G3670" s="514">
        <v>521</v>
      </c>
      <c r="H3670" s="970">
        <v>166</v>
      </c>
      <c r="I3670" s="514" t="s">
        <v>82</v>
      </c>
      <c r="J3670" s="1160" t="s">
        <v>1016</v>
      </c>
      <c r="K3670" s="839" t="s">
        <v>96</v>
      </c>
      <c r="L3670" s="868" t="s">
        <v>484</v>
      </c>
      <c r="M3670" s="468" t="s">
        <v>2057</v>
      </c>
      <c r="N3670" s="786">
        <v>84691</v>
      </c>
      <c r="O3670" s="756">
        <v>159</v>
      </c>
      <c r="P3670" s="768">
        <v>95</v>
      </c>
      <c r="Q3670" s="537">
        <f>O3670*(100-P3670)/100</f>
        <v>7.95</v>
      </c>
      <c r="R3670" s="470">
        <f>Q3670*0.75</f>
        <v>5.9625000000000004</v>
      </c>
      <c r="S3670" s="1264">
        <f>N3670/Q3670</f>
        <v>10652.955974842767</v>
      </c>
      <c r="T3670" s="1265"/>
      <c r="U3670" s="1292" t="s">
        <v>1569</v>
      </c>
      <c r="V3670" s="1293"/>
    </row>
    <row r="3671" spans="1:22" ht="18">
      <c r="A3671" s="1652"/>
      <c r="B3671" s="817">
        <v>6</v>
      </c>
      <c r="C3671" s="1099">
        <v>100</v>
      </c>
      <c r="D3671" s="1100">
        <v>49</v>
      </c>
      <c r="E3671" s="1101">
        <v>72</v>
      </c>
      <c r="F3671" s="1102">
        <v>30</v>
      </c>
      <c r="G3671" s="514">
        <v>526</v>
      </c>
      <c r="H3671" s="514" t="s">
        <v>82</v>
      </c>
      <c r="I3671" s="514" t="s">
        <v>82</v>
      </c>
      <c r="J3671" s="838" t="s">
        <v>1814</v>
      </c>
      <c r="K3671" s="1187">
        <v>8.5</v>
      </c>
      <c r="L3671" s="868" t="s">
        <v>484</v>
      </c>
      <c r="M3671" s="468" t="s">
        <v>1744</v>
      </c>
      <c r="N3671" s="786">
        <v>132000</v>
      </c>
      <c r="O3671" s="756">
        <v>23.1</v>
      </c>
      <c r="P3671" s="801">
        <v>40</v>
      </c>
      <c r="Q3671" s="537">
        <f t="shared" ref="Q3671:Q3675" si="284">O3671*(100-P3671)/100</f>
        <v>13.86</v>
      </c>
      <c r="R3671" s="470">
        <f>Q3671*0.75</f>
        <v>10.395</v>
      </c>
      <c r="S3671" s="1264">
        <f t="shared" ref="S3671:S3674" si="285">N3671/Q3671</f>
        <v>9523.8095238095248</v>
      </c>
      <c r="T3671" s="1265"/>
      <c r="U3671" s="1292" t="s">
        <v>1690</v>
      </c>
      <c r="V3671" s="1293"/>
    </row>
    <row r="3672" spans="1:22" ht="18">
      <c r="A3672" s="1652"/>
      <c r="B3672" s="817">
        <v>7</v>
      </c>
      <c r="C3672" s="1099">
        <v>100</v>
      </c>
      <c r="D3672" s="1102">
        <v>59</v>
      </c>
      <c r="E3672" s="1102">
        <v>18</v>
      </c>
      <c r="F3672" s="1102">
        <v>30</v>
      </c>
      <c r="G3672" s="514">
        <v>496</v>
      </c>
      <c r="H3672" s="514" t="s">
        <v>82</v>
      </c>
      <c r="I3672" s="514" t="s">
        <v>82</v>
      </c>
      <c r="J3672" s="764" t="s">
        <v>443</v>
      </c>
      <c r="K3672" s="764" t="s">
        <v>443</v>
      </c>
      <c r="L3672" s="868" t="s">
        <v>484</v>
      </c>
      <c r="M3672" s="468" t="s">
        <v>2084</v>
      </c>
      <c r="N3672" s="514">
        <v>181000</v>
      </c>
      <c r="O3672" s="756">
        <v>24.34</v>
      </c>
      <c r="P3672" s="1130">
        <v>22</v>
      </c>
      <c r="Q3672" s="537">
        <f t="shared" si="284"/>
        <v>18.985199999999999</v>
      </c>
      <c r="R3672" s="470">
        <f>Q3672*0.75</f>
        <v>14.238899999999999</v>
      </c>
      <c r="S3672" s="1264">
        <f t="shared" si="285"/>
        <v>9533.7420727724766</v>
      </c>
      <c r="T3672" s="1265"/>
      <c r="U3672" s="1292" t="s">
        <v>1690</v>
      </c>
      <c r="V3672" s="1293"/>
    </row>
    <row r="3673" spans="1:22" ht="18">
      <c r="A3673" s="1652"/>
      <c r="B3673" s="817">
        <v>8</v>
      </c>
      <c r="C3673" s="1099" t="s">
        <v>82</v>
      </c>
      <c r="D3673" s="1102">
        <v>230</v>
      </c>
      <c r="E3673" s="1102">
        <v>0</v>
      </c>
      <c r="F3673" s="1103" t="s">
        <v>82</v>
      </c>
      <c r="G3673" s="514">
        <v>0</v>
      </c>
      <c r="H3673" s="514" t="s">
        <v>82</v>
      </c>
      <c r="I3673" s="514" t="s">
        <v>82</v>
      </c>
      <c r="J3673" s="764" t="s">
        <v>697</v>
      </c>
      <c r="K3673" s="764">
        <v>0</v>
      </c>
      <c r="L3673" s="868" t="s">
        <v>96</v>
      </c>
      <c r="M3673" s="468" t="s">
        <v>82</v>
      </c>
      <c r="N3673" s="940"/>
      <c r="O3673" s="922"/>
      <c r="P3673" s="871"/>
      <c r="Q3673" s="537">
        <f t="shared" si="284"/>
        <v>0</v>
      </c>
      <c r="R3673" s="470">
        <f>Q3673*0.93</f>
        <v>0</v>
      </c>
      <c r="S3673" s="1264" t="e">
        <f t="shared" si="285"/>
        <v>#DIV/0!</v>
      </c>
      <c r="T3673" s="1265"/>
      <c r="U3673" s="1292" t="s">
        <v>472</v>
      </c>
      <c r="V3673" s="1293"/>
    </row>
    <row r="3674" spans="1:22" ht="18">
      <c r="A3674" s="1652"/>
      <c r="B3674" s="817" t="s">
        <v>465</v>
      </c>
      <c r="C3674" s="1099" t="s">
        <v>82</v>
      </c>
      <c r="D3674" s="1098">
        <v>34</v>
      </c>
      <c r="E3674" s="1104">
        <v>34</v>
      </c>
      <c r="F3674" s="1103" t="s">
        <v>82</v>
      </c>
      <c r="G3674" s="838" t="s">
        <v>96</v>
      </c>
      <c r="H3674" s="468" t="s">
        <v>82</v>
      </c>
      <c r="I3674" s="514" t="s">
        <v>82</v>
      </c>
      <c r="J3674" s="764" t="s">
        <v>699</v>
      </c>
      <c r="K3674" s="514">
        <v>0</v>
      </c>
      <c r="L3674" s="514" t="s">
        <v>82</v>
      </c>
      <c r="M3674" s="863" t="s">
        <v>82</v>
      </c>
      <c r="N3674" s="923"/>
      <c r="O3674" s="922"/>
      <c r="P3674" s="871"/>
      <c r="Q3674" s="537">
        <f t="shared" si="284"/>
        <v>0</v>
      </c>
      <c r="R3674" s="470">
        <f>Q3674*0.93</f>
        <v>0</v>
      </c>
      <c r="S3674" s="1264" t="e">
        <f t="shared" si="285"/>
        <v>#DIV/0!</v>
      </c>
      <c r="T3674" s="1265"/>
      <c r="U3674" s="1292" t="s">
        <v>473</v>
      </c>
      <c r="V3674" s="1293"/>
    </row>
    <row r="3675" spans="1:22" ht="18">
      <c r="A3675" s="1653"/>
      <c r="B3675" s="817" t="s">
        <v>467</v>
      </c>
      <c r="C3675" s="1131">
        <v>52</v>
      </c>
      <c r="D3675" s="1098">
        <v>32</v>
      </c>
      <c r="E3675" s="1109">
        <v>20</v>
      </c>
      <c r="F3675" s="1105">
        <v>30</v>
      </c>
      <c r="G3675" s="514">
        <v>497</v>
      </c>
      <c r="H3675" s="468" t="s">
        <v>82</v>
      </c>
      <c r="I3675" s="514" t="s">
        <v>82</v>
      </c>
      <c r="J3675" s="764">
        <v>0</v>
      </c>
      <c r="K3675" s="764">
        <v>0</v>
      </c>
      <c r="L3675" s="868" t="s">
        <v>484</v>
      </c>
      <c r="M3675" s="1091" t="s">
        <v>2067</v>
      </c>
      <c r="N3675" s="514">
        <v>91000</v>
      </c>
      <c r="O3675" s="787">
        <v>25.2</v>
      </c>
      <c r="P3675" s="801">
        <v>79</v>
      </c>
      <c r="Q3675" s="537">
        <f t="shared" si="284"/>
        <v>5.2919999999999989</v>
      </c>
      <c r="R3675" s="470">
        <f>Q3675*0.7835</f>
        <v>4.1462819999999994</v>
      </c>
      <c r="S3675" s="1264">
        <f>N3675/Q3675</f>
        <v>17195.767195767199</v>
      </c>
      <c r="T3675" s="1265"/>
      <c r="U3675" s="1292" t="s">
        <v>1690</v>
      </c>
      <c r="V3675" s="1293"/>
    </row>
    <row r="3676" spans="1:22" ht="18.75" customHeight="1">
      <c r="A3676" s="1651">
        <v>45854</v>
      </c>
      <c r="B3676" s="817" t="s">
        <v>256</v>
      </c>
      <c r="C3676" s="1095">
        <v>65</v>
      </c>
      <c r="D3676" s="1096" t="s">
        <v>1918</v>
      </c>
      <c r="E3676" s="1101">
        <v>50</v>
      </c>
      <c r="F3676" s="1098">
        <v>34</v>
      </c>
      <c r="G3676" s="514">
        <v>521</v>
      </c>
      <c r="H3676" s="970">
        <v>166</v>
      </c>
      <c r="I3676" s="514" t="s">
        <v>82</v>
      </c>
      <c r="J3676" s="1160" t="s">
        <v>1016</v>
      </c>
      <c r="K3676" s="839" t="s">
        <v>96</v>
      </c>
      <c r="L3676" s="868" t="s">
        <v>484</v>
      </c>
      <c r="M3676" s="468" t="s">
        <v>2057</v>
      </c>
      <c r="N3676" s="786">
        <v>84836</v>
      </c>
      <c r="O3676" s="756">
        <v>159</v>
      </c>
      <c r="P3676" s="768">
        <v>95</v>
      </c>
      <c r="Q3676" s="537">
        <f>O3676*(100-P3676)/100</f>
        <v>7.95</v>
      </c>
      <c r="R3676" s="470">
        <f>Q3676*0.75</f>
        <v>5.9625000000000004</v>
      </c>
      <c r="S3676" s="1264">
        <f>N3676/Q3676</f>
        <v>10671.194968553458</v>
      </c>
      <c r="T3676" s="1265"/>
      <c r="U3676" s="1292" t="s">
        <v>1569</v>
      </c>
      <c r="V3676" s="1293"/>
    </row>
    <row r="3677" spans="1:22" ht="18.75" customHeight="1">
      <c r="A3677" s="1652"/>
      <c r="B3677" s="817">
        <v>6</v>
      </c>
      <c r="C3677" s="1099">
        <v>100</v>
      </c>
      <c r="D3677" s="1100">
        <v>49</v>
      </c>
      <c r="E3677" s="1101">
        <v>72</v>
      </c>
      <c r="F3677" s="1102">
        <v>30</v>
      </c>
      <c r="G3677" s="514">
        <v>526</v>
      </c>
      <c r="H3677" s="514" t="s">
        <v>82</v>
      </c>
      <c r="I3677" s="514" t="s">
        <v>82</v>
      </c>
      <c r="J3677" s="838" t="s">
        <v>1814</v>
      </c>
      <c r="K3677" s="1187">
        <v>6.5</v>
      </c>
      <c r="L3677" s="868" t="s">
        <v>484</v>
      </c>
      <c r="M3677" s="468" t="s">
        <v>1744</v>
      </c>
      <c r="N3677" s="786">
        <v>132000</v>
      </c>
      <c r="O3677" s="756">
        <v>23.1</v>
      </c>
      <c r="P3677" s="801">
        <v>40</v>
      </c>
      <c r="Q3677" s="537">
        <f t="shared" ref="Q3677:Q3681" si="286">O3677*(100-P3677)/100</f>
        <v>13.86</v>
      </c>
      <c r="R3677" s="470">
        <f>Q3677*0.75</f>
        <v>10.395</v>
      </c>
      <c r="S3677" s="1264">
        <f t="shared" ref="S3677:S3680" si="287">N3677/Q3677</f>
        <v>9523.8095238095248</v>
      </c>
      <c r="T3677" s="1265"/>
      <c r="U3677" s="1292" t="s">
        <v>1690</v>
      </c>
      <c r="V3677" s="1293"/>
    </row>
    <row r="3678" spans="1:22" ht="18.75" customHeight="1">
      <c r="A3678" s="1652"/>
      <c r="B3678" s="817">
        <v>7</v>
      </c>
      <c r="C3678" s="1099">
        <v>100</v>
      </c>
      <c r="D3678" s="1102">
        <v>59</v>
      </c>
      <c r="E3678" s="1102">
        <v>18</v>
      </c>
      <c r="F3678" s="1102">
        <v>30</v>
      </c>
      <c r="G3678" s="514">
        <v>496</v>
      </c>
      <c r="H3678" s="514" t="s">
        <v>82</v>
      </c>
      <c r="I3678" s="514" t="s">
        <v>82</v>
      </c>
      <c r="J3678" s="764" t="s">
        <v>443</v>
      </c>
      <c r="K3678" s="764" t="s">
        <v>443</v>
      </c>
      <c r="L3678" s="868" t="s">
        <v>484</v>
      </c>
      <c r="M3678" s="468" t="s">
        <v>2084</v>
      </c>
      <c r="N3678" s="514">
        <v>181000</v>
      </c>
      <c r="O3678" s="756">
        <v>25.2</v>
      </c>
      <c r="P3678" s="1130">
        <v>22</v>
      </c>
      <c r="Q3678" s="537">
        <f t="shared" si="286"/>
        <v>19.655999999999999</v>
      </c>
      <c r="R3678" s="470">
        <f>Q3678*0.75</f>
        <v>14.741999999999999</v>
      </c>
      <c r="S3678" s="1264">
        <f t="shared" si="287"/>
        <v>9208.3842083842083</v>
      </c>
      <c r="T3678" s="1265"/>
      <c r="U3678" s="1292" t="s">
        <v>1690</v>
      </c>
      <c r="V3678" s="1293"/>
    </row>
    <row r="3679" spans="1:22" ht="18.75" customHeight="1">
      <c r="A3679" s="1652"/>
      <c r="B3679" s="817">
        <v>8</v>
      </c>
      <c r="C3679" s="1099" t="s">
        <v>82</v>
      </c>
      <c r="D3679" s="1102">
        <v>230</v>
      </c>
      <c r="E3679" s="1102">
        <v>0</v>
      </c>
      <c r="F3679" s="1103" t="s">
        <v>82</v>
      </c>
      <c r="G3679" s="514">
        <v>0</v>
      </c>
      <c r="H3679" s="514" t="s">
        <v>82</v>
      </c>
      <c r="I3679" s="514" t="s">
        <v>82</v>
      </c>
      <c r="J3679" s="764" t="s">
        <v>697</v>
      </c>
      <c r="K3679" s="764">
        <v>0</v>
      </c>
      <c r="L3679" s="868" t="s">
        <v>96</v>
      </c>
      <c r="M3679" s="468" t="s">
        <v>82</v>
      </c>
      <c r="N3679" s="940"/>
      <c r="O3679" s="922"/>
      <c r="P3679" s="871"/>
      <c r="Q3679" s="537">
        <f t="shared" si="286"/>
        <v>0</v>
      </c>
      <c r="R3679" s="470">
        <f>Q3679*0.93</f>
        <v>0</v>
      </c>
      <c r="S3679" s="1264" t="e">
        <f t="shared" si="287"/>
        <v>#DIV/0!</v>
      </c>
      <c r="T3679" s="1265"/>
      <c r="U3679" s="1292" t="s">
        <v>472</v>
      </c>
      <c r="V3679" s="1293"/>
    </row>
    <row r="3680" spans="1:22" ht="18.75" customHeight="1">
      <c r="A3680" s="1652"/>
      <c r="B3680" s="817" t="s">
        <v>465</v>
      </c>
      <c r="C3680" s="1099" t="s">
        <v>82</v>
      </c>
      <c r="D3680" s="1098">
        <v>34</v>
      </c>
      <c r="E3680" s="1104">
        <v>34</v>
      </c>
      <c r="F3680" s="1103" t="s">
        <v>82</v>
      </c>
      <c r="G3680" s="838" t="s">
        <v>96</v>
      </c>
      <c r="H3680" s="468" t="s">
        <v>82</v>
      </c>
      <c r="I3680" s="514" t="s">
        <v>82</v>
      </c>
      <c r="J3680" s="764" t="s">
        <v>699</v>
      </c>
      <c r="K3680" s="514">
        <v>0</v>
      </c>
      <c r="L3680" s="514" t="s">
        <v>82</v>
      </c>
      <c r="M3680" s="863" t="s">
        <v>82</v>
      </c>
      <c r="N3680" s="923"/>
      <c r="O3680" s="922"/>
      <c r="P3680" s="871"/>
      <c r="Q3680" s="537">
        <f t="shared" si="286"/>
        <v>0</v>
      </c>
      <c r="R3680" s="470">
        <f>Q3680*0.93</f>
        <v>0</v>
      </c>
      <c r="S3680" s="1264" t="e">
        <f t="shared" si="287"/>
        <v>#DIV/0!</v>
      </c>
      <c r="T3680" s="1265"/>
      <c r="U3680" s="1292" t="s">
        <v>473</v>
      </c>
      <c r="V3680" s="1293"/>
    </row>
    <row r="3681" spans="1:22" ht="18.75" customHeight="1">
      <c r="A3681" s="1653"/>
      <c r="B3681" s="817" t="s">
        <v>467</v>
      </c>
      <c r="C3681" s="1131">
        <v>52</v>
      </c>
      <c r="D3681" s="1098">
        <v>32</v>
      </c>
      <c r="E3681" s="1109">
        <v>20</v>
      </c>
      <c r="F3681" s="1105">
        <v>30</v>
      </c>
      <c r="G3681" s="514">
        <v>497</v>
      </c>
      <c r="H3681" s="468" t="s">
        <v>82</v>
      </c>
      <c r="I3681" s="514" t="s">
        <v>82</v>
      </c>
      <c r="J3681" s="764">
        <v>0</v>
      </c>
      <c r="K3681" s="764">
        <v>0</v>
      </c>
      <c r="L3681" s="868" t="s">
        <v>484</v>
      </c>
      <c r="M3681" s="1091" t="s">
        <v>2067</v>
      </c>
      <c r="N3681" s="514">
        <v>91000</v>
      </c>
      <c r="O3681" s="787">
        <v>25.2</v>
      </c>
      <c r="P3681" s="801">
        <v>79</v>
      </c>
      <c r="Q3681" s="537">
        <f t="shared" si="286"/>
        <v>5.2919999999999989</v>
      </c>
      <c r="R3681" s="470">
        <f>Q3681*0.7835</f>
        <v>4.1462819999999994</v>
      </c>
      <c r="S3681" s="1264">
        <f>N3681/Q3681</f>
        <v>17195.767195767199</v>
      </c>
      <c r="T3681" s="1265"/>
      <c r="U3681" s="1292" t="s">
        <v>1690</v>
      </c>
      <c r="V3681" s="1293"/>
    </row>
    <row r="3682" spans="1:22" ht="19">
      <c r="A3682" s="1651">
        <v>45855</v>
      </c>
      <c r="B3682" s="817" t="s">
        <v>256</v>
      </c>
      <c r="C3682" s="1095">
        <v>65</v>
      </c>
      <c r="D3682" s="1096" t="s">
        <v>1918</v>
      </c>
      <c r="E3682" s="1101">
        <v>50</v>
      </c>
      <c r="F3682" s="1098">
        <v>34</v>
      </c>
      <c r="G3682" s="514">
        <v>521</v>
      </c>
      <c r="H3682" s="970">
        <v>166</v>
      </c>
      <c r="I3682" s="514" t="s">
        <v>82</v>
      </c>
      <c r="J3682" s="1160" t="s">
        <v>1016</v>
      </c>
      <c r="K3682" s="839" t="s">
        <v>96</v>
      </c>
      <c r="L3682" s="868" t="s">
        <v>484</v>
      </c>
      <c r="M3682" s="468" t="s">
        <v>2057</v>
      </c>
      <c r="N3682" s="786">
        <v>85157</v>
      </c>
      <c r="O3682" s="756">
        <v>159</v>
      </c>
      <c r="P3682" s="768">
        <v>95</v>
      </c>
      <c r="Q3682" s="537">
        <f>O3682*(100-P3682)/100</f>
        <v>7.95</v>
      </c>
      <c r="R3682" s="470">
        <f>Q3682*0.75</f>
        <v>5.9625000000000004</v>
      </c>
      <c r="S3682" s="1264">
        <f>N3682/Q3682</f>
        <v>10711.572327044025</v>
      </c>
      <c r="T3682" s="1265"/>
      <c r="U3682" s="1292" t="s">
        <v>1569</v>
      </c>
      <c r="V3682" s="1293"/>
    </row>
    <row r="3683" spans="1:22" ht="18">
      <c r="A3683" s="1652"/>
      <c r="B3683" s="817">
        <v>6</v>
      </c>
      <c r="C3683" s="1099">
        <v>100</v>
      </c>
      <c r="D3683" s="1100">
        <v>49</v>
      </c>
      <c r="E3683" s="1101">
        <v>72</v>
      </c>
      <c r="F3683" s="1102">
        <v>30</v>
      </c>
      <c r="G3683" s="514">
        <v>526</v>
      </c>
      <c r="H3683" s="514" t="s">
        <v>82</v>
      </c>
      <c r="I3683" s="514" t="s">
        <v>82</v>
      </c>
      <c r="J3683" s="838" t="s">
        <v>1814</v>
      </c>
      <c r="K3683" s="1187">
        <v>9.5</v>
      </c>
      <c r="L3683" s="868" t="s">
        <v>484</v>
      </c>
      <c r="M3683" s="468" t="s">
        <v>1744</v>
      </c>
      <c r="N3683" s="786">
        <v>132000</v>
      </c>
      <c r="O3683" s="756">
        <v>23.1</v>
      </c>
      <c r="P3683" s="801">
        <v>40</v>
      </c>
      <c r="Q3683" s="537">
        <f t="shared" ref="Q3683:Q3687" si="288">O3683*(100-P3683)/100</f>
        <v>13.86</v>
      </c>
      <c r="R3683" s="470">
        <f>Q3683*0.75</f>
        <v>10.395</v>
      </c>
      <c r="S3683" s="1264">
        <f t="shared" ref="S3683:S3686" si="289">N3683/Q3683</f>
        <v>9523.8095238095248</v>
      </c>
      <c r="T3683" s="1265"/>
      <c r="U3683" s="1292" t="s">
        <v>1690</v>
      </c>
      <c r="V3683" s="1293"/>
    </row>
    <row r="3684" spans="1:22" ht="18">
      <c r="A3684" s="1652"/>
      <c r="B3684" s="817">
        <v>7</v>
      </c>
      <c r="C3684" s="1099">
        <v>100</v>
      </c>
      <c r="D3684" s="1102">
        <v>59</v>
      </c>
      <c r="E3684" s="1102">
        <v>18</v>
      </c>
      <c r="F3684" s="1102">
        <v>30</v>
      </c>
      <c r="G3684" s="514">
        <v>496</v>
      </c>
      <c r="H3684" s="514" t="s">
        <v>82</v>
      </c>
      <c r="I3684" s="514" t="s">
        <v>82</v>
      </c>
      <c r="J3684" s="764" t="s">
        <v>443</v>
      </c>
      <c r="K3684" s="764" t="s">
        <v>443</v>
      </c>
      <c r="L3684" s="868" t="s">
        <v>484</v>
      </c>
      <c r="M3684" s="468" t="s">
        <v>2084</v>
      </c>
      <c r="N3684" s="514">
        <v>181000</v>
      </c>
      <c r="O3684" s="756">
        <v>25.24</v>
      </c>
      <c r="P3684" s="1130">
        <v>22</v>
      </c>
      <c r="Q3684" s="537">
        <f t="shared" si="288"/>
        <v>19.687199999999997</v>
      </c>
      <c r="R3684" s="470">
        <f>Q3684*0.75</f>
        <v>14.765399999999998</v>
      </c>
      <c r="S3684" s="1264">
        <f t="shared" si="289"/>
        <v>9193.790889511969</v>
      </c>
      <c r="T3684" s="1265"/>
      <c r="U3684" s="1292" t="s">
        <v>1690</v>
      </c>
      <c r="V3684" s="1293"/>
    </row>
    <row r="3685" spans="1:22" ht="18">
      <c r="A3685" s="1652"/>
      <c r="B3685" s="817">
        <v>8</v>
      </c>
      <c r="C3685" s="1099" t="s">
        <v>82</v>
      </c>
      <c r="D3685" s="1102">
        <v>230</v>
      </c>
      <c r="E3685" s="1102">
        <v>0</v>
      </c>
      <c r="F3685" s="1103" t="s">
        <v>82</v>
      </c>
      <c r="G3685" s="514">
        <v>0</v>
      </c>
      <c r="H3685" s="514" t="s">
        <v>82</v>
      </c>
      <c r="I3685" s="514" t="s">
        <v>82</v>
      </c>
      <c r="J3685" s="764" t="s">
        <v>697</v>
      </c>
      <c r="K3685" s="764">
        <v>0</v>
      </c>
      <c r="L3685" s="868" t="s">
        <v>96</v>
      </c>
      <c r="M3685" s="468" t="s">
        <v>82</v>
      </c>
      <c r="N3685" s="940"/>
      <c r="O3685" s="922"/>
      <c r="P3685" s="871"/>
      <c r="Q3685" s="537">
        <f t="shared" si="288"/>
        <v>0</v>
      </c>
      <c r="R3685" s="470">
        <f>Q3685*0.93</f>
        <v>0</v>
      </c>
      <c r="S3685" s="1264" t="e">
        <f t="shared" si="289"/>
        <v>#DIV/0!</v>
      </c>
      <c r="T3685" s="1265"/>
      <c r="U3685" s="1292" t="s">
        <v>472</v>
      </c>
      <c r="V3685" s="1293"/>
    </row>
    <row r="3686" spans="1:22" ht="18">
      <c r="A3686" s="1652"/>
      <c r="B3686" s="817" t="s">
        <v>465</v>
      </c>
      <c r="C3686" s="1099" t="s">
        <v>82</v>
      </c>
      <c r="D3686" s="1098">
        <v>34</v>
      </c>
      <c r="E3686" s="1104">
        <v>34</v>
      </c>
      <c r="F3686" s="1103" t="s">
        <v>82</v>
      </c>
      <c r="G3686" s="838" t="s">
        <v>96</v>
      </c>
      <c r="H3686" s="468" t="s">
        <v>82</v>
      </c>
      <c r="I3686" s="514" t="s">
        <v>82</v>
      </c>
      <c r="J3686" s="764" t="s">
        <v>699</v>
      </c>
      <c r="K3686" s="514">
        <v>0</v>
      </c>
      <c r="L3686" s="514" t="s">
        <v>82</v>
      </c>
      <c r="M3686" s="863" t="s">
        <v>82</v>
      </c>
      <c r="N3686" s="923"/>
      <c r="O3686" s="922"/>
      <c r="P3686" s="871"/>
      <c r="Q3686" s="537">
        <f t="shared" si="288"/>
        <v>0</v>
      </c>
      <c r="R3686" s="470">
        <f>Q3686*0.93</f>
        <v>0</v>
      </c>
      <c r="S3686" s="1264" t="e">
        <f t="shared" si="289"/>
        <v>#DIV/0!</v>
      </c>
      <c r="T3686" s="1265"/>
      <c r="U3686" s="1292" t="s">
        <v>473</v>
      </c>
      <c r="V3686" s="1293"/>
    </row>
    <row r="3687" spans="1:22" ht="18">
      <c r="A3687" s="1653"/>
      <c r="B3687" s="817" t="s">
        <v>467</v>
      </c>
      <c r="C3687" s="1131">
        <v>52</v>
      </c>
      <c r="D3687" s="1098">
        <v>32</v>
      </c>
      <c r="E3687" s="1109">
        <v>20</v>
      </c>
      <c r="F3687" s="1105">
        <v>30</v>
      </c>
      <c r="G3687" s="514">
        <v>497</v>
      </c>
      <c r="H3687" s="468" t="s">
        <v>82</v>
      </c>
      <c r="I3687" s="514" t="s">
        <v>82</v>
      </c>
      <c r="J3687" s="764">
        <v>0</v>
      </c>
      <c r="K3687" s="764">
        <v>0</v>
      </c>
      <c r="L3687" s="868" t="s">
        <v>484</v>
      </c>
      <c r="M3687" s="1091" t="s">
        <v>2067</v>
      </c>
      <c r="N3687" s="514">
        <v>91000</v>
      </c>
      <c r="O3687" s="787">
        <v>25.2</v>
      </c>
      <c r="P3687" s="801">
        <v>79</v>
      </c>
      <c r="Q3687" s="537">
        <f t="shared" si="288"/>
        <v>5.2919999999999989</v>
      </c>
      <c r="R3687" s="470">
        <f>Q3687*0.7835</f>
        <v>4.1462819999999994</v>
      </c>
      <c r="S3687" s="1264">
        <f>N3687/Q3687</f>
        <v>17195.767195767199</v>
      </c>
      <c r="T3687" s="1265"/>
      <c r="U3687" s="1292" t="s">
        <v>1690</v>
      </c>
      <c r="V3687" s="1293"/>
    </row>
    <row r="3688" spans="1:22" ht="19">
      <c r="A3688" s="1651">
        <v>45856</v>
      </c>
      <c r="B3688" s="817" t="s">
        <v>256</v>
      </c>
      <c r="C3688" s="1095">
        <v>65</v>
      </c>
      <c r="D3688" s="1096" t="s">
        <v>1918</v>
      </c>
      <c r="E3688" s="1101">
        <v>50</v>
      </c>
      <c r="F3688" s="1098">
        <v>34</v>
      </c>
      <c r="G3688" s="514">
        <v>521</v>
      </c>
      <c r="H3688" s="970">
        <v>166</v>
      </c>
      <c r="I3688" s="514" t="s">
        <v>82</v>
      </c>
      <c r="J3688" s="1160" t="s">
        <v>1016</v>
      </c>
      <c r="K3688" s="839" t="s">
        <v>96</v>
      </c>
      <c r="L3688" s="868" t="s">
        <v>484</v>
      </c>
      <c r="M3688" s="468" t="s">
        <v>2057</v>
      </c>
      <c r="N3688" s="786">
        <v>83818</v>
      </c>
      <c r="O3688" s="756">
        <v>159</v>
      </c>
      <c r="P3688" s="768">
        <v>95</v>
      </c>
      <c r="Q3688" s="537">
        <f>O3688*(100-P3688)/100</f>
        <v>7.95</v>
      </c>
      <c r="R3688" s="470">
        <f>Q3688*0.75</f>
        <v>5.9625000000000004</v>
      </c>
      <c r="S3688" s="1264">
        <f>N3688/Q3688</f>
        <v>10543.14465408805</v>
      </c>
      <c r="T3688" s="1265"/>
      <c r="U3688" s="1292" t="s">
        <v>1569</v>
      </c>
      <c r="V3688" s="1293"/>
    </row>
    <row r="3689" spans="1:22" ht="18">
      <c r="A3689" s="1652"/>
      <c r="B3689" s="817">
        <v>6</v>
      </c>
      <c r="C3689" s="1099">
        <v>100</v>
      </c>
      <c r="D3689" s="1100">
        <v>49</v>
      </c>
      <c r="E3689" s="1101">
        <v>72</v>
      </c>
      <c r="F3689" s="1102">
        <v>30</v>
      </c>
      <c r="G3689" s="514">
        <v>526</v>
      </c>
      <c r="H3689" s="514" t="s">
        <v>82</v>
      </c>
      <c r="I3689" s="514" t="s">
        <v>82</v>
      </c>
      <c r="J3689" s="838" t="s">
        <v>1814</v>
      </c>
      <c r="K3689" s="1187">
        <v>10</v>
      </c>
      <c r="L3689" s="868" t="s">
        <v>484</v>
      </c>
      <c r="M3689" s="468" t="s">
        <v>1744</v>
      </c>
      <c r="N3689" s="786">
        <v>132000</v>
      </c>
      <c r="O3689" s="756">
        <v>23.1</v>
      </c>
      <c r="P3689" s="801">
        <v>40</v>
      </c>
      <c r="Q3689" s="537">
        <f t="shared" ref="Q3689:Q3693" si="290">O3689*(100-P3689)/100</f>
        <v>13.86</v>
      </c>
      <c r="R3689" s="470">
        <f>Q3689*0.75</f>
        <v>10.395</v>
      </c>
      <c r="S3689" s="1264">
        <f t="shared" ref="S3689:S3692" si="291">N3689/Q3689</f>
        <v>9523.8095238095248</v>
      </c>
      <c r="T3689" s="1265"/>
      <c r="U3689" s="1292" t="s">
        <v>1690</v>
      </c>
      <c r="V3689" s="1293"/>
    </row>
    <row r="3690" spans="1:22" ht="18">
      <c r="A3690" s="1652"/>
      <c r="B3690" s="817">
        <v>7</v>
      </c>
      <c r="C3690" s="1099">
        <v>100</v>
      </c>
      <c r="D3690" s="1102">
        <v>59</v>
      </c>
      <c r="E3690" s="1102">
        <v>18</v>
      </c>
      <c r="F3690" s="1102">
        <v>30</v>
      </c>
      <c r="G3690" s="514">
        <v>496</v>
      </c>
      <c r="H3690" s="514" t="s">
        <v>82</v>
      </c>
      <c r="I3690" s="514" t="s">
        <v>82</v>
      </c>
      <c r="J3690" s="764" t="s">
        <v>443</v>
      </c>
      <c r="K3690" s="764" t="s">
        <v>443</v>
      </c>
      <c r="L3690" s="868" t="s">
        <v>484</v>
      </c>
      <c r="M3690" s="468" t="s">
        <v>2084</v>
      </c>
      <c r="N3690" s="514">
        <v>181000</v>
      </c>
      <c r="O3690" s="756">
        <v>25.13</v>
      </c>
      <c r="P3690" s="1130">
        <v>22</v>
      </c>
      <c r="Q3690" s="537">
        <f t="shared" si="290"/>
        <v>19.601399999999998</v>
      </c>
      <c r="R3690" s="470">
        <f>Q3690*0.75</f>
        <v>14.701049999999999</v>
      </c>
      <c r="S3690" s="1264">
        <f t="shared" si="291"/>
        <v>9234.0343036721879</v>
      </c>
      <c r="T3690" s="1265"/>
      <c r="U3690" s="1292" t="s">
        <v>1690</v>
      </c>
      <c r="V3690" s="1293"/>
    </row>
    <row r="3691" spans="1:22" ht="18">
      <c r="A3691" s="1652"/>
      <c r="B3691" s="817">
        <v>8</v>
      </c>
      <c r="C3691" s="1099" t="s">
        <v>82</v>
      </c>
      <c r="D3691" s="1102">
        <v>230</v>
      </c>
      <c r="E3691" s="1102">
        <v>0</v>
      </c>
      <c r="F3691" s="1103" t="s">
        <v>82</v>
      </c>
      <c r="G3691" s="514">
        <v>0</v>
      </c>
      <c r="H3691" s="514" t="s">
        <v>82</v>
      </c>
      <c r="I3691" s="514" t="s">
        <v>82</v>
      </c>
      <c r="J3691" s="764" t="s">
        <v>697</v>
      </c>
      <c r="K3691" s="764">
        <v>0</v>
      </c>
      <c r="L3691" s="868" t="s">
        <v>96</v>
      </c>
      <c r="M3691" s="468" t="s">
        <v>82</v>
      </c>
      <c r="N3691" s="940"/>
      <c r="O3691" s="922"/>
      <c r="P3691" s="871"/>
      <c r="Q3691" s="537">
        <f t="shared" si="290"/>
        <v>0</v>
      </c>
      <c r="R3691" s="470">
        <f>Q3691*0.93</f>
        <v>0</v>
      </c>
      <c r="S3691" s="1264" t="e">
        <f t="shared" si="291"/>
        <v>#DIV/0!</v>
      </c>
      <c r="T3691" s="1265"/>
      <c r="U3691" s="1292" t="s">
        <v>472</v>
      </c>
      <c r="V3691" s="1293"/>
    </row>
    <row r="3692" spans="1:22" ht="18">
      <c r="A3692" s="1652"/>
      <c r="B3692" s="817" t="s">
        <v>465</v>
      </c>
      <c r="C3692" s="1099" t="s">
        <v>82</v>
      </c>
      <c r="D3692" s="1098">
        <v>34</v>
      </c>
      <c r="E3692" s="1104">
        <v>34</v>
      </c>
      <c r="F3692" s="1103" t="s">
        <v>82</v>
      </c>
      <c r="G3692" s="838" t="s">
        <v>96</v>
      </c>
      <c r="H3692" s="468" t="s">
        <v>82</v>
      </c>
      <c r="I3692" s="514" t="s">
        <v>82</v>
      </c>
      <c r="J3692" s="764" t="s">
        <v>699</v>
      </c>
      <c r="K3692" s="514">
        <v>0</v>
      </c>
      <c r="L3692" s="514" t="s">
        <v>82</v>
      </c>
      <c r="M3692" s="863" t="s">
        <v>82</v>
      </c>
      <c r="N3692" s="923"/>
      <c r="O3692" s="922"/>
      <c r="P3692" s="871"/>
      <c r="Q3692" s="537">
        <f t="shared" si="290"/>
        <v>0</v>
      </c>
      <c r="R3692" s="470">
        <f>Q3692*0.93</f>
        <v>0</v>
      </c>
      <c r="S3692" s="1264" t="e">
        <f t="shared" si="291"/>
        <v>#DIV/0!</v>
      </c>
      <c r="T3692" s="1265"/>
      <c r="U3692" s="1292" t="s">
        <v>473</v>
      </c>
      <c r="V3692" s="1293"/>
    </row>
    <row r="3693" spans="1:22" ht="18">
      <c r="A3693" s="1653"/>
      <c r="B3693" s="817" t="s">
        <v>467</v>
      </c>
      <c r="C3693" s="1131">
        <v>52</v>
      </c>
      <c r="D3693" s="1098">
        <v>32</v>
      </c>
      <c r="E3693" s="1109">
        <v>20</v>
      </c>
      <c r="F3693" s="1105">
        <v>30</v>
      </c>
      <c r="G3693" s="514">
        <v>497</v>
      </c>
      <c r="H3693" s="468" t="s">
        <v>82</v>
      </c>
      <c r="I3693" s="514" t="s">
        <v>82</v>
      </c>
      <c r="J3693" s="764">
        <v>0</v>
      </c>
      <c r="K3693" s="764">
        <v>0</v>
      </c>
      <c r="L3693" s="868" t="s">
        <v>484</v>
      </c>
      <c r="M3693" s="1091" t="s">
        <v>2067</v>
      </c>
      <c r="N3693" s="514">
        <v>91000</v>
      </c>
      <c r="O3693" s="787">
        <v>25.2</v>
      </c>
      <c r="P3693" s="801">
        <v>79</v>
      </c>
      <c r="Q3693" s="537">
        <f t="shared" si="290"/>
        <v>5.2919999999999989</v>
      </c>
      <c r="R3693" s="470">
        <f>Q3693*0.7835</f>
        <v>4.1462819999999994</v>
      </c>
      <c r="S3693" s="1264">
        <f>N3693/Q3693</f>
        <v>17195.767195767199</v>
      </c>
      <c r="T3693" s="1265"/>
      <c r="U3693" s="1292" t="s">
        <v>1690</v>
      </c>
      <c r="V3693" s="1293"/>
    </row>
    <row r="3694" spans="1:22" ht="19">
      <c r="A3694" s="1651">
        <v>45857</v>
      </c>
      <c r="B3694" s="817" t="s">
        <v>256</v>
      </c>
      <c r="C3694" s="1095">
        <v>65</v>
      </c>
      <c r="D3694" s="1096" t="s">
        <v>1918</v>
      </c>
      <c r="E3694" s="1101">
        <v>50</v>
      </c>
      <c r="F3694" s="1098">
        <v>34</v>
      </c>
      <c r="G3694" s="514">
        <v>521</v>
      </c>
      <c r="H3694" s="970">
        <v>166</v>
      </c>
      <c r="I3694" s="514" t="s">
        <v>82</v>
      </c>
      <c r="J3694" s="1160" t="s">
        <v>1016</v>
      </c>
      <c r="K3694" s="839" t="s">
        <v>96</v>
      </c>
      <c r="L3694" s="868" t="s">
        <v>484</v>
      </c>
      <c r="M3694" s="468" t="s">
        <v>2057</v>
      </c>
      <c r="N3694" s="786">
        <v>83522</v>
      </c>
      <c r="O3694" s="756">
        <v>159</v>
      </c>
      <c r="P3694" s="768">
        <v>95</v>
      </c>
      <c r="Q3694" s="537">
        <f>O3694*(100-P3694)/100</f>
        <v>7.95</v>
      </c>
      <c r="R3694" s="470">
        <f>Q3694*0.75</f>
        <v>5.9625000000000004</v>
      </c>
      <c r="S3694" s="1264">
        <f>N3694/Q3694</f>
        <v>10505.911949685535</v>
      </c>
      <c r="T3694" s="1265"/>
      <c r="U3694" s="1292" t="s">
        <v>1569</v>
      </c>
      <c r="V3694" s="1293"/>
    </row>
    <row r="3695" spans="1:22" ht="18">
      <c r="A3695" s="1652"/>
      <c r="B3695" s="817">
        <v>6</v>
      </c>
      <c r="C3695" s="1099">
        <v>100</v>
      </c>
      <c r="D3695" s="1100">
        <v>49</v>
      </c>
      <c r="E3695" s="1101">
        <v>72</v>
      </c>
      <c r="F3695" s="1102">
        <v>30</v>
      </c>
      <c r="G3695" s="514">
        <v>526</v>
      </c>
      <c r="H3695" s="514" t="s">
        <v>82</v>
      </c>
      <c r="I3695" s="514" t="s">
        <v>82</v>
      </c>
      <c r="J3695" s="838" t="s">
        <v>1814</v>
      </c>
      <c r="K3695" s="1187">
        <v>10.5</v>
      </c>
      <c r="L3695" s="868" t="s">
        <v>484</v>
      </c>
      <c r="M3695" s="468" t="s">
        <v>1744</v>
      </c>
      <c r="N3695" s="786">
        <v>132000</v>
      </c>
      <c r="O3695" s="756">
        <v>23.1</v>
      </c>
      <c r="P3695" s="801">
        <v>40</v>
      </c>
      <c r="Q3695" s="537">
        <f t="shared" ref="Q3695:Q3699" si="292">O3695*(100-P3695)/100</f>
        <v>13.86</v>
      </c>
      <c r="R3695" s="470">
        <f>Q3695*0.75</f>
        <v>10.395</v>
      </c>
      <c r="S3695" s="1264">
        <f t="shared" ref="S3695:S3698" si="293">N3695/Q3695</f>
        <v>9523.8095238095248</v>
      </c>
      <c r="T3695" s="1265"/>
      <c r="U3695" s="1292" t="s">
        <v>1690</v>
      </c>
      <c r="V3695" s="1293"/>
    </row>
    <row r="3696" spans="1:22" ht="18">
      <c r="A3696" s="1652"/>
      <c r="B3696" s="817">
        <v>7</v>
      </c>
      <c r="C3696" s="1099">
        <v>100</v>
      </c>
      <c r="D3696" s="1102">
        <v>59</v>
      </c>
      <c r="E3696" s="1102">
        <v>18</v>
      </c>
      <c r="F3696" s="1102">
        <v>30</v>
      </c>
      <c r="G3696" s="514">
        <v>496</v>
      </c>
      <c r="H3696" s="514" t="s">
        <v>82</v>
      </c>
      <c r="I3696" s="514" t="s">
        <v>82</v>
      </c>
      <c r="J3696" s="764" t="s">
        <v>443</v>
      </c>
      <c r="K3696" s="764" t="s">
        <v>443</v>
      </c>
      <c r="L3696" s="868" t="s">
        <v>484</v>
      </c>
      <c r="M3696" s="468" t="s">
        <v>2084</v>
      </c>
      <c r="N3696" s="514">
        <v>181000</v>
      </c>
      <c r="O3696" s="756">
        <v>24.53</v>
      </c>
      <c r="P3696" s="1130">
        <v>22</v>
      </c>
      <c r="Q3696" s="537">
        <f t="shared" si="292"/>
        <v>19.133400000000002</v>
      </c>
      <c r="R3696" s="470">
        <f>Q3696*0.75</f>
        <v>14.350050000000001</v>
      </c>
      <c r="S3696" s="1264">
        <f t="shared" si="293"/>
        <v>9459.8973522740325</v>
      </c>
      <c r="T3696" s="1265"/>
      <c r="U3696" s="1292" t="s">
        <v>1690</v>
      </c>
      <c r="V3696" s="1293"/>
    </row>
    <row r="3697" spans="1:22" ht="18">
      <c r="A3697" s="1652"/>
      <c r="B3697" s="817">
        <v>8</v>
      </c>
      <c r="C3697" s="1099" t="s">
        <v>82</v>
      </c>
      <c r="D3697" s="1102">
        <v>230</v>
      </c>
      <c r="E3697" s="1102">
        <v>0</v>
      </c>
      <c r="F3697" s="1103" t="s">
        <v>82</v>
      </c>
      <c r="G3697" s="514">
        <v>0</v>
      </c>
      <c r="H3697" s="514" t="s">
        <v>82</v>
      </c>
      <c r="I3697" s="514" t="s">
        <v>82</v>
      </c>
      <c r="J3697" s="764" t="s">
        <v>697</v>
      </c>
      <c r="K3697" s="764">
        <v>0</v>
      </c>
      <c r="L3697" s="868" t="s">
        <v>96</v>
      </c>
      <c r="M3697" s="468" t="s">
        <v>82</v>
      </c>
      <c r="N3697" s="940"/>
      <c r="O3697" s="922"/>
      <c r="P3697" s="871"/>
      <c r="Q3697" s="537">
        <f t="shared" si="292"/>
        <v>0</v>
      </c>
      <c r="R3697" s="470">
        <f>Q3697*0.93</f>
        <v>0</v>
      </c>
      <c r="S3697" s="1264" t="e">
        <f t="shared" si="293"/>
        <v>#DIV/0!</v>
      </c>
      <c r="T3697" s="1265"/>
      <c r="U3697" s="1292" t="s">
        <v>472</v>
      </c>
      <c r="V3697" s="1293"/>
    </row>
    <row r="3698" spans="1:22" ht="18">
      <c r="A3698" s="1652"/>
      <c r="B3698" s="817" t="s">
        <v>465</v>
      </c>
      <c r="C3698" s="1099" t="s">
        <v>82</v>
      </c>
      <c r="D3698" s="1098">
        <v>34</v>
      </c>
      <c r="E3698" s="1104">
        <v>34</v>
      </c>
      <c r="F3698" s="1103" t="s">
        <v>82</v>
      </c>
      <c r="G3698" s="838" t="s">
        <v>96</v>
      </c>
      <c r="H3698" s="468" t="s">
        <v>82</v>
      </c>
      <c r="I3698" s="514" t="s">
        <v>82</v>
      </c>
      <c r="J3698" s="764" t="s">
        <v>699</v>
      </c>
      <c r="K3698" s="514">
        <v>0</v>
      </c>
      <c r="L3698" s="514" t="s">
        <v>82</v>
      </c>
      <c r="M3698" s="863" t="s">
        <v>82</v>
      </c>
      <c r="N3698" s="923"/>
      <c r="O3698" s="922"/>
      <c r="P3698" s="871"/>
      <c r="Q3698" s="537">
        <f t="shared" si="292"/>
        <v>0</v>
      </c>
      <c r="R3698" s="470">
        <f>Q3698*0.93</f>
        <v>0</v>
      </c>
      <c r="S3698" s="1264" t="e">
        <f t="shared" si="293"/>
        <v>#DIV/0!</v>
      </c>
      <c r="T3698" s="1265"/>
      <c r="U3698" s="1292" t="s">
        <v>473</v>
      </c>
      <c r="V3698" s="1293"/>
    </row>
    <row r="3699" spans="1:22" ht="18">
      <c r="A3699" s="1653"/>
      <c r="B3699" s="817" t="s">
        <v>467</v>
      </c>
      <c r="C3699" s="1131">
        <v>52</v>
      </c>
      <c r="D3699" s="1098">
        <v>32</v>
      </c>
      <c r="E3699" s="1109">
        <v>20</v>
      </c>
      <c r="F3699" s="1105">
        <v>30</v>
      </c>
      <c r="G3699" s="514">
        <v>497</v>
      </c>
      <c r="H3699" s="468" t="s">
        <v>82</v>
      </c>
      <c r="I3699" s="514" t="s">
        <v>82</v>
      </c>
      <c r="J3699" s="764">
        <v>0</v>
      </c>
      <c r="K3699" s="764">
        <v>0</v>
      </c>
      <c r="L3699" s="868" t="s">
        <v>484</v>
      </c>
      <c r="M3699" s="1091" t="s">
        <v>2067</v>
      </c>
      <c r="N3699" s="514">
        <v>91000</v>
      </c>
      <c r="O3699" s="787">
        <v>25.2</v>
      </c>
      <c r="P3699" s="801">
        <v>79</v>
      </c>
      <c r="Q3699" s="537">
        <f t="shared" si="292"/>
        <v>5.2919999999999989</v>
      </c>
      <c r="R3699" s="470">
        <f>Q3699*0.7835</f>
        <v>4.1462819999999994</v>
      </c>
      <c r="S3699" s="1264">
        <f>N3699/Q3699</f>
        <v>17195.767195767199</v>
      </c>
      <c r="T3699" s="1265"/>
      <c r="U3699" s="1292" t="s">
        <v>1690</v>
      </c>
      <c r="V3699" s="1293"/>
    </row>
    <row r="3700" spans="1:22" ht="18.75" customHeight="1">
      <c r="A3700" s="1651">
        <v>45858</v>
      </c>
      <c r="B3700" s="817" t="s">
        <v>256</v>
      </c>
      <c r="C3700" s="1095">
        <v>65</v>
      </c>
      <c r="D3700" s="1096" t="s">
        <v>1918</v>
      </c>
      <c r="E3700" s="1101">
        <v>50</v>
      </c>
      <c r="F3700" s="1098">
        <v>34</v>
      </c>
      <c r="G3700" s="514">
        <v>521</v>
      </c>
      <c r="H3700" s="970">
        <v>166</v>
      </c>
      <c r="I3700" s="514" t="s">
        <v>82</v>
      </c>
      <c r="J3700" s="1160" t="s">
        <v>1016</v>
      </c>
      <c r="K3700" s="839" t="s">
        <v>96</v>
      </c>
      <c r="L3700" s="868" t="s">
        <v>484</v>
      </c>
      <c r="M3700" s="468" t="s">
        <v>2057</v>
      </c>
      <c r="N3700" s="786">
        <v>82616</v>
      </c>
      <c r="O3700" s="756">
        <v>159</v>
      </c>
      <c r="P3700" s="768">
        <v>95</v>
      </c>
      <c r="Q3700" s="537">
        <f>O3700*(100-P3700)/100</f>
        <v>7.95</v>
      </c>
      <c r="R3700" s="470">
        <f>Q3700*0.75</f>
        <v>5.9625000000000004</v>
      </c>
      <c r="S3700" s="1264">
        <f>N3700/Q3700</f>
        <v>10391.949685534591</v>
      </c>
      <c r="T3700" s="1265"/>
      <c r="U3700" s="1292" t="s">
        <v>1569</v>
      </c>
      <c r="V3700" s="1293"/>
    </row>
    <row r="3701" spans="1:22" ht="18.75" customHeight="1">
      <c r="A3701" s="1652"/>
      <c r="B3701" s="817">
        <v>6</v>
      </c>
      <c r="C3701" s="1099">
        <v>100</v>
      </c>
      <c r="D3701" s="1100">
        <v>49</v>
      </c>
      <c r="E3701" s="1101">
        <v>72</v>
      </c>
      <c r="F3701" s="1102">
        <v>30</v>
      </c>
      <c r="G3701" s="514">
        <v>526</v>
      </c>
      <c r="H3701" s="514" t="s">
        <v>82</v>
      </c>
      <c r="I3701" s="514" t="s">
        <v>82</v>
      </c>
      <c r="J3701" s="838" t="s">
        <v>1814</v>
      </c>
      <c r="K3701" s="1187">
        <v>11</v>
      </c>
      <c r="L3701" s="868" t="s">
        <v>484</v>
      </c>
      <c r="M3701" s="468" t="s">
        <v>1744</v>
      </c>
      <c r="N3701" s="786">
        <v>132000</v>
      </c>
      <c r="O3701" s="756">
        <v>23.1</v>
      </c>
      <c r="P3701" s="801">
        <v>40</v>
      </c>
      <c r="Q3701" s="537">
        <f t="shared" ref="Q3701:Q3705" si="294">O3701*(100-P3701)/100</f>
        <v>13.86</v>
      </c>
      <c r="R3701" s="470">
        <f>Q3701*0.75</f>
        <v>10.395</v>
      </c>
      <c r="S3701" s="1264">
        <f t="shared" ref="S3701:S3704" si="295">N3701/Q3701</f>
        <v>9523.8095238095248</v>
      </c>
      <c r="T3701" s="1265"/>
      <c r="U3701" s="1292" t="s">
        <v>1690</v>
      </c>
      <c r="V3701" s="1293"/>
    </row>
    <row r="3702" spans="1:22" ht="18.75" customHeight="1">
      <c r="A3702" s="1652"/>
      <c r="B3702" s="817">
        <v>7</v>
      </c>
      <c r="C3702" s="1099">
        <v>100</v>
      </c>
      <c r="D3702" s="1102">
        <v>59</v>
      </c>
      <c r="E3702" s="1102">
        <v>18</v>
      </c>
      <c r="F3702" s="1102">
        <v>30</v>
      </c>
      <c r="G3702" s="514">
        <v>496</v>
      </c>
      <c r="H3702" s="514" t="s">
        <v>82</v>
      </c>
      <c r="I3702" s="514" t="s">
        <v>82</v>
      </c>
      <c r="J3702" s="764" t="s">
        <v>443</v>
      </c>
      <c r="K3702" s="764" t="s">
        <v>443</v>
      </c>
      <c r="L3702" s="868" t="s">
        <v>484</v>
      </c>
      <c r="M3702" s="468" t="s">
        <v>2084</v>
      </c>
      <c r="N3702" s="514">
        <v>181000</v>
      </c>
      <c r="O3702" s="756">
        <v>25.31</v>
      </c>
      <c r="P3702" s="1130">
        <v>22</v>
      </c>
      <c r="Q3702" s="537">
        <f t="shared" si="294"/>
        <v>19.741799999999998</v>
      </c>
      <c r="R3702" s="470">
        <f>Q3702*0.75</f>
        <v>14.806349999999998</v>
      </c>
      <c r="S3702" s="1264">
        <f t="shared" si="295"/>
        <v>9168.3635737369441</v>
      </c>
      <c r="T3702" s="1265"/>
      <c r="U3702" s="1292" t="s">
        <v>1690</v>
      </c>
      <c r="V3702" s="1293"/>
    </row>
    <row r="3703" spans="1:22" ht="18.75" customHeight="1">
      <c r="A3703" s="1652"/>
      <c r="B3703" s="817">
        <v>8</v>
      </c>
      <c r="C3703" s="1099" t="s">
        <v>82</v>
      </c>
      <c r="D3703" s="1102">
        <v>230</v>
      </c>
      <c r="E3703" s="1102">
        <v>0</v>
      </c>
      <c r="F3703" s="1103" t="s">
        <v>82</v>
      </c>
      <c r="G3703" s="514">
        <v>0</v>
      </c>
      <c r="H3703" s="514" t="s">
        <v>82</v>
      </c>
      <c r="I3703" s="514" t="s">
        <v>82</v>
      </c>
      <c r="J3703" s="764" t="s">
        <v>697</v>
      </c>
      <c r="K3703" s="764">
        <v>0</v>
      </c>
      <c r="L3703" s="868" t="s">
        <v>96</v>
      </c>
      <c r="M3703" s="468" t="s">
        <v>82</v>
      </c>
      <c r="N3703" s="940"/>
      <c r="O3703" s="922"/>
      <c r="P3703" s="871"/>
      <c r="Q3703" s="537">
        <f t="shared" si="294"/>
        <v>0</v>
      </c>
      <c r="R3703" s="470">
        <f>Q3703*0.93</f>
        <v>0</v>
      </c>
      <c r="S3703" s="1264" t="e">
        <f t="shared" si="295"/>
        <v>#DIV/0!</v>
      </c>
      <c r="T3703" s="1265"/>
      <c r="U3703" s="1292" t="s">
        <v>472</v>
      </c>
      <c r="V3703" s="1293"/>
    </row>
    <row r="3704" spans="1:22" ht="18.75" customHeight="1">
      <c r="A3704" s="1652"/>
      <c r="B3704" s="817" t="s">
        <v>465</v>
      </c>
      <c r="C3704" s="1099" t="s">
        <v>82</v>
      </c>
      <c r="D3704" s="1098">
        <v>34</v>
      </c>
      <c r="E3704" s="1104">
        <v>34</v>
      </c>
      <c r="F3704" s="1103" t="s">
        <v>82</v>
      </c>
      <c r="G3704" s="838" t="s">
        <v>96</v>
      </c>
      <c r="H3704" s="468" t="s">
        <v>82</v>
      </c>
      <c r="I3704" s="514" t="s">
        <v>82</v>
      </c>
      <c r="J3704" s="764" t="s">
        <v>699</v>
      </c>
      <c r="K3704" s="514">
        <v>0</v>
      </c>
      <c r="L3704" s="514" t="s">
        <v>82</v>
      </c>
      <c r="M3704" s="863" t="s">
        <v>82</v>
      </c>
      <c r="N3704" s="923"/>
      <c r="O3704" s="922"/>
      <c r="P3704" s="871"/>
      <c r="Q3704" s="537">
        <f t="shared" si="294"/>
        <v>0</v>
      </c>
      <c r="R3704" s="470">
        <f>Q3704*0.93</f>
        <v>0</v>
      </c>
      <c r="S3704" s="1264" t="e">
        <f t="shared" si="295"/>
        <v>#DIV/0!</v>
      </c>
      <c r="T3704" s="1265"/>
      <c r="U3704" s="1292" t="s">
        <v>473</v>
      </c>
      <c r="V3704" s="1293"/>
    </row>
    <row r="3705" spans="1:22" ht="18.75" customHeight="1">
      <c r="A3705" s="1653"/>
      <c r="B3705" s="817" t="s">
        <v>467</v>
      </c>
      <c r="C3705" s="1131">
        <v>52</v>
      </c>
      <c r="D3705" s="1098">
        <v>32</v>
      </c>
      <c r="E3705" s="1109">
        <v>20</v>
      </c>
      <c r="F3705" s="1105">
        <v>30</v>
      </c>
      <c r="G3705" s="514">
        <v>497</v>
      </c>
      <c r="H3705" s="468" t="s">
        <v>82</v>
      </c>
      <c r="I3705" s="514" t="s">
        <v>82</v>
      </c>
      <c r="J3705" s="764">
        <v>0</v>
      </c>
      <c r="K3705" s="764">
        <v>0</v>
      </c>
      <c r="L3705" s="868" t="s">
        <v>484</v>
      </c>
      <c r="M3705" s="1091" t="s">
        <v>2067</v>
      </c>
      <c r="N3705" s="514">
        <v>91000</v>
      </c>
      <c r="O3705" s="787">
        <v>25.2</v>
      </c>
      <c r="P3705" s="801">
        <v>79</v>
      </c>
      <c r="Q3705" s="537">
        <f t="shared" si="294"/>
        <v>5.2919999999999989</v>
      </c>
      <c r="R3705" s="470">
        <f>Q3705*0.7835</f>
        <v>4.1462819999999994</v>
      </c>
      <c r="S3705" s="1264">
        <f>N3705/Q3705</f>
        <v>17195.767195767199</v>
      </c>
      <c r="T3705" s="1265"/>
      <c r="U3705" s="1292" t="s">
        <v>1690</v>
      </c>
      <c r="V3705" s="1293"/>
    </row>
    <row r="3706" spans="1:22" ht="19">
      <c r="A3706" s="1651">
        <v>45859</v>
      </c>
      <c r="B3706" s="817" t="s">
        <v>256</v>
      </c>
      <c r="C3706" s="1095" t="s">
        <v>883</v>
      </c>
      <c r="D3706" s="1096" t="s">
        <v>2169</v>
      </c>
      <c r="E3706" s="1101">
        <v>50</v>
      </c>
      <c r="F3706" s="1098">
        <v>34</v>
      </c>
      <c r="G3706" s="514">
        <v>521</v>
      </c>
      <c r="H3706" s="970">
        <v>166</v>
      </c>
      <c r="I3706" s="514" t="s">
        <v>82</v>
      </c>
      <c r="J3706" s="1160" t="s">
        <v>1016</v>
      </c>
      <c r="K3706" s="839" t="s">
        <v>96</v>
      </c>
      <c r="L3706" s="868" t="s">
        <v>484</v>
      </c>
      <c r="M3706" s="468" t="s">
        <v>2057</v>
      </c>
      <c r="N3706" s="786">
        <v>82637</v>
      </c>
      <c r="O3706" s="756">
        <v>160</v>
      </c>
      <c r="P3706" s="768">
        <v>95</v>
      </c>
      <c r="Q3706" s="537">
        <f>O3706*(100-P3706)/100</f>
        <v>8</v>
      </c>
      <c r="R3706" s="470">
        <f>Q3706*0.75</f>
        <v>6</v>
      </c>
      <c r="S3706" s="1264">
        <f>N3706/Q3706</f>
        <v>10329.625</v>
      </c>
      <c r="T3706" s="1265"/>
      <c r="U3706" s="1292" t="s">
        <v>1569</v>
      </c>
      <c r="V3706" s="1293"/>
    </row>
    <row r="3707" spans="1:22" ht="18">
      <c r="A3707" s="1652"/>
      <c r="B3707" s="817">
        <v>6</v>
      </c>
      <c r="C3707" s="1099">
        <v>100</v>
      </c>
      <c r="D3707" s="1100">
        <v>49</v>
      </c>
      <c r="E3707" s="1101">
        <v>72</v>
      </c>
      <c r="F3707" s="1102">
        <v>30</v>
      </c>
      <c r="G3707" s="514">
        <v>526</v>
      </c>
      <c r="H3707" s="514" t="s">
        <v>82</v>
      </c>
      <c r="I3707" s="514" t="s">
        <v>82</v>
      </c>
      <c r="J3707" s="838" t="s">
        <v>1814</v>
      </c>
      <c r="K3707" s="1187">
        <v>11</v>
      </c>
      <c r="L3707" s="868" t="s">
        <v>484</v>
      </c>
      <c r="M3707" s="468" t="s">
        <v>1744</v>
      </c>
      <c r="N3707" s="786">
        <v>132000</v>
      </c>
      <c r="O3707" s="756">
        <v>23.1</v>
      </c>
      <c r="P3707" s="801">
        <v>40</v>
      </c>
      <c r="Q3707" s="537">
        <f t="shared" ref="Q3707:Q3711" si="296">O3707*(100-P3707)/100</f>
        <v>13.86</v>
      </c>
      <c r="R3707" s="470">
        <f>Q3707*0.75</f>
        <v>10.395</v>
      </c>
      <c r="S3707" s="1264">
        <f t="shared" ref="S3707:S3710" si="297">N3707/Q3707</f>
        <v>9523.8095238095248</v>
      </c>
      <c r="T3707" s="1265"/>
      <c r="U3707" s="1292" t="s">
        <v>1690</v>
      </c>
      <c r="V3707" s="1293"/>
    </row>
    <row r="3708" spans="1:22" ht="18">
      <c r="A3708" s="1652"/>
      <c r="B3708" s="817">
        <v>7</v>
      </c>
      <c r="C3708" s="1099">
        <v>100</v>
      </c>
      <c r="D3708" s="1102">
        <v>59</v>
      </c>
      <c r="E3708" s="1102">
        <v>18</v>
      </c>
      <c r="F3708" s="1102">
        <v>30</v>
      </c>
      <c r="G3708" s="514">
        <v>496</v>
      </c>
      <c r="H3708" s="514" t="s">
        <v>82</v>
      </c>
      <c r="I3708" s="514" t="s">
        <v>82</v>
      </c>
      <c r="J3708" s="764" t="s">
        <v>443</v>
      </c>
      <c r="K3708" s="764" t="s">
        <v>443</v>
      </c>
      <c r="L3708" s="868" t="s">
        <v>484</v>
      </c>
      <c r="M3708" s="468" t="s">
        <v>2084</v>
      </c>
      <c r="N3708" s="514">
        <v>181000</v>
      </c>
      <c r="O3708" s="756">
        <v>24.82</v>
      </c>
      <c r="P3708" s="1130">
        <v>22</v>
      </c>
      <c r="Q3708" s="537">
        <f t="shared" si="296"/>
        <v>19.3596</v>
      </c>
      <c r="R3708" s="470">
        <f>Q3708*0.75</f>
        <v>14.5197</v>
      </c>
      <c r="S3708" s="1264">
        <f t="shared" si="297"/>
        <v>9349.3667224529436</v>
      </c>
      <c r="T3708" s="1265"/>
      <c r="U3708" s="1292" t="s">
        <v>1690</v>
      </c>
      <c r="V3708" s="1293"/>
    </row>
    <row r="3709" spans="1:22" ht="18">
      <c r="A3709" s="1652"/>
      <c r="B3709" s="817">
        <v>8</v>
      </c>
      <c r="C3709" s="1099" t="s">
        <v>82</v>
      </c>
      <c r="D3709" s="1102">
        <v>230</v>
      </c>
      <c r="E3709" s="1102">
        <v>0</v>
      </c>
      <c r="F3709" s="1103" t="s">
        <v>82</v>
      </c>
      <c r="G3709" s="514">
        <v>0</v>
      </c>
      <c r="H3709" s="514" t="s">
        <v>82</v>
      </c>
      <c r="I3709" s="514" t="s">
        <v>82</v>
      </c>
      <c r="J3709" s="764" t="s">
        <v>697</v>
      </c>
      <c r="K3709" s="764">
        <v>0</v>
      </c>
      <c r="L3709" s="868" t="s">
        <v>96</v>
      </c>
      <c r="M3709" s="468" t="s">
        <v>82</v>
      </c>
      <c r="N3709" s="940"/>
      <c r="O3709" s="922"/>
      <c r="P3709" s="871"/>
      <c r="Q3709" s="537">
        <f t="shared" si="296"/>
        <v>0</v>
      </c>
      <c r="R3709" s="470">
        <f>Q3709*0.93</f>
        <v>0</v>
      </c>
      <c r="S3709" s="1264" t="e">
        <f t="shared" si="297"/>
        <v>#DIV/0!</v>
      </c>
      <c r="T3709" s="1265"/>
      <c r="U3709" s="1292" t="s">
        <v>472</v>
      </c>
      <c r="V3709" s="1293"/>
    </row>
    <row r="3710" spans="1:22" ht="18">
      <c r="A3710" s="1652"/>
      <c r="B3710" s="817" t="s">
        <v>465</v>
      </c>
      <c r="C3710" s="1099" t="s">
        <v>82</v>
      </c>
      <c r="D3710" s="1098">
        <v>34</v>
      </c>
      <c r="E3710" s="1104">
        <v>34</v>
      </c>
      <c r="F3710" s="1103" t="s">
        <v>82</v>
      </c>
      <c r="G3710" s="838" t="s">
        <v>96</v>
      </c>
      <c r="H3710" s="468" t="s">
        <v>82</v>
      </c>
      <c r="I3710" s="514" t="s">
        <v>82</v>
      </c>
      <c r="J3710" s="764" t="s">
        <v>699</v>
      </c>
      <c r="K3710" s="514">
        <v>0</v>
      </c>
      <c r="L3710" s="514" t="s">
        <v>82</v>
      </c>
      <c r="M3710" s="863" t="s">
        <v>82</v>
      </c>
      <c r="N3710" s="923"/>
      <c r="O3710" s="922"/>
      <c r="P3710" s="871"/>
      <c r="Q3710" s="537">
        <f t="shared" si="296"/>
        <v>0</v>
      </c>
      <c r="R3710" s="470">
        <f>Q3710*0.93</f>
        <v>0</v>
      </c>
      <c r="S3710" s="1264" t="e">
        <f t="shared" si="297"/>
        <v>#DIV/0!</v>
      </c>
      <c r="T3710" s="1265"/>
      <c r="U3710" s="1292" t="s">
        <v>473</v>
      </c>
      <c r="V3710" s="1293"/>
    </row>
    <row r="3711" spans="1:22" ht="18">
      <c r="A3711" s="1653"/>
      <c r="B3711" s="817" t="s">
        <v>467</v>
      </c>
      <c r="C3711" s="1131">
        <v>52</v>
      </c>
      <c r="D3711" s="1098">
        <v>32</v>
      </c>
      <c r="E3711" s="1109">
        <v>20</v>
      </c>
      <c r="F3711" s="1105">
        <v>30</v>
      </c>
      <c r="G3711" s="514">
        <v>497</v>
      </c>
      <c r="H3711" s="468" t="s">
        <v>82</v>
      </c>
      <c r="I3711" s="514" t="s">
        <v>82</v>
      </c>
      <c r="J3711" s="764">
        <v>0</v>
      </c>
      <c r="K3711" s="764">
        <v>0</v>
      </c>
      <c r="L3711" s="868" t="s">
        <v>484</v>
      </c>
      <c r="M3711" s="1091" t="s">
        <v>2067</v>
      </c>
      <c r="N3711" s="514">
        <v>91000</v>
      </c>
      <c r="O3711" s="787">
        <v>25.2</v>
      </c>
      <c r="P3711" s="801">
        <v>79</v>
      </c>
      <c r="Q3711" s="537">
        <f t="shared" si="296"/>
        <v>5.2919999999999989</v>
      </c>
      <c r="R3711" s="470">
        <f>Q3711*0.7835</f>
        <v>4.1462819999999994</v>
      </c>
      <c r="S3711" s="1264">
        <f>N3711/Q3711</f>
        <v>17195.767195767199</v>
      </c>
      <c r="T3711" s="1265"/>
      <c r="U3711" s="1292" t="s">
        <v>1690</v>
      </c>
      <c r="V3711" s="1293"/>
    </row>
    <row r="3712" spans="1:22" ht="19">
      <c r="A3712" s="1651">
        <v>45860</v>
      </c>
      <c r="B3712" s="817" t="s">
        <v>256</v>
      </c>
      <c r="C3712" s="1095" t="s">
        <v>883</v>
      </c>
      <c r="D3712" s="1096" t="s">
        <v>2169</v>
      </c>
      <c r="E3712" s="1101">
        <v>50</v>
      </c>
      <c r="F3712" s="1098">
        <v>32</v>
      </c>
      <c r="G3712" s="514">
        <v>521</v>
      </c>
      <c r="H3712" s="970">
        <v>166</v>
      </c>
      <c r="I3712" s="514" t="s">
        <v>82</v>
      </c>
      <c r="J3712" s="1160" t="s">
        <v>1016</v>
      </c>
      <c r="K3712" s="839" t="s">
        <v>96</v>
      </c>
      <c r="L3712" s="868" t="s">
        <v>484</v>
      </c>
      <c r="M3712" s="468" t="s">
        <v>1940</v>
      </c>
      <c r="N3712" s="786">
        <v>60000</v>
      </c>
      <c r="O3712" s="756">
        <v>108</v>
      </c>
      <c r="P3712" s="768">
        <v>95</v>
      </c>
      <c r="Q3712" s="537">
        <f>O3712*(100-P3712)/100</f>
        <v>5.4</v>
      </c>
      <c r="R3712" s="470">
        <f>Q3712*0.75</f>
        <v>4.0500000000000007</v>
      </c>
      <c r="S3712" s="1264">
        <f>N3712/Q3712</f>
        <v>11111.111111111109</v>
      </c>
      <c r="T3712" s="1265"/>
      <c r="U3712" s="1292" t="s">
        <v>1569</v>
      </c>
      <c r="V3712" s="1293"/>
    </row>
    <row r="3713" spans="1:22" ht="18">
      <c r="A3713" s="1652"/>
      <c r="B3713" s="817">
        <v>6</v>
      </c>
      <c r="C3713" s="1099" t="s">
        <v>1762</v>
      </c>
      <c r="D3713" s="1100" t="s">
        <v>2171</v>
      </c>
      <c r="E3713" s="1101">
        <v>72</v>
      </c>
      <c r="F3713" s="1102">
        <v>29</v>
      </c>
      <c r="G3713" s="514">
        <v>526</v>
      </c>
      <c r="H3713" s="514" t="s">
        <v>82</v>
      </c>
      <c r="I3713" s="514" t="s">
        <v>82</v>
      </c>
      <c r="J3713" s="838" t="s">
        <v>1814</v>
      </c>
      <c r="K3713" s="1187">
        <v>10</v>
      </c>
      <c r="L3713" s="868" t="s">
        <v>1210</v>
      </c>
      <c r="M3713" s="468" t="s">
        <v>1744</v>
      </c>
      <c r="N3713" s="786">
        <v>112000</v>
      </c>
      <c r="O3713" s="756">
        <v>23.1</v>
      </c>
      <c r="P3713" s="801">
        <v>40</v>
      </c>
      <c r="Q3713" s="537">
        <f t="shared" ref="Q3713:Q3717" si="298">O3713*(100-P3713)/100</f>
        <v>13.86</v>
      </c>
      <c r="R3713" s="470">
        <f>Q3713*0.75</f>
        <v>10.395</v>
      </c>
      <c r="S3713" s="1264">
        <f t="shared" ref="S3713:S3716" si="299">N3713/Q3713</f>
        <v>8080.8080808080813</v>
      </c>
      <c r="T3713" s="1265"/>
      <c r="U3713" s="1292" t="s">
        <v>1690</v>
      </c>
      <c r="V3713" s="1293"/>
    </row>
    <row r="3714" spans="1:22" ht="18">
      <c r="A3714" s="1652"/>
      <c r="B3714" s="817">
        <v>7</v>
      </c>
      <c r="C3714" s="1099" t="s">
        <v>1762</v>
      </c>
      <c r="D3714" s="1102" t="s">
        <v>2172</v>
      </c>
      <c r="E3714" s="1102">
        <v>18</v>
      </c>
      <c r="F3714" s="1102">
        <v>29</v>
      </c>
      <c r="G3714" s="514">
        <v>496</v>
      </c>
      <c r="H3714" s="514" t="s">
        <v>82</v>
      </c>
      <c r="I3714" s="514" t="s">
        <v>82</v>
      </c>
      <c r="J3714" s="764" t="s">
        <v>443</v>
      </c>
      <c r="K3714" s="764" t="s">
        <v>443</v>
      </c>
      <c r="L3714" s="868" t="s">
        <v>748</v>
      </c>
      <c r="M3714" s="468" t="s">
        <v>2084</v>
      </c>
      <c r="N3714" s="514">
        <v>181000</v>
      </c>
      <c r="O3714" s="756">
        <v>22.8</v>
      </c>
      <c r="P3714" s="1130">
        <v>22</v>
      </c>
      <c r="Q3714" s="537">
        <f t="shared" si="298"/>
        <v>17.784000000000002</v>
      </c>
      <c r="R3714" s="470">
        <f>Q3714*0.75</f>
        <v>13.338000000000001</v>
      </c>
      <c r="S3714" s="1264">
        <f t="shared" si="299"/>
        <v>10177.687809266756</v>
      </c>
      <c r="T3714" s="1265"/>
      <c r="U3714" s="1292" t="s">
        <v>1690</v>
      </c>
      <c r="V3714" s="1293"/>
    </row>
    <row r="3715" spans="1:22" ht="18">
      <c r="A3715" s="1652"/>
      <c r="B3715" s="817">
        <v>8</v>
      </c>
      <c r="C3715" s="1099" t="s">
        <v>82</v>
      </c>
      <c r="D3715" s="1102">
        <v>230</v>
      </c>
      <c r="E3715" s="1102">
        <v>0</v>
      </c>
      <c r="F3715" s="1103" t="s">
        <v>82</v>
      </c>
      <c r="G3715" s="514">
        <v>0</v>
      </c>
      <c r="H3715" s="514" t="s">
        <v>82</v>
      </c>
      <c r="I3715" s="514" t="s">
        <v>82</v>
      </c>
      <c r="J3715" s="764" t="s">
        <v>697</v>
      </c>
      <c r="K3715" s="764">
        <v>0</v>
      </c>
      <c r="L3715" s="868" t="s">
        <v>96</v>
      </c>
      <c r="M3715" s="468" t="s">
        <v>82</v>
      </c>
      <c r="N3715" s="940"/>
      <c r="O3715" s="922"/>
      <c r="P3715" s="871"/>
      <c r="Q3715" s="537">
        <f t="shared" si="298"/>
        <v>0</v>
      </c>
      <c r="R3715" s="470">
        <f>Q3715*0.93</f>
        <v>0</v>
      </c>
      <c r="S3715" s="1264" t="e">
        <f t="shared" si="299"/>
        <v>#DIV/0!</v>
      </c>
      <c r="T3715" s="1265"/>
      <c r="U3715" s="1292" t="s">
        <v>472</v>
      </c>
      <c r="V3715" s="1293"/>
    </row>
    <row r="3716" spans="1:22" ht="18">
      <c r="A3716" s="1652"/>
      <c r="B3716" s="817" t="s">
        <v>465</v>
      </c>
      <c r="C3716" s="1099" t="s">
        <v>82</v>
      </c>
      <c r="D3716" s="1098">
        <v>34</v>
      </c>
      <c r="E3716" s="1104">
        <v>34</v>
      </c>
      <c r="F3716" s="1103" t="s">
        <v>82</v>
      </c>
      <c r="G3716" s="838" t="s">
        <v>96</v>
      </c>
      <c r="H3716" s="468" t="s">
        <v>82</v>
      </c>
      <c r="I3716" s="514" t="s">
        <v>82</v>
      </c>
      <c r="J3716" s="764" t="s">
        <v>699</v>
      </c>
      <c r="K3716" s="514">
        <v>0</v>
      </c>
      <c r="L3716" s="514" t="s">
        <v>82</v>
      </c>
      <c r="M3716" s="863" t="s">
        <v>82</v>
      </c>
      <c r="N3716" s="923"/>
      <c r="O3716" s="922"/>
      <c r="P3716" s="871"/>
      <c r="Q3716" s="537">
        <f t="shared" si="298"/>
        <v>0</v>
      </c>
      <c r="R3716" s="470">
        <f>Q3716*0.93</f>
        <v>0</v>
      </c>
      <c r="S3716" s="1264" t="e">
        <f t="shared" si="299"/>
        <v>#DIV/0!</v>
      </c>
      <c r="T3716" s="1265"/>
      <c r="U3716" s="1292" t="s">
        <v>473</v>
      </c>
      <c r="V3716" s="1293"/>
    </row>
    <row r="3717" spans="1:22" ht="18">
      <c r="A3717" s="1653"/>
      <c r="B3717" s="817" t="s">
        <v>467</v>
      </c>
      <c r="C3717" s="1131" t="s">
        <v>2173</v>
      </c>
      <c r="D3717" s="1098" t="s">
        <v>657</v>
      </c>
      <c r="E3717" s="1109">
        <v>20</v>
      </c>
      <c r="F3717" s="1105">
        <v>31</v>
      </c>
      <c r="G3717" s="514">
        <v>497</v>
      </c>
      <c r="H3717" s="468" t="s">
        <v>82</v>
      </c>
      <c r="I3717" s="514" t="s">
        <v>82</v>
      </c>
      <c r="J3717" s="764">
        <v>0</v>
      </c>
      <c r="K3717" s="764">
        <v>0</v>
      </c>
      <c r="L3717" s="868" t="s">
        <v>484</v>
      </c>
      <c r="M3717" s="1091" t="s">
        <v>1685</v>
      </c>
      <c r="N3717" s="514">
        <v>89516</v>
      </c>
      <c r="O3717" s="787">
        <v>23.2</v>
      </c>
      <c r="P3717" s="801">
        <v>79</v>
      </c>
      <c r="Q3717" s="537">
        <f t="shared" si="298"/>
        <v>4.8719999999999999</v>
      </c>
      <c r="R3717" s="470">
        <f>Q3717*0.7835</f>
        <v>3.8172119999999996</v>
      </c>
      <c r="S3717" s="1264">
        <f>N3717/Q3717</f>
        <v>18373.563218390806</v>
      </c>
      <c r="T3717" s="1265"/>
      <c r="U3717" s="1292" t="s">
        <v>1690</v>
      </c>
      <c r="V3717" s="1293"/>
    </row>
    <row r="3718" spans="1:22" ht="18">
      <c r="A3718" s="1651">
        <v>45861</v>
      </c>
      <c r="B3718" s="817" t="s">
        <v>256</v>
      </c>
      <c r="C3718" s="1095">
        <v>65</v>
      </c>
      <c r="D3718" s="1096">
        <v>78</v>
      </c>
      <c r="E3718" s="1101">
        <v>50</v>
      </c>
      <c r="F3718" s="1098">
        <v>32</v>
      </c>
      <c r="G3718" s="514">
        <v>521</v>
      </c>
      <c r="H3718" s="970">
        <v>166</v>
      </c>
      <c r="I3718" s="514" t="s">
        <v>82</v>
      </c>
      <c r="J3718" s="1160" t="s">
        <v>1016</v>
      </c>
      <c r="K3718" s="839" t="s">
        <v>96</v>
      </c>
      <c r="L3718" s="868" t="s">
        <v>484</v>
      </c>
      <c r="M3718" s="468" t="s">
        <v>1957</v>
      </c>
      <c r="N3718" s="786">
        <v>50000</v>
      </c>
      <c r="O3718" s="756">
        <v>101</v>
      </c>
      <c r="P3718" s="768">
        <v>95</v>
      </c>
      <c r="Q3718" s="537">
        <f>O3718*(100-P3718)/100</f>
        <v>5.05</v>
      </c>
      <c r="R3718" s="470">
        <f>Q3718*0.75</f>
        <v>3.7874999999999996</v>
      </c>
      <c r="S3718" s="1264">
        <f>N3718/Q3718</f>
        <v>9900.9900990099013</v>
      </c>
      <c r="T3718" s="1265"/>
      <c r="U3718" s="1292" t="s">
        <v>1569</v>
      </c>
      <c r="V3718" s="1293"/>
    </row>
    <row r="3719" spans="1:22" ht="18">
      <c r="A3719" s="1652"/>
      <c r="B3719" s="817">
        <v>6</v>
      </c>
      <c r="C3719" s="1099">
        <v>0</v>
      </c>
      <c r="D3719" s="1100">
        <v>90</v>
      </c>
      <c r="E3719" s="1101">
        <v>72</v>
      </c>
      <c r="F3719" s="1102">
        <v>29</v>
      </c>
      <c r="G3719" s="514">
        <v>526</v>
      </c>
      <c r="H3719" s="514" t="s">
        <v>82</v>
      </c>
      <c r="I3719" s="514" t="s">
        <v>82</v>
      </c>
      <c r="J3719" s="838" t="s">
        <v>1814</v>
      </c>
      <c r="K3719" s="1187">
        <v>10</v>
      </c>
      <c r="L3719" s="868" t="s">
        <v>96</v>
      </c>
      <c r="M3719" s="468" t="s">
        <v>709</v>
      </c>
      <c r="N3719" s="786"/>
      <c r="O3719" s="756"/>
      <c r="P3719" s="801"/>
      <c r="Q3719" s="537">
        <f t="shared" ref="Q3719:Q3723" si="300">O3719*(100-P3719)/100</f>
        <v>0</v>
      </c>
      <c r="R3719" s="470">
        <f>Q3719*0.75</f>
        <v>0</v>
      </c>
      <c r="S3719" s="1264" t="e">
        <f t="shared" ref="S3719:S3722" si="301">N3719/Q3719</f>
        <v>#DIV/0!</v>
      </c>
      <c r="T3719" s="1265"/>
      <c r="U3719" s="1292" t="s">
        <v>1554</v>
      </c>
      <c r="V3719" s="1293"/>
    </row>
    <row r="3720" spans="1:22" ht="18">
      <c r="A3720" s="1652"/>
      <c r="B3720" s="817">
        <v>7</v>
      </c>
      <c r="C3720" s="1099">
        <v>0</v>
      </c>
      <c r="D3720" s="1102">
        <v>91</v>
      </c>
      <c r="E3720" s="1102">
        <v>18</v>
      </c>
      <c r="F3720" s="1102">
        <v>29</v>
      </c>
      <c r="G3720" s="514">
        <v>496</v>
      </c>
      <c r="H3720" s="514" t="s">
        <v>82</v>
      </c>
      <c r="I3720" s="514" t="s">
        <v>82</v>
      </c>
      <c r="J3720" s="764" t="s">
        <v>443</v>
      </c>
      <c r="K3720" s="764" t="s">
        <v>443</v>
      </c>
      <c r="L3720" s="868" t="s">
        <v>96</v>
      </c>
      <c r="M3720" s="468" t="s">
        <v>709</v>
      </c>
      <c r="N3720" s="514"/>
      <c r="O3720" s="756"/>
      <c r="P3720" s="1130"/>
      <c r="Q3720" s="537">
        <f t="shared" si="300"/>
        <v>0</v>
      </c>
      <c r="R3720" s="470">
        <f>Q3720*0.75</f>
        <v>0</v>
      </c>
      <c r="S3720" s="1264" t="e">
        <f t="shared" si="301"/>
        <v>#DIV/0!</v>
      </c>
      <c r="T3720" s="1265"/>
      <c r="U3720" s="1292" t="s">
        <v>1554</v>
      </c>
      <c r="V3720" s="1293"/>
    </row>
    <row r="3721" spans="1:22" ht="18">
      <c r="A3721" s="1652"/>
      <c r="B3721" s="817">
        <v>8</v>
      </c>
      <c r="C3721" s="1099" t="s">
        <v>82</v>
      </c>
      <c r="D3721" s="1102">
        <v>230</v>
      </c>
      <c r="E3721" s="1102">
        <v>0</v>
      </c>
      <c r="F3721" s="1103" t="s">
        <v>82</v>
      </c>
      <c r="G3721" s="514">
        <v>0</v>
      </c>
      <c r="H3721" s="514" t="s">
        <v>82</v>
      </c>
      <c r="I3721" s="514" t="s">
        <v>82</v>
      </c>
      <c r="J3721" s="764" t="s">
        <v>697</v>
      </c>
      <c r="K3721" s="764">
        <v>0</v>
      </c>
      <c r="L3721" s="868" t="s">
        <v>96</v>
      </c>
      <c r="M3721" s="468" t="s">
        <v>82</v>
      </c>
      <c r="N3721" s="940"/>
      <c r="O3721" s="756"/>
      <c r="P3721" s="871"/>
      <c r="Q3721" s="537">
        <f t="shared" si="300"/>
        <v>0</v>
      </c>
      <c r="R3721" s="470">
        <f>Q3721*0.93</f>
        <v>0</v>
      </c>
      <c r="S3721" s="1264" t="e">
        <f t="shared" si="301"/>
        <v>#DIV/0!</v>
      </c>
      <c r="T3721" s="1265"/>
      <c r="U3721" s="1292" t="s">
        <v>472</v>
      </c>
      <c r="V3721" s="1293"/>
    </row>
    <row r="3722" spans="1:22" ht="18">
      <c r="A3722" s="1652"/>
      <c r="B3722" s="817" t="s">
        <v>465</v>
      </c>
      <c r="C3722" s="1099" t="s">
        <v>82</v>
      </c>
      <c r="D3722" s="1098">
        <v>34</v>
      </c>
      <c r="E3722" s="1104">
        <v>34</v>
      </c>
      <c r="F3722" s="1103" t="s">
        <v>82</v>
      </c>
      <c r="G3722" s="838" t="s">
        <v>96</v>
      </c>
      <c r="H3722" s="468" t="s">
        <v>82</v>
      </c>
      <c r="I3722" s="514" t="s">
        <v>82</v>
      </c>
      <c r="J3722" s="764" t="s">
        <v>699</v>
      </c>
      <c r="K3722" s="514">
        <v>0</v>
      </c>
      <c r="L3722" s="514" t="s">
        <v>82</v>
      </c>
      <c r="M3722" s="863" t="s">
        <v>82</v>
      </c>
      <c r="N3722" s="923"/>
      <c r="O3722" s="756"/>
      <c r="P3722" s="871"/>
      <c r="Q3722" s="537">
        <f t="shared" si="300"/>
        <v>0</v>
      </c>
      <c r="R3722" s="470">
        <f>Q3722*0.93</f>
        <v>0</v>
      </c>
      <c r="S3722" s="1264" t="e">
        <f t="shared" si="301"/>
        <v>#DIV/0!</v>
      </c>
      <c r="T3722" s="1265"/>
      <c r="U3722" s="1292" t="s">
        <v>473</v>
      </c>
      <c r="V3722" s="1293"/>
    </row>
    <row r="3723" spans="1:22" ht="18">
      <c r="A3723" s="1653"/>
      <c r="B3723" s="817" t="s">
        <v>467</v>
      </c>
      <c r="C3723" s="1131" t="s">
        <v>1404</v>
      </c>
      <c r="D3723" s="1098" t="s">
        <v>2175</v>
      </c>
      <c r="E3723" s="1109">
        <v>20</v>
      </c>
      <c r="F3723" s="1105">
        <v>29</v>
      </c>
      <c r="G3723" s="514">
        <v>497</v>
      </c>
      <c r="H3723" s="468" t="s">
        <v>82</v>
      </c>
      <c r="I3723" s="514" t="s">
        <v>82</v>
      </c>
      <c r="J3723" s="764">
        <v>0</v>
      </c>
      <c r="K3723" s="764">
        <v>0</v>
      </c>
      <c r="L3723" s="868" t="s">
        <v>1814</v>
      </c>
      <c r="M3723" s="1091" t="s">
        <v>709</v>
      </c>
      <c r="N3723" s="514">
        <v>38528</v>
      </c>
      <c r="O3723" s="787">
        <v>10</v>
      </c>
      <c r="P3723" s="801">
        <v>79</v>
      </c>
      <c r="Q3723" s="537">
        <f t="shared" si="300"/>
        <v>2.1</v>
      </c>
      <c r="R3723" s="470">
        <f>Q3723*0.7835</f>
        <v>1.6453500000000001</v>
      </c>
      <c r="S3723" s="1264">
        <f>N3723/Q3723</f>
        <v>18346.666666666664</v>
      </c>
      <c r="T3723" s="1265"/>
      <c r="U3723" s="1292" t="s">
        <v>1690</v>
      </c>
      <c r="V3723" s="1293"/>
    </row>
    <row r="3724" spans="1:22" ht="19">
      <c r="A3724" s="1651">
        <v>45862</v>
      </c>
      <c r="B3724" s="817" t="s">
        <v>256</v>
      </c>
      <c r="C3724" s="1095" t="s">
        <v>2181</v>
      </c>
      <c r="D3724" s="1096" t="s">
        <v>2068</v>
      </c>
      <c r="E3724" s="1101">
        <v>50</v>
      </c>
      <c r="F3724" s="1098">
        <v>32</v>
      </c>
      <c r="G3724" s="514">
        <v>521</v>
      </c>
      <c r="H3724" s="970">
        <v>166</v>
      </c>
      <c r="I3724" s="514" t="s">
        <v>82</v>
      </c>
      <c r="J3724" s="1160" t="s">
        <v>1016</v>
      </c>
      <c r="K3724" s="839" t="s">
        <v>96</v>
      </c>
      <c r="L3724" s="868" t="s">
        <v>484</v>
      </c>
      <c r="M3724" s="468" t="s">
        <v>1378</v>
      </c>
      <c r="N3724" s="786">
        <v>52330</v>
      </c>
      <c r="O3724" s="756">
        <v>132</v>
      </c>
      <c r="P3724" s="768">
        <v>95</v>
      </c>
      <c r="Q3724" s="537">
        <f>O3724*(100-P3724)/100</f>
        <v>6.6</v>
      </c>
      <c r="R3724" s="470">
        <f>Q3724*0.75</f>
        <v>4.9499999999999993</v>
      </c>
      <c r="S3724" s="1264">
        <f>N3724/Q3724</f>
        <v>7928.787878787879</v>
      </c>
      <c r="T3724" s="1265"/>
      <c r="U3724" s="1292" t="s">
        <v>2183</v>
      </c>
      <c r="V3724" s="1293"/>
    </row>
    <row r="3725" spans="1:22" ht="18">
      <c r="A3725" s="1652"/>
      <c r="B3725" s="817">
        <v>6</v>
      </c>
      <c r="C3725" s="1099">
        <v>100</v>
      </c>
      <c r="D3725" s="1100">
        <v>48</v>
      </c>
      <c r="E3725" s="1101">
        <v>80</v>
      </c>
      <c r="F3725" s="1102">
        <v>30</v>
      </c>
      <c r="G3725" s="514">
        <v>526</v>
      </c>
      <c r="H3725" s="514" t="s">
        <v>82</v>
      </c>
      <c r="I3725" s="514" t="s">
        <v>82</v>
      </c>
      <c r="J3725" s="838" t="s">
        <v>1814</v>
      </c>
      <c r="K3725" s="1187">
        <v>11</v>
      </c>
      <c r="L3725" s="868" t="s">
        <v>484</v>
      </c>
      <c r="M3725" s="468" t="s">
        <v>2178</v>
      </c>
      <c r="N3725" s="786">
        <v>125000</v>
      </c>
      <c r="O3725" s="756">
        <v>25.5</v>
      </c>
      <c r="P3725" s="801">
        <v>40</v>
      </c>
      <c r="Q3725" s="537">
        <f t="shared" ref="Q3725:Q3729" si="302">O3725*(100-P3725)/100</f>
        <v>15.3</v>
      </c>
      <c r="R3725" s="470">
        <f>Q3725*0.75</f>
        <v>11.475000000000001</v>
      </c>
      <c r="S3725" s="1264">
        <f t="shared" ref="S3725:S3728" si="303">N3725/Q3725</f>
        <v>8169.9346405228753</v>
      </c>
      <c r="T3725" s="1265"/>
      <c r="U3725" s="1292" t="s">
        <v>1537</v>
      </c>
      <c r="V3725" s="1293"/>
    </row>
    <row r="3726" spans="1:22" ht="18">
      <c r="A3726" s="1652"/>
      <c r="B3726" s="817">
        <v>7</v>
      </c>
      <c r="C3726" s="1099">
        <v>100</v>
      </c>
      <c r="D3726" s="1102">
        <v>58</v>
      </c>
      <c r="E3726" s="1102">
        <v>18</v>
      </c>
      <c r="F3726" s="1102">
        <v>30</v>
      </c>
      <c r="G3726" s="514">
        <v>496</v>
      </c>
      <c r="H3726" s="514" t="s">
        <v>82</v>
      </c>
      <c r="I3726" s="514" t="s">
        <v>82</v>
      </c>
      <c r="J3726" s="764" t="s">
        <v>443</v>
      </c>
      <c r="K3726" s="764" t="s">
        <v>443</v>
      </c>
      <c r="L3726" s="868" t="s">
        <v>484</v>
      </c>
      <c r="M3726" s="468" t="s">
        <v>2177</v>
      </c>
      <c r="N3726" s="514">
        <v>172000</v>
      </c>
      <c r="O3726" s="756">
        <v>28.62</v>
      </c>
      <c r="P3726" s="1130">
        <v>22</v>
      </c>
      <c r="Q3726" s="537">
        <f t="shared" si="302"/>
        <v>22.323600000000003</v>
      </c>
      <c r="R3726" s="470">
        <f>Q3726*0.75</f>
        <v>16.742700000000003</v>
      </c>
      <c r="S3726" s="1264">
        <f t="shared" si="303"/>
        <v>7704.8504721460686</v>
      </c>
      <c r="T3726" s="1265"/>
      <c r="U3726" s="1292" t="s">
        <v>1617</v>
      </c>
      <c r="V3726" s="1293"/>
    </row>
    <row r="3727" spans="1:22" ht="18">
      <c r="A3727" s="1652"/>
      <c r="B3727" s="817">
        <v>8</v>
      </c>
      <c r="C3727" s="1099" t="s">
        <v>82</v>
      </c>
      <c r="D3727" s="1102">
        <v>230</v>
      </c>
      <c r="E3727" s="1102">
        <v>0</v>
      </c>
      <c r="F3727" s="1103" t="s">
        <v>82</v>
      </c>
      <c r="G3727" s="514">
        <v>0</v>
      </c>
      <c r="H3727" s="514" t="s">
        <v>82</v>
      </c>
      <c r="I3727" s="514" t="s">
        <v>82</v>
      </c>
      <c r="J3727" s="764" t="s">
        <v>697</v>
      </c>
      <c r="K3727" s="764">
        <v>0</v>
      </c>
      <c r="L3727" s="514" t="s">
        <v>82</v>
      </c>
      <c r="M3727" s="468" t="s">
        <v>82</v>
      </c>
      <c r="N3727" s="940"/>
      <c r="O3727" s="756"/>
      <c r="P3727" s="871"/>
      <c r="Q3727" s="537">
        <f t="shared" si="302"/>
        <v>0</v>
      </c>
      <c r="R3727" s="470">
        <f>Q3727*0.93</f>
        <v>0</v>
      </c>
      <c r="S3727" s="1264" t="e">
        <f t="shared" si="303"/>
        <v>#DIV/0!</v>
      </c>
      <c r="T3727" s="1265"/>
      <c r="U3727" s="1292" t="s">
        <v>472</v>
      </c>
      <c r="V3727" s="1293"/>
    </row>
    <row r="3728" spans="1:22" ht="18">
      <c r="A3728" s="1652"/>
      <c r="B3728" s="817" t="s">
        <v>465</v>
      </c>
      <c r="C3728" s="1099" t="s">
        <v>82</v>
      </c>
      <c r="D3728" s="1098">
        <v>34</v>
      </c>
      <c r="E3728" s="1104">
        <v>34</v>
      </c>
      <c r="F3728" s="1103" t="s">
        <v>82</v>
      </c>
      <c r="G3728" s="838" t="s">
        <v>96</v>
      </c>
      <c r="H3728" s="468" t="s">
        <v>82</v>
      </c>
      <c r="I3728" s="514" t="s">
        <v>82</v>
      </c>
      <c r="J3728" s="764" t="s">
        <v>699</v>
      </c>
      <c r="K3728" s="514">
        <v>0</v>
      </c>
      <c r="L3728" s="514" t="s">
        <v>82</v>
      </c>
      <c r="M3728" s="863" t="s">
        <v>82</v>
      </c>
      <c r="N3728" s="923"/>
      <c r="O3728" s="756"/>
      <c r="P3728" s="871"/>
      <c r="Q3728" s="537">
        <f t="shared" si="302"/>
        <v>0</v>
      </c>
      <c r="R3728" s="470">
        <f>Q3728*0.93</f>
        <v>0</v>
      </c>
      <c r="S3728" s="1264" t="e">
        <f t="shared" si="303"/>
        <v>#DIV/0!</v>
      </c>
      <c r="T3728" s="1265"/>
      <c r="U3728" s="1292" t="s">
        <v>473</v>
      </c>
      <c r="V3728" s="1293"/>
    </row>
    <row r="3729" spans="1:22" ht="18">
      <c r="A3729" s="1653"/>
      <c r="B3729" s="817" t="s">
        <v>467</v>
      </c>
      <c r="C3729" s="1131">
        <v>65</v>
      </c>
      <c r="D3729" s="1098">
        <v>31</v>
      </c>
      <c r="E3729" s="1109">
        <v>20</v>
      </c>
      <c r="F3729" s="1105">
        <v>30</v>
      </c>
      <c r="G3729" s="514">
        <v>497</v>
      </c>
      <c r="H3729" s="468" t="s">
        <v>82</v>
      </c>
      <c r="I3729" s="514" t="s">
        <v>82</v>
      </c>
      <c r="J3729" s="764">
        <v>0</v>
      </c>
      <c r="K3729" s="764">
        <v>0</v>
      </c>
      <c r="L3729" s="868" t="s">
        <v>484</v>
      </c>
      <c r="M3729" s="1091" t="s">
        <v>2176</v>
      </c>
      <c r="N3729" s="514">
        <v>88000</v>
      </c>
      <c r="O3729" s="787">
        <v>26.6</v>
      </c>
      <c r="P3729" s="801">
        <v>80</v>
      </c>
      <c r="Q3729" s="537">
        <f t="shared" si="302"/>
        <v>5.32</v>
      </c>
      <c r="R3729" s="470">
        <f>Q3729*0.7835</f>
        <v>4.1682199999999998</v>
      </c>
      <c r="S3729" s="1264">
        <f>N3729/Q3729</f>
        <v>16541.353383458645</v>
      </c>
      <c r="T3729" s="1265"/>
      <c r="U3729" s="1292" t="s">
        <v>2182</v>
      </c>
      <c r="V3729" s="1293"/>
    </row>
    <row r="3730" spans="1:22" ht="19">
      <c r="A3730" s="1651">
        <v>45863</v>
      </c>
      <c r="B3730" s="817" t="s">
        <v>256</v>
      </c>
      <c r="C3730" s="1095" t="s">
        <v>2181</v>
      </c>
      <c r="D3730" s="1096" t="s">
        <v>2068</v>
      </c>
      <c r="E3730" s="1101">
        <v>50</v>
      </c>
      <c r="F3730" s="1098">
        <v>32</v>
      </c>
      <c r="G3730" s="514">
        <v>521</v>
      </c>
      <c r="H3730" s="970">
        <v>166</v>
      </c>
      <c r="I3730" s="514" t="s">
        <v>82</v>
      </c>
      <c r="J3730" s="1160" t="s">
        <v>1016</v>
      </c>
      <c r="K3730" s="839" t="s">
        <v>96</v>
      </c>
      <c r="L3730" s="868" t="s">
        <v>484</v>
      </c>
      <c r="M3730" s="468" t="s">
        <v>1378</v>
      </c>
      <c r="N3730" s="786">
        <v>52330</v>
      </c>
      <c r="O3730" s="756">
        <v>132</v>
      </c>
      <c r="P3730" s="768">
        <v>95</v>
      </c>
      <c r="Q3730" s="537">
        <f>O3730*(100-P3730)/100</f>
        <v>6.6</v>
      </c>
      <c r="R3730" s="470">
        <f>Q3730*0.75</f>
        <v>4.9499999999999993</v>
      </c>
      <c r="S3730" s="1264">
        <f>N3730/Q3730</f>
        <v>7928.787878787879</v>
      </c>
      <c r="T3730" s="1265"/>
      <c r="U3730" s="1292" t="s">
        <v>2183</v>
      </c>
      <c r="V3730" s="1293"/>
    </row>
    <row r="3731" spans="1:22" ht="18">
      <c r="A3731" s="1652"/>
      <c r="B3731" s="817">
        <v>6</v>
      </c>
      <c r="C3731" s="1099">
        <v>100</v>
      </c>
      <c r="D3731" s="1100">
        <v>48</v>
      </c>
      <c r="E3731" s="1101">
        <v>80</v>
      </c>
      <c r="F3731" s="1102">
        <v>30</v>
      </c>
      <c r="G3731" s="514">
        <v>526</v>
      </c>
      <c r="H3731" s="514" t="s">
        <v>82</v>
      </c>
      <c r="I3731" s="514" t="s">
        <v>82</v>
      </c>
      <c r="J3731" s="838" t="s">
        <v>1814</v>
      </c>
      <c r="K3731" s="1187">
        <v>11</v>
      </c>
      <c r="L3731" s="868" t="s">
        <v>484</v>
      </c>
      <c r="M3731" s="468" t="s">
        <v>2178</v>
      </c>
      <c r="N3731" s="786">
        <v>125000</v>
      </c>
      <c r="O3731" s="756">
        <v>25.5</v>
      </c>
      <c r="P3731" s="801">
        <v>40</v>
      </c>
      <c r="Q3731" s="537">
        <f t="shared" ref="Q3731:Q3735" si="304">O3731*(100-P3731)/100</f>
        <v>15.3</v>
      </c>
      <c r="R3731" s="470">
        <f>Q3731*0.75</f>
        <v>11.475000000000001</v>
      </c>
      <c r="S3731" s="1264">
        <f t="shared" ref="S3731:S3734" si="305">N3731/Q3731</f>
        <v>8169.9346405228753</v>
      </c>
      <c r="T3731" s="1265"/>
      <c r="U3731" s="1292" t="s">
        <v>1537</v>
      </c>
      <c r="V3731" s="1293"/>
    </row>
    <row r="3732" spans="1:22" ht="18">
      <c r="A3732" s="1652"/>
      <c r="B3732" s="817">
        <v>7</v>
      </c>
      <c r="C3732" s="1099">
        <v>100</v>
      </c>
      <c r="D3732" s="1102">
        <v>58</v>
      </c>
      <c r="E3732" s="1102">
        <v>18</v>
      </c>
      <c r="F3732" s="1102">
        <v>30</v>
      </c>
      <c r="G3732" s="514">
        <v>496</v>
      </c>
      <c r="H3732" s="514" t="s">
        <v>82</v>
      </c>
      <c r="I3732" s="514" t="s">
        <v>82</v>
      </c>
      <c r="J3732" s="764" t="s">
        <v>443</v>
      </c>
      <c r="K3732" s="764" t="s">
        <v>443</v>
      </c>
      <c r="L3732" s="868" t="s">
        <v>484</v>
      </c>
      <c r="M3732" s="468" t="s">
        <v>2177</v>
      </c>
      <c r="N3732" s="514">
        <v>172000</v>
      </c>
      <c r="O3732" s="756">
        <v>28.62</v>
      </c>
      <c r="P3732" s="1130">
        <v>22</v>
      </c>
      <c r="Q3732" s="537">
        <f t="shared" si="304"/>
        <v>22.323600000000003</v>
      </c>
      <c r="R3732" s="470">
        <f>Q3732*0.75</f>
        <v>16.742700000000003</v>
      </c>
      <c r="S3732" s="1264">
        <f t="shared" si="305"/>
        <v>7704.8504721460686</v>
      </c>
      <c r="T3732" s="1265"/>
      <c r="U3732" s="1292" t="s">
        <v>1617</v>
      </c>
      <c r="V3732" s="1293"/>
    </row>
    <row r="3733" spans="1:22" ht="18">
      <c r="A3733" s="1652"/>
      <c r="B3733" s="817">
        <v>8</v>
      </c>
      <c r="C3733" s="1099" t="s">
        <v>82</v>
      </c>
      <c r="D3733" s="1102">
        <v>230</v>
      </c>
      <c r="E3733" s="1102">
        <v>0</v>
      </c>
      <c r="F3733" s="1103" t="s">
        <v>82</v>
      </c>
      <c r="G3733" s="514">
        <v>0</v>
      </c>
      <c r="H3733" s="514" t="s">
        <v>82</v>
      </c>
      <c r="I3733" s="514" t="s">
        <v>82</v>
      </c>
      <c r="J3733" s="764" t="s">
        <v>697</v>
      </c>
      <c r="K3733" s="764">
        <v>0</v>
      </c>
      <c r="L3733" s="514" t="s">
        <v>82</v>
      </c>
      <c r="M3733" s="468" t="s">
        <v>82</v>
      </c>
      <c r="N3733" s="940"/>
      <c r="O3733" s="756"/>
      <c r="P3733" s="871"/>
      <c r="Q3733" s="537">
        <f t="shared" si="304"/>
        <v>0</v>
      </c>
      <c r="R3733" s="470">
        <f>Q3733*0.93</f>
        <v>0</v>
      </c>
      <c r="S3733" s="1264" t="e">
        <f t="shared" si="305"/>
        <v>#DIV/0!</v>
      </c>
      <c r="T3733" s="1265"/>
      <c r="U3733" s="1292" t="s">
        <v>472</v>
      </c>
      <c r="V3733" s="1293"/>
    </row>
    <row r="3734" spans="1:22" ht="18">
      <c r="A3734" s="1652"/>
      <c r="B3734" s="817" t="s">
        <v>465</v>
      </c>
      <c r="C3734" s="1099" t="s">
        <v>82</v>
      </c>
      <c r="D3734" s="1098">
        <v>34</v>
      </c>
      <c r="E3734" s="1104">
        <v>34</v>
      </c>
      <c r="F3734" s="1103" t="s">
        <v>82</v>
      </c>
      <c r="G3734" s="838" t="s">
        <v>96</v>
      </c>
      <c r="H3734" s="468" t="s">
        <v>82</v>
      </c>
      <c r="I3734" s="514" t="s">
        <v>82</v>
      </c>
      <c r="J3734" s="764" t="s">
        <v>699</v>
      </c>
      <c r="K3734" s="514">
        <v>0</v>
      </c>
      <c r="L3734" s="514" t="s">
        <v>82</v>
      </c>
      <c r="M3734" s="863" t="s">
        <v>82</v>
      </c>
      <c r="N3734" s="923"/>
      <c r="O3734" s="756"/>
      <c r="P3734" s="871"/>
      <c r="Q3734" s="537">
        <f t="shared" si="304"/>
        <v>0</v>
      </c>
      <c r="R3734" s="470">
        <f>Q3734*0.93</f>
        <v>0</v>
      </c>
      <c r="S3734" s="1264" t="e">
        <f t="shared" si="305"/>
        <v>#DIV/0!</v>
      </c>
      <c r="T3734" s="1265"/>
      <c r="U3734" s="1292" t="s">
        <v>473</v>
      </c>
      <c r="V3734" s="1293"/>
    </row>
    <row r="3735" spans="1:22" ht="18">
      <c r="A3735" s="1653"/>
      <c r="B3735" s="817" t="s">
        <v>467</v>
      </c>
      <c r="C3735" s="1131">
        <v>65</v>
      </c>
      <c r="D3735" s="1098">
        <v>31</v>
      </c>
      <c r="E3735" s="1109">
        <v>20</v>
      </c>
      <c r="F3735" s="1105">
        <v>30</v>
      </c>
      <c r="G3735" s="514">
        <v>497</v>
      </c>
      <c r="H3735" s="468" t="s">
        <v>82</v>
      </c>
      <c r="I3735" s="514" t="s">
        <v>82</v>
      </c>
      <c r="J3735" s="764">
        <v>0</v>
      </c>
      <c r="K3735" s="764">
        <v>0</v>
      </c>
      <c r="L3735" s="868" t="s">
        <v>484</v>
      </c>
      <c r="M3735" s="1091" t="s">
        <v>2176</v>
      </c>
      <c r="N3735" s="514">
        <v>88000</v>
      </c>
      <c r="O3735" s="787">
        <v>26.6</v>
      </c>
      <c r="P3735" s="801">
        <v>80</v>
      </c>
      <c r="Q3735" s="537">
        <f t="shared" si="304"/>
        <v>5.32</v>
      </c>
      <c r="R3735" s="470">
        <f>Q3735*0.7835</f>
        <v>4.1682199999999998</v>
      </c>
      <c r="S3735" s="1264">
        <f>N3735/Q3735</f>
        <v>16541.353383458645</v>
      </c>
      <c r="T3735" s="1265"/>
      <c r="U3735" s="1292" t="s">
        <v>2182</v>
      </c>
      <c r="V3735" s="1293"/>
    </row>
    <row r="3736" spans="1:22" ht="18">
      <c r="A3736" s="1651">
        <v>45864</v>
      </c>
      <c r="B3736" s="817" t="s">
        <v>256</v>
      </c>
      <c r="C3736" s="1095">
        <v>78</v>
      </c>
      <c r="D3736" s="1096">
        <v>71</v>
      </c>
      <c r="E3736" s="1101">
        <v>50</v>
      </c>
      <c r="F3736" s="1098">
        <v>32</v>
      </c>
      <c r="G3736" s="514">
        <v>521</v>
      </c>
      <c r="H3736" s="970">
        <v>166</v>
      </c>
      <c r="I3736" s="514" t="s">
        <v>82</v>
      </c>
      <c r="J3736" s="1160" t="s">
        <v>1016</v>
      </c>
      <c r="K3736" s="839" t="s">
        <v>96</v>
      </c>
      <c r="L3736" s="868" t="s">
        <v>484</v>
      </c>
      <c r="M3736" s="468" t="s">
        <v>899</v>
      </c>
      <c r="N3736" s="786">
        <v>69892</v>
      </c>
      <c r="O3736" s="756">
        <v>150</v>
      </c>
      <c r="P3736" s="768">
        <v>95</v>
      </c>
      <c r="Q3736" s="537">
        <f>O3736*(100-P3736)/100</f>
        <v>7.5</v>
      </c>
      <c r="R3736" s="470">
        <f>Q3736*0.75</f>
        <v>5.625</v>
      </c>
      <c r="S3736" s="1264">
        <f>N3736/Q3736</f>
        <v>9318.9333333333325</v>
      </c>
      <c r="T3736" s="1265"/>
      <c r="U3736" s="1292" t="s">
        <v>2185</v>
      </c>
      <c r="V3736" s="1293"/>
    </row>
    <row r="3737" spans="1:22" ht="18">
      <c r="A3737" s="1652"/>
      <c r="B3737" s="817">
        <v>6</v>
      </c>
      <c r="C3737" s="1099">
        <v>100</v>
      </c>
      <c r="D3737" s="1100">
        <v>48</v>
      </c>
      <c r="E3737" s="1101">
        <v>80</v>
      </c>
      <c r="F3737" s="1102">
        <v>30</v>
      </c>
      <c r="G3737" s="514">
        <v>526</v>
      </c>
      <c r="H3737" s="514" t="s">
        <v>82</v>
      </c>
      <c r="I3737" s="514" t="s">
        <v>82</v>
      </c>
      <c r="J3737" s="838" t="s">
        <v>1814</v>
      </c>
      <c r="K3737" s="1187">
        <v>11</v>
      </c>
      <c r="L3737" s="868" t="s">
        <v>484</v>
      </c>
      <c r="M3737" s="468" t="s">
        <v>1740</v>
      </c>
      <c r="N3737" s="786">
        <v>136000</v>
      </c>
      <c r="O3737" s="756">
        <v>25.5</v>
      </c>
      <c r="P3737" s="801">
        <v>40</v>
      </c>
      <c r="Q3737" s="537">
        <f t="shared" ref="Q3737:Q3741" si="306">O3737*(100-P3737)/100</f>
        <v>15.3</v>
      </c>
      <c r="R3737" s="470">
        <f>Q3737*0.75</f>
        <v>11.475000000000001</v>
      </c>
      <c r="S3737" s="1264">
        <f t="shared" ref="S3737:S3740" si="307">N3737/Q3737</f>
        <v>8888.8888888888887</v>
      </c>
      <c r="T3737" s="1265"/>
      <c r="U3737" s="1292" t="s">
        <v>1690</v>
      </c>
      <c r="V3737" s="1293"/>
    </row>
    <row r="3738" spans="1:22" ht="18">
      <c r="A3738" s="1652"/>
      <c r="B3738" s="817">
        <v>7</v>
      </c>
      <c r="C3738" s="1099">
        <v>100</v>
      </c>
      <c r="D3738" s="1102">
        <v>58</v>
      </c>
      <c r="E3738" s="1102">
        <v>18</v>
      </c>
      <c r="F3738" s="1102">
        <v>30</v>
      </c>
      <c r="G3738" s="514">
        <v>496</v>
      </c>
      <c r="H3738" s="514" t="s">
        <v>82</v>
      </c>
      <c r="I3738" s="514" t="s">
        <v>82</v>
      </c>
      <c r="J3738" s="764" t="s">
        <v>443</v>
      </c>
      <c r="K3738" s="764" t="s">
        <v>443</v>
      </c>
      <c r="L3738" s="868" t="s">
        <v>484</v>
      </c>
      <c r="M3738" s="468" t="s">
        <v>2187</v>
      </c>
      <c r="N3738" s="514">
        <v>180000</v>
      </c>
      <c r="O3738" s="756">
        <v>27.24</v>
      </c>
      <c r="P3738" s="1130">
        <v>22</v>
      </c>
      <c r="Q3738" s="537">
        <f t="shared" si="306"/>
        <v>21.247199999999999</v>
      </c>
      <c r="R3738" s="470">
        <f>Q3738*0.75</f>
        <v>15.9354</v>
      </c>
      <c r="S3738" s="1264">
        <f t="shared" si="307"/>
        <v>8471.7045069467986</v>
      </c>
      <c r="T3738" s="1265"/>
      <c r="U3738" s="1292" t="s">
        <v>1690</v>
      </c>
      <c r="V3738" s="1293"/>
    </row>
    <row r="3739" spans="1:22" ht="18">
      <c r="A3739" s="1652"/>
      <c r="B3739" s="817">
        <v>8</v>
      </c>
      <c r="C3739" s="1099" t="s">
        <v>82</v>
      </c>
      <c r="D3739" s="1102">
        <v>230</v>
      </c>
      <c r="E3739" s="1102">
        <v>0</v>
      </c>
      <c r="F3739" s="1103" t="s">
        <v>82</v>
      </c>
      <c r="G3739" s="514">
        <v>0</v>
      </c>
      <c r="H3739" s="514" t="s">
        <v>82</v>
      </c>
      <c r="I3739" s="514" t="s">
        <v>82</v>
      </c>
      <c r="J3739" s="764" t="s">
        <v>697</v>
      </c>
      <c r="K3739" s="764">
        <v>0</v>
      </c>
      <c r="L3739" s="514" t="s">
        <v>82</v>
      </c>
      <c r="M3739" s="468" t="s">
        <v>82</v>
      </c>
      <c r="N3739" s="940"/>
      <c r="O3739" s="756"/>
      <c r="P3739" s="871"/>
      <c r="Q3739" s="537">
        <f t="shared" si="306"/>
        <v>0</v>
      </c>
      <c r="R3739" s="470">
        <f>Q3739*0.93</f>
        <v>0</v>
      </c>
      <c r="S3739" s="1264" t="e">
        <f t="shared" si="307"/>
        <v>#DIV/0!</v>
      </c>
      <c r="T3739" s="1265"/>
      <c r="U3739" s="1292" t="s">
        <v>472</v>
      </c>
      <c r="V3739" s="1293"/>
    </row>
    <row r="3740" spans="1:22" ht="18">
      <c r="A3740" s="1652"/>
      <c r="B3740" s="817" t="s">
        <v>465</v>
      </c>
      <c r="C3740" s="1099" t="s">
        <v>82</v>
      </c>
      <c r="D3740" s="1098">
        <v>34</v>
      </c>
      <c r="E3740" s="1104">
        <v>34</v>
      </c>
      <c r="F3740" s="1103" t="s">
        <v>82</v>
      </c>
      <c r="G3740" s="838" t="s">
        <v>96</v>
      </c>
      <c r="H3740" s="468" t="s">
        <v>82</v>
      </c>
      <c r="I3740" s="514" t="s">
        <v>82</v>
      </c>
      <c r="J3740" s="764" t="s">
        <v>699</v>
      </c>
      <c r="K3740" s="514">
        <v>0</v>
      </c>
      <c r="L3740" s="514" t="s">
        <v>82</v>
      </c>
      <c r="M3740" s="863" t="s">
        <v>82</v>
      </c>
      <c r="N3740" s="923"/>
      <c r="O3740" s="756"/>
      <c r="P3740" s="871"/>
      <c r="Q3740" s="537">
        <f t="shared" si="306"/>
        <v>0</v>
      </c>
      <c r="R3740" s="470">
        <f>Q3740*0.93</f>
        <v>0</v>
      </c>
      <c r="S3740" s="1264" t="e">
        <f t="shared" si="307"/>
        <v>#DIV/0!</v>
      </c>
      <c r="T3740" s="1265"/>
      <c r="U3740" s="1292" t="s">
        <v>473</v>
      </c>
      <c r="V3740" s="1293"/>
    </row>
    <row r="3741" spans="1:22" ht="18">
      <c r="A3741" s="1653"/>
      <c r="B3741" s="817" t="s">
        <v>467</v>
      </c>
      <c r="C3741" s="1131">
        <v>65</v>
      </c>
      <c r="D3741" s="1098">
        <v>31</v>
      </c>
      <c r="E3741" s="1109">
        <v>20</v>
      </c>
      <c r="F3741" s="1105">
        <v>30</v>
      </c>
      <c r="G3741" s="514">
        <v>497</v>
      </c>
      <c r="H3741" s="468" t="s">
        <v>82</v>
      </c>
      <c r="I3741" s="514" t="s">
        <v>82</v>
      </c>
      <c r="J3741" s="764">
        <v>0</v>
      </c>
      <c r="K3741" s="764">
        <v>0</v>
      </c>
      <c r="L3741" s="868" t="s">
        <v>484</v>
      </c>
      <c r="M3741" s="1091" t="s">
        <v>2124</v>
      </c>
      <c r="N3741" s="514">
        <v>88000</v>
      </c>
      <c r="O3741" s="787">
        <v>26.6</v>
      </c>
      <c r="P3741" s="801">
        <v>80</v>
      </c>
      <c r="Q3741" s="537">
        <f t="shared" si="306"/>
        <v>5.32</v>
      </c>
      <c r="R3741" s="470">
        <f>Q3741*0.7835</f>
        <v>4.1682199999999998</v>
      </c>
      <c r="S3741" s="1264">
        <f>N3741/Q3741</f>
        <v>16541.353383458645</v>
      </c>
      <c r="T3741" s="1265"/>
      <c r="U3741" s="1292" t="s">
        <v>1690</v>
      </c>
      <c r="V3741" s="1293"/>
    </row>
    <row r="3742" spans="1:22" ht="19">
      <c r="A3742" s="1651">
        <v>45865</v>
      </c>
      <c r="B3742" s="817" t="s">
        <v>256</v>
      </c>
      <c r="C3742" s="1095" t="s">
        <v>2189</v>
      </c>
      <c r="D3742" s="1096" t="s">
        <v>2190</v>
      </c>
      <c r="E3742" s="1101">
        <v>50</v>
      </c>
      <c r="F3742" s="1098">
        <v>32</v>
      </c>
      <c r="G3742" s="514">
        <v>521</v>
      </c>
      <c r="H3742" s="970">
        <v>166</v>
      </c>
      <c r="I3742" s="514" t="s">
        <v>82</v>
      </c>
      <c r="J3742" s="1160" t="s">
        <v>1016</v>
      </c>
      <c r="K3742" s="839" t="s">
        <v>96</v>
      </c>
      <c r="L3742" s="868" t="s">
        <v>484</v>
      </c>
      <c r="M3742" s="468" t="s">
        <v>2136</v>
      </c>
      <c r="N3742" s="786">
        <v>79868</v>
      </c>
      <c r="O3742" s="756">
        <v>156</v>
      </c>
      <c r="P3742" s="768">
        <v>95</v>
      </c>
      <c r="Q3742" s="537">
        <f>O3742*(100-P3742)/100</f>
        <v>7.8</v>
      </c>
      <c r="R3742" s="470">
        <f>Q3742*0.75</f>
        <v>5.85</v>
      </c>
      <c r="S3742" s="1264">
        <f>N3742/Q3742</f>
        <v>10239.48717948718</v>
      </c>
      <c r="T3742" s="1265"/>
      <c r="U3742" s="1292" t="s">
        <v>2185</v>
      </c>
      <c r="V3742" s="1293"/>
    </row>
    <row r="3743" spans="1:22" ht="18">
      <c r="A3743" s="1652"/>
      <c r="B3743" s="817">
        <v>6</v>
      </c>
      <c r="C3743" s="1099">
        <v>100</v>
      </c>
      <c r="D3743" s="1100">
        <v>48</v>
      </c>
      <c r="E3743" s="1101">
        <v>80</v>
      </c>
      <c r="F3743" s="1102">
        <v>30</v>
      </c>
      <c r="G3743" s="514">
        <v>526</v>
      </c>
      <c r="H3743" s="514" t="s">
        <v>82</v>
      </c>
      <c r="I3743" s="514" t="s">
        <v>82</v>
      </c>
      <c r="J3743" s="838" t="s">
        <v>1814</v>
      </c>
      <c r="K3743" s="1187">
        <v>11</v>
      </c>
      <c r="L3743" s="868" t="s">
        <v>484</v>
      </c>
      <c r="M3743" s="468" t="s">
        <v>1740</v>
      </c>
      <c r="N3743" s="786">
        <v>136000</v>
      </c>
      <c r="O3743" s="756">
        <v>25.1</v>
      </c>
      <c r="P3743" s="801">
        <v>40</v>
      </c>
      <c r="Q3743" s="537">
        <f t="shared" ref="Q3743:Q3747" si="308">O3743*(100-P3743)/100</f>
        <v>15.06</v>
      </c>
      <c r="R3743" s="470">
        <f>Q3743*0.75</f>
        <v>11.295</v>
      </c>
      <c r="S3743" s="1264">
        <f t="shared" ref="S3743:S3746" si="309">N3743/Q3743</f>
        <v>9030.5444887118192</v>
      </c>
      <c r="T3743" s="1265"/>
      <c r="U3743" s="1292" t="s">
        <v>1690</v>
      </c>
      <c r="V3743" s="1293"/>
    </row>
    <row r="3744" spans="1:22" ht="18">
      <c r="A3744" s="1652"/>
      <c r="B3744" s="817">
        <v>7</v>
      </c>
      <c r="C3744" s="1099">
        <v>100</v>
      </c>
      <c r="D3744" s="1102">
        <v>58</v>
      </c>
      <c r="E3744" s="1102">
        <v>18</v>
      </c>
      <c r="F3744" s="1102">
        <v>30</v>
      </c>
      <c r="G3744" s="514">
        <v>496</v>
      </c>
      <c r="H3744" s="514" t="s">
        <v>82</v>
      </c>
      <c r="I3744" s="514" t="s">
        <v>82</v>
      </c>
      <c r="J3744" s="764" t="s">
        <v>443</v>
      </c>
      <c r="K3744" s="764" t="s">
        <v>443</v>
      </c>
      <c r="L3744" s="868" t="s">
        <v>484</v>
      </c>
      <c r="M3744" s="468" t="s">
        <v>2187</v>
      </c>
      <c r="N3744" s="514">
        <v>180000</v>
      </c>
      <c r="O3744" s="756">
        <v>26.08</v>
      </c>
      <c r="P3744" s="1130">
        <v>22</v>
      </c>
      <c r="Q3744" s="537">
        <f t="shared" si="308"/>
        <v>20.342399999999998</v>
      </c>
      <c r="R3744" s="470">
        <f>Q3744*0.75</f>
        <v>15.256799999999998</v>
      </c>
      <c r="S3744" s="1264">
        <f t="shared" si="309"/>
        <v>8848.5134497404451</v>
      </c>
      <c r="T3744" s="1265"/>
      <c r="U3744" s="1292" t="s">
        <v>1690</v>
      </c>
      <c r="V3744" s="1293"/>
    </row>
    <row r="3745" spans="1:22" ht="18">
      <c r="A3745" s="1652"/>
      <c r="B3745" s="817">
        <v>8</v>
      </c>
      <c r="C3745" s="1099" t="s">
        <v>82</v>
      </c>
      <c r="D3745" s="1102">
        <v>230</v>
      </c>
      <c r="E3745" s="1102">
        <v>0</v>
      </c>
      <c r="F3745" s="1103" t="s">
        <v>82</v>
      </c>
      <c r="G3745" s="514">
        <v>0</v>
      </c>
      <c r="H3745" s="514" t="s">
        <v>82</v>
      </c>
      <c r="I3745" s="514" t="s">
        <v>82</v>
      </c>
      <c r="J3745" s="764" t="s">
        <v>697</v>
      </c>
      <c r="K3745" s="764">
        <v>0</v>
      </c>
      <c r="L3745" s="514" t="s">
        <v>82</v>
      </c>
      <c r="M3745" s="468" t="s">
        <v>82</v>
      </c>
      <c r="N3745" s="940"/>
      <c r="O3745" s="756"/>
      <c r="P3745" s="871"/>
      <c r="Q3745" s="537">
        <f t="shared" si="308"/>
        <v>0</v>
      </c>
      <c r="R3745" s="470">
        <f>Q3745*0.93</f>
        <v>0</v>
      </c>
      <c r="S3745" s="1264" t="e">
        <f t="shared" si="309"/>
        <v>#DIV/0!</v>
      </c>
      <c r="T3745" s="1265"/>
      <c r="U3745" s="1292" t="s">
        <v>472</v>
      </c>
      <c r="V3745" s="1293"/>
    </row>
    <row r="3746" spans="1:22" ht="18">
      <c r="A3746" s="1652"/>
      <c r="B3746" s="817" t="s">
        <v>465</v>
      </c>
      <c r="C3746" s="1099" t="s">
        <v>82</v>
      </c>
      <c r="D3746" s="1098">
        <v>34</v>
      </c>
      <c r="E3746" s="1104">
        <v>34</v>
      </c>
      <c r="F3746" s="1103" t="s">
        <v>82</v>
      </c>
      <c r="G3746" s="838" t="s">
        <v>96</v>
      </c>
      <c r="H3746" s="468" t="s">
        <v>82</v>
      </c>
      <c r="I3746" s="514" t="s">
        <v>82</v>
      </c>
      <c r="J3746" s="764" t="s">
        <v>699</v>
      </c>
      <c r="K3746" s="514">
        <v>0</v>
      </c>
      <c r="L3746" s="514" t="s">
        <v>82</v>
      </c>
      <c r="M3746" s="863" t="s">
        <v>82</v>
      </c>
      <c r="N3746" s="923"/>
      <c r="O3746" s="756"/>
      <c r="P3746" s="871"/>
      <c r="Q3746" s="537">
        <f t="shared" si="308"/>
        <v>0</v>
      </c>
      <c r="R3746" s="470">
        <f>Q3746*0.93</f>
        <v>0</v>
      </c>
      <c r="S3746" s="1264" t="e">
        <f t="shared" si="309"/>
        <v>#DIV/0!</v>
      </c>
      <c r="T3746" s="1265"/>
      <c r="U3746" s="1292" t="s">
        <v>473</v>
      </c>
      <c r="V3746" s="1293"/>
    </row>
    <row r="3747" spans="1:22" ht="18">
      <c r="A3747" s="1653"/>
      <c r="B3747" s="817" t="s">
        <v>467</v>
      </c>
      <c r="C3747" s="1131">
        <v>65</v>
      </c>
      <c r="D3747" s="1098">
        <v>31</v>
      </c>
      <c r="E3747" s="1109">
        <v>20</v>
      </c>
      <c r="F3747" s="1105">
        <v>30</v>
      </c>
      <c r="G3747" s="514">
        <v>497</v>
      </c>
      <c r="H3747" s="468" t="s">
        <v>82</v>
      </c>
      <c r="I3747" s="514" t="s">
        <v>82</v>
      </c>
      <c r="J3747" s="764">
        <v>0</v>
      </c>
      <c r="K3747" s="764">
        <v>0</v>
      </c>
      <c r="L3747" s="868" t="s">
        <v>484</v>
      </c>
      <c r="M3747" s="1091" t="s">
        <v>2124</v>
      </c>
      <c r="N3747" s="514">
        <v>88000</v>
      </c>
      <c r="O3747" s="787">
        <v>26.1</v>
      </c>
      <c r="P3747" s="801">
        <v>80</v>
      </c>
      <c r="Q3747" s="537">
        <f t="shared" si="308"/>
        <v>5.22</v>
      </c>
      <c r="R3747" s="470">
        <f>Q3747*0.7835</f>
        <v>4.0898699999999995</v>
      </c>
      <c r="S3747" s="1264">
        <f>N3747/Q3747</f>
        <v>16858.237547892721</v>
      </c>
      <c r="T3747" s="1265"/>
      <c r="U3747" s="1292" t="s">
        <v>1690</v>
      </c>
      <c r="V3747" s="1293"/>
    </row>
    <row r="3748" spans="1:22" ht="19">
      <c r="A3748" s="1651">
        <v>45866</v>
      </c>
      <c r="B3748" s="817" t="s">
        <v>256</v>
      </c>
      <c r="C3748" s="1095" t="s">
        <v>2189</v>
      </c>
      <c r="D3748" s="1096" t="s">
        <v>2190</v>
      </c>
      <c r="E3748" s="1101">
        <v>50</v>
      </c>
      <c r="F3748" s="1098">
        <v>32</v>
      </c>
      <c r="G3748" s="514">
        <v>521</v>
      </c>
      <c r="H3748" s="970">
        <v>166</v>
      </c>
      <c r="I3748" s="514" t="s">
        <v>82</v>
      </c>
      <c r="J3748" s="1160" t="s">
        <v>1016</v>
      </c>
      <c r="K3748" s="839" t="s">
        <v>96</v>
      </c>
      <c r="L3748" s="868" t="s">
        <v>484</v>
      </c>
      <c r="M3748" s="468" t="s">
        <v>2136</v>
      </c>
      <c r="N3748" s="786">
        <v>81609</v>
      </c>
      <c r="O3748" s="756">
        <v>156</v>
      </c>
      <c r="P3748" s="768">
        <v>95</v>
      </c>
      <c r="Q3748" s="537">
        <f>O3748*(100-P3748)/100</f>
        <v>7.8</v>
      </c>
      <c r="R3748" s="470">
        <f>Q3748*0.75</f>
        <v>5.85</v>
      </c>
      <c r="S3748" s="1264">
        <f>N3748/Q3748</f>
        <v>10462.692307692309</v>
      </c>
      <c r="T3748" s="1265"/>
      <c r="U3748" s="1292" t="s">
        <v>2185</v>
      </c>
      <c r="V3748" s="1293"/>
    </row>
    <row r="3749" spans="1:22" ht="18">
      <c r="A3749" s="1652"/>
      <c r="B3749" s="817">
        <v>6</v>
      </c>
      <c r="C3749" s="1099">
        <v>100</v>
      </c>
      <c r="D3749" s="1100">
        <v>48</v>
      </c>
      <c r="E3749" s="1101">
        <v>80</v>
      </c>
      <c r="F3749" s="1102">
        <v>30</v>
      </c>
      <c r="G3749" s="514">
        <v>526</v>
      </c>
      <c r="H3749" s="514" t="s">
        <v>82</v>
      </c>
      <c r="I3749" s="514" t="s">
        <v>82</v>
      </c>
      <c r="J3749" s="838" t="s">
        <v>1814</v>
      </c>
      <c r="K3749" s="1187">
        <v>11</v>
      </c>
      <c r="L3749" s="868" t="s">
        <v>484</v>
      </c>
      <c r="M3749" s="468" t="s">
        <v>1740</v>
      </c>
      <c r="N3749" s="786">
        <v>136000</v>
      </c>
      <c r="O3749" s="756">
        <v>24.1</v>
      </c>
      <c r="P3749" s="801">
        <v>40</v>
      </c>
      <c r="Q3749" s="537">
        <f t="shared" ref="Q3749:Q3753" si="310">O3749*(100-P3749)/100</f>
        <v>14.46</v>
      </c>
      <c r="R3749" s="470">
        <f>Q3749*0.75</f>
        <v>10.845000000000001</v>
      </c>
      <c r="S3749" s="1264">
        <f t="shared" ref="S3749:S3752" si="311">N3749/Q3749</f>
        <v>9405.2558782849228</v>
      </c>
      <c r="T3749" s="1265"/>
      <c r="U3749" s="1292" t="s">
        <v>1690</v>
      </c>
      <c r="V3749" s="1293"/>
    </row>
    <row r="3750" spans="1:22" ht="18">
      <c r="A3750" s="1652"/>
      <c r="B3750" s="817">
        <v>7</v>
      </c>
      <c r="C3750" s="1099">
        <v>100</v>
      </c>
      <c r="D3750" s="1102">
        <v>58</v>
      </c>
      <c r="E3750" s="1102">
        <v>18</v>
      </c>
      <c r="F3750" s="1102">
        <v>30</v>
      </c>
      <c r="G3750" s="514">
        <v>496</v>
      </c>
      <c r="H3750" s="514" t="s">
        <v>82</v>
      </c>
      <c r="I3750" s="514" t="s">
        <v>82</v>
      </c>
      <c r="J3750" s="764" t="s">
        <v>443</v>
      </c>
      <c r="K3750" s="764" t="s">
        <v>443</v>
      </c>
      <c r="L3750" s="868" t="s">
        <v>484</v>
      </c>
      <c r="M3750" s="468" t="s">
        <v>2187</v>
      </c>
      <c r="N3750" s="514">
        <v>180000</v>
      </c>
      <c r="O3750" s="756">
        <v>25.12</v>
      </c>
      <c r="P3750" s="1130">
        <v>22</v>
      </c>
      <c r="Q3750" s="537">
        <f t="shared" si="310"/>
        <v>19.593600000000002</v>
      </c>
      <c r="R3750" s="470">
        <f>Q3750*0.75</f>
        <v>14.695200000000002</v>
      </c>
      <c r="S3750" s="1264">
        <f t="shared" si="311"/>
        <v>9186.6731994120528</v>
      </c>
      <c r="T3750" s="1265"/>
      <c r="U3750" s="1292" t="s">
        <v>1690</v>
      </c>
      <c r="V3750" s="1293"/>
    </row>
    <row r="3751" spans="1:22" ht="18">
      <c r="A3751" s="1652"/>
      <c r="B3751" s="817">
        <v>8</v>
      </c>
      <c r="C3751" s="1099" t="s">
        <v>82</v>
      </c>
      <c r="D3751" s="1102">
        <v>230</v>
      </c>
      <c r="E3751" s="1102">
        <v>0</v>
      </c>
      <c r="F3751" s="1103" t="s">
        <v>82</v>
      </c>
      <c r="G3751" s="514">
        <v>0</v>
      </c>
      <c r="H3751" s="514" t="s">
        <v>82</v>
      </c>
      <c r="I3751" s="514" t="s">
        <v>82</v>
      </c>
      <c r="J3751" s="764" t="s">
        <v>697</v>
      </c>
      <c r="K3751" s="764">
        <v>0</v>
      </c>
      <c r="L3751" s="514" t="s">
        <v>82</v>
      </c>
      <c r="M3751" s="468" t="s">
        <v>82</v>
      </c>
      <c r="N3751" s="940"/>
      <c r="O3751" s="756"/>
      <c r="P3751" s="871"/>
      <c r="Q3751" s="537">
        <f t="shared" si="310"/>
        <v>0</v>
      </c>
      <c r="R3751" s="470">
        <f>Q3751*0.93</f>
        <v>0</v>
      </c>
      <c r="S3751" s="1264" t="e">
        <f t="shared" si="311"/>
        <v>#DIV/0!</v>
      </c>
      <c r="T3751" s="1265"/>
      <c r="U3751" s="1292" t="s">
        <v>472</v>
      </c>
      <c r="V3751" s="1293"/>
    </row>
    <row r="3752" spans="1:22" ht="18">
      <c r="A3752" s="1652"/>
      <c r="B3752" s="817" t="s">
        <v>465</v>
      </c>
      <c r="C3752" s="1099" t="s">
        <v>82</v>
      </c>
      <c r="D3752" s="1098">
        <v>34</v>
      </c>
      <c r="E3752" s="1104">
        <v>34</v>
      </c>
      <c r="F3752" s="1103" t="s">
        <v>82</v>
      </c>
      <c r="G3752" s="838" t="s">
        <v>96</v>
      </c>
      <c r="H3752" s="468" t="s">
        <v>82</v>
      </c>
      <c r="I3752" s="514" t="s">
        <v>82</v>
      </c>
      <c r="J3752" s="764" t="s">
        <v>699</v>
      </c>
      <c r="K3752" s="514">
        <v>0</v>
      </c>
      <c r="L3752" s="514" t="s">
        <v>82</v>
      </c>
      <c r="M3752" s="863" t="s">
        <v>82</v>
      </c>
      <c r="N3752" s="923"/>
      <c r="O3752" s="756"/>
      <c r="P3752" s="871"/>
      <c r="Q3752" s="537">
        <f t="shared" si="310"/>
        <v>0</v>
      </c>
      <c r="R3752" s="470">
        <f>Q3752*0.93</f>
        <v>0</v>
      </c>
      <c r="S3752" s="1264" t="e">
        <f t="shared" si="311"/>
        <v>#DIV/0!</v>
      </c>
      <c r="T3752" s="1265"/>
      <c r="U3752" s="1292" t="s">
        <v>473</v>
      </c>
      <c r="V3752" s="1293"/>
    </row>
    <row r="3753" spans="1:22" ht="18">
      <c r="A3753" s="1653"/>
      <c r="B3753" s="817" t="s">
        <v>467</v>
      </c>
      <c r="C3753" s="1131">
        <v>65</v>
      </c>
      <c r="D3753" s="1098">
        <v>31</v>
      </c>
      <c r="E3753" s="1109">
        <v>20</v>
      </c>
      <c r="F3753" s="1105">
        <v>30</v>
      </c>
      <c r="G3753" s="514">
        <v>497</v>
      </c>
      <c r="H3753" s="468" t="s">
        <v>82</v>
      </c>
      <c r="I3753" s="514" t="s">
        <v>82</v>
      </c>
      <c r="J3753" s="764">
        <v>0</v>
      </c>
      <c r="K3753" s="764">
        <v>0</v>
      </c>
      <c r="L3753" s="868" t="s">
        <v>484</v>
      </c>
      <c r="M3753" s="1091" t="s">
        <v>2124</v>
      </c>
      <c r="N3753" s="514">
        <v>88000</v>
      </c>
      <c r="O3753" s="787">
        <v>25.2</v>
      </c>
      <c r="P3753" s="801">
        <v>80</v>
      </c>
      <c r="Q3753" s="537">
        <f t="shared" si="310"/>
        <v>5.04</v>
      </c>
      <c r="R3753" s="470">
        <f>Q3753*0.7835</f>
        <v>3.9488399999999997</v>
      </c>
      <c r="S3753" s="1264">
        <f>N3753/Q3753</f>
        <v>17460.317460317459</v>
      </c>
      <c r="T3753" s="1265"/>
      <c r="U3753" s="1292" t="s">
        <v>1690</v>
      </c>
      <c r="V3753" s="1293"/>
    </row>
    <row r="3754" spans="1:22" ht="18">
      <c r="A3754" s="1651">
        <v>45867</v>
      </c>
      <c r="B3754" s="817" t="s">
        <v>256</v>
      </c>
      <c r="C3754" s="1095">
        <v>80</v>
      </c>
      <c r="D3754" s="1096">
        <v>67</v>
      </c>
      <c r="E3754" s="1101">
        <v>50</v>
      </c>
      <c r="F3754" s="1098">
        <v>32</v>
      </c>
      <c r="G3754" s="514">
        <v>521</v>
      </c>
      <c r="H3754" s="970">
        <v>166</v>
      </c>
      <c r="I3754" s="514" t="s">
        <v>82</v>
      </c>
      <c r="J3754" s="1160" t="s">
        <v>1016</v>
      </c>
      <c r="K3754" s="839" t="s">
        <v>96</v>
      </c>
      <c r="L3754" s="868" t="s">
        <v>484</v>
      </c>
      <c r="M3754" s="468" t="s">
        <v>2136</v>
      </c>
      <c r="N3754" s="786">
        <v>81609</v>
      </c>
      <c r="O3754" s="756">
        <v>156</v>
      </c>
      <c r="P3754" s="768">
        <v>95</v>
      </c>
      <c r="Q3754" s="537">
        <f>O3754*(100-P3754)/100</f>
        <v>7.8</v>
      </c>
      <c r="R3754" s="470">
        <f>Q3754*0.75</f>
        <v>5.85</v>
      </c>
      <c r="S3754" s="1264">
        <f>N3754/Q3754</f>
        <v>10462.692307692309</v>
      </c>
      <c r="T3754" s="1265"/>
      <c r="U3754" s="1292" t="s">
        <v>2185</v>
      </c>
      <c r="V3754" s="1293"/>
    </row>
    <row r="3755" spans="1:22" ht="18">
      <c r="A3755" s="1652"/>
      <c r="B3755" s="817">
        <v>6</v>
      </c>
      <c r="C3755" s="1099">
        <v>100</v>
      </c>
      <c r="D3755" s="1100">
        <v>48</v>
      </c>
      <c r="E3755" s="1101">
        <v>80</v>
      </c>
      <c r="F3755" s="1102">
        <v>30</v>
      </c>
      <c r="G3755" s="514">
        <v>526</v>
      </c>
      <c r="H3755" s="514" t="s">
        <v>82</v>
      </c>
      <c r="I3755" s="514" t="s">
        <v>82</v>
      </c>
      <c r="J3755" s="838" t="s">
        <v>1814</v>
      </c>
      <c r="K3755" s="1187">
        <v>11</v>
      </c>
      <c r="L3755" s="868" t="s">
        <v>484</v>
      </c>
      <c r="M3755" s="468" t="s">
        <v>1740</v>
      </c>
      <c r="N3755" s="786">
        <v>135106</v>
      </c>
      <c r="O3755" s="756">
        <v>24.1</v>
      </c>
      <c r="P3755" s="801">
        <v>40</v>
      </c>
      <c r="Q3755" s="537">
        <f t="shared" ref="Q3755:Q3759" si="312">O3755*(100-P3755)/100</f>
        <v>14.46</v>
      </c>
      <c r="R3755" s="470">
        <f>Q3755*0.75</f>
        <v>10.845000000000001</v>
      </c>
      <c r="S3755" s="1264">
        <f t="shared" ref="S3755:S3758" si="313">N3755/Q3755</f>
        <v>9343.4301521438447</v>
      </c>
      <c r="T3755" s="1265"/>
      <c r="U3755" s="1292" t="s">
        <v>1690</v>
      </c>
      <c r="V3755" s="1293"/>
    </row>
    <row r="3756" spans="1:22" ht="18">
      <c r="A3756" s="1652"/>
      <c r="B3756" s="817">
        <v>7</v>
      </c>
      <c r="C3756" s="1099">
        <v>100</v>
      </c>
      <c r="D3756" s="1102">
        <v>58</v>
      </c>
      <c r="E3756" s="1102">
        <v>18</v>
      </c>
      <c r="F3756" s="1102">
        <v>30</v>
      </c>
      <c r="G3756" s="514">
        <v>496</v>
      </c>
      <c r="H3756" s="514" t="s">
        <v>82</v>
      </c>
      <c r="I3756" s="514" t="s">
        <v>82</v>
      </c>
      <c r="J3756" s="764" t="s">
        <v>443</v>
      </c>
      <c r="K3756" s="764" t="s">
        <v>443</v>
      </c>
      <c r="L3756" s="868" t="s">
        <v>484</v>
      </c>
      <c r="M3756" s="468" t="s">
        <v>2187</v>
      </c>
      <c r="N3756" s="514">
        <v>180000</v>
      </c>
      <c r="O3756" s="756">
        <v>25.85</v>
      </c>
      <c r="P3756" s="1130">
        <v>22</v>
      </c>
      <c r="Q3756" s="537">
        <f t="shared" si="312"/>
        <v>20.163</v>
      </c>
      <c r="R3756" s="470">
        <f>Q3756*0.75</f>
        <v>15.122250000000001</v>
      </c>
      <c r="S3756" s="1264">
        <f t="shared" si="313"/>
        <v>8927.2429697961616</v>
      </c>
      <c r="T3756" s="1265"/>
      <c r="U3756" s="1292" t="s">
        <v>1690</v>
      </c>
      <c r="V3756" s="1293"/>
    </row>
    <row r="3757" spans="1:22" ht="18">
      <c r="A3757" s="1652"/>
      <c r="B3757" s="817">
        <v>8</v>
      </c>
      <c r="C3757" s="1099" t="s">
        <v>82</v>
      </c>
      <c r="D3757" s="1102">
        <v>230</v>
      </c>
      <c r="E3757" s="1102">
        <v>0</v>
      </c>
      <c r="F3757" s="1103" t="s">
        <v>82</v>
      </c>
      <c r="G3757" s="514">
        <v>0</v>
      </c>
      <c r="H3757" s="514" t="s">
        <v>82</v>
      </c>
      <c r="I3757" s="514" t="s">
        <v>82</v>
      </c>
      <c r="J3757" s="764" t="s">
        <v>697</v>
      </c>
      <c r="K3757" s="764">
        <v>0</v>
      </c>
      <c r="L3757" s="514" t="s">
        <v>82</v>
      </c>
      <c r="M3757" s="468" t="s">
        <v>82</v>
      </c>
      <c r="N3757" s="940"/>
      <c r="O3757" s="756"/>
      <c r="P3757" s="871"/>
      <c r="Q3757" s="537">
        <f t="shared" si="312"/>
        <v>0</v>
      </c>
      <c r="R3757" s="470">
        <f>Q3757*0.93</f>
        <v>0</v>
      </c>
      <c r="S3757" s="1264" t="e">
        <f t="shared" si="313"/>
        <v>#DIV/0!</v>
      </c>
      <c r="T3757" s="1265"/>
      <c r="U3757" s="1292" t="s">
        <v>472</v>
      </c>
      <c r="V3757" s="1293"/>
    </row>
    <row r="3758" spans="1:22" ht="18">
      <c r="A3758" s="1652"/>
      <c r="B3758" s="817" t="s">
        <v>465</v>
      </c>
      <c r="C3758" s="1099" t="s">
        <v>82</v>
      </c>
      <c r="D3758" s="1098">
        <v>34</v>
      </c>
      <c r="E3758" s="1104">
        <v>34</v>
      </c>
      <c r="F3758" s="1103" t="s">
        <v>82</v>
      </c>
      <c r="G3758" s="838" t="s">
        <v>96</v>
      </c>
      <c r="H3758" s="468" t="s">
        <v>82</v>
      </c>
      <c r="I3758" s="514" t="s">
        <v>82</v>
      </c>
      <c r="J3758" s="764" t="s">
        <v>699</v>
      </c>
      <c r="K3758" s="514">
        <v>0</v>
      </c>
      <c r="L3758" s="514" t="s">
        <v>82</v>
      </c>
      <c r="M3758" s="863" t="s">
        <v>82</v>
      </c>
      <c r="N3758" s="923"/>
      <c r="O3758" s="756"/>
      <c r="P3758" s="871"/>
      <c r="Q3758" s="537">
        <f t="shared" si="312"/>
        <v>0</v>
      </c>
      <c r="R3758" s="470">
        <f>Q3758*0.93</f>
        <v>0</v>
      </c>
      <c r="S3758" s="1264" t="e">
        <f t="shared" si="313"/>
        <v>#DIV/0!</v>
      </c>
      <c r="T3758" s="1265"/>
      <c r="U3758" s="1292" t="s">
        <v>473</v>
      </c>
      <c r="V3758" s="1293"/>
    </row>
    <row r="3759" spans="1:22" ht="18">
      <c r="A3759" s="1653"/>
      <c r="B3759" s="817" t="s">
        <v>467</v>
      </c>
      <c r="C3759" s="1131">
        <v>65</v>
      </c>
      <c r="D3759" s="1098">
        <v>31</v>
      </c>
      <c r="E3759" s="1109">
        <v>20</v>
      </c>
      <c r="F3759" s="1105">
        <v>30</v>
      </c>
      <c r="G3759" s="514">
        <v>497</v>
      </c>
      <c r="H3759" s="468" t="s">
        <v>82</v>
      </c>
      <c r="I3759" s="514" t="s">
        <v>82</v>
      </c>
      <c r="J3759" s="764">
        <v>0</v>
      </c>
      <c r="K3759" s="764">
        <v>0</v>
      </c>
      <c r="L3759" s="868" t="s">
        <v>484</v>
      </c>
      <c r="M3759" s="1091" t="s">
        <v>2124</v>
      </c>
      <c r="N3759" s="514">
        <v>88000</v>
      </c>
      <c r="O3759" s="787">
        <v>25.2</v>
      </c>
      <c r="P3759" s="801">
        <v>80</v>
      </c>
      <c r="Q3759" s="537">
        <f t="shared" si="312"/>
        <v>5.04</v>
      </c>
      <c r="R3759" s="470">
        <f>Q3759*0.7835</f>
        <v>3.9488399999999997</v>
      </c>
      <c r="S3759" s="1264">
        <f>N3759/Q3759</f>
        <v>17460.317460317459</v>
      </c>
      <c r="T3759" s="1265"/>
      <c r="U3759" s="1292" t="s">
        <v>1690</v>
      </c>
      <c r="V3759" s="1293"/>
    </row>
    <row r="3760" spans="1:22" ht="18">
      <c r="A3760" s="1651">
        <v>45868</v>
      </c>
      <c r="B3760" s="817" t="s">
        <v>256</v>
      </c>
      <c r="C3760" s="1095">
        <v>80</v>
      </c>
      <c r="D3760" s="1096">
        <v>67</v>
      </c>
      <c r="E3760" s="1101">
        <v>48</v>
      </c>
      <c r="F3760" s="1098">
        <v>32</v>
      </c>
      <c r="G3760" s="514">
        <v>521</v>
      </c>
      <c r="H3760" s="970">
        <v>166</v>
      </c>
      <c r="I3760" s="514" t="s">
        <v>82</v>
      </c>
      <c r="J3760" s="1160" t="s">
        <v>1016</v>
      </c>
      <c r="K3760" s="839" t="s">
        <v>96</v>
      </c>
      <c r="L3760" s="868" t="s">
        <v>484</v>
      </c>
      <c r="M3760" s="468" t="s">
        <v>2136</v>
      </c>
      <c r="N3760" s="786">
        <v>81609</v>
      </c>
      <c r="O3760" s="756">
        <v>156</v>
      </c>
      <c r="P3760" s="768">
        <v>95</v>
      </c>
      <c r="Q3760" s="537">
        <f>O3760*(100-P3760)/100</f>
        <v>7.8</v>
      </c>
      <c r="R3760" s="470">
        <f>Q3760*0.75</f>
        <v>5.85</v>
      </c>
      <c r="S3760" s="1264">
        <f>N3760/Q3760</f>
        <v>10462.692307692309</v>
      </c>
      <c r="T3760" s="1265"/>
      <c r="U3760" s="1292" t="s">
        <v>2185</v>
      </c>
      <c r="V3760" s="1293"/>
    </row>
    <row r="3761" spans="1:22" ht="18">
      <c r="A3761" s="1652"/>
      <c r="B3761" s="817">
        <v>6</v>
      </c>
      <c r="C3761" s="1099">
        <v>100</v>
      </c>
      <c r="D3761" s="1100">
        <v>48</v>
      </c>
      <c r="E3761" s="1101">
        <v>72</v>
      </c>
      <c r="F3761" s="1102">
        <v>30</v>
      </c>
      <c r="G3761" s="514">
        <v>526</v>
      </c>
      <c r="H3761" s="514" t="s">
        <v>82</v>
      </c>
      <c r="I3761" s="514" t="s">
        <v>82</v>
      </c>
      <c r="J3761" s="838" t="s">
        <v>1814</v>
      </c>
      <c r="K3761" s="1187">
        <v>11</v>
      </c>
      <c r="L3761" s="868" t="s">
        <v>484</v>
      </c>
      <c r="M3761" s="468" t="s">
        <v>1740</v>
      </c>
      <c r="N3761" s="786">
        <v>134409</v>
      </c>
      <c r="O3761" s="756">
        <v>22.26</v>
      </c>
      <c r="P3761" s="801">
        <v>40</v>
      </c>
      <c r="Q3761" s="537">
        <f t="shared" ref="Q3761:Q3765" si="314">O3761*(100-P3761)/100</f>
        <v>13.356000000000002</v>
      </c>
      <c r="R3761" s="470">
        <f>Q3761*0.75</f>
        <v>10.017000000000001</v>
      </c>
      <c r="S3761" s="1264">
        <f t="shared" ref="S3761:S3764" si="315">N3761/Q3761</f>
        <v>10063.566936208445</v>
      </c>
      <c r="T3761" s="1265"/>
      <c r="U3761" s="1292" t="s">
        <v>1690</v>
      </c>
      <c r="V3761" s="1293"/>
    </row>
    <row r="3762" spans="1:22" ht="18">
      <c r="A3762" s="1652"/>
      <c r="B3762" s="817">
        <v>7</v>
      </c>
      <c r="C3762" s="1099">
        <v>100</v>
      </c>
      <c r="D3762" s="1102">
        <v>58</v>
      </c>
      <c r="E3762" s="1102">
        <v>18</v>
      </c>
      <c r="F3762" s="1102">
        <v>30</v>
      </c>
      <c r="G3762" s="514">
        <v>496</v>
      </c>
      <c r="H3762" s="514" t="s">
        <v>82</v>
      </c>
      <c r="I3762" s="514" t="s">
        <v>82</v>
      </c>
      <c r="J3762" s="764" t="s">
        <v>443</v>
      </c>
      <c r="K3762" s="764" t="s">
        <v>443</v>
      </c>
      <c r="L3762" s="868" t="s">
        <v>484</v>
      </c>
      <c r="M3762" s="468" t="s">
        <v>2187</v>
      </c>
      <c r="N3762" s="514">
        <v>180000</v>
      </c>
      <c r="O3762" s="756">
        <v>25.85</v>
      </c>
      <c r="P3762" s="1130">
        <v>22</v>
      </c>
      <c r="Q3762" s="537">
        <f t="shared" si="314"/>
        <v>20.163</v>
      </c>
      <c r="R3762" s="470">
        <f>Q3762*0.75</f>
        <v>15.122250000000001</v>
      </c>
      <c r="S3762" s="1264">
        <f t="shared" si="315"/>
        <v>8927.2429697961616</v>
      </c>
      <c r="T3762" s="1265"/>
      <c r="U3762" s="1292" t="s">
        <v>1690</v>
      </c>
      <c r="V3762" s="1293"/>
    </row>
    <row r="3763" spans="1:22" ht="18">
      <c r="A3763" s="1652"/>
      <c r="B3763" s="817">
        <v>8</v>
      </c>
      <c r="C3763" s="1099" t="s">
        <v>82</v>
      </c>
      <c r="D3763" s="1102">
        <v>230</v>
      </c>
      <c r="E3763" s="1102">
        <v>0</v>
      </c>
      <c r="F3763" s="1103" t="s">
        <v>82</v>
      </c>
      <c r="G3763" s="514">
        <v>0</v>
      </c>
      <c r="H3763" s="514" t="s">
        <v>82</v>
      </c>
      <c r="I3763" s="514" t="s">
        <v>82</v>
      </c>
      <c r="J3763" s="764" t="s">
        <v>697</v>
      </c>
      <c r="K3763" s="764">
        <v>0</v>
      </c>
      <c r="L3763" s="514" t="s">
        <v>82</v>
      </c>
      <c r="M3763" s="468" t="s">
        <v>82</v>
      </c>
      <c r="N3763" s="940"/>
      <c r="O3763" s="756"/>
      <c r="P3763" s="871"/>
      <c r="Q3763" s="537">
        <f t="shared" si="314"/>
        <v>0</v>
      </c>
      <c r="R3763" s="470">
        <f>Q3763*0.93</f>
        <v>0</v>
      </c>
      <c r="S3763" s="1264" t="e">
        <f t="shared" si="315"/>
        <v>#DIV/0!</v>
      </c>
      <c r="T3763" s="1265"/>
      <c r="U3763" s="1292" t="s">
        <v>472</v>
      </c>
      <c r="V3763" s="1293"/>
    </row>
    <row r="3764" spans="1:22" ht="18">
      <c r="A3764" s="1652"/>
      <c r="B3764" s="817" t="s">
        <v>465</v>
      </c>
      <c r="C3764" s="1099" t="s">
        <v>82</v>
      </c>
      <c r="D3764" s="1098">
        <v>34</v>
      </c>
      <c r="E3764" s="1104">
        <v>34</v>
      </c>
      <c r="F3764" s="1103" t="s">
        <v>82</v>
      </c>
      <c r="G3764" s="838" t="s">
        <v>96</v>
      </c>
      <c r="H3764" s="468" t="s">
        <v>82</v>
      </c>
      <c r="I3764" s="514" t="s">
        <v>82</v>
      </c>
      <c r="J3764" s="764" t="s">
        <v>699</v>
      </c>
      <c r="K3764" s="514">
        <v>0</v>
      </c>
      <c r="L3764" s="514" t="s">
        <v>82</v>
      </c>
      <c r="M3764" s="863" t="s">
        <v>82</v>
      </c>
      <c r="N3764" s="923"/>
      <c r="O3764" s="756"/>
      <c r="P3764" s="871"/>
      <c r="Q3764" s="537">
        <f t="shared" si="314"/>
        <v>0</v>
      </c>
      <c r="R3764" s="470">
        <f>Q3764*0.93</f>
        <v>0</v>
      </c>
      <c r="S3764" s="1264" t="e">
        <f t="shared" si="315"/>
        <v>#DIV/0!</v>
      </c>
      <c r="T3764" s="1265"/>
      <c r="U3764" s="1292" t="s">
        <v>473</v>
      </c>
      <c r="V3764" s="1293"/>
    </row>
    <row r="3765" spans="1:22" ht="18">
      <c r="A3765" s="1653"/>
      <c r="B3765" s="817" t="s">
        <v>467</v>
      </c>
      <c r="C3765" s="1131">
        <v>65</v>
      </c>
      <c r="D3765" s="1098">
        <v>31</v>
      </c>
      <c r="E3765" s="1109">
        <v>20</v>
      </c>
      <c r="F3765" s="1105">
        <v>30</v>
      </c>
      <c r="G3765" s="514">
        <v>497</v>
      </c>
      <c r="H3765" s="468" t="s">
        <v>82</v>
      </c>
      <c r="I3765" s="514" t="s">
        <v>82</v>
      </c>
      <c r="J3765" s="764">
        <v>0</v>
      </c>
      <c r="K3765" s="764">
        <v>0</v>
      </c>
      <c r="L3765" s="868" t="s">
        <v>484</v>
      </c>
      <c r="M3765" s="1091" t="s">
        <v>2124</v>
      </c>
      <c r="N3765" s="514">
        <v>88000</v>
      </c>
      <c r="O3765" s="787">
        <v>25.2</v>
      </c>
      <c r="P3765" s="801">
        <v>80</v>
      </c>
      <c r="Q3765" s="537">
        <f t="shared" si="314"/>
        <v>5.04</v>
      </c>
      <c r="R3765" s="470">
        <f>Q3765*0.7835</f>
        <v>3.9488399999999997</v>
      </c>
      <c r="S3765" s="1264">
        <f>N3765/Q3765</f>
        <v>17460.317460317459</v>
      </c>
      <c r="T3765" s="1265"/>
      <c r="U3765" s="1292" t="s">
        <v>1690</v>
      </c>
      <c r="V3765" s="1293"/>
    </row>
    <row r="3766" spans="1:22" ht="18">
      <c r="A3766" s="1651">
        <v>45869</v>
      </c>
      <c r="B3766" s="817" t="s">
        <v>256</v>
      </c>
      <c r="C3766" s="1095">
        <v>80</v>
      </c>
      <c r="D3766" s="1096">
        <v>67</v>
      </c>
      <c r="E3766" s="1101">
        <v>48</v>
      </c>
      <c r="F3766" s="1098">
        <v>32</v>
      </c>
      <c r="G3766" s="514">
        <v>521</v>
      </c>
      <c r="H3766" s="970">
        <v>166</v>
      </c>
      <c r="I3766" s="514" t="s">
        <v>82</v>
      </c>
      <c r="J3766" s="1160" t="s">
        <v>1016</v>
      </c>
      <c r="K3766" s="839" t="s">
        <v>96</v>
      </c>
      <c r="L3766" s="868" t="s">
        <v>484</v>
      </c>
      <c r="M3766" s="468" t="s">
        <v>2136</v>
      </c>
      <c r="N3766" s="786">
        <v>81609</v>
      </c>
      <c r="O3766" s="756">
        <v>156</v>
      </c>
      <c r="P3766" s="768">
        <v>95</v>
      </c>
      <c r="Q3766" s="537">
        <f>O3766*(100-P3766)/100</f>
        <v>7.8</v>
      </c>
      <c r="R3766" s="470">
        <f>Q3766*0.75</f>
        <v>5.85</v>
      </c>
      <c r="S3766" s="1264">
        <f>N3766/Q3766</f>
        <v>10462.692307692309</v>
      </c>
      <c r="T3766" s="1265"/>
      <c r="U3766" s="1292" t="s">
        <v>2185</v>
      </c>
      <c r="V3766" s="1293"/>
    </row>
    <row r="3767" spans="1:22" ht="18">
      <c r="A3767" s="1652"/>
      <c r="B3767" s="817">
        <v>6</v>
      </c>
      <c r="C3767" s="1099">
        <v>100</v>
      </c>
      <c r="D3767" s="1100">
        <v>48</v>
      </c>
      <c r="E3767" s="1101">
        <v>72</v>
      </c>
      <c r="F3767" s="1102">
        <v>30</v>
      </c>
      <c r="G3767" s="514">
        <v>526</v>
      </c>
      <c r="H3767" s="514" t="s">
        <v>82</v>
      </c>
      <c r="I3767" s="514" t="s">
        <v>82</v>
      </c>
      <c r="J3767" s="838" t="s">
        <v>1814</v>
      </c>
      <c r="K3767" s="1187">
        <v>11.5</v>
      </c>
      <c r="L3767" s="868" t="s">
        <v>484</v>
      </c>
      <c r="M3767" s="468" t="s">
        <v>1740</v>
      </c>
      <c r="N3767" s="786">
        <v>134306</v>
      </c>
      <c r="O3767" s="756">
        <v>22.12</v>
      </c>
      <c r="P3767" s="801">
        <v>40</v>
      </c>
      <c r="Q3767" s="537">
        <f t="shared" ref="Q3767:Q3771" si="316">O3767*(100-P3767)/100</f>
        <v>13.272</v>
      </c>
      <c r="R3767" s="470">
        <f>Q3767*0.75</f>
        <v>9.9540000000000006</v>
      </c>
      <c r="S3767" s="1264">
        <f t="shared" ref="S3767:S3770" si="317">N3767/Q3767</f>
        <v>10119.499698613623</v>
      </c>
      <c r="T3767" s="1265"/>
      <c r="U3767" s="1292" t="s">
        <v>1690</v>
      </c>
      <c r="V3767" s="1293"/>
    </row>
    <row r="3768" spans="1:22" ht="18">
      <c r="A3768" s="1652"/>
      <c r="B3768" s="817">
        <v>7</v>
      </c>
      <c r="C3768" s="1099">
        <v>100</v>
      </c>
      <c r="D3768" s="1102">
        <v>58</v>
      </c>
      <c r="E3768" s="1102">
        <v>18</v>
      </c>
      <c r="F3768" s="1102">
        <v>30</v>
      </c>
      <c r="G3768" s="514">
        <v>496</v>
      </c>
      <c r="H3768" s="514" t="s">
        <v>82</v>
      </c>
      <c r="I3768" s="514" t="s">
        <v>82</v>
      </c>
      <c r="J3768" s="764" t="s">
        <v>443</v>
      </c>
      <c r="K3768" s="764" t="s">
        <v>443</v>
      </c>
      <c r="L3768" s="868" t="s">
        <v>484</v>
      </c>
      <c r="M3768" s="468" t="s">
        <v>2187</v>
      </c>
      <c r="N3768" s="514">
        <v>180000</v>
      </c>
      <c r="O3768" s="756">
        <v>25.85</v>
      </c>
      <c r="P3768" s="1130">
        <v>22</v>
      </c>
      <c r="Q3768" s="537">
        <f t="shared" si="316"/>
        <v>20.163</v>
      </c>
      <c r="R3768" s="470">
        <f>Q3768*0.75</f>
        <v>15.122250000000001</v>
      </c>
      <c r="S3768" s="1264">
        <f t="shared" si="317"/>
        <v>8927.2429697961616</v>
      </c>
      <c r="T3768" s="1265"/>
      <c r="U3768" s="1292" t="s">
        <v>1690</v>
      </c>
      <c r="V3768" s="1293"/>
    </row>
    <row r="3769" spans="1:22" ht="18">
      <c r="A3769" s="1652"/>
      <c r="B3769" s="817">
        <v>8</v>
      </c>
      <c r="C3769" s="1099" t="s">
        <v>82</v>
      </c>
      <c r="D3769" s="1102">
        <v>230</v>
      </c>
      <c r="E3769" s="1102">
        <v>0</v>
      </c>
      <c r="F3769" s="1103" t="s">
        <v>82</v>
      </c>
      <c r="G3769" s="514">
        <v>0</v>
      </c>
      <c r="H3769" s="514" t="s">
        <v>82</v>
      </c>
      <c r="I3769" s="514" t="s">
        <v>82</v>
      </c>
      <c r="J3769" s="764" t="s">
        <v>697</v>
      </c>
      <c r="K3769" s="764">
        <v>0</v>
      </c>
      <c r="L3769" s="514" t="s">
        <v>82</v>
      </c>
      <c r="M3769" s="468" t="s">
        <v>82</v>
      </c>
      <c r="N3769" s="940"/>
      <c r="O3769" s="756"/>
      <c r="P3769" s="871"/>
      <c r="Q3769" s="537">
        <f t="shared" si="316"/>
        <v>0</v>
      </c>
      <c r="R3769" s="470">
        <f>Q3769*0.93</f>
        <v>0</v>
      </c>
      <c r="S3769" s="1264" t="e">
        <f t="shared" si="317"/>
        <v>#DIV/0!</v>
      </c>
      <c r="T3769" s="1265"/>
      <c r="U3769" s="1292" t="s">
        <v>472</v>
      </c>
      <c r="V3769" s="1293"/>
    </row>
    <row r="3770" spans="1:22" ht="18">
      <c r="A3770" s="1652"/>
      <c r="B3770" s="817" t="s">
        <v>465</v>
      </c>
      <c r="C3770" s="1099" t="s">
        <v>82</v>
      </c>
      <c r="D3770" s="1098">
        <v>34</v>
      </c>
      <c r="E3770" s="1104">
        <v>34</v>
      </c>
      <c r="F3770" s="1103" t="s">
        <v>82</v>
      </c>
      <c r="G3770" s="838" t="s">
        <v>96</v>
      </c>
      <c r="H3770" s="468" t="s">
        <v>82</v>
      </c>
      <c r="I3770" s="514" t="s">
        <v>82</v>
      </c>
      <c r="J3770" s="764" t="s">
        <v>699</v>
      </c>
      <c r="K3770" s="514">
        <v>0</v>
      </c>
      <c r="L3770" s="514" t="s">
        <v>82</v>
      </c>
      <c r="M3770" s="863" t="s">
        <v>82</v>
      </c>
      <c r="N3770" s="923"/>
      <c r="O3770" s="756"/>
      <c r="P3770" s="871"/>
      <c r="Q3770" s="537">
        <f t="shared" si="316"/>
        <v>0</v>
      </c>
      <c r="R3770" s="470">
        <f>Q3770*0.93</f>
        <v>0</v>
      </c>
      <c r="S3770" s="1264" t="e">
        <f t="shared" si="317"/>
        <v>#DIV/0!</v>
      </c>
      <c r="T3770" s="1265"/>
      <c r="U3770" s="1292" t="s">
        <v>473</v>
      </c>
      <c r="V3770" s="1293"/>
    </row>
    <row r="3771" spans="1:22" ht="18">
      <c r="A3771" s="1653"/>
      <c r="B3771" s="817" t="s">
        <v>467</v>
      </c>
      <c r="C3771" s="1131">
        <v>65</v>
      </c>
      <c r="D3771" s="1098">
        <v>31</v>
      </c>
      <c r="E3771" s="1109">
        <v>20</v>
      </c>
      <c r="F3771" s="1105">
        <v>30</v>
      </c>
      <c r="G3771" s="514">
        <v>497</v>
      </c>
      <c r="H3771" s="468" t="s">
        <v>82</v>
      </c>
      <c r="I3771" s="514" t="s">
        <v>82</v>
      </c>
      <c r="J3771" s="764">
        <v>0</v>
      </c>
      <c r="K3771" s="764">
        <v>0</v>
      </c>
      <c r="L3771" s="868" t="s">
        <v>484</v>
      </c>
      <c r="M3771" s="1091" t="s">
        <v>2124</v>
      </c>
      <c r="N3771" s="514">
        <v>88000</v>
      </c>
      <c r="O3771" s="787">
        <v>25.2</v>
      </c>
      <c r="P3771" s="801">
        <v>80</v>
      </c>
      <c r="Q3771" s="537">
        <f t="shared" si="316"/>
        <v>5.04</v>
      </c>
      <c r="R3771" s="470">
        <f>Q3771*0.7835</f>
        <v>3.9488399999999997</v>
      </c>
      <c r="S3771" s="1264">
        <f>N3771/Q3771</f>
        <v>17460.317460317459</v>
      </c>
      <c r="T3771" s="1265"/>
      <c r="U3771" s="1292" t="s">
        <v>1690</v>
      </c>
      <c r="V3771" s="1293"/>
    </row>
    <row r="3772" spans="1:22" ht="18">
      <c r="A3772" s="1651">
        <v>45870</v>
      </c>
      <c r="B3772" s="817" t="s">
        <v>256</v>
      </c>
      <c r="C3772" s="1095">
        <v>80</v>
      </c>
      <c r="D3772" s="1096">
        <v>67</v>
      </c>
      <c r="E3772" s="1101">
        <v>48</v>
      </c>
      <c r="F3772" s="1098">
        <v>32</v>
      </c>
      <c r="G3772" s="514">
        <v>521</v>
      </c>
      <c r="H3772" s="970">
        <v>166</v>
      </c>
      <c r="I3772" s="514" t="s">
        <v>82</v>
      </c>
      <c r="J3772" s="1160" t="s">
        <v>1016</v>
      </c>
      <c r="K3772" s="839" t="s">
        <v>96</v>
      </c>
      <c r="L3772" s="868" t="s">
        <v>484</v>
      </c>
      <c r="M3772" s="468" t="s">
        <v>2136</v>
      </c>
      <c r="N3772" s="786">
        <v>81609</v>
      </c>
      <c r="O3772" s="756">
        <v>156</v>
      </c>
      <c r="P3772" s="768">
        <v>95</v>
      </c>
      <c r="Q3772" s="537">
        <f>O3772*(100-P3772)/100</f>
        <v>7.8</v>
      </c>
      <c r="R3772" s="470">
        <f>Q3772*0.75</f>
        <v>5.85</v>
      </c>
      <c r="S3772" s="1264">
        <f>N3772/Q3772</f>
        <v>10462.692307692309</v>
      </c>
      <c r="T3772" s="1265"/>
      <c r="U3772" s="1292" t="s">
        <v>2185</v>
      </c>
      <c r="V3772" s="1293"/>
    </row>
    <row r="3773" spans="1:22" ht="18">
      <c r="A3773" s="1652"/>
      <c r="B3773" s="817">
        <v>6</v>
      </c>
      <c r="C3773" s="1099">
        <v>100</v>
      </c>
      <c r="D3773" s="1100">
        <v>48</v>
      </c>
      <c r="E3773" s="1101">
        <v>72</v>
      </c>
      <c r="F3773" s="1102">
        <v>30</v>
      </c>
      <c r="G3773" s="514">
        <v>526</v>
      </c>
      <c r="H3773" s="514" t="s">
        <v>82</v>
      </c>
      <c r="I3773" s="514" t="s">
        <v>82</v>
      </c>
      <c r="J3773" s="838" t="s">
        <v>1814</v>
      </c>
      <c r="K3773" s="1187">
        <v>6.5</v>
      </c>
      <c r="L3773" s="868" t="s">
        <v>484</v>
      </c>
      <c r="M3773" s="468" t="s">
        <v>1740</v>
      </c>
      <c r="N3773" s="786">
        <v>133541</v>
      </c>
      <c r="O3773" s="756">
        <v>22.11</v>
      </c>
      <c r="P3773" s="801">
        <v>40</v>
      </c>
      <c r="Q3773" s="537">
        <f t="shared" ref="Q3773:Q3777" si="318">O3773*(100-P3773)/100</f>
        <v>13.265999999999998</v>
      </c>
      <c r="R3773" s="470">
        <f>Q3773*0.75</f>
        <v>9.9494999999999987</v>
      </c>
      <c r="S3773" s="1264">
        <f t="shared" ref="S3773:S3776" si="319">N3773/Q3773</f>
        <v>10066.410372380524</v>
      </c>
      <c r="T3773" s="1265"/>
      <c r="U3773" s="1292" t="s">
        <v>1690</v>
      </c>
      <c r="V3773" s="1293"/>
    </row>
    <row r="3774" spans="1:22" ht="18">
      <c r="A3774" s="1652"/>
      <c r="B3774" s="817">
        <v>7</v>
      </c>
      <c r="C3774" s="1099">
        <v>100</v>
      </c>
      <c r="D3774" s="1102">
        <v>58</v>
      </c>
      <c r="E3774" s="1102">
        <v>18</v>
      </c>
      <c r="F3774" s="1102">
        <v>30</v>
      </c>
      <c r="G3774" s="514">
        <v>496</v>
      </c>
      <c r="H3774" s="514" t="s">
        <v>82</v>
      </c>
      <c r="I3774" s="514" t="s">
        <v>82</v>
      </c>
      <c r="J3774" s="764" t="s">
        <v>443</v>
      </c>
      <c r="K3774" s="764" t="s">
        <v>443</v>
      </c>
      <c r="L3774" s="868" t="s">
        <v>484</v>
      </c>
      <c r="M3774" s="468" t="s">
        <v>2187</v>
      </c>
      <c r="N3774" s="514">
        <v>180000</v>
      </c>
      <c r="O3774" s="756">
        <v>25.85</v>
      </c>
      <c r="P3774" s="1130">
        <v>22</v>
      </c>
      <c r="Q3774" s="537">
        <f t="shared" si="318"/>
        <v>20.163</v>
      </c>
      <c r="R3774" s="470">
        <f>Q3774*0.75</f>
        <v>15.122250000000001</v>
      </c>
      <c r="S3774" s="1264">
        <f t="shared" si="319"/>
        <v>8927.2429697961616</v>
      </c>
      <c r="T3774" s="1265"/>
      <c r="U3774" s="1292" t="s">
        <v>1690</v>
      </c>
      <c r="V3774" s="1293"/>
    </row>
    <row r="3775" spans="1:22" ht="18">
      <c r="A3775" s="1652"/>
      <c r="B3775" s="817">
        <v>8</v>
      </c>
      <c r="C3775" s="1099" t="s">
        <v>82</v>
      </c>
      <c r="D3775" s="1102">
        <v>230</v>
      </c>
      <c r="E3775" s="1102">
        <v>0</v>
      </c>
      <c r="F3775" s="1103" t="s">
        <v>82</v>
      </c>
      <c r="G3775" s="514">
        <v>0</v>
      </c>
      <c r="H3775" s="514" t="s">
        <v>82</v>
      </c>
      <c r="I3775" s="514" t="s">
        <v>82</v>
      </c>
      <c r="J3775" s="764" t="s">
        <v>697</v>
      </c>
      <c r="K3775" s="764">
        <v>0</v>
      </c>
      <c r="L3775" s="514" t="s">
        <v>82</v>
      </c>
      <c r="M3775" s="468" t="s">
        <v>82</v>
      </c>
      <c r="N3775" s="940"/>
      <c r="O3775" s="756"/>
      <c r="P3775" s="871"/>
      <c r="Q3775" s="537">
        <f t="shared" si="318"/>
        <v>0</v>
      </c>
      <c r="R3775" s="470">
        <f>Q3775*0.93</f>
        <v>0</v>
      </c>
      <c r="S3775" s="1264" t="e">
        <f t="shared" si="319"/>
        <v>#DIV/0!</v>
      </c>
      <c r="T3775" s="1265"/>
      <c r="U3775" s="1292" t="s">
        <v>472</v>
      </c>
      <c r="V3775" s="1293"/>
    </row>
    <row r="3776" spans="1:22" ht="18">
      <c r="A3776" s="1652"/>
      <c r="B3776" s="817" t="s">
        <v>465</v>
      </c>
      <c r="C3776" s="1099" t="s">
        <v>82</v>
      </c>
      <c r="D3776" s="1098">
        <v>34</v>
      </c>
      <c r="E3776" s="1104">
        <v>34</v>
      </c>
      <c r="F3776" s="1103" t="s">
        <v>82</v>
      </c>
      <c r="G3776" s="838" t="s">
        <v>96</v>
      </c>
      <c r="H3776" s="468" t="s">
        <v>82</v>
      </c>
      <c r="I3776" s="514" t="s">
        <v>82</v>
      </c>
      <c r="J3776" s="764" t="s">
        <v>699</v>
      </c>
      <c r="K3776" s="514">
        <v>0</v>
      </c>
      <c r="L3776" s="514" t="s">
        <v>82</v>
      </c>
      <c r="M3776" s="863" t="s">
        <v>82</v>
      </c>
      <c r="N3776" s="923"/>
      <c r="O3776" s="756"/>
      <c r="P3776" s="871"/>
      <c r="Q3776" s="537">
        <f t="shared" si="318"/>
        <v>0</v>
      </c>
      <c r="R3776" s="470">
        <f>Q3776*0.93</f>
        <v>0</v>
      </c>
      <c r="S3776" s="1264" t="e">
        <f t="shared" si="319"/>
        <v>#DIV/0!</v>
      </c>
      <c r="T3776" s="1265"/>
      <c r="U3776" s="1292" t="s">
        <v>473</v>
      </c>
      <c r="V3776" s="1293"/>
    </row>
    <row r="3777" spans="1:22" ht="18">
      <c r="A3777" s="1653"/>
      <c r="B3777" s="817" t="s">
        <v>467</v>
      </c>
      <c r="C3777" s="1131">
        <v>65</v>
      </c>
      <c r="D3777" s="1098">
        <v>31</v>
      </c>
      <c r="E3777" s="1109">
        <v>20</v>
      </c>
      <c r="F3777" s="1105">
        <v>30</v>
      </c>
      <c r="G3777" s="514">
        <v>497</v>
      </c>
      <c r="H3777" s="468" t="s">
        <v>82</v>
      </c>
      <c r="I3777" s="514" t="s">
        <v>82</v>
      </c>
      <c r="J3777" s="764">
        <v>0</v>
      </c>
      <c r="K3777" s="764">
        <v>0</v>
      </c>
      <c r="L3777" s="868" t="s">
        <v>484</v>
      </c>
      <c r="M3777" s="1091" t="s">
        <v>2124</v>
      </c>
      <c r="N3777" s="514">
        <v>88000</v>
      </c>
      <c r="O3777" s="787">
        <v>25.2</v>
      </c>
      <c r="P3777" s="801">
        <v>80</v>
      </c>
      <c r="Q3777" s="537">
        <f t="shared" si="318"/>
        <v>5.04</v>
      </c>
      <c r="R3777" s="470">
        <f>Q3777*0.7835</f>
        <v>3.9488399999999997</v>
      </c>
      <c r="S3777" s="1264">
        <f>N3777/Q3777</f>
        <v>17460.317460317459</v>
      </c>
      <c r="T3777" s="1265"/>
      <c r="U3777" s="1292" t="s">
        <v>1690</v>
      </c>
      <c r="V3777" s="1293"/>
    </row>
    <row r="3778" spans="1:22" ht="18">
      <c r="A3778" s="1651">
        <v>45871</v>
      </c>
      <c r="B3778" s="817" t="s">
        <v>256</v>
      </c>
      <c r="C3778" s="1095">
        <v>80</v>
      </c>
      <c r="D3778" s="1096">
        <v>67</v>
      </c>
      <c r="E3778" s="1101">
        <v>48</v>
      </c>
      <c r="F3778" s="1098">
        <v>32</v>
      </c>
      <c r="G3778" s="514">
        <v>521</v>
      </c>
      <c r="H3778" s="970">
        <v>166</v>
      </c>
      <c r="I3778" s="514" t="s">
        <v>82</v>
      </c>
      <c r="J3778" s="1160" t="s">
        <v>1016</v>
      </c>
      <c r="K3778" s="839" t="s">
        <v>96</v>
      </c>
      <c r="L3778" s="868" t="s">
        <v>484</v>
      </c>
      <c r="M3778" s="468" t="s">
        <v>2136</v>
      </c>
      <c r="N3778" s="786">
        <v>81609</v>
      </c>
      <c r="O3778" s="756">
        <v>156</v>
      </c>
      <c r="P3778" s="768">
        <v>95</v>
      </c>
      <c r="Q3778" s="537">
        <f>O3778*(100-P3778)/100</f>
        <v>7.8</v>
      </c>
      <c r="R3778" s="470">
        <f>Q3778*0.75</f>
        <v>5.85</v>
      </c>
      <c r="S3778" s="1264">
        <f>N3778/Q3778</f>
        <v>10462.692307692309</v>
      </c>
      <c r="T3778" s="1265"/>
      <c r="U3778" s="1292" t="s">
        <v>2185</v>
      </c>
      <c r="V3778" s="1293"/>
    </row>
    <row r="3779" spans="1:22" ht="18">
      <c r="A3779" s="1652"/>
      <c r="B3779" s="817">
        <v>6</v>
      </c>
      <c r="C3779" s="1099">
        <v>100</v>
      </c>
      <c r="D3779" s="1100">
        <v>48</v>
      </c>
      <c r="E3779" s="1101">
        <v>72</v>
      </c>
      <c r="F3779" s="1102">
        <v>30</v>
      </c>
      <c r="G3779" s="514">
        <v>526</v>
      </c>
      <c r="H3779" s="514" t="s">
        <v>82</v>
      </c>
      <c r="I3779" s="514" t="s">
        <v>82</v>
      </c>
      <c r="J3779" s="838" t="s">
        <v>1814</v>
      </c>
      <c r="K3779" s="1187">
        <v>6.5</v>
      </c>
      <c r="L3779" s="868" t="s">
        <v>484</v>
      </c>
      <c r="M3779" s="468" t="s">
        <v>1740</v>
      </c>
      <c r="N3779" s="786">
        <v>133176</v>
      </c>
      <c r="O3779" s="756">
        <v>20.66</v>
      </c>
      <c r="P3779" s="801">
        <v>40</v>
      </c>
      <c r="Q3779" s="537">
        <f t="shared" ref="Q3779:Q3783" si="320">O3779*(100-P3779)/100</f>
        <v>12.395999999999999</v>
      </c>
      <c r="R3779" s="470">
        <f>Q3779*0.75</f>
        <v>9.2969999999999988</v>
      </c>
      <c r="S3779" s="1264">
        <f t="shared" ref="S3779:S3782" si="321">N3779/Q3779</f>
        <v>10743.465634075508</v>
      </c>
      <c r="T3779" s="1265"/>
      <c r="U3779" s="1292" t="s">
        <v>1690</v>
      </c>
      <c r="V3779" s="1293"/>
    </row>
    <row r="3780" spans="1:22" ht="18">
      <c r="A3780" s="1652"/>
      <c r="B3780" s="817">
        <v>7</v>
      </c>
      <c r="C3780" s="1099">
        <v>100</v>
      </c>
      <c r="D3780" s="1102">
        <v>58</v>
      </c>
      <c r="E3780" s="1102">
        <v>18</v>
      </c>
      <c r="F3780" s="1102">
        <v>30</v>
      </c>
      <c r="G3780" s="514">
        <v>496</v>
      </c>
      <c r="H3780" s="514" t="s">
        <v>82</v>
      </c>
      <c r="I3780" s="514" t="s">
        <v>82</v>
      </c>
      <c r="J3780" s="764" t="s">
        <v>443</v>
      </c>
      <c r="K3780" s="764" t="s">
        <v>443</v>
      </c>
      <c r="L3780" s="868" t="s">
        <v>484</v>
      </c>
      <c r="M3780" s="468" t="s">
        <v>2187</v>
      </c>
      <c r="N3780" s="514">
        <v>180000</v>
      </c>
      <c r="O3780" s="756">
        <v>25.85</v>
      </c>
      <c r="P3780" s="1130">
        <v>22</v>
      </c>
      <c r="Q3780" s="537">
        <f t="shared" si="320"/>
        <v>20.163</v>
      </c>
      <c r="R3780" s="470">
        <f>Q3780*0.75</f>
        <v>15.122250000000001</v>
      </c>
      <c r="S3780" s="1264">
        <f t="shared" si="321"/>
        <v>8927.2429697961616</v>
      </c>
      <c r="T3780" s="1265"/>
      <c r="U3780" s="1292" t="s">
        <v>1690</v>
      </c>
      <c r="V3780" s="1293"/>
    </row>
    <row r="3781" spans="1:22" ht="18">
      <c r="A3781" s="1652"/>
      <c r="B3781" s="817">
        <v>8</v>
      </c>
      <c r="C3781" s="1099" t="s">
        <v>82</v>
      </c>
      <c r="D3781" s="1102">
        <v>230</v>
      </c>
      <c r="E3781" s="1102">
        <v>0</v>
      </c>
      <c r="F3781" s="1103" t="s">
        <v>82</v>
      </c>
      <c r="G3781" s="514">
        <v>0</v>
      </c>
      <c r="H3781" s="514" t="s">
        <v>82</v>
      </c>
      <c r="I3781" s="514" t="s">
        <v>82</v>
      </c>
      <c r="J3781" s="764" t="s">
        <v>697</v>
      </c>
      <c r="K3781" s="764">
        <v>0</v>
      </c>
      <c r="L3781" s="514" t="s">
        <v>82</v>
      </c>
      <c r="M3781" s="468" t="s">
        <v>82</v>
      </c>
      <c r="N3781" s="940"/>
      <c r="O3781" s="756"/>
      <c r="P3781" s="871"/>
      <c r="Q3781" s="537">
        <f t="shared" si="320"/>
        <v>0</v>
      </c>
      <c r="R3781" s="470">
        <f>Q3781*0.93</f>
        <v>0</v>
      </c>
      <c r="S3781" s="1264" t="e">
        <f t="shared" si="321"/>
        <v>#DIV/0!</v>
      </c>
      <c r="T3781" s="1265"/>
      <c r="U3781" s="1292" t="s">
        <v>472</v>
      </c>
      <c r="V3781" s="1293"/>
    </row>
    <row r="3782" spans="1:22" ht="18">
      <c r="A3782" s="1652"/>
      <c r="B3782" s="817" t="s">
        <v>465</v>
      </c>
      <c r="C3782" s="1099" t="s">
        <v>82</v>
      </c>
      <c r="D3782" s="1098">
        <v>34</v>
      </c>
      <c r="E3782" s="1104">
        <v>34</v>
      </c>
      <c r="F3782" s="1103" t="s">
        <v>82</v>
      </c>
      <c r="G3782" s="838" t="s">
        <v>96</v>
      </c>
      <c r="H3782" s="468" t="s">
        <v>82</v>
      </c>
      <c r="I3782" s="514" t="s">
        <v>82</v>
      </c>
      <c r="J3782" s="764" t="s">
        <v>699</v>
      </c>
      <c r="K3782" s="514">
        <v>0</v>
      </c>
      <c r="L3782" s="514" t="s">
        <v>82</v>
      </c>
      <c r="M3782" s="863" t="s">
        <v>82</v>
      </c>
      <c r="N3782" s="923"/>
      <c r="O3782" s="756"/>
      <c r="P3782" s="871"/>
      <c r="Q3782" s="537">
        <f t="shared" si="320"/>
        <v>0</v>
      </c>
      <c r="R3782" s="470">
        <f>Q3782*0.93</f>
        <v>0</v>
      </c>
      <c r="S3782" s="1264" t="e">
        <f t="shared" si="321"/>
        <v>#DIV/0!</v>
      </c>
      <c r="T3782" s="1265"/>
      <c r="U3782" s="1292" t="s">
        <v>473</v>
      </c>
      <c r="V3782" s="1293"/>
    </row>
    <row r="3783" spans="1:22" ht="18">
      <c r="A3783" s="1653"/>
      <c r="B3783" s="817" t="s">
        <v>467</v>
      </c>
      <c r="C3783" s="1131">
        <v>65</v>
      </c>
      <c r="D3783" s="1098">
        <v>31</v>
      </c>
      <c r="E3783" s="1109">
        <v>20</v>
      </c>
      <c r="F3783" s="1105">
        <v>30</v>
      </c>
      <c r="G3783" s="514">
        <v>497</v>
      </c>
      <c r="H3783" s="468" t="s">
        <v>82</v>
      </c>
      <c r="I3783" s="514" t="s">
        <v>82</v>
      </c>
      <c r="J3783" s="764">
        <v>0</v>
      </c>
      <c r="K3783" s="764">
        <v>0</v>
      </c>
      <c r="L3783" s="868" t="s">
        <v>484</v>
      </c>
      <c r="M3783" s="1091" t="s">
        <v>2124</v>
      </c>
      <c r="N3783" s="514">
        <v>88000</v>
      </c>
      <c r="O3783" s="787">
        <v>25.2</v>
      </c>
      <c r="P3783" s="801">
        <v>80</v>
      </c>
      <c r="Q3783" s="537">
        <f t="shared" si="320"/>
        <v>5.04</v>
      </c>
      <c r="R3783" s="470">
        <f>Q3783*0.7835</f>
        <v>3.9488399999999997</v>
      </c>
      <c r="S3783" s="1264">
        <f>N3783/Q3783</f>
        <v>17460.317460317459</v>
      </c>
      <c r="T3783" s="1265"/>
      <c r="U3783" s="1292" t="s">
        <v>1690</v>
      </c>
      <c r="V3783" s="1293"/>
    </row>
    <row r="3784" spans="1:22" ht="18">
      <c r="A3784" s="1651">
        <v>45872</v>
      </c>
      <c r="B3784" s="817" t="s">
        <v>256</v>
      </c>
      <c r="C3784" s="1095">
        <v>80</v>
      </c>
      <c r="D3784" s="1096">
        <v>67</v>
      </c>
      <c r="E3784" s="1101">
        <v>48</v>
      </c>
      <c r="F3784" s="1098">
        <v>32</v>
      </c>
      <c r="G3784" s="514">
        <v>521</v>
      </c>
      <c r="H3784" s="970">
        <v>166</v>
      </c>
      <c r="I3784" s="514" t="s">
        <v>82</v>
      </c>
      <c r="J3784" s="1160" t="s">
        <v>1016</v>
      </c>
      <c r="K3784" s="839" t="s">
        <v>96</v>
      </c>
      <c r="L3784" s="868" t="s">
        <v>484</v>
      </c>
      <c r="M3784" s="468" t="s">
        <v>2136</v>
      </c>
      <c r="N3784" s="786">
        <v>81609</v>
      </c>
      <c r="O3784" s="756">
        <v>156</v>
      </c>
      <c r="P3784" s="768">
        <v>95</v>
      </c>
      <c r="Q3784" s="537">
        <f>O3784*(100-P3784)/100</f>
        <v>7.8</v>
      </c>
      <c r="R3784" s="470">
        <f>Q3784*0.75</f>
        <v>5.85</v>
      </c>
      <c r="S3784" s="1264">
        <f>N3784/Q3784</f>
        <v>10462.692307692309</v>
      </c>
      <c r="T3784" s="1265"/>
      <c r="U3784" s="1292" t="s">
        <v>2185</v>
      </c>
      <c r="V3784" s="1293"/>
    </row>
    <row r="3785" spans="1:22" ht="18">
      <c r="A3785" s="1652"/>
      <c r="B3785" s="817">
        <v>6</v>
      </c>
      <c r="C3785" s="1099">
        <v>100</v>
      </c>
      <c r="D3785" s="1100">
        <v>48</v>
      </c>
      <c r="E3785" s="1101">
        <v>72</v>
      </c>
      <c r="F3785" s="1102">
        <v>30</v>
      </c>
      <c r="G3785" s="514">
        <v>526</v>
      </c>
      <c r="H3785" s="514" t="s">
        <v>82</v>
      </c>
      <c r="I3785" s="514" t="s">
        <v>82</v>
      </c>
      <c r="J3785" s="838" t="s">
        <v>1814</v>
      </c>
      <c r="K3785" s="1187">
        <v>6.5</v>
      </c>
      <c r="L3785" s="868" t="s">
        <v>484</v>
      </c>
      <c r="M3785" s="468" t="s">
        <v>1740</v>
      </c>
      <c r="N3785" s="786">
        <v>132068</v>
      </c>
      <c r="O3785" s="756">
        <v>20.399999999999999</v>
      </c>
      <c r="P3785" s="801">
        <v>40</v>
      </c>
      <c r="Q3785" s="537">
        <f t="shared" ref="Q3785:Q3789" si="322">O3785*(100-P3785)/100</f>
        <v>12.24</v>
      </c>
      <c r="R3785" s="470">
        <f>Q3785*0.75</f>
        <v>9.18</v>
      </c>
      <c r="S3785" s="1264">
        <f t="shared" ref="S3785:S3788" si="323">N3785/Q3785</f>
        <v>10789.869281045751</v>
      </c>
      <c r="T3785" s="1265"/>
      <c r="U3785" s="1292" t="s">
        <v>1690</v>
      </c>
      <c r="V3785" s="1293"/>
    </row>
    <row r="3786" spans="1:22" ht="18">
      <c r="A3786" s="1652"/>
      <c r="B3786" s="817">
        <v>7</v>
      </c>
      <c r="C3786" s="1099">
        <v>100</v>
      </c>
      <c r="D3786" s="1102">
        <v>58</v>
      </c>
      <c r="E3786" s="1102">
        <v>18</v>
      </c>
      <c r="F3786" s="1102">
        <v>30</v>
      </c>
      <c r="G3786" s="514">
        <v>496</v>
      </c>
      <c r="H3786" s="514" t="s">
        <v>82</v>
      </c>
      <c r="I3786" s="514" t="s">
        <v>82</v>
      </c>
      <c r="J3786" s="764" t="s">
        <v>443</v>
      </c>
      <c r="K3786" s="764" t="s">
        <v>443</v>
      </c>
      <c r="L3786" s="868" t="s">
        <v>484</v>
      </c>
      <c r="M3786" s="468" t="s">
        <v>2187</v>
      </c>
      <c r="N3786" s="514">
        <v>180000</v>
      </c>
      <c r="O3786" s="756">
        <v>25.85</v>
      </c>
      <c r="P3786" s="1130">
        <v>22</v>
      </c>
      <c r="Q3786" s="537">
        <f t="shared" si="322"/>
        <v>20.163</v>
      </c>
      <c r="R3786" s="470">
        <f>Q3786*0.75</f>
        <v>15.122250000000001</v>
      </c>
      <c r="S3786" s="1264">
        <f t="shared" si="323"/>
        <v>8927.2429697961616</v>
      </c>
      <c r="T3786" s="1265"/>
      <c r="U3786" s="1292" t="s">
        <v>1690</v>
      </c>
      <c r="V3786" s="1293"/>
    </row>
    <row r="3787" spans="1:22" ht="18">
      <c r="A3787" s="1652"/>
      <c r="B3787" s="817">
        <v>8</v>
      </c>
      <c r="C3787" s="1099" t="s">
        <v>82</v>
      </c>
      <c r="D3787" s="1102">
        <v>230</v>
      </c>
      <c r="E3787" s="1102">
        <v>0</v>
      </c>
      <c r="F3787" s="1103" t="s">
        <v>82</v>
      </c>
      <c r="G3787" s="514">
        <v>0</v>
      </c>
      <c r="H3787" s="514" t="s">
        <v>82</v>
      </c>
      <c r="I3787" s="514" t="s">
        <v>82</v>
      </c>
      <c r="J3787" s="764" t="s">
        <v>697</v>
      </c>
      <c r="K3787" s="764">
        <v>0</v>
      </c>
      <c r="L3787" s="514" t="s">
        <v>82</v>
      </c>
      <c r="M3787" s="468" t="s">
        <v>82</v>
      </c>
      <c r="N3787" s="940"/>
      <c r="O3787" s="756"/>
      <c r="P3787" s="871"/>
      <c r="Q3787" s="537">
        <f t="shared" si="322"/>
        <v>0</v>
      </c>
      <c r="R3787" s="470">
        <f>Q3787*0.93</f>
        <v>0</v>
      </c>
      <c r="S3787" s="1264" t="e">
        <f t="shared" si="323"/>
        <v>#DIV/0!</v>
      </c>
      <c r="T3787" s="1265"/>
      <c r="U3787" s="1292" t="s">
        <v>472</v>
      </c>
      <c r="V3787" s="1293"/>
    </row>
    <row r="3788" spans="1:22" ht="18">
      <c r="A3788" s="1652"/>
      <c r="B3788" s="817" t="s">
        <v>465</v>
      </c>
      <c r="C3788" s="1099" t="s">
        <v>82</v>
      </c>
      <c r="D3788" s="1098">
        <v>34</v>
      </c>
      <c r="E3788" s="1104">
        <v>34</v>
      </c>
      <c r="F3788" s="1103" t="s">
        <v>82</v>
      </c>
      <c r="G3788" s="838" t="s">
        <v>96</v>
      </c>
      <c r="H3788" s="468" t="s">
        <v>82</v>
      </c>
      <c r="I3788" s="514" t="s">
        <v>82</v>
      </c>
      <c r="J3788" s="764" t="s">
        <v>699</v>
      </c>
      <c r="K3788" s="514">
        <v>0</v>
      </c>
      <c r="L3788" s="514" t="s">
        <v>82</v>
      </c>
      <c r="M3788" s="863" t="s">
        <v>82</v>
      </c>
      <c r="N3788" s="923"/>
      <c r="O3788" s="756"/>
      <c r="P3788" s="871"/>
      <c r="Q3788" s="537">
        <f t="shared" si="322"/>
        <v>0</v>
      </c>
      <c r="R3788" s="470">
        <f>Q3788*0.93</f>
        <v>0</v>
      </c>
      <c r="S3788" s="1264" t="e">
        <f t="shared" si="323"/>
        <v>#DIV/0!</v>
      </c>
      <c r="T3788" s="1265"/>
      <c r="U3788" s="1292" t="s">
        <v>473</v>
      </c>
      <c r="V3788" s="1293"/>
    </row>
    <row r="3789" spans="1:22" ht="18">
      <c r="A3789" s="1653"/>
      <c r="B3789" s="817" t="s">
        <v>467</v>
      </c>
      <c r="C3789" s="1131">
        <v>65</v>
      </c>
      <c r="D3789" s="1098">
        <v>31</v>
      </c>
      <c r="E3789" s="1109">
        <v>20</v>
      </c>
      <c r="F3789" s="1105">
        <v>30</v>
      </c>
      <c r="G3789" s="514">
        <v>497</v>
      </c>
      <c r="H3789" s="468" t="s">
        <v>82</v>
      </c>
      <c r="I3789" s="514" t="s">
        <v>82</v>
      </c>
      <c r="J3789" s="764">
        <v>0</v>
      </c>
      <c r="K3789" s="764">
        <v>0</v>
      </c>
      <c r="L3789" s="868" t="s">
        <v>484</v>
      </c>
      <c r="M3789" s="1091" t="s">
        <v>2124</v>
      </c>
      <c r="N3789" s="514">
        <v>88000</v>
      </c>
      <c r="O3789" s="787">
        <v>25.2</v>
      </c>
      <c r="P3789" s="801">
        <v>80</v>
      </c>
      <c r="Q3789" s="537">
        <f t="shared" si="322"/>
        <v>5.04</v>
      </c>
      <c r="R3789" s="470">
        <f>Q3789*0.7835</f>
        <v>3.9488399999999997</v>
      </c>
      <c r="S3789" s="1264">
        <f>N3789/Q3789</f>
        <v>17460.317460317459</v>
      </c>
      <c r="T3789" s="1265"/>
      <c r="U3789" s="1292" t="s">
        <v>1690</v>
      </c>
      <c r="V3789" s="1293"/>
    </row>
    <row r="3790" spans="1:22" ht="18">
      <c r="A3790" s="1651">
        <v>45873</v>
      </c>
      <c r="B3790" s="817" t="s">
        <v>256</v>
      </c>
      <c r="C3790" s="1095">
        <v>80</v>
      </c>
      <c r="D3790" s="1096">
        <v>67</v>
      </c>
      <c r="E3790" s="1101">
        <v>48</v>
      </c>
      <c r="F3790" s="1098">
        <v>32</v>
      </c>
      <c r="G3790" s="514">
        <v>521</v>
      </c>
      <c r="H3790" s="970">
        <v>166</v>
      </c>
      <c r="I3790" s="514" t="s">
        <v>82</v>
      </c>
      <c r="J3790" s="1160" t="s">
        <v>1016</v>
      </c>
      <c r="K3790" s="839" t="s">
        <v>96</v>
      </c>
      <c r="L3790" s="868" t="s">
        <v>484</v>
      </c>
      <c r="M3790" s="468" t="s">
        <v>2136</v>
      </c>
      <c r="N3790" s="786">
        <v>84858</v>
      </c>
      <c r="O3790" s="756">
        <v>156</v>
      </c>
      <c r="P3790" s="768">
        <v>95</v>
      </c>
      <c r="Q3790" s="537">
        <f>O3790*(100-P3790)/100</f>
        <v>7.8</v>
      </c>
      <c r="R3790" s="470">
        <f>Q3790*0.75</f>
        <v>5.85</v>
      </c>
      <c r="S3790" s="1264">
        <f>N3790/Q3790</f>
        <v>10879.23076923077</v>
      </c>
      <c r="T3790" s="1265"/>
      <c r="U3790" s="1292" t="s">
        <v>2185</v>
      </c>
      <c r="V3790" s="1293"/>
    </row>
    <row r="3791" spans="1:22" ht="18">
      <c r="A3791" s="1652"/>
      <c r="B3791" s="817">
        <v>6</v>
      </c>
      <c r="C3791" s="1099">
        <v>100</v>
      </c>
      <c r="D3791" s="1100">
        <v>48</v>
      </c>
      <c r="E3791" s="1101">
        <v>72</v>
      </c>
      <c r="F3791" s="1102">
        <v>30</v>
      </c>
      <c r="G3791" s="514">
        <v>526</v>
      </c>
      <c r="H3791" s="514" t="s">
        <v>82</v>
      </c>
      <c r="I3791" s="514" t="s">
        <v>82</v>
      </c>
      <c r="J3791" s="838" t="s">
        <v>1814</v>
      </c>
      <c r="K3791" s="1187">
        <v>7</v>
      </c>
      <c r="L3791" s="868" t="s">
        <v>484</v>
      </c>
      <c r="M3791" s="468" t="s">
        <v>1740</v>
      </c>
      <c r="N3791" s="786">
        <v>132068</v>
      </c>
      <c r="O3791" s="756">
        <v>20.64</v>
      </c>
      <c r="P3791" s="801">
        <v>40</v>
      </c>
      <c r="Q3791" s="537">
        <f t="shared" ref="Q3791:Q3795" si="324">O3791*(100-P3791)/100</f>
        <v>12.384</v>
      </c>
      <c r="R3791" s="470">
        <f>Q3791*0.75</f>
        <v>9.2880000000000003</v>
      </c>
      <c r="S3791" s="1264">
        <f t="shared" ref="S3791:S3794" si="325">N3791/Q3791</f>
        <v>10664.405684754522</v>
      </c>
      <c r="T3791" s="1265"/>
      <c r="U3791" s="1292" t="s">
        <v>1690</v>
      </c>
      <c r="V3791" s="1293"/>
    </row>
    <row r="3792" spans="1:22" ht="18">
      <c r="A3792" s="1652"/>
      <c r="B3792" s="817">
        <v>7</v>
      </c>
      <c r="C3792" s="1099">
        <v>100</v>
      </c>
      <c r="D3792" s="1102">
        <v>58</v>
      </c>
      <c r="E3792" s="1102">
        <v>18</v>
      </c>
      <c r="F3792" s="1102">
        <v>30</v>
      </c>
      <c r="G3792" s="514">
        <v>496</v>
      </c>
      <c r="H3792" s="514" t="s">
        <v>82</v>
      </c>
      <c r="I3792" s="514" t="s">
        <v>82</v>
      </c>
      <c r="J3792" s="764" t="s">
        <v>443</v>
      </c>
      <c r="K3792" s="764" t="s">
        <v>443</v>
      </c>
      <c r="L3792" s="868" t="s">
        <v>484</v>
      </c>
      <c r="M3792" s="468" t="s">
        <v>2187</v>
      </c>
      <c r="N3792" s="514">
        <v>180000</v>
      </c>
      <c r="O3792" s="756">
        <v>25.85</v>
      </c>
      <c r="P3792" s="1130">
        <v>22</v>
      </c>
      <c r="Q3792" s="537">
        <f t="shared" si="324"/>
        <v>20.163</v>
      </c>
      <c r="R3792" s="470">
        <f>Q3792*0.75</f>
        <v>15.122250000000001</v>
      </c>
      <c r="S3792" s="1264">
        <f t="shared" si="325"/>
        <v>8927.2429697961616</v>
      </c>
      <c r="T3792" s="1265"/>
      <c r="U3792" s="1292" t="s">
        <v>1690</v>
      </c>
      <c r="V3792" s="1293"/>
    </row>
    <row r="3793" spans="1:23" ht="18">
      <c r="A3793" s="1652"/>
      <c r="B3793" s="817">
        <v>8</v>
      </c>
      <c r="C3793" s="1099" t="s">
        <v>82</v>
      </c>
      <c r="D3793" s="1102">
        <v>230</v>
      </c>
      <c r="E3793" s="1102">
        <v>0</v>
      </c>
      <c r="F3793" s="1103" t="s">
        <v>82</v>
      </c>
      <c r="G3793" s="514">
        <v>0</v>
      </c>
      <c r="H3793" s="514" t="s">
        <v>82</v>
      </c>
      <c r="I3793" s="514" t="s">
        <v>82</v>
      </c>
      <c r="J3793" s="764" t="s">
        <v>697</v>
      </c>
      <c r="K3793" s="764">
        <v>0</v>
      </c>
      <c r="L3793" s="514" t="s">
        <v>82</v>
      </c>
      <c r="M3793" s="468" t="s">
        <v>82</v>
      </c>
      <c r="N3793" s="940"/>
      <c r="O3793" s="756"/>
      <c r="P3793" s="871"/>
      <c r="Q3793" s="537">
        <f t="shared" si="324"/>
        <v>0</v>
      </c>
      <c r="R3793" s="470">
        <f>Q3793*0.93</f>
        <v>0</v>
      </c>
      <c r="S3793" s="1264" t="e">
        <f t="shared" si="325"/>
        <v>#DIV/0!</v>
      </c>
      <c r="T3793" s="1265"/>
      <c r="U3793" s="1292" t="s">
        <v>472</v>
      </c>
      <c r="V3793" s="1293"/>
    </row>
    <row r="3794" spans="1:23" ht="18">
      <c r="A3794" s="1652"/>
      <c r="B3794" s="817" t="s">
        <v>465</v>
      </c>
      <c r="C3794" s="1099" t="s">
        <v>82</v>
      </c>
      <c r="D3794" s="1098">
        <v>34</v>
      </c>
      <c r="E3794" s="1104">
        <v>34</v>
      </c>
      <c r="F3794" s="1103" t="s">
        <v>82</v>
      </c>
      <c r="G3794" s="838" t="s">
        <v>96</v>
      </c>
      <c r="H3794" s="468" t="s">
        <v>82</v>
      </c>
      <c r="I3794" s="514" t="s">
        <v>82</v>
      </c>
      <c r="J3794" s="764" t="s">
        <v>699</v>
      </c>
      <c r="K3794" s="514">
        <v>0</v>
      </c>
      <c r="L3794" s="514" t="s">
        <v>82</v>
      </c>
      <c r="M3794" s="863" t="s">
        <v>82</v>
      </c>
      <c r="N3794" s="923"/>
      <c r="O3794" s="756"/>
      <c r="P3794" s="871"/>
      <c r="Q3794" s="537">
        <f t="shared" si="324"/>
        <v>0</v>
      </c>
      <c r="R3794" s="470">
        <f>Q3794*0.93</f>
        <v>0</v>
      </c>
      <c r="S3794" s="1264" t="e">
        <f t="shared" si="325"/>
        <v>#DIV/0!</v>
      </c>
      <c r="T3794" s="1265"/>
      <c r="U3794" s="1292" t="s">
        <v>473</v>
      </c>
      <c r="V3794" s="1293"/>
    </row>
    <row r="3795" spans="1:23" ht="18">
      <c r="A3795" s="1653"/>
      <c r="B3795" s="817" t="s">
        <v>467</v>
      </c>
      <c r="C3795" s="1131">
        <v>65</v>
      </c>
      <c r="D3795" s="1098">
        <v>31</v>
      </c>
      <c r="E3795" s="1109">
        <v>20</v>
      </c>
      <c r="F3795" s="1105">
        <v>30</v>
      </c>
      <c r="G3795" s="514">
        <v>497</v>
      </c>
      <c r="H3795" s="468" t="s">
        <v>82</v>
      </c>
      <c r="I3795" s="514" t="s">
        <v>82</v>
      </c>
      <c r="J3795" s="764">
        <v>0</v>
      </c>
      <c r="K3795" s="764">
        <v>0</v>
      </c>
      <c r="L3795" s="868" t="s">
        <v>484</v>
      </c>
      <c r="M3795" s="1091" t="s">
        <v>2124</v>
      </c>
      <c r="N3795" s="514">
        <v>88000</v>
      </c>
      <c r="O3795" s="787">
        <v>25.2</v>
      </c>
      <c r="P3795" s="801">
        <v>80</v>
      </c>
      <c r="Q3795" s="537">
        <f t="shared" si="324"/>
        <v>5.04</v>
      </c>
      <c r="R3795" s="470">
        <f>Q3795*0.7835</f>
        <v>3.9488399999999997</v>
      </c>
      <c r="S3795" s="1264">
        <f>N3795/Q3795</f>
        <v>17460.317460317459</v>
      </c>
      <c r="T3795" s="1265"/>
      <c r="U3795" s="1292" t="s">
        <v>1690</v>
      </c>
      <c r="V3795" s="1293"/>
    </row>
    <row r="3796" spans="1:23" ht="19">
      <c r="A3796" s="1651">
        <v>45874</v>
      </c>
      <c r="B3796" s="817" t="s">
        <v>256</v>
      </c>
      <c r="C3796" s="1095" t="s">
        <v>2214</v>
      </c>
      <c r="D3796" s="1096" t="s">
        <v>2215</v>
      </c>
      <c r="E3796" s="1101">
        <v>48</v>
      </c>
      <c r="F3796" s="1098">
        <v>34</v>
      </c>
      <c r="G3796" s="514">
        <v>521</v>
      </c>
      <c r="H3796" s="970">
        <v>166</v>
      </c>
      <c r="I3796" s="514" t="s">
        <v>82</v>
      </c>
      <c r="J3796" s="1160" t="s">
        <v>1016</v>
      </c>
      <c r="K3796" s="839" t="s">
        <v>96</v>
      </c>
      <c r="L3796" s="868" t="s">
        <v>484</v>
      </c>
      <c r="M3796" s="468" t="s">
        <v>1198</v>
      </c>
      <c r="N3796" s="786">
        <v>59529</v>
      </c>
      <c r="O3796" s="756">
        <v>132</v>
      </c>
      <c r="P3796" s="768">
        <v>95</v>
      </c>
      <c r="Q3796" s="537">
        <f>O3796*(100-P3796)/100</f>
        <v>6.6</v>
      </c>
      <c r="R3796" s="470">
        <f>Q3796*0.75</f>
        <v>4.9499999999999993</v>
      </c>
      <c r="S3796" s="1264">
        <f>N3796/Q3796</f>
        <v>9019.5454545454559</v>
      </c>
      <c r="T3796" s="1265"/>
      <c r="U3796" s="1292" t="s">
        <v>1569</v>
      </c>
      <c r="V3796" s="1293"/>
    </row>
    <row r="3797" spans="1:23" ht="18">
      <c r="A3797" s="1652"/>
      <c r="B3797" s="817">
        <v>6</v>
      </c>
      <c r="C3797" s="1099">
        <v>100</v>
      </c>
      <c r="D3797" s="1100" t="s">
        <v>585</v>
      </c>
      <c r="E3797" s="1101">
        <v>72</v>
      </c>
      <c r="F3797" s="1102">
        <v>30</v>
      </c>
      <c r="G3797" s="514">
        <v>526</v>
      </c>
      <c r="H3797" s="514" t="s">
        <v>82</v>
      </c>
      <c r="I3797" s="514" t="s">
        <v>82</v>
      </c>
      <c r="J3797" s="838" t="s">
        <v>1814</v>
      </c>
      <c r="K3797" s="1187">
        <v>7.5</v>
      </c>
      <c r="L3797" s="868" t="s">
        <v>1881</v>
      </c>
      <c r="M3797" s="468" t="s">
        <v>1744</v>
      </c>
      <c r="N3797" s="786">
        <v>113910</v>
      </c>
      <c r="O3797" s="756">
        <v>19.61</v>
      </c>
      <c r="P3797" s="801">
        <v>40</v>
      </c>
      <c r="Q3797" s="537">
        <f t="shared" ref="Q3797:Q3801" si="326">O3797*(100-P3797)/100</f>
        <v>11.765999999999998</v>
      </c>
      <c r="R3797" s="470">
        <f>Q3797*0.75</f>
        <v>8.8244999999999987</v>
      </c>
      <c r="S3797" s="1264">
        <f t="shared" ref="S3797:S3800" si="327">N3797/Q3797</f>
        <v>9681.2850586435507</v>
      </c>
      <c r="T3797" s="1265"/>
      <c r="U3797" s="1292" t="s">
        <v>1690</v>
      </c>
      <c r="V3797" s="1293"/>
    </row>
    <row r="3798" spans="1:23" ht="18">
      <c r="A3798" s="1652"/>
      <c r="B3798" s="817">
        <v>7</v>
      </c>
      <c r="C3798" s="1099">
        <v>100</v>
      </c>
      <c r="D3798" s="1102">
        <v>58</v>
      </c>
      <c r="E3798" s="1102">
        <v>18</v>
      </c>
      <c r="F3798" s="1102">
        <v>30</v>
      </c>
      <c r="G3798" s="514">
        <v>496</v>
      </c>
      <c r="H3798" s="514" t="s">
        <v>82</v>
      </c>
      <c r="I3798" s="514" t="s">
        <v>82</v>
      </c>
      <c r="J3798" s="764" t="s">
        <v>443</v>
      </c>
      <c r="K3798" s="764" t="s">
        <v>443</v>
      </c>
      <c r="L3798" s="868" t="s">
        <v>484</v>
      </c>
      <c r="M3798" s="468" t="s">
        <v>2084</v>
      </c>
      <c r="N3798" s="514">
        <v>180000</v>
      </c>
      <c r="O3798" s="756">
        <v>25.85</v>
      </c>
      <c r="P3798" s="1130">
        <v>22</v>
      </c>
      <c r="Q3798" s="537">
        <f t="shared" si="326"/>
        <v>20.163</v>
      </c>
      <c r="R3798" s="470">
        <f>Q3798*0.75</f>
        <v>15.122250000000001</v>
      </c>
      <c r="S3798" s="1264">
        <f t="shared" si="327"/>
        <v>8927.2429697961616</v>
      </c>
      <c r="T3798" s="1265"/>
      <c r="U3798" s="1292" t="s">
        <v>1690</v>
      </c>
      <c r="V3798" s="1293"/>
    </row>
    <row r="3799" spans="1:23" ht="18">
      <c r="A3799" s="1652"/>
      <c r="B3799" s="817">
        <v>8</v>
      </c>
      <c r="C3799" s="1099" t="s">
        <v>82</v>
      </c>
      <c r="D3799" s="1102">
        <v>230</v>
      </c>
      <c r="E3799" s="1102">
        <v>0</v>
      </c>
      <c r="F3799" s="1103" t="s">
        <v>82</v>
      </c>
      <c r="G3799" s="514">
        <v>0</v>
      </c>
      <c r="H3799" s="514" t="s">
        <v>82</v>
      </c>
      <c r="I3799" s="514" t="s">
        <v>82</v>
      </c>
      <c r="J3799" s="764" t="s">
        <v>697</v>
      </c>
      <c r="K3799" s="764">
        <v>0</v>
      </c>
      <c r="L3799" s="514" t="s">
        <v>82</v>
      </c>
      <c r="M3799" s="468" t="s">
        <v>82</v>
      </c>
      <c r="N3799" s="940"/>
      <c r="O3799" s="756"/>
      <c r="P3799" s="871"/>
      <c r="Q3799" s="537">
        <f t="shared" si="326"/>
        <v>0</v>
      </c>
      <c r="R3799" s="470">
        <f>Q3799*0.93</f>
        <v>0</v>
      </c>
      <c r="S3799" s="1264" t="e">
        <f t="shared" si="327"/>
        <v>#DIV/0!</v>
      </c>
      <c r="T3799" s="1265"/>
      <c r="U3799" s="1292" t="s">
        <v>472</v>
      </c>
      <c r="V3799" s="1293"/>
    </row>
    <row r="3800" spans="1:23" ht="18">
      <c r="A3800" s="1652"/>
      <c r="B3800" s="817" t="s">
        <v>465</v>
      </c>
      <c r="C3800" s="1099" t="s">
        <v>82</v>
      </c>
      <c r="D3800" s="1098">
        <v>34</v>
      </c>
      <c r="E3800" s="1104">
        <v>34</v>
      </c>
      <c r="F3800" s="1103" t="s">
        <v>82</v>
      </c>
      <c r="G3800" s="838" t="s">
        <v>96</v>
      </c>
      <c r="H3800" s="468" t="s">
        <v>82</v>
      </c>
      <c r="I3800" s="514" t="s">
        <v>82</v>
      </c>
      <c r="J3800" s="764" t="s">
        <v>699</v>
      </c>
      <c r="K3800" s="514">
        <v>0</v>
      </c>
      <c r="L3800" s="514" t="s">
        <v>82</v>
      </c>
      <c r="M3800" s="863" t="s">
        <v>82</v>
      </c>
      <c r="N3800" s="923"/>
      <c r="O3800" s="756"/>
      <c r="P3800" s="871"/>
      <c r="Q3800" s="537">
        <f t="shared" si="326"/>
        <v>0</v>
      </c>
      <c r="R3800" s="470">
        <f>Q3800*0.93</f>
        <v>0</v>
      </c>
      <c r="S3800" s="1264" t="e">
        <f t="shared" si="327"/>
        <v>#DIV/0!</v>
      </c>
      <c r="T3800" s="1265"/>
      <c r="U3800" s="1292" t="s">
        <v>473</v>
      </c>
      <c r="V3800" s="1293"/>
    </row>
    <row r="3801" spans="1:23" ht="18">
      <c r="A3801" s="1653"/>
      <c r="B3801" s="817" t="s">
        <v>467</v>
      </c>
      <c r="C3801" s="1131">
        <v>52</v>
      </c>
      <c r="D3801" s="1098">
        <v>31</v>
      </c>
      <c r="E3801" s="1109">
        <v>20</v>
      </c>
      <c r="F3801" s="1105">
        <v>30</v>
      </c>
      <c r="G3801" s="514">
        <v>497</v>
      </c>
      <c r="H3801" s="468" t="s">
        <v>82</v>
      </c>
      <c r="I3801" s="514" t="s">
        <v>82</v>
      </c>
      <c r="J3801" s="764">
        <v>0</v>
      </c>
      <c r="K3801" s="764">
        <v>0</v>
      </c>
      <c r="L3801" s="868" t="s">
        <v>484</v>
      </c>
      <c r="M3801" s="1091" t="s">
        <v>2216</v>
      </c>
      <c r="N3801" s="514">
        <v>88000</v>
      </c>
      <c r="O3801" s="787">
        <v>25.2</v>
      </c>
      <c r="P3801" s="801">
        <v>80</v>
      </c>
      <c r="Q3801" s="537">
        <f t="shared" si="326"/>
        <v>5.04</v>
      </c>
      <c r="R3801" s="470">
        <f>Q3801*0.7835</f>
        <v>3.9488399999999997</v>
      </c>
      <c r="S3801" s="1264">
        <f>N3801/Q3801</f>
        <v>17460.317460317459</v>
      </c>
      <c r="T3801" s="1265"/>
      <c r="U3801" s="1292" t="s">
        <v>1690</v>
      </c>
      <c r="V3801" s="1293"/>
    </row>
    <row r="3802" spans="1:23" ht="19">
      <c r="A3802" s="1651">
        <v>45875</v>
      </c>
      <c r="B3802" s="817" t="s">
        <v>256</v>
      </c>
      <c r="C3802" s="1095" t="s">
        <v>2220</v>
      </c>
      <c r="D3802" s="1096" t="s">
        <v>2219</v>
      </c>
      <c r="E3802" s="1101" t="s">
        <v>1911</v>
      </c>
      <c r="F3802" s="1098" t="s">
        <v>1950</v>
      </c>
      <c r="G3802" s="514">
        <v>551</v>
      </c>
      <c r="H3802" s="970">
        <v>166</v>
      </c>
      <c r="I3802" s="514" t="s">
        <v>82</v>
      </c>
      <c r="J3802" s="1160" t="s">
        <v>1016</v>
      </c>
      <c r="K3802" s="839" t="s">
        <v>96</v>
      </c>
      <c r="L3802" s="868" t="s">
        <v>1881</v>
      </c>
      <c r="M3802" s="468" t="s">
        <v>2221</v>
      </c>
      <c r="N3802" s="786">
        <v>62262</v>
      </c>
      <c r="O3802" s="756">
        <v>147</v>
      </c>
      <c r="P3802" s="768">
        <v>95</v>
      </c>
      <c r="Q3802" s="537">
        <f>O3802*(100-P3802)/100</f>
        <v>7.35</v>
      </c>
      <c r="R3802" s="470">
        <f>Q3802*0.75</f>
        <v>5.5124999999999993</v>
      </c>
      <c r="S3802" s="1264">
        <f>N3802/Q3802</f>
        <v>8471.0204081632655</v>
      </c>
      <c r="T3802" s="1265"/>
      <c r="U3802" s="1292" t="s">
        <v>1569</v>
      </c>
      <c r="V3802" s="1293"/>
    </row>
    <row r="3803" spans="1:23" ht="18">
      <c r="A3803" s="1652"/>
      <c r="B3803" s="817">
        <v>6</v>
      </c>
      <c r="C3803" s="1099">
        <v>100</v>
      </c>
      <c r="D3803" s="1100" t="s">
        <v>585</v>
      </c>
      <c r="E3803" s="1101">
        <v>72</v>
      </c>
      <c r="F3803" s="1102">
        <v>30</v>
      </c>
      <c r="G3803" s="514">
        <v>485</v>
      </c>
      <c r="H3803" s="514" t="s">
        <v>82</v>
      </c>
      <c r="I3803" s="514" t="s">
        <v>82</v>
      </c>
      <c r="J3803" s="838" t="s">
        <v>1814</v>
      </c>
      <c r="K3803" s="1187">
        <v>7.6</v>
      </c>
      <c r="L3803" s="868" t="s">
        <v>484</v>
      </c>
      <c r="M3803" s="468" t="s">
        <v>1744</v>
      </c>
      <c r="N3803" s="786">
        <v>132000</v>
      </c>
      <c r="O3803" s="756">
        <v>17</v>
      </c>
      <c r="P3803" s="801">
        <v>40</v>
      </c>
      <c r="Q3803" s="537">
        <f t="shared" ref="Q3803:Q3807" si="328">O3803*(100-P3803)/100</f>
        <v>10.199999999999999</v>
      </c>
      <c r="R3803" s="470">
        <f>Q3803*0.75</f>
        <v>7.6499999999999995</v>
      </c>
      <c r="S3803" s="1264">
        <f t="shared" ref="S3803:S3806" si="329">N3803/Q3803</f>
        <v>12941.176470588236</v>
      </c>
      <c r="T3803" s="1265"/>
      <c r="U3803" s="1292" t="s">
        <v>1690</v>
      </c>
      <c r="V3803" s="1293"/>
    </row>
    <row r="3804" spans="1:23" ht="18">
      <c r="A3804" s="1652"/>
      <c r="B3804" s="817">
        <v>7</v>
      </c>
      <c r="C3804" s="1099">
        <v>100</v>
      </c>
      <c r="D3804" s="1102">
        <v>58</v>
      </c>
      <c r="E3804" s="1102">
        <v>18</v>
      </c>
      <c r="F3804" s="1102">
        <v>30</v>
      </c>
      <c r="G3804" s="514">
        <v>520</v>
      </c>
      <c r="H3804" s="514" t="s">
        <v>82</v>
      </c>
      <c r="I3804" s="514" t="s">
        <v>82</v>
      </c>
      <c r="J3804" s="764" t="s">
        <v>443</v>
      </c>
      <c r="K3804" s="764" t="s">
        <v>443</v>
      </c>
      <c r="L3804" s="868" t="s">
        <v>484</v>
      </c>
      <c r="M3804" s="468" t="s">
        <v>2084</v>
      </c>
      <c r="N3804" s="514">
        <v>180000</v>
      </c>
      <c r="O3804" s="756">
        <v>25.85</v>
      </c>
      <c r="P3804" s="1130">
        <v>22</v>
      </c>
      <c r="Q3804" s="537">
        <f t="shared" si="328"/>
        <v>20.163</v>
      </c>
      <c r="R3804" s="470">
        <f>Q3804*0.75</f>
        <v>15.122250000000001</v>
      </c>
      <c r="S3804" s="1264">
        <f t="shared" si="329"/>
        <v>8927.2429697961616</v>
      </c>
      <c r="T3804" s="1265"/>
      <c r="U3804" s="1292" t="s">
        <v>1690</v>
      </c>
      <c r="V3804" s="1293"/>
    </row>
    <row r="3805" spans="1:23" ht="18">
      <c r="A3805" s="1652"/>
      <c r="B3805" s="817">
        <v>8</v>
      </c>
      <c r="C3805" s="1099" t="s">
        <v>82</v>
      </c>
      <c r="D3805" s="1102">
        <v>230</v>
      </c>
      <c r="E3805" s="1102">
        <v>0</v>
      </c>
      <c r="F3805" s="1103" t="s">
        <v>82</v>
      </c>
      <c r="G3805" s="514">
        <v>0</v>
      </c>
      <c r="H3805" s="514" t="s">
        <v>82</v>
      </c>
      <c r="I3805" s="514" t="s">
        <v>82</v>
      </c>
      <c r="J3805" s="764" t="s">
        <v>697</v>
      </c>
      <c r="K3805" s="764">
        <v>0</v>
      </c>
      <c r="L3805" s="514" t="s">
        <v>82</v>
      </c>
      <c r="M3805" s="468" t="s">
        <v>82</v>
      </c>
      <c r="N3805" s="940"/>
      <c r="O3805" s="756"/>
      <c r="P3805" s="871"/>
      <c r="Q3805" s="537">
        <f t="shared" si="328"/>
        <v>0</v>
      </c>
      <c r="R3805" s="470">
        <f>Q3805*0.93</f>
        <v>0</v>
      </c>
      <c r="S3805" s="1264" t="e">
        <f t="shared" si="329"/>
        <v>#DIV/0!</v>
      </c>
      <c r="T3805" s="1265"/>
      <c r="U3805" s="1292" t="s">
        <v>472</v>
      </c>
      <c r="V3805" s="1293"/>
    </row>
    <row r="3806" spans="1:23" ht="18">
      <c r="A3806" s="1652"/>
      <c r="B3806" s="817" t="s">
        <v>465</v>
      </c>
      <c r="C3806" s="1099" t="s">
        <v>82</v>
      </c>
      <c r="D3806" s="1098">
        <v>34</v>
      </c>
      <c r="E3806" s="1104">
        <v>34</v>
      </c>
      <c r="F3806" s="1103" t="s">
        <v>82</v>
      </c>
      <c r="G3806" s="838" t="s">
        <v>96</v>
      </c>
      <c r="H3806" s="468" t="s">
        <v>82</v>
      </c>
      <c r="I3806" s="514" t="s">
        <v>82</v>
      </c>
      <c r="J3806" s="764" t="s">
        <v>699</v>
      </c>
      <c r="K3806" s="514">
        <v>0</v>
      </c>
      <c r="L3806" s="514" t="s">
        <v>82</v>
      </c>
      <c r="M3806" s="863" t="s">
        <v>82</v>
      </c>
      <c r="N3806" s="923"/>
      <c r="O3806" s="756"/>
      <c r="P3806" s="871"/>
      <c r="Q3806" s="537">
        <f t="shared" si="328"/>
        <v>0</v>
      </c>
      <c r="R3806" s="470">
        <f>Q3806*0.93</f>
        <v>0</v>
      </c>
      <c r="S3806" s="1264" t="e">
        <f t="shared" si="329"/>
        <v>#DIV/0!</v>
      </c>
      <c r="T3806" s="1265"/>
      <c r="U3806" s="1292" t="s">
        <v>473</v>
      </c>
      <c r="V3806" s="1293"/>
    </row>
    <row r="3807" spans="1:23" ht="18">
      <c r="A3807" s="1653"/>
      <c r="B3807" s="817" t="s">
        <v>467</v>
      </c>
      <c r="C3807" s="1131">
        <v>52</v>
      </c>
      <c r="D3807" s="1098">
        <v>31</v>
      </c>
      <c r="E3807" s="1109">
        <v>20</v>
      </c>
      <c r="F3807" s="1105">
        <v>30</v>
      </c>
      <c r="G3807" s="514">
        <v>511</v>
      </c>
      <c r="H3807" s="468" t="s">
        <v>82</v>
      </c>
      <c r="I3807" s="514" t="s">
        <v>82</v>
      </c>
      <c r="J3807" s="764">
        <v>0</v>
      </c>
      <c r="K3807" s="764">
        <v>0</v>
      </c>
      <c r="L3807" s="868" t="s">
        <v>484</v>
      </c>
      <c r="M3807" s="1091" t="s">
        <v>2216</v>
      </c>
      <c r="N3807" s="514">
        <v>88000</v>
      </c>
      <c r="O3807" s="787">
        <v>25.2</v>
      </c>
      <c r="P3807" s="801">
        <v>80</v>
      </c>
      <c r="Q3807" s="537">
        <f t="shared" si="328"/>
        <v>5.04</v>
      </c>
      <c r="R3807" s="470">
        <f>Q3807*0.7835</f>
        <v>3.9488399999999997</v>
      </c>
      <c r="S3807" s="1264">
        <f>N3807/Q3807</f>
        <v>17460.317460317459</v>
      </c>
      <c r="T3807" s="1265"/>
      <c r="U3807" s="1292" t="s">
        <v>1690</v>
      </c>
      <c r="V3807" s="1293"/>
    </row>
    <row r="3808" spans="1:23" ht="19">
      <c r="A3808" s="1651">
        <v>45876</v>
      </c>
      <c r="B3808" s="817" t="s">
        <v>256</v>
      </c>
      <c r="C3808" s="1095">
        <v>50</v>
      </c>
      <c r="D3808" s="1096" t="s">
        <v>1094</v>
      </c>
      <c r="E3808" s="1101">
        <v>48</v>
      </c>
      <c r="F3808" s="1098" t="s">
        <v>1950</v>
      </c>
      <c r="G3808" s="514">
        <v>519</v>
      </c>
      <c r="H3808" s="970">
        <v>166</v>
      </c>
      <c r="I3808" s="514" t="s">
        <v>82</v>
      </c>
      <c r="J3808" s="1160" t="s">
        <v>1016</v>
      </c>
      <c r="K3808" s="839" t="s">
        <v>96</v>
      </c>
      <c r="L3808" s="868" t="s">
        <v>484</v>
      </c>
      <c r="M3808" s="468" t="s">
        <v>1491</v>
      </c>
      <c r="N3808" s="786">
        <v>79886</v>
      </c>
      <c r="O3808" s="756">
        <v>156.5</v>
      </c>
      <c r="P3808" s="768">
        <v>96</v>
      </c>
      <c r="Q3808" s="537">
        <f>O3808*(100-P3808)/100</f>
        <v>6.26</v>
      </c>
      <c r="R3808" s="470">
        <f>Q3808*0.75</f>
        <v>4.6950000000000003</v>
      </c>
      <c r="S3808" s="1264">
        <f>N3808/Q3808</f>
        <v>12761.341853035145</v>
      </c>
      <c r="T3808" s="1265"/>
      <c r="U3808" s="1292" t="s">
        <v>1693</v>
      </c>
      <c r="V3808" s="1293"/>
      <c r="W3808" s="959">
        <v>14</v>
      </c>
    </row>
    <row r="3809" spans="1:23" ht="18">
      <c r="A3809" s="1652"/>
      <c r="B3809" s="817">
        <v>6</v>
      </c>
      <c r="C3809" s="1099">
        <v>100</v>
      </c>
      <c r="D3809" s="1100" t="s">
        <v>1227</v>
      </c>
      <c r="E3809" s="1101">
        <v>72</v>
      </c>
      <c r="F3809" s="1102">
        <v>30</v>
      </c>
      <c r="G3809" s="514">
        <v>485</v>
      </c>
      <c r="H3809" s="514" t="s">
        <v>82</v>
      </c>
      <c r="I3809" s="514" t="s">
        <v>82</v>
      </c>
      <c r="J3809" s="838" t="s">
        <v>1814</v>
      </c>
      <c r="K3809" s="1187">
        <v>7.8</v>
      </c>
      <c r="L3809" s="868" t="s">
        <v>484</v>
      </c>
      <c r="M3809" s="468" t="s">
        <v>1747</v>
      </c>
      <c r="N3809" s="786">
        <v>132000</v>
      </c>
      <c r="O3809" s="756">
        <v>24.75</v>
      </c>
      <c r="P3809" s="801">
        <v>45</v>
      </c>
      <c r="Q3809" s="537">
        <f t="shared" ref="Q3809:Q3813" si="330">O3809*(100-P3809)/100</f>
        <v>13.612500000000001</v>
      </c>
      <c r="R3809" s="470">
        <f>Q3809*0.75</f>
        <v>10.209375000000001</v>
      </c>
      <c r="S3809" s="1264">
        <f t="shared" ref="S3809:S3812" si="331">N3809/Q3809</f>
        <v>9696.9696969696961</v>
      </c>
      <c r="T3809" s="1265"/>
      <c r="U3809" s="1292" t="s">
        <v>1692</v>
      </c>
      <c r="V3809" s="1293"/>
      <c r="W3809" s="959">
        <v>15</v>
      </c>
    </row>
    <row r="3810" spans="1:23" ht="18">
      <c r="A3810" s="1652"/>
      <c r="B3810" s="817">
        <v>7</v>
      </c>
      <c r="C3810" s="1099">
        <v>100</v>
      </c>
      <c r="D3810" s="1102">
        <v>58</v>
      </c>
      <c r="E3810" s="1102">
        <v>18</v>
      </c>
      <c r="F3810" s="1102">
        <v>30</v>
      </c>
      <c r="G3810" s="514">
        <v>522</v>
      </c>
      <c r="H3810" s="514" t="s">
        <v>82</v>
      </c>
      <c r="I3810" s="514" t="s">
        <v>82</v>
      </c>
      <c r="J3810" s="764" t="s">
        <v>443</v>
      </c>
      <c r="K3810" s="764" t="s">
        <v>443</v>
      </c>
      <c r="L3810" s="868" t="s">
        <v>484</v>
      </c>
      <c r="M3810" s="468" t="s">
        <v>2084</v>
      </c>
      <c r="N3810" s="514">
        <v>180000</v>
      </c>
      <c r="O3810" s="756">
        <v>25.85</v>
      </c>
      <c r="P3810" s="1130">
        <v>22</v>
      </c>
      <c r="Q3810" s="537">
        <f t="shared" si="330"/>
        <v>20.163</v>
      </c>
      <c r="R3810" s="470">
        <f>Q3810*0.75</f>
        <v>15.122250000000001</v>
      </c>
      <c r="S3810" s="1264">
        <f t="shared" si="331"/>
        <v>8927.2429697961616</v>
      </c>
      <c r="T3810" s="1265"/>
      <c r="U3810" s="1292" t="s">
        <v>1690</v>
      </c>
      <c r="V3810" s="1293"/>
    </row>
    <row r="3811" spans="1:23" ht="18">
      <c r="A3811" s="1652"/>
      <c r="B3811" s="817">
        <v>8</v>
      </c>
      <c r="C3811" s="1099" t="s">
        <v>82</v>
      </c>
      <c r="D3811" s="1102">
        <v>230</v>
      </c>
      <c r="E3811" s="1102">
        <v>0</v>
      </c>
      <c r="F3811" s="1103" t="s">
        <v>82</v>
      </c>
      <c r="G3811" s="514">
        <v>0</v>
      </c>
      <c r="H3811" s="514" t="s">
        <v>82</v>
      </c>
      <c r="I3811" s="514" t="s">
        <v>82</v>
      </c>
      <c r="J3811" s="764" t="s">
        <v>697</v>
      </c>
      <c r="K3811" s="764">
        <v>0</v>
      </c>
      <c r="L3811" s="514" t="s">
        <v>82</v>
      </c>
      <c r="M3811" s="468" t="s">
        <v>82</v>
      </c>
      <c r="N3811" s="940"/>
      <c r="O3811" s="756"/>
      <c r="P3811" s="871"/>
      <c r="Q3811" s="537">
        <f t="shared" si="330"/>
        <v>0</v>
      </c>
      <c r="R3811" s="470">
        <f>Q3811*0.93</f>
        <v>0</v>
      </c>
      <c r="S3811" s="1264" t="e">
        <f t="shared" si="331"/>
        <v>#DIV/0!</v>
      </c>
      <c r="T3811" s="1265"/>
      <c r="U3811" s="1292" t="s">
        <v>472</v>
      </c>
      <c r="V3811" s="1293"/>
    </row>
    <row r="3812" spans="1:23" ht="18">
      <c r="A3812" s="1652"/>
      <c r="B3812" s="817" t="s">
        <v>465</v>
      </c>
      <c r="C3812" s="1099" t="s">
        <v>82</v>
      </c>
      <c r="D3812" s="1098">
        <v>34</v>
      </c>
      <c r="E3812" s="1104">
        <v>34</v>
      </c>
      <c r="F3812" s="1103" t="s">
        <v>82</v>
      </c>
      <c r="G3812" s="838" t="s">
        <v>96</v>
      </c>
      <c r="H3812" s="468" t="s">
        <v>82</v>
      </c>
      <c r="I3812" s="514" t="s">
        <v>82</v>
      </c>
      <c r="J3812" s="764" t="s">
        <v>699</v>
      </c>
      <c r="K3812" s="514">
        <v>0</v>
      </c>
      <c r="L3812" s="514" t="s">
        <v>82</v>
      </c>
      <c r="M3812" s="863" t="s">
        <v>82</v>
      </c>
      <c r="N3812" s="923"/>
      <c r="O3812" s="756"/>
      <c r="P3812" s="871"/>
      <c r="Q3812" s="537">
        <f t="shared" si="330"/>
        <v>0</v>
      </c>
      <c r="R3812" s="470">
        <f>Q3812*0.93</f>
        <v>0</v>
      </c>
      <c r="S3812" s="1264" t="e">
        <f t="shared" si="331"/>
        <v>#DIV/0!</v>
      </c>
      <c r="T3812" s="1265"/>
      <c r="U3812" s="1292" t="s">
        <v>473</v>
      </c>
      <c r="V3812" s="1293"/>
    </row>
    <row r="3813" spans="1:23" ht="18">
      <c r="A3813" s="1653"/>
      <c r="B3813" s="817" t="s">
        <v>467</v>
      </c>
      <c r="C3813" s="1131">
        <v>52</v>
      </c>
      <c r="D3813" s="1098">
        <v>31</v>
      </c>
      <c r="E3813" s="1109">
        <v>20</v>
      </c>
      <c r="F3813" s="1105">
        <v>30</v>
      </c>
      <c r="G3813" s="514">
        <v>498</v>
      </c>
      <c r="H3813" s="468" t="s">
        <v>82</v>
      </c>
      <c r="I3813" s="514" t="s">
        <v>82</v>
      </c>
      <c r="J3813" s="764">
        <v>0</v>
      </c>
      <c r="K3813" s="764">
        <v>0</v>
      </c>
      <c r="L3813" s="868" t="s">
        <v>484</v>
      </c>
      <c r="M3813" s="1091" t="s">
        <v>2067</v>
      </c>
      <c r="N3813" s="514">
        <v>88000</v>
      </c>
      <c r="O3813" s="787">
        <v>25.2</v>
      </c>
      <c r="P3813" s="801">
        <v>80</v>
      </c>
      <c r="Q3813" s="537">
        <f t="shared" si="330"/>
        <v>5.04</v>
      </c>
      <c r="R3813" s="470">
        <f>Q3813*0.7835</f>
        <v>3.9488399999999997</v>
      </c>
      <c r="S3813" s="1264">
        <f>N3813/Q3813</f>
        <v>17460.317460317459</v>
      </c>
      <c r="T3813" s="1265"/>
      <c r="U3813" s="1292" t="s">
        <v>1690</v>
      </c>
      <c r="V3813" s="1293"/>
    </row>
    <row r="3814" spans="1:23" ht="19">
      <c r="A3814" s="1651">
        <v>45877</v>
      </c>
      <c r="B3814" s="817" t="s">
        <v>256</v>
      </c>
      <c r="C3814" s="1095">
        <v>50</v>
      </c>
      <c r="D3814" s="1096" t="s">
        <v>1918</v>
      </c>
      <c r="E3814" s="1101">
        <v>48</v>
      </c>
      <c r="F3814" s="1098" t="s">
        <v>1950</v>
      </c>
      <c r="G3814" s="514">
        <v>511</v>
      </c>
      <c r="H3814" s="970">
        <v>166</v>
      </c>
      <c r="I3814" s="514" t="s">
        <v>82</v>
      </c>
      <c r="J3814" s="1160" t="s">
        <v>1016</v>
      </c>
      <c r="K3814" s="839" t="s">
        <v>96</v>
      </c>
      <c r="L3814" s="868" t="s">
        <v>484</v>
      </c>
      <c r="M3814" s="468" t="s">
        <v>2057</v>
      </c>
      <c r="N3814" s="786">
        <v>80109</v>
      </c>
      <c r="O3814" s="756">
        <v>156.5</v>
      </c>
      <c r="P3814" s="768">
        <v>96</v>
      </c>
      <c r="Q3814" s="537">
        <f>O3814*(100-P3814)/100</f>
        <v>6.26</v>
      </c>
      <c r="R3814" s="470">
        <f>Q3814*0.75</f>
        <v>4.6950000000000003</v>
      </c>
      <c r="S3814" s="1264">
        <f>N3814/Q3814</f>
        <v>12796.964856230032</v>
      </c>
      <c r="T3814" s="1265"/>
      <c r="U3814" s="1292" t="s">
        <v>2223</v>
      </c>
      <c r="V3814" s="1293"/>
    </row>
    <row r="3815" spans="1:23" ht="18">
      <c r="A3815" s="1652"/>
      <c r="B3815" s="817">
        <v>6</v>
      </c>
      <c r="C3815" s="1099">
        <v>100</v>
      </c>
      <c r="D3815" s="1100" t="s">
        <v>585</v>
      </c>
      <c r="E3815" s="1101">
        <v>72</v>
      </c>
      <c r="F3815" s="1102">
        <v>30</v>
      </c>
      <c r="G3815" s="514">
        <v>484</v>
      </c>
      <c r="H3815" s="514" t="s">
        <v>82</v>
      </c>
      <c r="I3815" s="514" t="s">
        <v>82</v>
      </c>
      <c r="J3815" s="838" t="s">
        <v>700</v>
      </c>
      <c r="K3815" s="1187">
        <v>8</v>
      </c>
      <c r="L3815" s="868" t="s">
        <v>484</v>
      </c>
      <c r="M3815" s="468" t="s">
        <v>1744</v>
      </c>
      <c r="N3815" s="786">
        <v>132000</v>
      </c>
      <c r="O3815" s="756">
        <v>23.8</v>
      </c>
      <c r="P3815" s="801">
        <v>45</v>
      </c>
      <c r="Q3815" s="537">
        <f t="shared" ref="Q3815:Q3819" si="332">O3815*(100-P3815)/100</f>
        <v>13.09</v>
      </c>
      <c r="R3815" s="470">
        <f>Q3815*0.75</f>
        <v>9.817499999999999</v>
      </c>
      <c r="S3815" s="1264">
        <f t="shared" ref="S3815:S3818" si="333">N3815/Q3815</f>
        <v>10084.033613445379</v>
      </c>
      <c r="T3815" s="1265"/>
      <c r="U3815" s="1292" t="s">
        <v>1690</v>
      </c>
      <c r="V3815" s="1293"/>
    </row>
    <row r="3816" spans="1:23" ht="18">
      <c r="A3816" s="1652"/>
      <c r="B3816" s="817">
        <v>7</v>
      </c>
      <c r="C3816" s="1099">
        <v>100</v>
      </c>
      <c r="D3816" s="1102" t="s">
        <v>1209</v>
      </c>
      <c r="E3816" s="1102">
        <v>18</v>
      </c>
      <c r="F3816" s="1102">
        <v>30</v>
      </c>
      <c r="G3816" s="514">
        <v>522</v>
      </c>
      <c r="H3816" s="514" t="s">
        <v>82</v>
      </c>
      <c r="I3816" s="514" t="s">
        <v>82</v>
      </c>
      <c r="J3816" s="764" t="s">
        <v>443</v>
      </c>
      <c r="K3816" s="764" t="s">
        <v>443</v>
      </c>
      <c r="L3816" s="868" t="s">
        <v>484</v>
      </c>
      <c r="M3816" s="468" t="s">
        <v>2084</v>
      </c>
      <c r="N3816" s="514">
        <v>180000</v>
      </c>
      <c r="O3816" s="756">
        <v>25.5</v>
      </c>
      <c r="P3816" s="1130">
        <v>22</v>
      </c>
      <c r="Q3816" s="537">
        <f t="shared" si="332"/>
        <v>19.89</v>
      </c>
      <c r="R3816" s="470">
        <f>Q3816*0.75</f>
        <v>14.9175</v>
      </c>
      <c r="S3816" s="1264">
        <f t="shared" si="333"/>
        <v>9049.7737556561078</v>
      </c>
      <c r="T3816" s="1265"/>
      <c r="U3816" s="1292" t="s">
        <v>1537</v>
      </c>
      <c r="V3816" s="1293"/>
      <c r="W3816" s="959">
        <v>8.5</v>
      </c>
    </row>
    <row r="3817" spans="1:23" ht="18">
      <c r="A3817" s="1652"/>
      <c r="B3817" s="817">
        <v>8</v>
      </c>
      <c r="C3817" s="1099" t="s">
        <v>82</v>
      </c>
      <c r="D3817" s="1102">
        <v>230</v>
      </c>
      <c r="E3817" s="1102">
        <v>0</v>
      </c>
      <c r="F3817" s="1103" t="s">
        <v>82</v>
      </c>
      <c r="G3817" s="514">
        <v>0</v>
      </c>
      <c r="H3817" s="514" t="s">
        <v>82</v>
      </c>
      <c r="I3817" s="514" t="s">
        <v>82</v>
      </c>
      <c r="J3817" s="764" t="s">
        <v>697</v>
      </c>
      <c r="K3817" s="764">
        <v>0</v>
      </c>
      <c r="L3817" s="514" t="s">
        <v>82</v>
      </c>
      <c r="M3817" s="468" t="s">
        <v>82</v>
      </c>
      <c r="N3817" s="940"/>
      <c r="O3817" s="756"/>
      <c r="P3817" s="871"/>
      <c r="Q3817" s="537">
        <f t="shared" si="332"/>
        <v>0</v>
      </c>
      <c r="R3817" s="470">
        <f>Q3817*0.93</f>
        <v>0</v>
      </c>
      <c r="S3817" s="1264" t="e">
        <f t="shared" si="333"/>
        <v>#DIV/0!</v>
      </c>
      <c r="T3817" s="1265"/>
      <c r="U3817" s="1292" t="s">
        <v>472</v>
      </c>
      <c r="V3817" s="1293"/>
    </row>
    <row r="3818" spans="1:23" ht="18">
      <c r="A3818" s="1652"/>
      <c r="B3818" s="817" t="s">
        <v>465</v>
      </c>
      <c r="C3818" s="1099" t="s">
        <v>82</v>
      </c>
      <c r="D3818" s="1098">
        <v>34</v>
      </c>
      <c r="E3818" s="1104">
        <v>34</v>
      </c>
      <c r="F3818" s="1103" t="s">
        <v>82</v>
      </c>
      <c r="G3818" s="838" t="s">
        <v>96</v>
      </c>
      <c r="H3818" s="468" t="s">
        <v>82</v>
      </c>
      <c r="I3818" s="514" t="s">
        <v>82</v>
      </c>
      <c r="J3818" s="764" t="s">
        <v>699</v>
      </c>
      <c r="K3818" s="514">
        <v>0</v>
      </c>
      <c r="L3818" s="514" t="s">
        <v>82</v>
      </c>
      <c r="M3818" s="863" t="s">
        <v>82</v>
      </c>
      <c r="N3818" s="923"/>
      <c r="O3818" s="756"/>
      <c r="P3818" s="871"/>
      <c r="Q3818" s="537">
        <f t="shared" si="332"/>
        <v>0</v>
      </c>
      <c r="R3818" s="470">
        <f>Q3818*0.93</f>
        <v>0</v>
      </c>
      <c r="S3818" s="1264" t="e">
        <f t="shared" si="333"/>
        <v>#DIV/0!</v>
      </c>
      <c r="T3818" s="1265"/>
      <c r="U3818" s="1292" t="s">
        <v>473</v>
      </c>
      <c r="V3818" s="1293"/>
    </row>
    <row r="3819" spans="1:23" ht="18">
      <c r="A3819" s="1653"/>
      <c r="B3819" s="817" t="s">
        <v>467</v>
      </c>
      <c r="C3819" s="1131">
        <v>52</v>
      </c>
      <c r="D3819" s="1098">
        <v>31</v>
      </c>
      <c r="E3819" s="1109">
        <v>20</v>
      </c>
      <c r="F3819" s="1105" t="s">
        <v>418</v>
      </c>
      <c r="G3819" s="514">
        <v>494</v>
      </c>
      <c r="H3819" s="468" t="s">
        <v>82</v>
      </c>
      <c r="I3819" s="514" t="s">
        <v>82</v>
      </c>
      <c r="J3819" s="764">
        <v>0</v>
      </c>
      <c r="K3819" s="764">
        <v>0</v>
      </c>
      <c r="L3819" s="868" t="s">
        <v>484</v>
      </c>
      <c r="M3819" s="1091" t="s">
        <v>2067</v>
      </c>
      <c r="N3819" s="514">
        <v>88000</v>
      </c>
      <c r="O3819" s="787">
        <v>25.18</v>
      </c>
      <c r="P3819" s="801">
        <v>80</v>
      </c>
      <c r="Q3819" s="537">
        <f t="shared" si="332"/>
        <v>5.0360000000000005</v>
      </c>
      <c r="R3819" s="470">
        <f>Q3819*0.7835</f>
        <v>3.9457060000000004</v>
      </c>
      <c r="S3819" s="1264">
        <f>N3819/Q3819</f>
        <v>17474.185861795075</v>
      </c>
      <c r="T3819" s="1265"/>
      <c r="U3819" s="1292" t="s">
        <v>1542</v>
      </c>
      <c r="V3819" s="1293"/>
      <c r="W3819" s="959">
        <v>6</v>
      </c>
    </row>
    <row r="3820" spans="1:23" ht="18">
      <c r="A3820" s="1651">
        <v>45878</v>
      </c>
      <c r="B3820" s="817" t="s">
        <v>256</v>
      </c>
      <c r="C3820" s="1095">
        <v>50</v>
      </c>
      <c r="D3820" s="1096">
        <v>65</v>
      </c>
      <c r="E3820" s="1101">
        <v>48</v>
      </c>
      <c r="F3820" s="1098">
        <v>34</v>
      </c>
      <c r="G3820" s="514">
        <v>519</v>
      </c>
      <c r="H3820" s="970">
        <v>166</v>
      </c>
      <c r="I3820" s="514" t="s">
        <v>82</v>
      </c>
      <c r="J3820" s="1160" t="s">
        <v>1016</v>
      </c>
      <c r="K3820" s="839" t="s">
        <v>96</v>
      </c>
      <c r="L3820" s="868" t="s">
        <v>484</v>
      </c>
      <c r="M3820" s="468" t="s">
        <v>2057</v>
      </c>
      <c r="N3820" s="786">
        <f>84342-4603</f>
        <v>79739</v>
      </c>
      <c r="O3820" s="756">
        <v>156</v>
      </c>
      <c r="P3820" s="768">
        <v>96</v>
      </c>
      <c r="Q3820" s="537">
        <f>O3820*(100-P3820)/100</f>
        <v>6.24</v>
      </c>
      <c r="R3820" s="470">
        <f>Q3820*0.75</f>
        <v>4.68</v>
      </c>
      <c r="S3820" s="1264">
        <f>N3820/Q3820</f>
        <v>12778.685897435897</v>
      </c>
      <c r="T3820" s="1265"/>
      <c r="U3820" s="1292" t="s">
        <v>1569</v>
      </c>
      <c r="V3820" s="1293"/>
    </row>
    <row r="3821" spans="1:23" ht="18">
      <c r="A3821" s="1652"/>
      <c r="B3821" s="817">
        <v>6</v>
      </c>
      <c r="C3821" s="1099" t="s">
        <v>1762</v>
      </c>
      <c r="D3821" s="1100" t="s">
        <v>2225</v>
      </c>
      <c r="E3821" s="1101">
        <v>72</v>
      </c>
      <c r="F3821" s="1102">
        <v>30</v>
      </c>
      <c r="G3821" s="514">
        <v>500</v>
      </c>
      <c r="H3821" s="514" t="s">
        <v>82</v>
      </c>
      <c r="I3821" s="514" t="s">
        <v>82</v>
      </c>
      <c r="J3821" s="838" t="s">
        <v>700</v>
      </c>
      <c r="K3821" s="1187">
        <v>8</v>
      </c>
      <c r="L3821" s="868" t="s">
        <v>1927</v>
      </c>
      <c r="M3821" s="468" t="s">
        <v>2027</v>
      </c>
      <c r="N3821" s="786">
        <v>74250</v>
      </c>
      <c r="O3821" s="756">
        <v>15.65</v>
      </c>
      <c r="P3821" s="801">
        <v>45</v>
      </c>
      <c r="Q3821" s="537">
        <f t="shared" ref="Q3821:Q3825" si="334">O3821*(100-P3821)/100</f>
        <v>8.6074999999999999</v>
      </c>
      <c r="R3821" s="470">
        <f>Q3821*0.75</f>
        <v>6.4556249999999995</v>
      </c>
      <c r="S3821" s="1264">
        <f t="shared" ref="S3821:S3824" si="335">N3821/Q3821</f>
        <v>8626.1980830670927</v>
      </c>
      <c r="T3821" s="1265"/>
      <c r="U3821" s="1292" t="s">
        <v>1690</v>
      </c>
      <c r="V3821" s="1293"/>
    </row>
    <row r="3822" spans="1:23" ht="18">
      <c r="A3822" s="1652"/>
      <c r="B3822" s="817">
        <v>7</v>
      </c>
      <c r="C3822" s="1099">
        <v>100</v>
      </c>
      <c r="D3822" s="1102">
        <v>58</v>
      </c>
      <c r="E3822" s="1102">
        <v>18</v>
      </c>
      <c r="F3822" s="1102">
        <v>30</v>
      </c>
      <c r="G3822" s="514">
        <v>521</v>
      </c>
      <c r="H3822" s="514" t="s">
        <v>82</v>
      </c>
      <c r="I3822" s="514" t="s">
        <v>82</v>
      </c>
      <c r="J3822" s="764" t="s">
        <v>443</v>
      </c>
      <c r="K3822" s="764" t="s">
        <v>443</v>
      </c>
      <c r="L3822" s="868" t="s">
        <v>484</v>
      </c>
      <c r="M3822" s="468" t="s">
        <v>2084</v>
      </c>
      <c r="N3822" s="514">
        <v>180000</v>
      </c>
      <c r="O3822" s="756">
        <v>25.5</v>
      </c>
      <c r="P3822" s="1130">
        <v>22</v>
      </c>
      <c r="Q3822" s="537">
        <f t="shared" si="334"/>
        <v>19.89</v>
      </c>
      <c r="R3822" s="470">
        <f>Q3822*0.75</f>
        <v>14.9175</v>
      </c>
      <c r="S3822" s="1264">
        <f t="shared" si="335"/>
        <v>9049.7737556561078</v>
      </c>
      <c r="T3822" s="1265"/>
      <c r="U3822" s="1292" t="s">
        <v>1690</v>
      </c>
      <c r="V3822" s="1293"/>
    </row>
    <row r="3823" spans="1:23" ht="18">
      <c r="A3823" s="1652"/>
      <c r="B3823" s="817">
        <v>8</v>
      </c>
      <c r="C3823" s="1099" t="s">
        <v>82</v>
      </c>
      <c r="D3823" s="1102">
        <v>230</v>
      </c>
      <c r="E3823" s="1102">
        <v>0</v>
      </c>
      <c r="F3823" s="1103" t="s">
        <v>82</v>
      </c>
      <c r="G3823" s="514">
        <v>0</v>
      </c>
      <c r="H3823" s="514" t="s">
        <v>82</v>
      </c>
      <c r="I3823" s="514" t="s">
        <v>82</v>
      </c>
      <c r="J3823" s="764" t="s">
        <v>697</v>
      </c>
      <c r="K3823" s="764">
        <v>0</v>
      </c>
      <c r="L3823" s="514" t="s">
        <v>82</v>
      </c>
      <c r="M3823" s="468" t="s">
        <v>82</v>
      </c>
      <c r="N3823" s="940"/>
      <c r="O3823" s="756"/>
      <c r="P3823" s="871"/>
      <c r="Q3823" s="537">
        <f t="shared" si="334"/>
        <v>0</v>
      </c>
      <c r="R3823" s="470">
        <f>Q3823*0.93</f>
        <v>0</v>
      </c>
      <c r="S3823" s="1264" t="e">
        <f t="shared" si="335"/>
        <v>#DIV/0!</v>
      </c>
      <c r="T3823" s="1265"/>
      <c r="U3823" s="1292" t="s">
        <v>472</v>
      </c>
      <c r="V3823" s="1293"/>
    </row>
    <row r="3824" spans="1:23" ht="18">
      <c r="A3824" s="1652"/>
      <c r="B3824" s="817" t="s">
        <v>465</v>
      </c>
      <c r="C3824" s="1099" t="s">
        <v>82</v>
      </c>
      <c r="D3824" s="1098">
        <v>34</v>
      </c>
      <c r="E3824" s="1104">
        <v>34</v>
      </c>
      <c r="F3824" s="1103" t="s">
        <v>82</v>
      </c>
      <c r="G3824" s="838" t="s">
        <v>96</v>
      </c>
      <c r="H3824" s="468" t="s">
        <v>82</v>
      </c>
      <c r="I3824" s="514" t="s">
        <v>82</v>
      </c>
      <c r="J3824" s="764" t="s">
        <v>699</v>
      </c>
      <c r="K3824" s="514">
        <v>0</v>
      </c>
      <c r="L3824" s="514" t="s">
        <v>82</v>
      </c>
      <c r="M3824" s="863" t="s">
        <v>82</v>
      </c>
      <c r="N3824" s="923"/>
      <c r="O3824" s="756"/>
      <c r="P3824" s="871"/>
      <c r="Q3824" s="537">
        <f t="shared" si="334"/>
        <v>0</v>
      </c>
      <c r="R3824" s="470">
        <f>Q3824*0.93</f>
        <v>0</v>
      </c>
      <c r="S3824" s="1264" t="e">
        <f t="shared" si="335"/>
        <v>#DIV/0!</v>
      </c>
      <c r="T3824" s="1265"/>
      <c r="U3824" s="1292" t="s">
        <v>473</v>
      </c>
      <c r="V3824" s="1293"/>
    </row>
    <row r="3825" spans="1:23" ht="18">
      <c r="A3825" s="1653"/>
      <c r="B3825" s="817" t="s">
        <v>467</v>
      </c>
      <c r="C3825" s="1131">
        <v>52</v>
      </c>
      <c r="D3825" s="1098">
        <v>31</v>
      </c>
      <c r="E3825" s="1109">
        <v>20</v>
      </c>
      <c r="F3825" s="1105">
        <v>30</v>
      </c>
      <c r="G3825" s="514">
        <v>516</v>
      </c>
      <c r="H3825" s="468" t="s">
        <v>82</v>
      </c>
      <c r="I3825" s="514" t="s">
        <v>82</v>
      </c>
      <c r="J3825" s="764">
        <v>0</v>
      </c>
      <c r="K3825" s="764">
        <v>0</v>
      </c>
      <c r="L3825" s="868" t="s">
        <v>484</v>
      </c>
      <c r="M3825" s="1091" t="s">
        <v>2067</v>
      </c>
      <c r="N3825" s="514">
        <v>88000</v>
      </c>
      <c r="O3825" s="787">
        <v>25.18</v>
      </c>
      <c r="P3825" s="801">
        <v>80</v>
      </c>
      <c r="Q3825" s="537">
        <f t="shared" si="334"/>
        <v>5.0360000000000005</v>
      </c>
      <c r="R3825" s="470">
        <f>Q3825*0.7835</f>
        <v>3.9457060000000004</v>
      </c>
      <c r="S3825" s="1264">
        <f>N3825/Q3825</f>
        <v>17474.185861795075</v>
      </c>
      <c r="T3825" s="1265"/>
      <c r="U3825" s="1292" t="s">
        <v>1690</v>
      </c>
      <c r="V3825" s="1293"/>
    </row>
    <row r="3826" spans="1:23" ht="19">
      <c r="A3826" s="1651">
        <v>45879</v>
      </c>
      <c r="B3826" s="817" t="s">
        <v>256</v>
      </c>
      <c r="C3826" s="1095" t="s">
        <v>2220</v>
      </c>
      <c r="D3826" s="1096" t="s">
        <v>82</v>
      </c>
      <c r="E3826" s="1101" t="s">
        <v>2229</v>
      </c>
      <c r="F3826" s="1098" t="s">
        <v>82</v>
      </c>
      <c r="G3826" s="514">
        <v>503</v>
      </c>
      <c r="H3826" s="970">
        <v>166</v>
      </c>
      <c r="I3826" s="514" t="s">
        <v>82</v>
      </c>
      <c r="J3826" s="1160" t="s">
        <v>1016</v>
      </c>
      <c r="K3826" s="839" t="s">
        <v>96</v>
      </c>
      <c r="L3826" s="868" t="s">
        <v>1777</v>
      </c>
      <c r="M3826" s="468" t="s">
        <v>82</v>
      </c>
      <c r="N3826" s="786">
        <v>6200</v>
      </c>
      <c r="O3826" s="756">
        <v>30</v>
      </c>
      <c r="P3826" s="768">
        <v>96</v>
      </c>
      <c r="Q3826" s="537">
        <f>O3826*(100-P3826)/100</f>
        <v>1.2</v>
      </c>
      <c r="R3826" s="470">
        <f>Q3826*0.75</f>
        <v>0.89999999999999991</v>
      </c>
      <c r="S3826" s="1264">
        <f>N3826/Q3826</f>
        <v>5166.666666666667</v>
      </c>
      <c r="T3826" s="1265"/>
      <c r="U3826" s="1292" t="s">
        <v>1554</v>
      </c>
      <c r="V3826" s="1293"/>
    </row>
    <row r="3827" spans="1:23" ht="18">
      <c r="A3827" s="1652"/>
      <c r="B3827" s="817">
        <v>6</v>
      </c>
      <c r="C3827" s="1099" t="s">
        <v>2214</v>
      </c>
      <c r="D3827" s="1100" t="s">
        <v>2230</v>
      </c>
      <c r="E3827" s="1101" t="s">
        <v>1473</v>
      </c>
      <c r="F3827" s="1102">
        <v>30</v>
      </c>
      <c r="G3827" s="514">
        <v>499</v>
      </c>
      <c r="H3827" s="514" t="s">
        <v>82</v>
      </c>
      <c r="I3827" s="514" t="s">
        <v>82</v>
      </c>
      <c r="J3827" s="838" t="s">
        <v>1210</v>
      </c>
      <c r="K3827" s="1187">
        <v>8</v>
      </c>
      <c r="L3827" s="868" t="s">
        <v>2228</v>
      </c>
      <c r="M3827" s="468" t="s">
        <v>2231</v>
      </c>
      <c r="N3827" s="786">
        <v>83493</v>
      </c>
      <c r="O3827" s="756">
        <v>20.329999999999998</v>
      </c>
      <c r="P3827" s="801">
        <v>40</v>
      </c>
      <c r="Q3827" s="537">
        <f t="shared" ref="Q3827:Q3831" si="336">O3827*(100-P3827)/100</f>
        <v>12.198</v>
      </c>
      <c r="R3827" s="470">
        <f>Q3827*0.75</f>
        <v>9.1485000000000003</v>
      </c>
      <c r="S3827" s="1264">
        <f t="shared" ref="S3827:S3830" si="337">N3827/Q3827</f>
        <v>6844.8106246925727</v>
      </c>
      <c r="T3827" s="1265"/>
      <c r="U3827" s="1292" t="s">
        <v>1569</v>
      </c>
      <c r="V3827" s="1293"/>
    </row>
    <row r="3828" spans="1:23" ht="18">
      <c r="A3828" s="1652"/>
      <c r="B3828" s="817">
        <v>7</v>
      </c>
      <c r="C3828" s="1099">
        <v>100</v>
      </c>
      <c r="D3828" s="1102">
        <v>58</v>
      </c>
      <c r="E3828" s="1102">
        <v>18</v>
      </c>
      <c r="F3828" s="1102">
        <v>30</v>
      </c>
      <c r="G3828" s="514">
        <v>520</v>
      </c>
      <c r="H3828" s="514" t="s">
        <v>82</v>
      </c>
      <c r="I3828" s="514" t="s">
        <v>82</v>
      </c>
      <c r="J3828" s="764" t="s">
        <v>443</v>
      </c>
      <c r="K3828" s="764" t="s">
        <v>443</v>
      </c>
      <c r="L3828" s="868" t="s">
        <v>484</v>
      </c>
      <c r="M3828" s="468" t="s">
        <v>2084</v>
      </c>
      <c r="N3828" s="514">
        <v>180000</v>
      </c>
      <c r="O3828" s="756">
        <v>25.8</v>
      </c>
      <c r="P3828" s="1130">
        <v>22</v>
      </c>
      <c r="Q3828" s="537">
        <f t="shared" si="336"/>
        <v>20.124000000000002</v>
      </c>
      <c r="R3828" s="470">
        <f>Q3828*0.75</f>
        <v>15.093000000000002</v>
      </c>
      <c r="S3828" s="1264">
        <f t="shared" si="337"/>
        <v>8944.5438282647574</v>
      </c>
      <c r="T3828" s="1265"/>
      <c r="U3828" s="1292" t="s">
        <v>1690</v>
      </c>
      <c r="V3828" s="1293"/>
    </row>
    <row r="3829" spans="1:23" ht="18">
      <c r="A3829" s="1652"/>
      <c r="B3829" s="817">
        <v>8</v>
      </c>
      <c r="C3829" s="1099" t="s">
        <v>82</v>
      </c>
      <c r="D3829" s="1102">
        <v>230</v>
      </c>
      <c r="E3829" s="1102">
        <v>0</v>
      </c>
      <c r="F3829" s="1103" t="s">
        <v>82</v>
      </c>
      <c r="G3829" s="514">
        <v>0</v>
      </c>
      <c r="H3829" s="514" t="s">
        <v>82</v>
      </c>
      <c r="I3829" s="514" t="s">
        <v>82</v>
      </c>
      <c r="J3829" s="764" t="s">
        <v>697</v>
      </c>
      <c r="K3829" s="764">
        <v>0</v>
      </c>
      <c r="L3829" s="514" t="s">
        <v>82</v>
      </c>
      <c r="M3829" s="468" t="s">
        <v>82</v>
      </c>
      <c r="N3829" s="940"/>
      <c r="O3829" s="756"/>
      <c r="P3829" s="871"/>
      <c r="Q3829" s="537">
        <f t="shared" si="336"/>
        <v>0</v>
      </c>
      <c r="R3829" s="470">
        <f>Q3829*0.93</f>
        <v>0</v>
      </c>
      <c r="S3829" s="1264" t="e">
        <f t="shared" si="337"/>
        <v>#DIV/0!</v>
      </c>
      <c r="T3829" s="1265"/>
      <c r="U3829" s="1292" t="s">
        <v>472</v>
      </c>
      <c r="V3829" s="1293"/>
    </row>
    <row r="3830" spans="1:23" ht="18">
      <c r="A3830" s="1652"/>
      <c r="B3830" s="817" t="s">
        <v>465</v>
      </c>
      <c r="C3830" s="1099" t="s">
        <v>82</v>
      </c>
      <c r="D3830" s="1098">
        <v>34</v>
      </c>
      <c r="E3830" s="1104">
        <v>34</v>
      </c>
      <c r="F3830" s="1103" t="s">
        <v>82</v>
      </c>
      <c r="G3830" s="838" t="s">
        <v>96</v>
      </c>
      <c r="H3830" s="468" t="s">
        <v>82</v>
      </c>
      <c r="I3830" s="514" t="s">
        <v>82</v>
      </c>
      <c r="J3830" s="764" t="s">
        <v>699</v>
      </c>
      <c r="K3830" s="514">
        <v>0</v>
      </c>
      <c r="L3830" s="514" t="s">
        <v>82</v>
      </c>
      <c r="M3830" s="863" t="s">
        <v>82</v>
      </c>
      <c r="N3830" s="923"/>
      <c r="O3830" s="756"/>
      <c r="P3830" s="871"/>
      <c r="Q3830" s="537">
        <f t="shared" si="336"/>
        <v>0</v>
      </c>
      <c r="R3830" s="470">
        <f>Q3830*0.93</f>
        <v>0</v>
      </c>
      <c r="S3830" s="1264" t="e">
        <f t="shared" si="337"/>
        <v>#DIV/0!</v>
      </c>
      <c r="T3830" s="1265"/>
      <c r="U3830" s="1292" t="s">
        <v>473</v>
      </c>
      <c r="V3830" s="1293"/>
    </row>
    <row r="3831" spans="1:23" ht="18">
      <c r="A3831" s="1653"/>
      <c r="B3831" s="817" t="s">
        <v>467</v>
      </c>
      <c r="C3831" s="1131" t="s">
        <v>873</v>
      </c>
      <c r="D3831" s="1098">
        <v>31</v>
      </c>
      <c r="E3831" s="1109">
        <v>20</v>
      </c>
      <c r="F3831" s="1105">
        <v>30</v>
      </c>
      <c r="G3831" s="514">
        <v>511</v>
      </c>
      <c r="H3831" s="468" t="s">
        <v>82</v>
      </c>
      <c r="I3831" s="514" t="s">
        <v>82</v>
      </c>
      <c r="J3831" s="764">
        <v>0</v>
      </c>
      <c r="K3831" s="764">
        <v>0</v>
      </c>
      <c r="L3831" s="868" t="s">
        <v>484</v>
      </c>
      <c r="M3831" s="1091" t="s">
        <v>2067</v>
      </c>
      <c r="N3831" s="514">
        <v>88000</v>
      </c>
      <c r="O3831" s="787">
        <v>26</v>
      </c>
      <c r="P3831" s="801">
        <v>80</v>
      </c>
      <c r="Q3831" s="537">
        <f t="shared" si="336"/>
        <v>5.2</v>
      </c>
      <c r="R3831" s="470">
        <f>Q3831*0.7835</f>
        <v>4.0742000000000003</v>
      </c>
      <c r="S3831" s="1264">
        <f>N3831/Q3831</f>
        <v>16923.076923076922</v>
      </c>
      <c r="T3831" s="1265"/>
      <c r="U3831" s="1292" t="s">
        <v>1690</v>
      </c>
      <c r="V3831" s="1293"/>
    </row>
    <row r="3832" spans="1:23" ht="19">
      <c r="A3832" s="1651">
        <v>45880</v>
      </c>
      <c r="B3832" s="817" t="s">
        <v>256</v>
      </c>
      <c r="C3832" s="1095" t="s">
        <v>2235</v>
      </c>
      <c r="D3832" s="1096" t="s">
        <v>1809</v>
      </c>
      <c r="E3832" s="1101" t="s">
        <v>596</v>
      </c>
      <c r="F3832" s="1098" t="s">
        <v>2236</v>
      </c>
      <c r="G3832" s="514">
        <v>496</v>
      </c>
      <c r="H3832" s="970">
        <v>166</v>
      </c>
      <c r="I3832" s="514" t="s">
        <v>82</v>
      </c>
      <c r="J3832" s="1160" t="s">
        <v>1016</v>
      </c>
      <c r="K3832" s="839" t="s">
        <v>96</v>
      </c>
      <c r="L3832" s="868" t="s">
        <v>1089</v>
      </c>
      <c r="M3832" s="468" t="s">
        <v>1489</v>
      </c>
      <c r="N3832" s="786">
        <v>18979</v>
      </c>
      <c r="O3832" s="756">
        <v>30</v>
      </c>
      <c r="P3832" s="768">
        <v>96</v>
      </c>
      <c r="Q3832" s="537">
        <f>O3832*(100-P3832)/100</f>
        <v>1.2</v>
      </c>
      <c r="R3832" s="470">
        <f>Q3832*0.75</f>
        <v>0.89999999999999991</v>
      </c>
      <c r="S3832" s="1264">
        <f>N3832/Q3832</f>
        <v>15815.833333333334</v>
      </c>
      <c r="T3832" s="1265"/>
      <c r="U3832" s="1292" t="s">
        <v>2243</v>
      </c>
      <c r="V3832" s="1293"/>
      <c r="W3832" s="959">
        <v>26</v>
      </c>
    </row>
    <row r="3833" spans="1:23" ht="18">
      <c r="A3833" s="1652"/>
      <c r="B3833" s="817">
        <v>6</v>
      </c>
      <c r="C3833" s="1099" t="s">
        <v>1899</v>
      </c>
      <c r="D3833" s="1100" t="s">
        <v>2230</v>
      </c>
      <c r="E3833" s="1101" t="s">
        <v>2237</v>
      </c>
      <c r="F3833" s="1102">
        <v>30</v>
      </c>
      <c r="G3833" s="514">
        <v>494</v>
      </c>
      <c r="H3833" s="514" t="s">
        <v>82</v>
      </c>
      <c r="I3833" s="514" t="s">
        <v>82</v>
      </c>
      <c r="J3833" s="838" t="s">
        <v>1210</v>
      </c>
      <c r="K3833" s="1187">
        <v>8.5</v>
      </c>
      <c r="L3833" s="868" t="s">
        <v>484</v>
      </c>
      <c r="M3833" s="468" t="s">
        <v>2238</v>
      </c>
      <c r="N3833" s="786">
        <v>108150</v>
      </c>
      <c r="O3833" s="756">
        <v>20.43</v>
      </c>
      <c r="P3833" s="801">
        <v>40</v>
      </c>
      <c r="Q3833" s="537">
        <f t="shared" ref="Q3833:Q3837" si="338">O3833*(100-P3833)/100</f>
        <v>12.257999999999999</v>
      </c>
      <c r="R3833" s="470">
        <f>Q3833*0.75</f>
        <v>9.1935000000000002</v>
      </c>
      <c r="S3833" s="1264">
        <f t="shared" ref="S3833:S3836" si="339">N3833/Q3833</f>
        <v>8822.8095937347043</v>
      </c>
      <c r="T3833" s="1265"/>
      <c r="U3833" s="1292" t="s">
        <v>1690</v>
      </c>
      <c r="V3833" s="1293"/>
    </row>
    <row r="3834" spans="1:23" ht="18">
      <c r="A3834" s="1652"/>
      <c r="B3834" s="817">
        <v>7</v>
      </c>
      <c r="C3834" s="1099">
        <v>100</v>
      </c>
      <c r="D3834" s="1102">
        <v>58</v>
      </c>
      <c r="E3834" s="1102">
        <v>18</v>
      </c>
      <c r="F3834" s="1102">
        <v>30</v>
      </c>
      <c r="G3834" s="514">
        <v>518</v>
      </c>
      <c r="H3834" s="514" t="s">
        <v>82</v>
      </c>
      <c r="I3834" s="514" t="s">
        <v>82</v>
      </c>
      <c r="J3834" s="764" t="s">
        <v>443</v>
      </c>
      <c r="K3834" s="764" t="s">
        <v>443</v>
      </c>
      <c r="L3834" s="868" t="s">
        <v>484</v>
      </c>
      <c r="M3834" s="468" t="s">
        <v>2084</v>
      </c>
      <c r="N3834" s="514">
        <v>180000</v>
      </c>
      <c r="O3834" s="756">
        <v>25.8</v>
      </c>
      <c r="P3834" s="1130">
        <v>22</v>
      </c>
      <c r="Q3834" s="537">
        <f t="shared" si="338"/>
        <v>20.124000000000002</v>
      </c>
      <c r="R3834" s="470">
        <f>Q3834*0.75</f>
        <v>15.093000000000002</v>
      </c>
      <c r="S3834" s="1264">
        <f t="shared" si="339"/>
        <v>8944.5438282647574</v>
      </c>
      <c r="T3834" s="1265"/>
      <c r="U3834" s="1292" t="s">
        <v>1690</v>
      </c>
      <c r="V3834" s="1293"/>
    </row>
    <row r="3835" spans="1:23" ht="18">
      <c r="A3835" s="1652"/>
      <c r="B3835" s="817">
        <v>8</v>
      </c>
      <c r="C3835" s="1099" t="s">
        <v>82</v>
      </c>
      <c r="D3835" s="1102">
        <v>230</v>
      </c>
      <c r="E3835" s="1102">
        <v>0</v>
      </c>
      <c r="F3835" s="1103" t="s">
        <v>82</v>
      </c>
      <c r="G3835" s="514">
        <v>0</v>
      </c>
      <c r="H3835" s="514" t="s">
        <v>82</v>
      </c>
      <c r="I3835" s="514" t="s">
        <v>82</v>
      </c>
      <c r="J3835" s="764" t="s">
        <v>697</v>
      </c>
      <c r="K3835" s="764">
        <v>0</v>
      </c>
      <c r="L3835" s="514" t="s">
        <v>82</v>
      </c>
      <c r="M3835" s="468" t="s">
        <v>82</v>
      </c>
      <c r="N3835" s="940"/>
      <c r="O3835" s="756"/>
      <c r="P3835" s="871"/>
      <c r="Q3835" s="537">
        <f t="shared" si="338"/>
        <v>0</v>
      </c>
      <c r="R3835" s="470">
        <f>Q3835*0.93</f>
        <v>0</v>
      </c>
      <c r="S3835" s="1264" t="e">
        <f t="shared" si="339"/>
        <v>#DIV/0!</v>
      </c>
      <c r="T3835" s="1265"/>
      <c r="U3835" s="1292" t="s">
        <v>472</v>
      </c>
      <c r="V3835" s="1293"/>
    </row>
    <row r="3836" spans="1:23" ht="18">
      <c r="A3836" s="1652"/>
      <c r="B3836" s="817" t="s">
        <v>465</v>
      </c>
      <c r="C3836" s="1099" t="s">
        <v>82</v>
      </c>
      <c r="D3836" s="1098">
        <v>34</v>
      </c>
      <c r="E3836" s="1104">
        <v>34</v>
      </c>
      <c r="F3836" s="1103" t="s">
        <v>82</v>
      </c>
      <c r="G3836" s="838" t="s">
        <v>96</v>
      </c>
      <c r="H3836" s="468" t="s">
        <v>82</v>
      </c>
      <c r="I3836" s="514" t="s">
        <v>82</v>
      </c>
      <c r="J3836" s="764" t="s">
        <v>699</v>
      </c>
      <c r="K3836" s="514">
        <v>0</v>
      </c>
      <c r="L3836" s="514" t="s">
        <v>82</v>
      </c>
      <c r="M3836" s="863" t="s">
        <v>82</v>
      </c>
      <c r="N3836" s="923"/>
      <c r="O3836" s="756"/>
      <c r="P3836" s="871"/>
      <c r="Q3836" s="537">
        <f t="shared" si="338"/>
        <v>0</v>
      </c>
      <c r="R3836" s="470">
        <f>Q3836*0.93</f>
        <v>0</v>
      </c>
      <c r="S3836" s="1264" t="e">
        <f t="shared" si="339"/>
        <v>#DIV/0!</v>
      </c>
      <c r="T3836" s="1265"/>
      <c r="U3836" s="1292" t="s">
        <v>473</v>
      </c>
      <c r="V3836" s="1293"/>
    </row>
    <row r="3837" spans="1:23" ht="18">
      <c r="A3837" s="1653"/>
      <c r="B3837" s="817" t="s">
        <v>467</v>
      </c>
      <c r="C3837" s="1131">
        <v>65</v>
      </c>
      <c r="D3837" s="1098">
        <v>31</v>
      </c>
      <c r="E3837" s="1109">
        <v>20</v>
      </c>
      <c r="F3837" s="1105">
        <v>30</v>
      </c>
      <c r="G3837" s="514">
        <v>505</v>
      </c>
      <c r="H3837" s="468" t="s">
        <v>82</v>
      </c>
      <c r="I3837" s="514" t="s">
        <v>82</v>
      </c>
      <c r="J3837" s="764">
        <v>0</v>
      </c>
      <c r="K3837" s="764">
        <v>0</v>
      </c>
      <c r="L3837" s="868" t="s">
        <v>484</v>
      </c>
      <c r="M3837" s="1091" t="s">
        <v>2067</v>
      </c>
      <c r="N3837" s="514">
        <v>88000</v>
      </c>
      <c r="O3837" s="787">
        <v>26</v>
      </c>
      <c r="P3837" s="801">
        <v>80</v>
      </c>
      <c r="Q3837" s="537">
        <f t="shared" si="338"/>
        <v>5.2</v>
      </c>
      <c r="R3837" s="470">
        <f>Q3837*0.7835</f>
        <v>4.0742000000000003</v>
      </c>
      <c r="S3837" s="1264">
        <f>N3837/Q3837</f>
        <v>16923.076923076922</v>
      </c>
      <c r="T3837" s="1265"/>
      <c r="U3837" s="1292" t="s">
        <v>1690</v>
      </c>
      <c r="V3837" s="1293"/>
    </row>
    <row r="3838" spans="1:23">
      <c r="A3838" s="1651">
        <v>45881</v>
      </c>
    </row>
    <row r="3839" spans="1:23">
      <c r="A3839" s="1652"/>
    </row>
    <row r="3840" spans="1:23">
      <c r="A3840" s="1652"/>
    </row>
    <row r="3841" spans="1:1">
      <c r="A3841" s="1652"/>
    </row>
    <row r="3842" spans="1:1">
      <c r="A3842" s="1652"/>
    </row>
    <row r="3843" spans="1:1">
      <c r="A3843" s="1653"/>
    </row>
    <row r="3844" spans="1:1">
      <c r="A3844" s="1651">
        <v>45882</v>
      </c>
    </row>
    <row r="3845" spans="1:1">
      <c r="A3845" s="1652"/>
    </row>
    <row r="3846" spans="1:1">
      <c r="A3846" s="1652"/>
    </row>
    <row r="3847" spans="1:1">
      <c r="A3847" s="1652"/>
    </row>
    <row r="3848" spans="1:1">
      <c r="A3848" s="1652"/>
    </row>
    <row r="3849" spans="1:1">
      <c r="A3849" s="1653"/>
    </row>
    <row r="3850" spans="1:1">
      <c r="A3850" s="1651">
        <v>45883</v>
      </c>
    </row>
    <row r="3851" spans="1:1">
      <c r="A3851" s="1652"/>
    </row>
    <row r="3852" spans="1:1">
      <c r="A3852" s="1652"/>
    </row>
    <row r="3853" spans="1:1">
      <c r="A3853" s="1652"/>
    </row>
    <row r="3854" spans="1:1">
      <c r="A3854" s="1652"/>
    </row>
    <row r="3855" spans="1:1">
      <c r="A3855" s="1653"/>
    </row>
    <row r="3856" spans="1:1">
      <c r="A3856" s="1651">
        <v>45884</v>
      </c>
    </row>
    <row r="3857" spans="1:1">
      <c r="A3857" s="1652"/>
    </row>
    <row r="3858" spans="1:1">
      <c r="A3858" s="1652"/>
    </row>
    <row r="3859" spans="1:1">
      <c r="A3859" s="1652"/>
    </row>
    <row r="3860" spans="1:1">
      <c r="A3860" s="1652"/>
    </row>
    <row r="3861" spans="1:1">
      <c r="A3861" s="1653"/>
    </row>
    <row r="3862" spans="1:1">
      <c r="A3862" s="1651">
        <v>45885</v>
      </c>
    </row>
    <row r="3863" spans="1:1">
      <c r="A3863" s="1652"/>
    </row>
    <row r="3864" spans="1:1">
      <c r="A3864" s="1652"/>
    </row>
    <row r="3865" spans="1:1">
      <c r="A3865" s="1652"/>
    </row>
    <row r="3866" spans="1:1">
      <c r="A3866" s="1652"/>
    </row>
    <row r="3867" spans="1:1">
      <c r="A3867" s="1653"/>
    </row>
    <row r="3868" spans="1:1">
      <c r="A3868" s="1651">
        <v>45886</v>
      </c>
    </row>
    <row r="3869" spans="1:1">
      <c r="A3869" s="1652"/>
    </row>
    <row r="3870" spans="1:1">
      <c r="A3870" s="1652"/>
    </row>
    <row r="3871" spans="1:1">
      <c r="A3871" s="1652"/>
    </row>
    <row r="3872" spans="1:1">
      <c r="A3872" s="1652"/>
    </row>
    <row r="3873" spans="1:1">
      <c r="A3873" s="1653"/>
    </row>
    <row r="3874" spans="1:1">
      <c r="A3874" s="1651">
        <v>45887</v>
      </c>
    </row>
    <row r="3875" spans="1:1">
      <c r="A3875" s="1652"/>
    </row>
    <row r="3876" spans="1:1">
      <c r="A3876" s="1652"/>
    </row>
    <row r="3877" spans="1:1">
      <c r="A3877" s="1652"/>
    </row>
    <row r="3878" spans="1:1">
      <c r="A3878" s="1652"/>
    </row>
    <row r="3879" spans="1:1">
      <c r="A3879" s="1653"/>
    </row>
    <row r="3880" spans="1:1">
      <c r="A3880" s="1651">
        <v>45888</v>
      </c>
    </row>
    <row r="3881" spans="1:1">
      <c r="A3881" s="1652"/>
    </row>
    <row r="3882" spans="1:1">
      <c r="A3882" s="1652"/>
    </row>
    <row r="3883" spans="1:1">
      <c r="A3883" s="1652"/>
    </row>
    <row r="3884" spans="1:1">
      <c r="A3884" s="1652"/>
    </row>
    <row r="3885" spans="1:1">
      <c r="A3885" s="1653"/>
    </row>
    <row r="3886" spans="1:1">
      <c r="A3886" s="1651">
        <v>45889</v>
      </c>
    </row>
    <row r="3887" spans="1:1">
      <c r="A3887" s="1652"/>
    </row>
    <row r="3888" spans="1:1">
      <c r="A3888" s="1652"/>
    </row>
    <row r="3889" spans="1:1">
      <c r="A3889" s="1652"/>
    </row>
    <row r="3890" spans="1:1">
      <c r="A3890" s="1652"/>
    </row>
    <row r="3891" spans="1:1">
      <c r="A3891" s="1653"/>
    </row>
    <row r="3892" spans="1:1">
      <c r="A3892" s="1651">
        <v>45890</v>
      </c>
    </row>
    <row r="3893" spans="1:1">
      <c r="A3893" s="1652"/>
    </row>
    <row r="3894" spans="1:1">
      <c r="A3894" s="1652"/>
    </row>
    <row r="3895" spans="1:1">
      <c r="A3895" s="1652"/>
    </row>
    <row r="3896" spans="1:1">
      <c r="A3896" s="1652"/>
    </row>
    <row r="3897" spans="1:1">
      <c r="A3897" s="1653"/>
    </row>
    <row r="3898" spans="1:1">
      <c r="A3898" s="1651">
        <v>45891</v>
      </c>
    </row>
    <row r="3899" spans="1:1">
      <c r="A3899" s="1652"/>
    </row>
    <row r="3900" spans="1:1">
      <c r="A3900" s="1652"/>
    </row>
    <row r="3901" spans="1:1">
      <c r="A3901" s="1652"/>
    </row>
    <row r="3902" spans="1:1">
      <c r="A3902" s="1652"/>
    </row>
    <row r="3903" spans="1:1">
      <c r="A3903" s="1653"/>
    </row>
    <row r="3904" spans="1:1">
      <c r="A3904" s="1651">
        <v>45892</v>
      </c>
    </row>
    <row r="3905" spans="1:1">
      <c r="A3905" s="1652"/>
    </row>
    <row r="3906" spans="1:1">
      <c r="A3906" s="1652"/>
    </row>
    <row r="3907" spans="1:1">
      <c r="A3907" s="1652"/>
    </row>
    <row r="3908" spans="1:1">
      <c r="A3908" s="1652"/>
    </row>
    <row r="3909" spans="1:1">
      <c r="A3909" s="1653"/>
    </row>
    <row r="3910" spans="1:1">
      <c r="A3910" s="1651">
        <v>45893</v>
      </c>
    </row>
    <row r="3911" spans="1:1">
      <c r="A3911" s="1652"/>
    </row>
    <row r="3912" spans="1:1">
      <c r="A3912" s="1652"/>
    </row>
    <row r="3913" spans="1:1">
      <c r="A3913" s="1652"/>
    </row>
    <row r="3914" spans="1:1">
      <c r="A3914" s="1652"/>
    </row>
    <row r="3915" spans="1:1">
      <c r="A3915" s="1653"/>
    </row>
    <row r="3916" spans="1:1">
      <c r="A3916" s="1651">
        <v>45894</v>
      </c>
    </row>
    <row r="3917" spans="1:1">
      <c r="A3917" s="1652"/>
    </row>
    <row r="3918" spans="1:1">
      <c r="A3918" s="1652"/>
    </row>
    <row r="3919" spans="1:1">
      <c r="A3919" s="1652"/>
    </row>
    <row r="3920" spans="1:1">
      <c r="A3920" s="1652"/>
    </row>
    <row r="3921" spans="1:1">
      <c r="A3921" s="1653"/>
    </row>
    <row r="3922" spans="1:1">
      <c r="A3922" s="1651">
        <v>45895</v>
      </c>
    </row>
    <row r="3923" spans="1:1">
      <c r="A3923" s="1652"/>
    </row>
    <row r="3924" spans="1:1">
      <c r="A3924" s="1652"/>
    </row>
    <row r="3925" spans="1:1">
      <c r="A3925" s="1652"/>
    </row>
    <row r="3926" spans="1:1">
      <c r="A3926" s="1652"/>
    </row>
    <row r="3927" spans="1:1">
      <c r="A3927" s="1653"/>
    </row>
    <row r="3928" spans="1:1">
      <c r="A3928" s="1651">
        <v>45896</v>
      </c>
    </row>
    <row r="3929" spans="1:1">
      <c r="A3929" s="1652"/>
    </row>
    <row r="3930" spans="1:1">
      <c r="A3930" s="1652"/>
    </row>
    <row r="3931" spans="1:1">
      <c r="A3931" s="1652"/>
    </row>
    <row r="3932" spans="1:1">
      <c r="A3932" s="1652"/>
    </row>
    <row r="3933" spans="1:1">
      <c r="A3933" s="1653"/>
    </row>
    <row r="3934" spans="1:1">
      <c r="A3934" s="1651">
        <v>45897</v>
      </c>
    </row>
    <row r="3935" spans="1:1">
      <c r="A3935" s="1652"/>
    </row>
    <row r="3936" spans="1:1">
      <c r="A3936" s="1652"/>
    </row>
    <row r="3937" spans="1:1">
      <c r="A3937" s="1652"/>
    </row>
    <row r="3938" spans="1:1">
      <c r="A3938" s="1652"/>
    </row>
    <row r="3939" spans="1:1">
      <c r="A3939" s="1653"/>
    </row>
    <row r="3940" spans="1:1">
      <c r="A3940" s="1651">
        <v>45898</v>
      </c>
    </row>
    <row r="3941" spans="1:1">
      <c r="A3941" s="1652"/>
    </row>
    <row r="3942" spans="1:1">
      <c r="A3942" s="1652"/>
    </row>
    <row r="3943" spans="1:1">
      <c r="A3943" s="1652"/>
    </row>
    <row r="3944" spans="1:1">
      <c r="A3944" s="1652"/>
    </row>
    <row r="3945" spans="1:1">
      <c r="A3945" s="1653"/>
    </row>
    <row r="3946" spans="1:1">
      <c r="A3946" s="1651">
        <v>45899</v>
      </c>
    </row>
    <row r="3947" spans="1:1">
      <c r="A3947" s="1652"/>
    </row>
    <row r="3948" spans="1:1">
      <c r="A3948" s="1652"/>
    </row>
    <row r="3949" spans="1:1">
      <c r="A3949" s="1652"/>
    </row>
    <row r="3950" spans="1:1">
      <c r="A3950" s="1652"/>
    </row>
    <row r="3951" spans="1:1">
      <c r="A3951" s="1653"/>
    </row>
    <row r="3952" spans="1:1">
      <c r="A3952" s="1651">
        <v>45900</v>
      </c>
    </row>
    <row r="3953" spans="1:1">
      <c r="A3953" s="1652"/>
    </row>
    <row r="3954" spans="1:1">
      <c r="A3954" s="1652"/>
    </row>
    <row r="3955" spans="1:1">
      <c r="A3955" s="1652"/>
    </row>
    <row r="3956" spans="1:1">
      <c r="A3956" s="1652"/>
    </row>
    <row r="3957" spans="1:1">
      <c r="A3957" s="1653"/>
    </row>
  </sheetData>
  <autoFilter ref="A6:AA3771" xr:uid="{00000000-0009-0000-0000-000006000000}">
    <filterColumn colId="18" showButton="0"/>
    <filterColumn colId="20" showButton="0"/>
  </autoFilter>
  <mergeCells count="8413">
    <mergeCell ref="S3823:T3823"/>
    <mergeCell ref="U3823:V3823"/>
    <mergeCell ref="S3814:T3814"/>
    <mergeCell ref="U3814:V3814"/>
    <mergeCell ref="S3815:T3815"/>
    <mergeCell ref="U3815:V3815"/>
    <mergeCell ref="S3816:T3816"/>
    <mergeCell ref="U3816:V3816"/>
    <mergeCell ref="S3817:T3817"/>
    <mergeCell ref="U3817:V3817"/>
    <mergeCell ref="S3818:T3818"/>
    <mergeCell ref="U3818:V3818"/>
    <mergeCell ref="S3819:T3819"/>
    <mergeCell ref="U3819:V3819"/>
    <mergeCell ref="S3820:T3820"/>
    <mergeCell ref="U3820:V3820"/>
    <mergeCell ref="S3821:T3821"/>
    <mergeCell ref="U3821:V3821"/>
    <mergeCell ref="S3822:T3822"/>
    <mergeCell ref="U3822:V3822"/>
    <mergeCell ref="S3802:T3802"/>
    <mergeCell ref="U3802:V3802"/>
    <mergeCell ref="S3803:T3803"/>
    <mergeCell ref="U3803:V3803"/>
    <mergeCell ref="S3804:T3804"/>
    <mergeCell ref="U3804:V3804"/>
    <mergeCell ref="S3805:T3805"/>
    <mergeCell ref="U3805:V3805"/>
    <mergeCell ref="S3806:T3806"/>
    <mergeCell ref="U3806:V3806"/>
    <mergeCell ref="S3807:T3807"/>
    <mergeCell ref="U3807:V3807"/>
    <mergeCell ref="S3808:T3808"/>
    <mergeCell ref="U3808:V3808"/>
    <mergeCell ref="S3809:T3809"/>
    <mergeCell ref="U3809:V3809"/>
    <mergeCell ref="S3810:T3810"/>
    <mergeCell ref="U3810:V3810"/>
    <mergeCell ref="S3811:T3811"/>
    <mergeCell ref="U3811:V3811"/>
    <mergeCell ref="U3720:V3720"/>
    <mergeCell ref="S3721:T3721"/>
    <mergeCell ref="U3721:V3721"/>
    <mergeCell ref="S3722:T3722"/>
    <mergeCell ref="S3772:T3772"/>
    <mergeCell ref="U3772:V3772"/>
    <mergeCell ref="S3773:T3773"/>
    <mergeCell ref="U3773:V3773"/>
    <mergeCell ref="S3774:T3774"/>
    <mergeCell ref="U3774:V3774"/>
    <mergeCell ref="S3775:T3775"/>
    <mergeCell ref="U3775:V3775"/>
    <mergeCell ref="S3776:T3776"/>
    <mergeCell ref="U3776:V3776"/>
    <mergeCell ref="S3777:T3777"/>
    <mergeCell ref="U3777:V3777"/>
    <mergeCell ref="S3760:T3760"/>
    <mergeCell ref="U3760:V3760"/>
    <mergeCell ref="S3761:T3761"/>
    <mergeCell ref="U3761:V3761"/>
    <mergeCell ref="U3763:V3763"/>
    <mergeCell ref="S3764:T3764"/>
    <mergeCell ref="U3764:V3764"/>
    <mergeCell ref="S3765:T3765"/>
    <mergeCell ref="U3765:V3765"/>
    <mergeCell ref="S3767:T3767"/>
    <mergeCell ref="U3767:V3767"/>
    <mergeCell ref="S3768:T3768"/>
    <mergeCell ref="U3768:V3768"/>
    <mergeCell ref="S3723:T3723"/>
    <mergeCell ref="U3724:V3724"/>
    <mergeCell ref="S3725:T3725"/>
    <mergeCell ref="U3725:V3725"/>
    <mergeCell ref="S3726:T3726"/>
    <mergeCell ref="U3726:V3726"/>
    <mergeCell ref="S3748:T3748"/>
    <mergeCell ref="U3748:V3748"/>
    <mergeCell ref="S3749:T3749"/>
    <mergeCell ref="U3749:V3749"/>
    <mergeCell ref="S3750:T3750"/>
    <mergeCell ref="U3750:V3750"/>
    <mergeCell ref="S3751:T3751"/>
    <mergeCell ref="U3751:V3751"/>
    <mergeCell ref="S3736:T3736"/>
    <mergeCell ref="U3736:V3736"/>
    <mergeCell ref="U3740:V3740"/>
    <mergeCell ref="S3741:T3741"/>
    <mergeCell ref="U3741:V3741"/>
    <mergeCell ref="S3730:T3730"/>
    <mergeCell ref="U3701:V3701"/>
    <mergeCell ref="S3702:T3702"/>
    <mergeCell ref="U3702:V3702"/>
    <mergeCell ref="S3703:T3703"/>
    <mergeCell ref="U3703:V3703"/>
    <mergeCell ref="S3704:T3704"/>
    <mergeCell ref="U3704:V3704"/>
    <mergeCell ref="S3705:T3705"/>
    <mergeCell ref="U3705:V3705"/>
    <mergeCell ref="S3712:T3712"/>
    <mergeCell ref="U3712:V3712"/>
    <mergeCell ref="S3713:T3713"/>
    <mergeCell ref="U3713:V3713"/>
    <mergeCell ref="S3714:T3714"/>
    <mergeCell ref="U3714:V3714"/>
    <mergeCell ref="S3715:T3715"/>
    <mergeCell ref="U3715:V3715"/>
    <mergeCell ref="S3706:T3706"/>
    <mergeCell ref="U3706:V3706"/>
    <mergeCell ref="S3707:T3707"/>
    <mergeCell ref="S3676:T3676"/>
    <mergeCell ref="U3676:V3676"/>
    <mergeCell ref="U3683:V3683"/>
    <mergeCell ref="U3682:V3682"/>
    <mergeCell ref="S3694:T3694"/>
    <mergeCell ref="U3694:V3694"/>
    <mergeCell ref="S3695:T3695"/>
    <mergeCell ref="U3695:V3695"/>
    <mergeCell ref="S3683:T3683"/>
    <mergeCell ref="S3682:T3682"/>
    <mergeCell ref="S3688:T3688"/>
    <mergeCell ref="U3688:V3688"/>
    <mergeCell ref="S3689:T3689"/>
    <mergeCell ref="U3689:V3689"/>
    <mergeCell ref="S3690:T3690"/>
    <mergeCell ref="U3680:V3680"/>
    <mergeCell ref="S3681:T3681"/>
    <mergeCell ref="U3681:V3681"/>
    <mergeCell ref="S3686:T3686"/>
    <mergeCell ref="U3686:V3686"/>
    <mergeCell ref="S3687:T3687"/>
    <mergeCell ref="U3687:V3687"/>
    <mergeCell ref="S3677:T3677"/>
    <mergeCell ref="U3677:V3677"/>
    <mergeCell ref="S3678:T3678"/>
    <mergeCell ref="S3660:T3660"/>
    <mergeCell ref="U3660:V3660"/>
    <mergeCell ref="S3661:T3661"/>
    <mergeCell ref="U3661:V3661"/>
    <mergeCell ref="S3662:T3662"/>
    <mergeCell ref="U3662:V3662"/>
    <mergeCell ref="S3663:T3663"/>
    <mergeCell ref="U3663:V3663"/>
    <mergeCell ref="S3671:T3671"/>
    <mergeCell ref="U3671:V3671"/>
    <mergeCell ref="S3672:T3672"/>
    <mergeCell ref="U3672:V3672"/>
    <mergeCell ref="S3673:T3673"/>
    <mergeCell ref="U3673:V3673"/>
    <mergeCell ref="S3674:T3674"/>
    <mergeCell ref="U3674:V3674"/>
    <mergeCell ref="S3675:T3675"/>
    <mergeCell ref="U3675:V3675"/>
    <mergeCell ref="S3664:T3664"/>
    <mergeCell ref="U3664:V3664"/>
    <mergeCell ref="S3667:T3667"/>
    <mergeCell ref="U3667:V3667"/>
    <mergeCell ref="S3668:T3668"/>
    <mergeCell ref="U3668:V3668"/>
    <mergeCell ref="S3669:T3669"/>
    <mergeCell ref="S3670:T3670"/>
    <mergeCell ref="U3670:V3670"/>
    <mergeCell ref="S3665:T3665"/>
    <mergeCell ref="U3665:V3665"/>
    <mergeCell ref="S3666:T3666"/>
    <mergeCell ref="U3666:V3666"/>
    <mergeCell ref="U3669:V3669"/>
    <mergeCell ref="S3650:T3650"/>
    <mergeCell ref="U3650:V3650"/>
    <mergeCell ref="S3651:T3651"/>
    <mergeCell ref="U3651:V3651"/>
    <mergeCell ref="S3658:T3658"/>
    <mergeCell ref="U3658:V3658"/>
    <mergeCell ref="S3659:T3659"/>
    <mergeCell ref="U3659:V3659"/>
    <mergeCell ref="S3648:T3648"/>
    <mergeCell ref="U3648:V3648"/>
    <mergeCell ref="S3652:T3652"/>
    <mergeCell ref="U3652:V3652"/>
    <mergeCell ref="S3653:T3653"/>
    <mergeCell ref="S3640:T3640"/>
    <mergeCell ref="U3640:V3640"/>
    <mergeCell ref="S3641:T3641"/>
    <mergeCell ref="U3641:V3641"/>
    <mergeCell ref="U3642:V3642"/>
    <mergeCell ref="S3643:T3643"/>
    <mergeCell ref="U3643:V3643"/>
    <mergeCell ref="S3644:T3644"/>
    <mergeCell ref="U3653:V3653"/>
    <mergeCell ref="S3654:T3654"/>
    <mergeCell ref="U3654:V3654"/>
    <mergeCell ref="S3655:T3655"/>
    <mergeCell ref="U3655:V3655"/>
    <mergeCell ref="S3656:T3656"/>
    <mergeCell ref="U3656:V3656"/>
    <mergeCell ref="S3657:T3657"/>
    <mergeCell ref="U3657:V3657"/>
    <mergeCell ref="S3647:T3647"/>
    <mergeCell ref="U3647:V3647"/>
    <mergeCell ref="S3565:T3565"/>
    <mergeCell ref="S3598:T3598"/>
    <mergeCell ref="U3598:V3598"/>
    <mergeCell ref="S3566:T3566"/>
    <mergeCell ref="U3566:V3566"/>
    <mergeCell ref="S3567:T3567"/>
    <mergeCell ref="U3567:V3567"/>
    <mergeCell ref="S3578:T3578"/>
    <mergeCell ref="U3578:V3578"/>
    <mergeCell ref="U3573:V3573"/>
    <mergeCell ref="S3574:T3574"/>
    <mergeCell ref="S3579:T3579"/>
    <mergeCell ref="U3579:V3579"/>
    <mergeCell ref="S3583:T3583"/>
    <mergeCell ref="U3583:V3583"/>
    <mergeCell ref="S3584:T3584"/>
    <mergeCell ref="U3584:V3584"/>
    <mergeCell ref="S3585:T3585"/>
    <mergeCell ref="U3585:V3585"/>
    <mergeCell ref="U3590:V3590"/>
    <mergeCell ref="S3591:T3591"/>
    <mergeCell ref="U3591:V3591"/>
    <mergeCell ref="S3592:T3592"/>
    <mergeCell ref="S3568:T3568"/>
    <mergeCell ref="U3568:V3568"/>
    <mergeCell ref="S3569:T3569"/>
    <mergeCell ref="U3569:V3569"/>
    <mergeCell ref="S3570:T3570"/>
    <mergeCell ref="U3570:V3570"/>
    <mergeCell ref="S3571:T3571"/>
    <mergeCell ref="S3581:T3581"/>
    <mergeCell ref="U3581:V3581"/>
    <mergeCell ref="S3582:T3582"/>
    <mergeCell ref="U3572:V3572"/>
    <mergeCell ref="S3573:T3573"/>
    <mergeCell ref="U3603:V3603"/>
    <mergeCell ref="S3604:T3604"/>
    <mergeCell ref="U3604:V3604"/>
    <mergeCell ref="S3599:T3599"/>
    <mergeCell ref="U3599:V3599"/>
    <mergeCell ref="S3600:T3600"/>
    <mergeCell ref="U3600:V3600"/>
    <mergeCell ref="S3601:T3601"/>
    <mergeCell ref="U3601:V3601"/>
    <mergeCell ref="S3602:T3602"/>
    <mergeCell ref="U3574:V3574"/>
    <mergeCell ref="S3575:T3575"/>
    <mergeCell ref="U3575:V3575"/>
    <mergeCell ref="S3576:T3576"/>
    <mergeCell ref="U3576:V3576"/>
    <mergeCell ref="S3577:T3577"/>
    <mergeCell ref="S3589:T3589"/>
    <mergeCell ref="U3589:V3589"/>
    <mergeCell ref="S3590:T3590"/>
    <mergeCell ref="U3592:V3592"/>
    <mergeCell ref="U3577:V3577"/>
    <mergeCell ref="U3582:V3582"/>
    <mergeCell ref="S3586:T3586"/>
    <mergeCell ref="U3586:V3586"/>
    <mergeCell ref="S3587:T3587"/>
    <mergeCell ref="U3587:V3587"/>
    <mergeCell ref="S3588:T3588"/>
    <mergeCell ref="U3593:V3593"/>
    <mergeCell ref="S3594:T3594"/>
    <mergeCell ref="S3513:T3513"/>
    <mergeCell ref="U3513:V3513"/>
    <mergeCell ref="U3507:V3507"/>
    <mergeCell ref="S3550:T3550"/>
    <mergeCell ref="U3550:V3550"/>
    <mergeCell ref="S3551:T3551"/>
    <mergeCell ref="U3551:V3551"/>
    <mergeCell ref="S3536:T3536"/>
    <mergeCell ref="U3536:V3536"/>
    <mergeCell ref="S3537:T3537"/>
    <mergeCell ref="U3537:V3537"/>
    <mergeCell ref="U3527:V3527"/>
    <mergeCell ref="S3528:T3528"/>
    <mergeCell ref="U3528:V3528"/>
    <mergeCell ref="S3526:T3526"/>
    <mergeCell ref="U3526:V3526"/>
    <mergeCell ref="S3527:T3527"/>
    <mergeCell ref="S3542:T3542"/>
    <mergeCell ref="U3542:V3542"/>
    <mergeCell ref="S3543:T3543"/>
    <mergeCell ref="U3543:V3543"/>
    <mergeCell ref="U3548:V3548"/>
    <mergeCell ref="S3549:T3549"/>
    <mergeCell ref="U3549:V3549"/>
    <mergeCell ref="U3515:V3515"/>
    <mergeCell ref="S3516:T3516"/>
    <mergeCell ref="U3516:V3516"/>
    <mergeCell ref="S3517:T3517"/>
    <mergeCell ref="U3517:V3517"/>
    <mergeCell ref="S3518:T3518"/>
    <mergeCell ref="U3518:V3518"/>
    <mergeCell ref="S3519:T3519"/>
    <mergeCell ref="U3519:V3519"/>
    <mergeCell ref="U3531:V3531"/>
    <mergeCell ref="S3525:T3525"/>
    <mergeCell ref="U3525:V3525"/>
    <mergeCell ref="S3532:T3532"/>
    <mergeCell ref="U3532:V3532"/>
    <mergeCell ref="S3533:T3533"/>
    <mergeCell ref="U3533:V3533"/>
    <mergeCell ref="S3534:T3534"/>
    <mergeCell ref="U3534:V3534"/>
    <mergeCell ref="S3535:T3535"/>
    <mergeCell ref="U3535:V3535"/>
    <mergeCell ref="S3544:T3544"/>
    <mergeCell ref="U3544:V3544"/>
    <mergeCell ref="S3545:T3545"/>
    <mergeCell ref="U3545:V3545"/>
    <mergeCell ref="S3546:T3546"/>
    <mergeCell ref="U3546:V3546"/>
    <mergeCell ref="U3529:V3529"/>
    <mergeCell ref="S3530:T3530"/>
    <mergeCell ref="U3530:V3530"/>
    <mergeCell ref="S3531:T3531"/>
    <mergeCell ref="S3547:T3547"/>
    <mergeCell ref="U3547:V3547"/>
    <mergeCell ref="S3548:T3548"/>
    <mergeCell ref="U3565:V3565"/>
    <mergeCell ref="A3532:A3537"/>
    <mergeCell ref="A3538:A3543"/>
    <mergeCell ref="A3544:A3549"/>
    <mergeCell ref="A3478:A3483"/>
    <mergeCell ref="A3484:A3489"/>
    <mergeCell ref="A3490:A3495"/>
    <mergeCell ref="A3502:A3507"/>
    <mergeCell ref="A3508:A3513"/>
    <mergeCell ref="A3514:A3519"/>
    <mergeCell ref="A3520:A3525"/>
    <mergeCell ref="S3496:T3496"/>
    <mergeCell ref="U3496:V3496"/>
    <mergeCell ref="S3497:T3497"/>
    <mergeCell ref="U3497:V3497"/>
    <mergeCell ref="S3498:T3498"/>
    <mergeCell ref="U3498:V3498"/>
    <mergeCell ref="S3499:T3499"/>
    <mergeCell ref="U3499:V3499"/>
    <mergeCell ref="S3500:T3500"/>
    <mergeCell ref="U3500:V3500"/>
    <mergeCell ref="S3505:T3505"/>
    <mergeCell ref="U3505:V3505"/>
    <mergeCell ref="S3506:T3506"/>
    <mergeCell ref="S3502:T3502"/>
    <mergeCell ref="U3502:V3502"/>
    <mergeCell ref="S3503:T3503"/>
    <mergeCell ref="U3503:V3503"/>
    <mergeCell ref="S3529:T3529"/>
    <mergeCell ref="S3504:T3504"/>
    <mergeCell ref="U3504:V3504"/>
    <mergeCell ref="S3469:T3469"/>
    <mergeCell ref="U3469:V3469"/>
    <mergeCell ref="S3470:T3470"/>
    <mergeCell ref="U3470:V3470"/>
    <mergeCell ref="S3471:T3471"/>
    <mergeCell ref="U3471:V3471"/>
    <mergeCell ref="U3520:V3520"/>
    <mergeCell ref="S3521:T3521"/>
    <mergeCell ref="U3521:V3521"/>
    <mergeCell ref="S3523:T3523"/>
    <mergeCell ref="U3523:V3523"/>
    <mergeCell ref="S3522:T3522"/>
    <mergeCell ref="U3522:V3522"/>
    <mergeCell ref="S3524:T3524"/>
    <mergeCell ref="U3524:V3524"/>
    <mergeCell ref="S3514:T3514"/>
    <mergeCell ref="U3514:V3514"/>
    <mergeCell ref="S3515:T3515"/>
    <mergeCell ref="S3520:T3520"/>
    <mergeCell ref="U3506:V3506"/>
    <mergeCell ref="S3508:T3508"/>
    <mergeCell ref="U3508:V3508"/>
    <mergeCell ref="S3509:T3509"/>
    <mergeCell ref="U3509:V3509"/>
    <mergeCell ref="S3510:T3510"/>
    <mergeCell ref="U3510:V3510"/>
    <mergeCell ref="S3511:T3511"/>
    <mergeCell ref="U3511:V3511"/>
    <mergeCell ref="S3512:T3512"/>
    <mergeCell ref="U3512:V3512"/>
    <mergeCell ref="A3496:A3501"/>
    <mergeCell ref="S3472:T3472"/>
    <mergeCell ref="U3472:V3472"/>
    <mergeCell ref="S3473:T3473"/>
    <mergeCell ref="S3490:T3490"/>
    <mergeCell ref="U3490:V3490"/>
    <mergeCell ref="S3491:T3491"/>
    <mergeCell ref="U3474:V3474"/>
    <mergeCell ref="S3475:T3475"/>
    <mergeCell ref="U3475:V3475"/>
    <mergeCell ref="S3476:T3476"/>
    <mergeCell ref="U3476:V3476"/>
    <mergeCell ref="S3477:T3477"/>
    <mergeCell ref="U3477:V3477"/>
    <mergeCell ref="U3491:V3491"/>
    <mergeCell ref="S3492:T3492"/>
    <mergeCell ref="U3492:V3492"/>
    <mergeCell ref="S3493:T3493"/>
    <mergeCell ref="U3493:V3493"/>
    <mergeCell ref="S3494:T3494"/>
    <mergeCell ref="U3494:V3494"/>
    <mergeCell ref="S3495:T3495"/>
    <mergeCell ref="U3495:V3495"/>
    <mergeCell ref="S3501:T3501"/>
    <mergeCell ref="A3550:A3555"/>
    <mergeCell ref="U3473:V3473"/>
    <mergeCell ref="S3474:T3474"/>
    <mergeCell ref="S3484:T3484"/>
    <mergeCell ref="U3484:V3484"/>
    <mergeCell ref="S3485:T3485"/>
    <mergeCell ref="U3485:V3485"/>
    <mergeCell ref="S3486:T3486"/>
    <mergeCell ref="U3486:V3486"/>
    <mergeCell ref="S3487:T3487"/>
    <mergeCell ref="U3487:V3487"/>
    <mergeCell ref="S3488:T3488"/>
    <mergeCell ref="U3488:V3488"/>
    <mergeCell ref="S3489:T3489"/>
    <mergeCell ref="U3489:V3489"/>
    <mergeCell ref="A3526:A3531"/>
    <mergeCell ref="S3464:T3464"/>
    <mergeCell ref="U3464:V3464"/>
    <mergeCell ref="S3465:T3465"/>
    <mergeCell ref="U3465:V3465"/>
    <mergeCell ref="S3466:T3466"/>
    <mergeCell ref="U3466:V3466"/>
    <mergeCell ref="S3467:T3467"/>
    <mergeCell ref="U3467:V3467"/>
    <mergeCell ref="S3480:T3480"/>
    <mergeCell ref="U3480:V3480"/>
    <mergeCell ref="S3481:T3481"/>
    <mergeCell ref="U3481:V3481"/>
    <mergeCell ref="S3482:T3482"/>
    <mergeCell ref="U3482:V3482"/>
    <mergeCell ref="S3483:T3483"/>
    <mergeCell ref="U3483:V3483"/>
    <mergeCell ref="A3556:A3561"/>
    <mergeCell ref="A3562:A3567"/>
    <mergeCell ref="A3568:A3573"/>
    <mergeCell ref="A3574:A3579"/>
    <mergeCell ref="A3580:A3585"/>
    <mergeCell ref="S3406:T3406"/>
    <mergeCell ref="U3406:V3406"/>
    <mergeCell ref="S3407:T3407"/>
    <mergeCell ref="U3407:V3407"/>
    <mergeCell ref="S3408:T3408"/>
    <mergeCell ref="U3408:V3408"/>
    <mergeCell ref="S3409:T3409"/>
    <mergeCell ref="U3409:V3409"/>
    <mergeCell ref="S3410:T3410"/>
    <mergeCell ref="U3410:V3410"/>
    <mergeCell ref="S3411:T3411"/>
    <mergeCell ref="U3411:V3411"/>
    <mergeCell ref="S3412:T3412"/>
    <mergeCell ref="U3412:V3412"/>
    <mergeCell ref="S3413:T3413"/>
    <mergeCell ref="U3413:V3413"/>
    <mergeCell ref="S3442:T3442"/>
    <mergeCell ref="U3442:V3442"/>
    <mergeCell ref="S3443:T3443"/>
    <mergeCell ref="U3443:V3443"/>
    <mergeCell ref="S3444:T3444"/>
    <mergeCell ref="U3444:V3444"/>
    <mergeCell ref="S3414:T3414"/>
    <mergeCell ref="S3418:T3418"/>
    <mergeCell ref="U3418:V3418"/>
    <mergeCell ref="S3419:T3419"/>
    <mergeCell ref="U3419:V3419"/>
    <mergeCell ref="A3448:A3453"/>
    <mergeCell ref="A3454:A3459"/>
    <mergeCell ref="A3460:A3465"/>
    <mergeCell ref="A3466:A3471"/>
    <mergeCell ref="A3472:A3477"/>
    <mergeCell ref="U3422:V3422"/>
    <mergeCell ref="S3423:T3423"/>
    <mergeCell ref="U3423:V3423"/>
    <mergeCell ref="A3406:A3411"/>
    <mergeCell ref="A3412:A3417"/>
    <mergeCell ref="A3418:A3423"/>
    <mergeCell ref="A3424:A3429"/>
    <mergeCell ref="A3430:A3435"/>
    <mergeCell ref="A3436:A3441"/>
    <mergeCell ref="A3442:A3447"/>
    <mergeCell ref="S3430:T3430"/>
    <mergeCell ref="U3430:V3430"/>
    <mergeCell ref="S3431:T3431"/>
    <mergeCell ref="U3431:V3431"/>
    <mergeCell ref="S3432:T3432"/>
    <mergeCell ref="U3432:V3432"/>
    <mergeCell ref="S3433:T3433"/>
    <mergeCell ref="U3433:V3433"/>
    <mergeCell ref="S3434:T3434"/>
    <mergeCell ref="U3434:V3434"/>
    <mergeCell ref="S3435:T3435"/>
    <mergeCell ref="U3435:V3435"/>
    <mergeCell ref="S3424:T3424"/>
    <mergeCell ref="U3424:V3424"/>
    <mergeCell ref="S3425:T3425"/>
    <mergeCell ref="U3425:V3425"/>
    <mergeCell ref="S3426:T3426"/>
    <mergeCell ref="U3426:V3426"/>
    <mergeCell ref="U3387:V3387"/>
    <mergeCell ref="S3374:T3374"/>
    <mergeCell ref="U3374:V3374"/>
    <mergeCell ref="S3378:T3378"/>
    <mergeCell ref="U3378:V3378"/>
    <mergeCell ref="S3379:T3379"/>
    <mergeCell ref="U3379:V3379"/>
    <mergeCell ref="U3414:V3414"/>
    <mergeCell ref="S3415:T3415"/>
    <mergeCell ref="U3415:V3415"/>
    <mergeCell ref="S3416:T3416"/>
    <mergeCell ref="U3416:V3416"/>
    <mergeCell ref="S3417:T3417"/>
    <mergeCell ref="U3417:V3417"/>
    <mergeCell ref="S3420:T3420"/>
    <mergeCell ref="U3420:V3420"/>
    <mergeCell ref="S3421:T3421"/>
    <mergeCell ref="U3421:V3421"/>
    <mergeCell ref="S3422:T3422"/>
    <mergeCell ref="U3395:V3395"/>
    <mergeCell ref="S3396:T3396"/>
    <mergeCell ref="U3396:V3396"/>
    <mergeCell ref="U3399:V3399"/>
    <mergeCell ref="S3394:T3394"/>
    <mergeCell ref="U3394:V3394"/>
    <mergeCell ref="S3395:T3395"/>
    <mergeCell ref="S3383:T3383"/>
    <mergeCell ref="S3391:T3391"/>
    <mergeCell ref="U3391:V3391"/>
    <mergeCell ref="S3392:T3392"/>
    <mergeCell ref="U3392:V3392"/>
    <mergeCell ref="S3427:T3427"/>
    <mergeCell ref="U3427:V3427"/>
    <mergeCell ref="S3428:T3428"/>
    <mergeCell ref="U3428:V3428"/>
    <mergeCell ref="A3382:A3387"/>
    <mergeCell ref="A3388:A3393"/>
    <mergeCell ref="A3394:A3399"/>
    <mergeCell ref="A3400:A3405"/>
    <mergeCell ref="S3401:T3401"/>
    <mergeCell ref="U3401:V3401"/>
    <mergeCell ref="S3402:T3402"/>
    <mergeCell ref="U3402:V3402"/>
    <mergeCell ref="S3403:T3403"/>
    <mergeCell ref="U3403:V3403"/>
    <mergeCell ref="S3404:T3404"/>
    <mergeCell ref="U3404:V3404"/>
    <mergeCell ref="S3405:T3405"/>
    <mergeCell ref="U3405:V3405"/>
    <mergeCell ref="S3389:T3389"/>
    <mergeCell ref="U3389:V3389"/>
    <mergeCell ref="S3390:T3390"/>
    <mergeCell ref="U3390:V3390"/>
    <mergeCell ref="S3388:T3388"/>
    <mergeCell ref="U3388:V3388"/>
    <mergeCell ref="U3383:V3383"/>
    <mergeCell ref="S3386:T3386"/>
    <mergeCell ref="U3386:V3386"/>
    <mergeCell ref="S3387:T3387"/>
    <mergeCell ref="U3397:V3397"/>
    <mergeCell ref="S3398:T3398"/>
    <mergeCell ref="U3398:V3398"/>
    <mergeCell ref="S3399:T3399"/>
    <mergeCell ref="S3371:T3371"/>
    <mergeCell ref="U3371:V3371"/>
    <mergeCell ref="S3363:T3363"/>
    <mergeCell ref="U3363:V3363"/>
    <mergeCell ref="S3381:T3381"/>
    <mergeCell ref="U3381:V3381"/>
    <mergeCell ref="S3364:T3364"/>
    <mergeCell ref="U3364:V3364"/>
    <mergeCell ref="S3365:T3365"/>
    <mergeCell ref="U3365:V3365"/>
    <mergeCell ref="S3366:T3366"/>
    <mergeCell ref="U3366:V3366"/>
    <mergeCell ref="S3367:T3367"/>
    <mergeCell ref="U3367:V3367"/>
    <mergeCell ref="S3368:T3368"/>
    <mergeCell ref="U3368:V3368"/>
    <mergeCell ref="S3369:T3369"/>
    <mergeCell ref="U3369:V3369"/>
    <mergeCell ref="U3373:V3373"/>
    <mergeCell ref="U3354:V3354"/>
    <mergeCell ref="S3355:T3355"/>
    <mergeCell ref="U3355:V3355"/>
    <mergeCell ref="S3352:T3352"/>
    <mergeCell ref="U3352:V3352"/>
    <mergeCell ref="S3353:T3353"/>
    <mergeCell ref="U3353:V3353"/>
    <mergeCell ref="S3358:T3358"/>
    <mergeCell ref="U3358:V3358"/>
    <mergeCell ref="S3350:T3350"/>
    <mergeCell ref="U3350:V3350"/>
    <mergeCell ref="S3351:T3351"/>
    <mergeCell ref="U3351:V3351"/>
    <mergeCell ref="S3384:T3384"/>
    <mergeCell ref="U3384:V3384"/>
    <mergeCell ref="S3385:T3385"/>
    <mergeCell ref="U3385:V3385"/>
    <mergeCell ref="S3380:T3380"/>
    <mergeCell ref="U3380:V3380"/>
    <mergeCell ref="S3375:T3375"/>
    <mergeCell ref="U3375:V3375"/>
    <mergeCell ref="S3376:T3376"/>
    <mergeCell ref="U3376:V3376"/>
    <mergeCell ref="S3377:T3377"/>
    <mergeCell ref="U3377:V3377"/>
    <mergeCell ref="S3372:T3372"/>
    <mergeCell ref="U3372:V3372"/>
    <mergeCell ref="S3373:T3373"/>
    <mergeCell ref="S3362:T3362"/>
    <mergeCell ref="U3362:V3362"/>
    <mergeCell ref="S3370:T3370"/>
    <mergeCell ref="U3370:V3370"/>
    <mergeCell ref="U3347:V3347"/>
    <mergeCell ref="S3334:T3334"/>
    <mergeCell ref="U3334:V3334"/>
    <mergeCell ref="S3335:T3335"/>
    <mergeCell ref="U3335:V3335"/>
    <mergeCell ref="S3336:T3336"/>
    <mergeCell ref="U3336:V3336"/>
    <mergeCell ref="S3337:T3337"/>
    <mergeCell ref="U3337:V3337"/>
    <mergeCell ref="S3338:T3338"/>
    <mergeCell ref="U3338:V3338"/>
    <mergeCell ref="S3339:T3339"/>
    <mergeCell ref="U3339:V3339"/>
    <mergeCell ref="S3340:T3340"/>
    <mergeCell ref="U3340:V3340"/>
    <mergeCell ref="S3345:T3345"/>
    <mergeCell ref="U3345:V3345"/>
    <mergeCell ref="S3347:T3347"/>
    <mergeCell ref="S3298:T3298"/>
    <mergeCell ref="U3298:V3298"/>
    <mergeCell ref="S3299:T3299"/>
    <mergeCell ref="U3299:V3299"/>
    <mergeCell ref="S3300:T3300"/>
    <mergeCell ref="U3300:V3300"/>
    <mergeCell ref="S3301:T3301"/>
    <mergeCell ref="U3301:V3301"/>
    <mergeCell ref="S3302:T3302"/>
    <mergeCell ref="U3302:V3302"/>
    <mergeCell ref="S3315:T3315"/>
    <mergeCell ref="U3315:V3315"/>
    <mergeCell ref="S3322:T3322"/>
    <mergeCell ref="U3322:V3322"/>
    <mergeCell ref="S3323:T3323"/>
    <mergeCell ref="U3323:V3323"/>
    <mergeCell ref="S3325:T3325"/>
    <mergeCell ref="U3325:V3325"/>
    <mergeCell ref="S3303:T3303"/>
    <mergeCell ref="U3303:V3303"/>
    <mergeCell ref="S3316:T3316"/>
    <mergeCell ref="U3316:V3316"/>
    <mergeCell ref="S3317:T3317"/>
    <mergeCell ref="U3317:V3317"/>
    <mergeCell ref="S3318:T3318"/>
    <mergeCell ref="U3318:V3318"/>
    <mergeCell ref="S3319:T3319"/>
    <mergeCell ref="U3319:V3319"/>
    <mergeCell ref="S3320:T3320"/>
    <mergeCell ref="U3320:V3320"/>
    <mergeCell ref="S3321:T3321"/>
    <mergeCell ref="U3321:V3321"/>
    <mergeCell ref="S3292:T3292"/>
    <mergeCell ref="U3292:V3292"/>
    <mergeCell ref="S3293:T3293"/>
    <mergeCell ref="U3293:V3293"/>
    <mergeCell ref="S3294:T3294"/>
    <mergeCell ref="U3294:V3294"/>
    <mergeCell ref="S3295:T3295"/>
    <mergeCell ref="U3295:V3295"/>
    <mergeCell ref="S3296:T3296"/>
    <mergeCell ref="U3296:V3296"/>
    <mergeCell ref="S3297:T3297"/>
    <mergeCell ref="U3297:V3297"/>
    <mergeCell ref="S3272:T3272"/>
    <mergeCell ref="U3272:V3272"/>
    <mergeCell ref="S3273:T3273"/>
    <mergeCell ref="U3273:V3273"/>
    <mergeCell ref="S3280:T3280"/>
    <mergeCell ref="U3280:V3280"/>
    <mergeCell ref="S3281:T3281"/>
    <mergeCell ref="U3281:V3281"/>
    <mergeCell ref="S3282:T3282"/>
    <mergeCell ref="U3282:V3282"/>
    <mergeCell ref="S3288:T3288"/>
    <mergeCell ref="U3288:V3288"/>
    <mergeCell ref="S3289:T3289"/>
    <mergeCell ref="U3289:V3289"/>
    <mergeCell ref="S3290:T3290"/>
    <mergeCell ref="U3290:V3290"/>
    <mergeCell ref="S3291:T3291"/>
    <mergeCell ref="U3291:V3291"/>
    <mergeCell ref="S3287:T3287"/>
    <mergeCell ref="U3287:V3287"/>
    <mergeCell ref="S3286:T3286"/>
    <mergeCell ref="U3286:V3286"/>
    <mergeCell ref="S3284:T3284"/>
    <mergeCell ref="U3284:V3284"/>
    <mergeCell ref="S3285:T3285"/>
    <mergeCell ref="U3285:V3285"/>
    <mergeCell ref="S3274:T3274"/>
    <mergeCell ref="U3274:V3274"/>
    <mergeCell ref="S3275:T3275"/>
    <mergeCell ref="U3275:V3275"/>
    <mergeCell ref="S3276:T3276"/>
    <mergeCell ref="U3276:V3276"/>
    <mergeCell ref="S3256:T3256"/>
    <mergeCell ref="U3256:V3256"/>
    <mergeCell ref="S3267:T3267"/>
    <mergeCell ref="U3267:V3267"/>
    <mergeCell ref="S3258:T3258"/>
    <mergeCell ref="U3258:V3258"/>
    <mergeCell ref="S3259:T3259"/>
    <mergeCell ref="U3259:V3259"/>
    <mergeCell ref="S3262:T3262"/>
    <mergeCell ref="U3262:V3262"/>
    <mergeCell ref="S3263:T3263"/>
    <mergeCell ref="U3263:V3263"/>
    <mergeCell ref="S3264:T3264"/>
    <mergeCell ref="U3264:V3264"/>
    <mergeCell ref="S3265:T3265"/>
    <mergeCell ref="U3265:V3265"/>
    <mergeCell ref="S3266:T3266"/>
    <mergeCell ref="U3266:V3266"/>
    <mergeCell ref="S3257:T3257"/>
    <mergeCell ref="U3257:V3257"/>
    <mergeCell ref="S3243:T3243"/>
    <mergeCell ref="U3243:V3243"/>
    <mergeCell ref="S3254:T3254"/>
    <mergeCell ref="U3254:V3254"/>
    <mergeCell ref="S3268:T3268"/>
    <mergeCell ref="U3268:V3268"/>
    <mergeCell ref="S3269:T3269"/>
    <mergeCell ref="U3269:V3269"/>
    <mergeCell ref="S3270:T3270"/>
    <mergeCell ref="U3270:V3270"/>
    <mergeCell ref="S3271:T3271"/>
    <mergeCell ref="U3271:V3271"/>
    <mergeCell ref="S3246:T3246"/>
    <mergeCell ref="U3246:V3246"/>
    <mergeCell ref="S3247:T3247"/>
    <mergeCell ref="U3247:V3247"/>
    <mergeCell ref="S3248:T3248"/>
    <mergeCell ref="U3248:V3248"/>
    <mergeCell ref="S3249:T3249"/>
    <mergeCell ref="U3249:V3249"/>
    <mergeCell ref="S3250:T3250"/>
    <mergeCell ref="U3250:V3250"/>
    <mergeCell ref="S3251:T3251"/>
    <mergeCell ref="U3251:V3251"/>
    <mergeCell ref="S3252:T3252"/>
    <mergeCell ref="U3252:V3252"/>
    <mergeCell ref="S3260:T3260"/>
    <mergeCell ref="U3260:V3260"/>
    <mergeCell ref="S3261:T3261"/>
    <mergeCell ref="U3261:V3261"/>
    <mergeCell ref="S3154:T3154"/>
    <mergeCell ref="U3154:V3154"/>
    <mergeCell ref="S3155:T3155"/>
    <mergeCell ref="U3155:V3155"/>
    <mergeCell ref="S3191:T3191"/>
    <mergeCell ref="U3191:V3191"/>
    <mergeCell ref="S3192:T3192"/>
    <mergeCell ref="U3192:V3192"/>
    <mergeCell ref="S3156:T3156"/>
    <mergeCell ref="U3156:V3156"/>
    <mergeCell ref="S3157:T3157"/>
    <mergeCell ref="U3157:V3157"/>
    <mergeCell ref="S3153:T3153"/>
    <mergeCell ref="U3153:V3153"/>
    <mergeCell ref="S3175:T3175"/>
    <mergeCell ref="U3175:V3175"/>
    <mergeCell ref="S3160:T3160"/>
    <mergeCell ref="U3160:V3160"/>
    <mergeCell ref="S3166:T3166"/>
    <mergeCell ref="U3166:V3166"/>
    <mergeCell ref="S3167:T3167"/>
    <mergeCell ref="U3167:V3167"/>
    <mergeCell ref="S3158:T3158"/>
    <mergeCell ref="U3158:V3158"/>
    <mergeCell ref="S3159:T3159"/>
    <mergeCell ref="U3159:V3159"/>
    <mergeCell ref="S3162:T3162"/>
    <mergeCell ref="U3162:V3162"/>
    <mergeCell ref="S3161:T3161"/>
    <mergeCell ref="U3161:V3161"/>
    <mergeCell ref="S3163:T3163"/>
    <mergeCell ref="U3163:V3163"/>
    <mergeCell ref="S3120:T3120"/>
    <mergeCell ref="U3120:V3120"/>
    <mergeCell ref="S3130:T3130"/>
    <mergeCell ref="U3130:V3130"/>
    <mergeCell ref="S3123:T3123"/>
    <mergeCell ref="U3123:V3123"/>
    <mergeCell ref="S3097:T3097"/>
    <mergeCell ref="U3097:V3097"/>
    <mergeCell ref="S3109:T3109"/>
    <mergeCell ref="U3109:V3109"/>
    <mergeCell ref="S3131:T3131"/>
    <mergeCell ref="U3131:V3131"/>
    <mergeCell ref="S3132:T3132"/>
    <mergeCell ref="U3132:V3132"/>
    <mergeCell ref="S3127:T3127"/>
    <mergeCell ref="U3127:V3127"/>
    <mergeCell ref="S3074:T3074"/>
    <mergeCell ref="U3074:V3074"/>
    <mergeCell ref="S3075:T3075"/>
    <mergeCell ref="U3075:V3075"/>
    <mergeCell ref="S3086:T3086"/>
    <mergeCell ref="U3086:V3086"/>
    <mergeCell ref="S3076:T3076"/>
    <mergeCell ref="U3076:V3076"/>
    <mergeCell ref="S3100:T3100"/>
    <mergeCell ref="U3100:V3100"/>
    <mergeCell ref="S3099:T3099"/>
    <mergeCell ref="U3099:V3099"/>
    <mergeCell ref="S3081:T3081"/>
    <mergeCell ref="U3081:V3081"/>
    <mergeCell ref="S3084:T3084"/>
    <mergeCell ref="U3084:V3084"/>
    <mergeCell ref="S3035:T3035"/>
    <mergeCell ref="U3035:V3035"/>
    <mergeCell ref="S3114:T3114"/>
    <mergeCell ref="U3114:V3114"/>
    <mergeCell ref="S3093:T3093"/>
    <mergeCell ref="U3093:V3093"/>
    <mergeCell ref="S3108:T3108"/>
    <mergeCell ref="U3108:V3108"/>
    <mergeCell ref="S3113:T3113"/>
    <mergeCell ref="U3113:V3113"/>
    <mergeCell ref="S3102:T3102"/>
    <mergeCell ref="U3102:V3102"/>
    <mergeCell ref="S3107:T3107"/>
    <mergeCell ref="U3107:V3107"/>
    <mergeCell ref="S3110:T3110"/>
    <mergeCell ref="U3110:V3110"/>
    <mergeCell ref="S3103:T3103"/>
    <mergeCell ref="U3103:V3103"/>
    <mergeCell ref="S3104:T3104"/>
    <mergeCell ref="U3104:V3104"/>
    <mergeCell ref="S3094:T3094"/>
    <mergeCell ref="U3094:V3094"/>
    <mergeCell ref="S3096:T3096"/>
    <mergeCell ref="U3096:V3096"/>
    <mergeCell ref="S3092:T3092"/>
    <mergeCell ref="U3092:V3092"/>
    <mergeCell ref="S3085:T3085"/>
    <mergeCell ref="U3085:V3085"/>
    <mergeCell ref="S3079:T3079"/>
    <mergeCell ref="U3079:V3079"/>
    <mergeCell ref="S3080:T3080"/>
    <mergeCell ref="U3080:V3080"/>
    <mergeCell ref="S3071:T3071"/>
    <mergeCell ref="U3071:V3071"/>
    <mergeCell ref="S3098:T3098"/>
    <mergeCell ref="U3098:V3098"/>
    <mergeCell ref="S3052:T3052"/>
    <mergeCell ref="U3052:V3052"/>
    <mergeCell ref="S3053:T3053"/>
    <mergeCell ref="U3053:V3053"/>
    <mergeCell ref="S3054:T3054"/>
    <mergeCell ref="U3054:V3054"/>
    <mergeCell ref="S3030:T3030"/>
    <mergeCell ref="U3030:V3030"/>
    <mergeCell ref="S3031:T3031"/>
    <mergeCell ref="U3031:V3031"/>
    <mergeCell ref="S3032:T3032"/>
    <mergeCell ref="U3032:V3032"/>
    <mergeCell ref="S3047:T3047"/>
    <mergeCell ref="U3047:V3047"/>
    <mergeCell ref="S3048:T3048"/>
    <mergeCell ref="U3048:V3048"/>
    <mergeCell ref="S3049:T3049"/>
    <mergeCell ref="U3049:V3049"/>
    <mergeCell ref="S3050:T3050"/>
    <mergeCell ref="U3050:V3050"/>
    <mergeCell ref="S3039:T3039"/>
    <mergeCell ref="U3039:V3039"/>
    <mergeCell ref="S3034:T3034"/>
    <mergeCell ref="U3034:V3034"/>
    <mergeCell ref="S3040:T3040"/>
    <mergeCell ref="U3040:V3040"/>
    <mergeCell ref="S3082:T3082"/>
    <mergeCell ref="U3082:V3082"/>
    <mergeCell ref="S3036:T3036"/>
    <mergeCell ref="U3036:V3036"/>
    <mergeCell ref="U3020:V3020"/>
    <mergeCell ref="S3021:T3021"/>
    <mergeCell ref="U3021:V3021"/>
    <mergeCell ref="S3023:T3023"/>
    <mergeCell ref="U3023:V3023"/>
    <mergeCell ref="S3024:T3024"/>
    <mergeCell ref="U3024:V3024"/>
    <mergeCell ref="S3025:T3025"/>
    <mergeCell ref="U3025:V3025"/>
    <mergeCell ref="S3026:T3026"/>
    <mergeCell ref="U3026:V3026"/>
    <mergeCell ref="U3068:V3068"/>
    <mergeCell ref="S3046:T3046"/>
    <mergeCell ref="U3046:V3046"/>
    <mergeCell ref="S3027:T3027"/>
    <mergeCell ref="U3027:V3027"/>
    <mergeCell ref="S3061:T3061"/>
    <mergeCell ref="U3061:V3061"/>
    <mergeCell ref="S3062:T3062"/>
    <mergeCell ref="U3062:V3062"/>
    <mergeCell ref="S3063:T3063"/>
    <mergeCell ref="U3063:V3063"/>
    <mergeCell ref="S3041:T3041"/>
    <mergeCell ref="U3041:V3041"/>
    <mergeCell ref="S3037:T3037"/>
    <mergeCell ref="U3037:V3037"/>
    <mergeCell ref="S3038:T3038"/>
    <mergeCell ref="U3038:V3038"/>
    <mergeCell ref="S3058:T3058"/>
    <mergeCell ref="U3058:V3058"/>
    <mergeCell ref="S3064:T3064"/>
    <mergeCell ref="U3064:V3064"/>
    <mergeCell ref="S3065:T3065"/>
    <mergeCell ref="U3065:V3065"/>
    <mergeCell ref="S3017:T3017"/>
    <mergeCell ref="U3017:V3017"/>
    <mergeCell ref="S3028:T3028"/>
    <mergeCell ref="U3028:V3028"/>
    <mergeCell ref="S3029:T3029"/>
    <mergeCell ref="U3029:V3029"/>
    <mergeCell ref="U2947:V2947"/>
    <mergeCell ref="S3042:T3042"/>
    <mergeCell ref="U3042:V3042"/>
    <mergeCell ref="S3010:T3010"/>
    <mergeCell ref="U3010:V3010"/>
    <mergeCell ref="S3011:T3011"/>
    <mergeCell ref="U3011:V3011"/>
    <mergeCell ref="S3022:T3022"/>
    <mergeCell ref="U3022:V3022"/>
    <mergeCell ref="U3002:V3002"/>
    <mergeCell ref="S3003:T3003"/>
    <mergeCell ref="U3003:V3003"/>
    <mergeCell ref="S3004:T3004"/>
    <mergeCell ref="U3004:V3004"/>
    <mergeCell ref="S3005:T3005"/>
    <mergeCell ref="S2995:T2995"/>
    <mergeCell ref="U2995:V2995"/>
    <mergeCell ref="S3006:T3006"/>
    <mergeCell ref="U3006:V3006"/>
    <mergeCell ref="S3007:T3007"/>
    <mergeCell ref="S3033:T3033"/>
    <mergeCell ref="U3033:V3033"/>
    <mergeCell ref="S3016:T3016"/>
    <mergeCell ref="U3016:V3016"/>
    <mergeCell ref="S3012:T3012"/>
    <mergeCell ref="U3012:V3012"/>
    <mergeCell ref="S3013:T3013"/>
    <mergeCell ref="U3013:V3013"/>
    <mergeCell ref="S3018:T3018"/>
    <mergeCell ref="U3018:V3018"/>
    <mergeCell ref="S3019:T3019"/>
    <mergeCell ref="U3019:V3019"/>
    <mergeCell ref="S3020:T3020"/>
    <mergeCell ref="S2948:T2948"/>
    <mergeCell ref="U2948:V2948"/>
    <mergeCell ref="S2949:T2949"/>
    <mergeCell ref="U2949:V2949"/>
    <mergeCell ref="U2958:V2958"/>
    <mergeCell ref="U2959:V2959"/>
    <mergeCell ref="S2960:T2960"/>
    <mergeCell ref="U2960:V2960"/>
    <mergeCell ref="U2961:V2961"/>
    <mergeCell ref="S2965:T2965"/>
    <mergeCell ref="U2965:V2965"/>
    <mergeCell ref="S2966:T2966"/>
    <mergeCell ref="U2954:V2954"/>
    <mergeCell ref="S2955:T2955"/>
    <mergeCell ref="U2955:V2955"/>
    <mergeCell ref="U2966:V2966"/>
    <mergeCell ref="S2967:T2967"/>
    <mergeCell ref="U2967:V2967"/>
    <mergeCell ref="S2959:T2959"/>
    <mergeCell ref="U2952:V2952"/>
    <mergeCell ref="S3015:T3015"/>
    <mergeCell ref="U2973:V2973"/>
    <mergeCell ref="U3015:V3015"/>
    <mergeCell ref="S2990:T2990"/>
    <mergeCell ref="U2990:V2990"/>
    <mergeCell ref="S2991:T2991"/>
    <mergeCell ref="U2991:V2991"/>
    <mergeCell ref="S2985:T2985"/>
    <mergeCell ref="S3001:T3001"/>
    <mergeCell ref="U3001:V3001"/>
    <mergeCell ref="S3002:T3002"/>
    <mergeCell ref="S2992:T2992"/>
    <mergeCell ref="U2992:V2992"/>
    <mergeCell ref="S2993:T2993"/>
    <mergeCell ref="U2993:V2993"/>
    <mergeCell ref="S2994:T2994"/>
    <mergeCell ref="U2994:V2994"/>
    <mergeCell ref="S2987:T2987"/>
    <mergeCell ref="U2987:V2987"/>
    <mergeCell ref="U3014:V3014"/>
    <mergeCell ref="S2989:T2989"/>
    <mergeCell ref="U2989:V2989"/>
    <mergeCell ref="S3014:T3014"/>
    <mergeCell ref="U3007:V3007"/>
    <mergeCell ref="U2980:V2980"/>
    <mergeCell ref="U2979:V2979"/>
    <mergeCell ref="S3008:T3008"/>
    <mergeCell ref="U3008:V3008"/>
    <mergeCell ref="S3009:T3009"/>
    <mergeCell ref="U3009:V3009"/>
    <mergeCell ref="S2996:T2996"/>
    <mergeCell ref="U2996:V2996"/>
    <mergeCell ref="S2997:T2997"/>
    <mergeCell ref="S2970:T2970"/>
    <mergeCell ref="U2970:V2970"/>
    <mergeCell ref="S2971:T2971"/>
    <mergeCell ref="U2971:V2971"/>
    <mergeCell ref="U2834:V2834"/>
    <mergeCell ref="S2962:T2962"/>
    <mergeCell ref="U2962:V2962"/>
    <mergeCell ref="S2963:T2963"/>
    <mergeCell ref="U2963:V2963"/>
    <mergeCell ref="S2961:T2961"/>
    <mergeCell ref="S2969:T2969"/>
    <mergeCell ref="U2969:V2969"/>
    <mergeCell ref="U2936:V2936"/>
    <mergeCell ref="S2937:T2937"/>
    <mergeCell ref="U2937:V2937"/>
    <mergeCell ref="S2940:T2940"/>
    <mergeCell ref="U2940:V2940"/>
    <mergeCell ref="S2941:T2941"/>
    <mergeCell ref="U2941:V2941"/>
    <mergeCell ref="U2835:V2835"/>
    <mergeCell ref="S2953:T2953"/>
    <mergeCell ref="U2953:V2953"/>
    <mergeCell ref="S2954:T2954"/>
    <mergeCell ref="S2956:T2956"/>
    <mergeCell ref="U2956:V2956"/>
    <mergeCell ref="S2957:T2957"/>
    <mergeCell ref="U2957:V2957"/>
    <mergeCell ref="S2958:T2958"/>
    <mergeCell ref="U2943:V2943"/>
    <mergeCell ref="S2946:T2946"/>
    <mergeCell ref="S2944:T2944"/>
    <mergeCell ref="U2944:V2944"/>
    <mergeCell ref="S2788:T2788"/>
    <mergeCell ref="U2788:V2788"/>
    <mergeCell ref="S2789:T2789"/>
    <mergeCell ref="U2789:V2789"/>
    <mergeCell ref="S2779:T2779"/>
    <mergeCell ref="U2779:V2779"/>
    <mergeCell ref="S2780:T2780"/>
    <mergeCell ref="U2780:V2780"/>
    <mergeCell ref="U2783:V2783"/>
    <mergeCell ref="U2797:V2797"/>
    <mergeCell ref="U2785:V2785"/>
    <mergeCell ref="S2786:T2786"/>
    <mergeCell ref="U2786:V2786"/>
    <mergeCell ref="U2784:V2784"/>
    <mergeCell ref="S2785:T2785"/>
    <mergeCell ref="U2799:V2799"/>
    <mergeCell ref="S2812:T2812"/>
    <mergeCell ref="U2812:V2812"/>
    <mergeCell ref="S2790:T2790"/>
    <mergeCell ref="U2790:V2790"/>
    <mergeCell ref="U2801:V2801"/>
    <mergeCell ref="S2797:T2797"/>
    <mergeCell ref="U2781:V2781"/>
    <mergeCell ref="S2804:T2804"/>
    <mergeCell ref="U2804:V2804"/>
    <mergeCell ref="U2798:V2798"/>
    <mergeCell ref="S2799:T2799"/>
    <mergeCell ref="S2793:T2793"/>
    <mergeCell ref="S2810:T2810"/>
    <mergeCell ref="S2800:T2800"/>
    <mergeCell ref="U2800:V2800"/>
    <mergeCell ref="S2801:T2801"/>
    <mergeCell ref="U2745:V2745"/>
    <mergeCell ref="S2746:T2746"/>
    <mergeCell ref="U2746:V2746"/>
    <mergeCell ref="S2747:T2747"/>
    <mergeCell ref="U2747:V2747"/>
    <mergeCell ref="U2755:V2755"/>
    <mergeCell ref="U2766:V2766"/>
    <mergeCell ref="U2723:V2723"/>
    <mergeCell ref="S2730:T2730"/>
    <mergeCell ref="U2730:V2730"/>
    <mergeCell ref="S2740:T2740"/>
    <mergeCell ref="U2740:V2740"/>
    <mergeCell ref="S2741:T2741"/>
    <mergeCell ref="U2741:V2741"/>
    <mergeCell ref="S2781:T2781"/>
    <mergeCell ref="U2754:V2754"/>
    <mergeCell ref="S2755:T2755"/>
    <mergeCell ref="S2748:T2748"/>
    <mergeCell ref="S2752:T2752"/>
    <mergeCell ref="S2768:T2768"/>
    <mergeCell ref="U2768:V2768"/>
    <mergeCell ref="S2769:T2769"/>
    <mergeCell ref="U2769:V2769"/>
    <mergeCell ref="S2751:T2751"/>
    <mergeCell ref="U2751:V2751"/>
    <mergeCell ref="S2753:T2753"/>
    <mergeCell ref="U2753:V2753"/>
    <mergeCell ref="S2737:T2737"/>
    <mergeCell ref="U2737:V2737"/>
    <mergeCell ref="U2732:V2732"/>
    <mergeCell ref="S2733:T2733"/>
    <mergeCell ref="U2733:V2733"/>
    <mergeCell ref="S2742:T2742"/>
    <mergeCell ref="S2716:T2716"/>
    <mergeCell ref="U2716:V2716"/>
    <mergeCell ref="S2717:T2717"/>
    <mergeCell ref="U2742:V2742"/>
    <mergeCell ref="U2743:V2743"/>
    <mergeCell ref="U2717:V2717"/>
    <mergeCell ref="S2777:T2777"/>
    <mergeCell ref="U2777:V2777"/>
    <mergeCell ref="S2736:T2736"/>
    <mergeCell ref="U2643:V2643"/>
    <mergeCell ref="S2645:T2645"/>
    <mergeCell ref="U2645:V2645"/>
    <mergeCell ref="S2646:T2646"/>
    <mergeCell ref="S2644:T2644"/>
    <mergeCell ref="S2706:T2706"/>
    <mergeCell ref="U2709:V2709"/>
    <mergeCell ref="S2656:T2656"/>
    <mergeCell ref="U2656:V2656"/>
    <mergeCell ref="S2701:T2701"/>
    <mergeCell ref="U2701:V2701"/>
    <mergeCell ref="S2647:T2647"/>
    <mergeCell ref="U2774:V2774"/>
    <mergeCell ref="U2775:V2775"/>
    <mergeCell ref="S2764:T2764"/>
    <mergeCell ref="U2764:V2764"/>
    <mergeCell ref="S2744:T2744"/>
    <mergeCell ref="U2744:V2744"/>
    <mergeCell ref="S2745:T2745"/>
    <mergeCell ref="S2767:T2767"/>
    <mergeCell ref="U2767:V2767"/>
    <mergeCell ref="S2758:T2758"/>
    <mergeCell ref="U2758:V2758"/>
    <mergeCell ref="S2759:T2759"/>
    <mergeCell ref="U2759:V2759"/>
    <mergeCell ref="S2760:T2760"/>
    <mergeCell ref="U2722:V2722"/>
    <mergeCell ref="S2723:T2723"/>
    <mergeCell ref="S2749:T2749"/>
    <mergeCell ref="S2686:T2686"/>
    <mergeCell ref="U2686:V2686"/>
    <mergeCell ref="S2702:T2702"/>
    <mergeCell ref="S2632:T2632"/>
    <mergeCell ref="U2632:V2632"/>
    <mergeCell ref="S2662:T2662"/>
    <mergeCell ref="U2662:V2662"/>
    <mergeCell ref="S2663:T2663"/>
    <mergeCell ref="U2663:V2663"/>
    <mergeCell ref="S2648:T2648"/>
    <mergeCell ref="U2648:V2648"/>
    <mergeCell ref="U2665:V2665"/>
    <mergeCell ref="S2666:T2666"/>
    <mergeCell ref="U2666:V2666"/>
    <mergeCell ref="S2667:T2667"/>
    <mergeCell ref="S2657:T2657"/>
    <mergeCell ref="U2657:V2657"/>
    <mergeCell ref="S2658:T2658"/>
    <mergeCell ref="U2658:V2658"/>
    <mergeCell ref="U2748:V2748"/>
    <mergeCell ref="U2637:V2637"/>
    <mergeCell ref="S2696:T2696"/>
    <mergeCell ref="U2696:V2696"/>
    <mergeCell ref="S2697:T2697"/>
    <mergeCell ref="U2697:V2697"/>
    <mergeCell ref="S2687:T2687"/>
    <mergeCell ref="U2687:V2687"/>
    <mergeCell ref="S2688:T2688"/>
    <mergeCell ref="U2688:V2688"/>
    <mergeCell ref="S2689:T2689"/>
    <mergeCell ref="U2689:V2689"/>
    <mergeCell ref="S2690:T2690"/>
    <mergeCell ref="U2690:V2690"/>
    <mergeCell ref="U2644:V2644"/>
    <mergeCell ref="S2639:T2639"/>
    <mergeCell ref="U2639:V2639"/>
    <mergeCell ref="U2652:V2652"/>
    <mergeCell ref="S2653:T2653"/>
    <mergeCell ref="U2653:V2653"/>
    <mergeCell ref="S2654:T2654"/>
    <mergeCell ref="U2654:V2654"/>
    <mergeCell ref="S2640:T2640"/>
    <mergeCell ref="U2640:V2640"/>
    <mergeCell ref="S2641:T2641"/>
    <mergeCell ref="U2641:V2641"/>
    <mergeCell ref="S2642:T2642"/>
    <mergeCell ref="U2642:V2642"/>
    <mergeCell ref="S2643:T2643"/>
    <mergeCell ref="U2675:V2675"/>
    <mergeCell ref="S2676:T2676"/>
    <mergeCell ref="A2662:A2667"/>
    <mergeCell ref="U2672:V2672"/>
    <mergeCell ref="S2673:T2673"/>
    <mergeCell ref="A2656:A2661"/>
    <mergeCell ref="S2670:T2670"/>
    <mergeCell ref="S2649:T2649"/>
    <mergeCell ref="S2651:T2651"/>
    <mergeCell ref="U2651:V2651"/>
    <mergeCell ref="U2647:V2647"/>
    <mergeCell ref="U2646:V2646"/>
    <mergeCell ref="S2655:T2655"/>
    <mergeCell ref="U2655:V2655"/>
    <mergeCell ref="U2667:V2667"/>
    <mergeCell ref="S2659:T2659"/>
    <mergeCell ref="U2659:V2659"/>
    <mergeCell ref="S2660:T2660"/>
    <mergeCell ref="U2660:V2660"/>
    <mergeCell ref="S2661:T2661"/>
    <mergeCell ref="S2668:T2668"/>
    <mergeCell ref="U2668:V2668"/>
    <mergeCell ref="U2670:V2670"/>
    <mergeCell ref="S2671:T2671"/>
    <mergeCell ref="U2671:V2671"/>
    <mergeCell ref="U2661:V2661"/>
    <mergeCell ref="S2672:T2672"/>
    <mergeCell ref="S2699:T2699"/>
    <mergeCell ref="U2699:V2699"/>
    <mergeCell ref="S2700:T2700"/>
    <mergeCell ref="S2684:T2684"/>
    <mergeCell ref="U2684:V2684"/>
    <mergeCell ref="S2664:T2664"/>
    <mergeCell ref="U2664:V2664"/>
    <mergeCell ref="S2665:T2665"/>
    <mergeCell ref="A2668:A2673"/>
    <mergeCell ref="A2674:A2679"/>
    <mergeCell ref="A2680:A2685"/>
    <mergeCell ref="A2686:A2691"/>
    <mergeCell ref="S2680:T2680"/>
    <mergeCell ref="U2680:V2680"/>
    <mergeCell ref="S2681:T2681"/>
    <mergeCell ref="U2681:V2681"/>
    <mergeCell ref="S2682:T2682"/>
    <mergeCell ref="U2682:V2682"/>
    <mergeCell ref="S2683:T2683"/>
    <mergeCell ref="U2683:V2683"/>
    <mergeCell ref="U2698:V2698"/>
    <mergeCell ref="U2700:V2700"/>
    <mergeCell ref="U2673:V2673"/>
    <mergeCell ref="S2669:T2669"/>
    <mergeCell ref="U2669:V2669"/>
    <mergeCell ref="S2695:T2695"/>
    <mergeCell ref="S2691:T2691"/>
    <mergeCell ref="S2685:T2685"/>
    <mergeCell ref="U2685:V2685"/>
    <mergeCell ref="S2674:T2674"/>
    <mergeCell ref="U2674:V2674"/>
    <mergeCell ref="S2675:T2675"/>
    <mergeCell ref="U2702:V2702"/>
    <mergeCell ref="U2693:V2693"/>
    <mergeCell ref="S2694:T2694"/>
    <mergeCell ref="U2694:V2694"/>
    <mergeCell ref="S2698:T2698"/>
    <mergeCell ref="A2614:A2619"/>
    <mergeCell ref="A2620:A2625"/>
    <mergeCell ref="A2626:A2631"/>
    <mergeCell ref="A2632:A2637"/>
    <mergeCell ref="S2625:T2625"/>
    <mergeCell ref="U2625:V2625"/>
    <mergeCell ref="S2652:T2652"/>
    <mergeCell ref="S2638:T2638"/>
    <mergeCell ref="U2638:V2638"/>
    <mergeCell ref="A2638:A2643"/>
    <mergeCell ref="A2644:A2649"/>
    <mergeCell ref="A2650:A2655"/>
    <mergeCell ref="U2649:V2649"/>
    <mergeCell ref="S2650:T2650"/>
    <mergeCell ref="U2650:V2650"/>
    <mergeCell ref="S2633:T2633"/>
    <mergeCell ref="U2621:V2621"/>
    <mergeCell ref="S2622:T2622"/>
    <mergeCell ref="U2622:V2622"/>
    <mergeCell ref="S2620:T2620"/>
    <mergeCell ref="U2620:V2620"/>
    <mergeCell ref="S2621:T2621"/>
    <mergeCell ref="S2630:T2630"/>
    <mergeCell ref="U2630:V2630"/>
    <mergeCell ref="S2631:T2631"/>
    <mergeCell ref="U2631:V2631"/>
    <mergeCell ref="U2633:V2633"/>
    <mergeCell ref="S2635:T2635"/>
    <mergeCell ref="U2635:V2635"/>
    <mergeCell ref="S2636:T2636"/>
    <mergeCell ref="U2636:V2636"/>
    <mergeCell ref="S2637:T2637"/>
    <mergeCell ref="A2608:A2613"/>
    <mergeCell ref="S2607:T2607"/>
    <mergeCell ref="S2610:T2610"/>
    <mergeCell ref="U2610:V2610"/>
    <mergeCell ref="S2611:T2611"/>
    <mergeCell ref="U2611:V2611"/>
    <mergeCell ref="S2608:T2608"/>
    <mergeCell ref="U2608:V2608"/>
    <mergeCell ref="S2609:T2609"/>
    <mergeCell ref="U2609:V2609"/>
    <mergeCell ref="U2607:V2607"/>
    <mergeCell ref="S2634:T2634"/>
    <mergeCell ref="U2634:V2634"/>
    <mergeCell ref="U2618:V2618"/>
    <mergeCell ref="S2619:T2619"/>
    <mergeCell ref="U2619:V2619"/>
    <mergeCell ref="S2613:T2613"/>
    <mergeCell ref="U2613:V2613"/>
    <mergeCell ref="S2612:T2612"/>
    <mergeCell ref="U2612:V2612"/>
    <mergeCell ref="S2626:T2626"/>
    <mergeCell ref="U2626:V2626"/>
    <mergeCell ref="S2623:T2623"/>
    <mergeCell ref="U2623:V2623"/>
    <mergeCell ref="S2624:T2624"/>
    <mergeCell ref="U2624:V2624"/>
    <mergeCell ref="S2627:T2627"/>
    <mergeCell ref="U2627:V2627"/>
    <mergeCell ref="S2628:T2628"/>
    <mergeCell ref="U2628:V2628"/>
    <mergeCell ref="S2629:T2629"/>
    <mergeCell ref="U2629:V2629"/>
    <mergeCell ref="S2601:T2601"/>
    <mergeCell ref="U2601:V2601"/>
    <mergeCell ref="S2590:T2590"/>
    <mergeCell ref="U2590:V2590"/>
    <mergeCell ref="S2614:T2614"/>
    <mergeCell ref="U2614:V2614"/>
    <mergeCell ref="S2615:T2615"/>
    <mergeCell ref="U2615:V2615"/>
    <mergeCell ref="S2616:T2616"/>
    <mergeCell ref="U2616:V2616"/>
    <mergeCell ref="S2617:T2617"/>
    <mergeCell ref="U2617:V2617"/>
    <mergeCell ref="S2618:T2618"/>
    <mergeCell ref="S2602:T2602"/>
    <mergeCell ref="U2602:V2602"/>
    <mergeCell ref="S2596:T2596"/>
    <mergeCell ref="U2596:V2596"/>
    <mergeCell ref="S2597:T2597"/>
    <mergeCell ref="S2604:T2604"/>
    <mergeCell ref="U2604:V2604"/>
    <mergeCell ref="S2605:T2605"/>
    <mergeCell ref="U2605:V2605"/>
    <mergeCell ref="S2606:T2606"/>
    <mergeCell ref="S2600:T2600"/>
    <mergeCell ref="U2600:V2600"/>
    <mergeCell ref="U2595:V2595"/>
    <mergeCell ref="S2603:T2603"/>
    <mergeCell ref="U2603:V2603"/>
    <mergeCell ref="U2606:V2606"/>
    <mergeCell ref="U2597:V2597"/>
    <mergeCell ref="S2593:T2593"/>
    <mergeCell ref="U2593:V2593"/>
    <mergeCell ref="S2594:T2594"/>
    <mergeCell ref="U2594:V2594"/>
    <mergeCell ref="S2595:T2595"/>
    <mergeCell ref="S2598:T2598"/>
    <mergeCell ref="U2598:V2598"/>
    <mergeCell ref="S2599:T2599"/>
    <mergeCell ref="U2599:V2599"/>
    <mergeCell ref="S2586:T2586"/>
    <mergeCell ref="U2586:V2586"/>
    <mergeCell ref="S2587:T2587"/>
    <mergeCell ref="U2587:V2587"/>
    <mergeCell ref="S2588:T2588"/>
    <mergeCell ref="U2588:V2588"/>
    <mergeCell ref="S2589:T2589"/>
    <mergeCell ref="S2591:T2591"/>
    <mergeCell ref="U2589:V2589"/>
    <mergeCell ref="U2591:V2591"/>
    <mergeCell ref="S2584:T2584"/>
    <mergeCell ref="U2584:V2584"/>
    <mergeCell ref="S2585:T2585"/>
    <mergeCell ref="S2572:T2572"/>
    <mergeCell ref="U2572:V2572"/>
    <mergeCell ref="S2573:T2573"/>
    <mergeCell ref="S2574:T2574"/>
    <mergeCell ref="U2567:V2567"/>
    <mergeCell ref="U2585:V2585"/>
    <mergeCell ref="U2574:V2574"/>
    <mergeCell ref="U2576:V2576"/>
    <mergeCell ref="U2573:V2573"/>
    <mergeCell ref="S2577:T2577"/>
    <mergeCell ref="U2577:V2577"/>
    <mergeCell ref="S2583:T2583"/>
    <mergeCell ref="U2583:V2583"/>
    <mergeCell ref="U2571:V2571"/>
    <mergeCell ref="U2579:V2579"/>
    <mergeCell ref="S2580:T2580"/>
    <mergeCell ref="S2570:T2570"/>
    <mergeCell ref="U2570:V2570"/>
    <mergeCell ref="S2571:T2571"/>
    <mergeCell ref="U2580:V2580"/>
    <mergeCell ref="S2581:T2581"/>
    <mergeCell ref="S2579:T2579"/>
    <mergeCell ref="A2548:A2553"/>
    <mergeCell ref="A2554:A2559"/>
    <mergeCell ref="A2560:A2565"/>
    <mergeCell ref="A2566:A2571"/>
    <mergeCell ref="S2578:T2578"/>
    <mergeCell ref="U2578:V2578"/>
    <mergeCell ref="U2559:V2559"/>
    <mergeCell ref="U2564:V2564"/>
    <mergeCell ref="S2575:T2575"/>
    <mergeCell ref="U2575:V2575"/>
    <mergeCell ref="S2576:T2576"/>
    <mergeCell ref="U2581:V2581"/>
    <mergeCell ref="A2572:A2577"/>
    <mergeCell ref="A2578:A2583"/>
    <mergeCell ref="S2582:T2582"/>
    <mergeCell ref="U2582:V2582"/>
    <mergeCell ref="S2518:T2518"/>
    <mergeCell ref="U2518:V2518"/>
    <mergeCell ref="S2519:T2519"/>
    <mergeCell ref="U2519:V2519"/>
    <mergeCell ref="S2523:T2523"/>
    <mergeCell ref="U2523:V2523"/>
    <mergeCell ref="S2530:T2530"/>
    <mergeCell ref="U2530:V2530"/>
    <mergeCell ref="S2531:T2531"/>
    <mergeCell ref="U2531:V2531"/>
    <mergeCell ref="S2532:T2532"/>
    <mergeCell ref="U2532:V2532"/>
    <mergeCell ref="S2533:T2533"/>
    <mergeCell ref="A2542:A2547"/>
    <mergeCell ref="A2530:A2535"/>
    <mergeCell ref="U2542:V2542"/>
    <mergeCell ref="U2509:V2509"/>
    <mergeCell ref="S2510:T2510"/>
    <mergeCell ref="U2510:V2510"/>
    <mergeCell ref="S2511:T2511"/>
    <mergeCell ref="U2511:V2511"/>
    <mergeCell ref="S2503:T2503"/>
    <mergeCell ref="U2503:V2503"/>
    <mergeCell ref="S2504:T2504"/>
    <mergeCell ref="U2504:V2504"/>
    <mergeCell ref="S2505:T2505"/>
    <mergeCell ref="U2505:V2505"/>
    <mergeCell ref="U2494:V2494"/>
    <mergeCell ref="S2512:T2512"/>
    <mergeCell ref="U2512:V2512"/>
    <mergeCell ref="U2517:V2517"/>
    <mergeCell ref="U2499:V2499"/>
    <mergeCell ref="S2508:T2508"/>
    <mergeCell ref="U2508:V2508"/>
    <mergeCell ref="S2509:T2509"/>
    <mergeCell ref="S2497:T2497"/>
    <mergeCell ref="S2498:T2498"/>
    <mergeCell ref="S2506:T2506"/>
    <mergeCell ref="U2506:V2506"/>
    <mergeCell ref="S2507:T2507"/>
    <mergeCell ref="U2507:V2507"/>
    <mergeCell ref="S2500:T2500"/>
    <mergeCell ref="U2500:V2500"/>
    <mergeCell ref="S2501:T2501"/>
    <mergeCell ref="S2492:T2492"/>
    <mergeCell ref="U2492:V2492"/>
    <mergeCell ref="S2493:T2493"/>
    <mergeCell ref="U2493:V2493"/>
    <mergeCell ref="S2486:T2486"/>
    <mergeCell ref="A2590:A2595"/>
    <mergeCell ref="S2539:T2539"/>
    <mergeCell ref="U2539:V2539"/>
    <mergeCell ref="S2540:T2540"/>
    <mergeCell ref="U2540:V2540"/>
    <mergeCell ref="A2596:A2601"/>
    <mergeCell ref="S2554:T2554"/>
    <mergeCell ref="U2554:V2554"/>
    <mergeCell ref="S2592:T2592"/>
    <mergeCell ref="U2592:V2592"/>
    <mergeCell ref="A2536:A2541"/>
    <mergeCell ref="S2569:T2569"/>
    <mergeCell ref="U2569:V2569"/>
    <mergeCell ref="U2541:V2541"/>
    <mergeCell ref="S2541:T2541"/>
    <mergeCell ref="S2560:T2560"/>
    <mergeCell ref="U2560:V2560"/>
    <mergeCell ref="S2561:T2561"/>
    <mergeCell ref="U2561:V2561"/>
    <mergeCell ref="S2562:T2562"/>
    <mergeCell ref="U2562:V2562"/>
    <mergeCell ref="S2563:T2563"/>
    <mergeCell ref="U2563:V2563"/>
    <mergeCell ref="S2564:T2564"/>
    <mergeCell ref="S2568:T2568"/>
    <mergeCell ref="U2568:V2568"/>
    <mergeCell ref="S2542:T2542"/>
    <mergeCell ref="S2484:T2484"/>
    <mergeCell ref="A2518:A2523"/>
    <mergeCell ref="A2524:A2529"/>
    <mergeCell ref="A2464:A2469"/>
    <mergeCell ref="U2484:V2484"/>
    <mergeCell ref="A2470:A2475"/>
    <mergeCell ref="U2514:V2514"/>
    <mergeCell ref="S2515:T2515"/>
    <mergeCell ref="U2515:V2515"/>
    <mergeCell ref="A2476:A2481"/>
    <mergeCell ref="A2482:A2487"/>
    <mergeCell ref="A2488:A2493"/>
    <mergeCell ref="A2422:A2427"/>
    <mergeCell ref="A2428:A2433"/>
    <mergeCell ref="A2434:A2439"/>
    <mergeCell ref="A2440:A2445"/>
    <mergeCell ref="A2446:A2451"/>
    <mergeCell ref="A2452:A2457"/>
    <mergeCell ref="A2458:A2463"/>
    <mergeCell ref="A2494:A2499"/>
    <mergeCell ref="A2500:A2505"/>
    <mergeCell ref="A2506:A2511"/>
    <mergeCell ref="A2512:A2517"/>
    <mergeCell ref="U2475:V2475"/>
    <mergeCell ref="U2496:V2496"/>
    <mergeCell ref="U2497:V2497"/>
    <mergeCell ref="U2498:V2498"/>
    <mergeCell ref="S2494:T2494"/>
    <mergeCell ref="S2490:T2490"/>
    <mergeCell ref="U2490:V2490"/>
    <mergeCell ref="S2491:T2491"/>
    <mergeCell ref="U2491:V2491"/>
    <mergeCell ref="U2336:V2336"/>
    <mergeCell ref="S2380:T2380"/>
    <mergeCell ref="S2428:T2428"/>
    <mergeCell ref="U2428:V2428"/>
    <mergeCell ref="S2421:T2421"/>
    <mergeCell ref="U2421:V2421"/>
    <mergeCell ref="S2411:T2411"/>
    <mergeCell ref="U2411:V2411"/>
    <mergeCell ref="S2408:T2408"/>
    <mergeCell ref="S2433:T2433"/>
    <mergeCell ref="U2433:V2433"/>
    <mergeCell ref="S2437:T2437"/>
    <mergeCell ref="U2437:V2437"/>
    <mergeCell ref="S2440:T2440"/>
    <mergeCell ref="U2440:V2440"/>
    <mergeCell ref="U2372:V2372"/>
    <mergeCell ref="S2373:T2373"/>
    <mergeCell ref="U2373:V2373"/>
    <mergeCell ref="U2359:V2359"/>
    <mergeCell ref="U2352:V2352"/>
    <mergeCell ref="U2397:V2397"/>
    <mergeCell ref="U2337:V2337"/>
    <mergeCell ref="U2338:V2338"/>
    <mergeCell ref="U2354:V2354"/>
    <mergeCell ref="U2355:V2355"/>
    <mergeCell ref="S2344:T2344"/>
    <mergeCell ref="U2344:V2344"/>
    <mergeCell ref="S2345:T2345"/>
    <mergeCell ref="U2387:V2387"/>
    <mergeCell ref="S2388:T2388"/>
    <mergeCell ref="S2377:T2377"/>
    <mergeCell ref="U2377:V2377"/>
    <mergeCell ref="S2324:T2324"/>
    <mergeCell ref="U2324:V2324"/>
    <mergeCell ref="S2325:T2325"/>
    <mergeCell ref="U2427:V2427"/>
    <mergeCell ref="S2398:T2398"/>
    <mergeCell ref="U2398:V2398"/>
    <mergeCell ref="S2399:T2399"/>
    <mergeCell ref="U2399:V2399"/>
    <mergeCell ref="S2400:T2400"/>
    <mergeCell ref="U2400:V2400"/>
    <mergeCell ref="S2401:T2401"/>
    <mergeCell ref="U2401:V2401"/>
    <mergeCell ref="S2402:T2402"/>
    <mergeCell ref="U2402:V2402"/>
    <mergeCell ref="S2403:T2403"/>
    <mergeCell ref="U2403:V2403"/>
    <mergeCell ref="S2374:T2374"/>
    <mergeCell ref="S2346:T2346"/>
    <mergeCell ref="S2350:T2350"/>
    <mergeCell ref="U2350:V2350"/>
    <mergeCell ref="S2351:T2351"/>
    <mergeCell ref="U2325:V2325"/>
    <mergeCell ref="S2395:T2395"/>
    <mergeCell ref="U2395:V2395"/>
    <mergeCell ref="S2396:T2396"/>
    <mergeCell ref="U2396:V2396"/>
    <mergeCell ref="U2342:V2342"/>
    <mergeCell ref="U2358:V2358"/>
    <mergeCell ref="S2340:T2340"/>
    <mergeCell ref="U2340:V2340"/>
    <mergeCell ref="S2362:T2362"/>
    <mergeCell ref="S2353:T2353"/>
    <mergeCell ref="S2316:T2316"/>
    <mergeCell ref="U2316:V2316"/>
    <mergeCell ref="S2317:T2317"/>
    <mergeCell ref="U2317:V2317"/>
    <mergeCell ref="U2328:V2328"/>
    <mergeCell ref="S2320:T2320"/>
    <mergeCell ref="U2320:V2320"/>
    <mergeCell ref="S2321:T2321"/>
    <mergeCell ref="U2321:V2321"/>
    <mergeCell ref="S2322:T2322"/>
    <mergeCell ref="U2322:V2322"/>
    <mergeCell ref="S2366:T2366"/>
    <mergeCell ref="S2357:T2357"/>
    <mergeCell ref="U2331:V2331"/>
    <mergeCell ref="S2326:T2326"/>
    <mergeCell ref="U2326:V2326"/>
    <mergeCell ref="S2327:T2327"/>
    <mergeCell ref="U2327:V2327"/>
    <mergeCell ref="S2328:T2328"/>
    <mergeCell ref="S2347:T2347"/>
    <mergeCell ref="U2347:V2347"/>
    <mergeCell ref="U2353:V2353"/>
    <mergeCell ref="S2354:T2354"/>
    <mergeCell ref="S2348:T2348"/>
    <mergeCell ref="U2348:V2348"/>
    <mergeCell ref="S2349:T2349"/>
    <mergeCell ref="S2337:T2337"/>
    <mergeCell ref="U2332:V2332"/>
    <mergeCell ref="U2333:V2333"/>
    <mergeCell ref="U2334:V2334"/>
    <mergeCell ref="U2335:V2335"/>
    <mergeCell ref="U2341:V2341"/>
    <mergeCell ref="S2302:T2302"/>
    <mergeCell ref="U2302:V2302"/>
    <mergeCell ref="S2303:T2303"/>
    <mergeCell ref="U2303:V2303"/>
    <mergeCell ref="S2304:T2304"/>
    <mergeCell ref="U2304:V2304"/>
    <mergeCell ref="S2305:T2305"/>
    <mergeCell ref="U2305:V2305"/>
    <mergeCell ref="S2306:T2306"/>
    <mergeCell ref="U2306:V2306"/>
    <mergeCell ref="S2307:T2307"/>
    <mergeCell ref="U2307:V2307"/>
    <mergeCell ref="S2315:T2315"/>
    <mergeCell ref="U2315:V2315"/>
    <mergeCell ref="S2308:T2308"/>
    <mergeCell ref="U2308:V2308"/>
    <mergeCell ref="U2346:V2346"/>
    <mergeCell ref="S2323:T2323"/>
    <mergeCell ref="U2323:V2323"/>
    <mergeCell ref="S2309:T2309"/>
    <mergeCell ref="U2309:V2309"/>
    <mergeCell ref="S2314:T2314"/>
    <mergeCell ref="U2314:V2314"/>
    <mergeCell ref="U2312:V2312"/>
    <mergeCell ref="S2313:T2313"/>
    <mergeCell ref="U2313:V2313"/>
    <mergeCell ref="U2343:V2343"/>
    <mergeCell ref="S2329:T2329"/>
    <mergeCell ref="U2329:V2329"/>
    <mergeCell ref="S2330:T2330"/>
    <mergeCell ref="U2330:V2330"/>
    <mergeCell ref="S2331:T2331"/>
    <mergeCell ref="U2301:V2301"/>
    <mergeCell ref="S2290:T2290"/>
    <mergeCell ref="U2290:V2290"/>
    <mergeCell ref="S2291:T2291"/>
    <mergeCell ref="U2291:V2291"/>
    <mergeCell ref="S2292:T2292"/>
    <mergeCell ref="U2292:V2292"/>
    <mergeCell ref="S2293:T2293"/>
    <mergeCell ref="U2293:V2293"/>
    <mergeCell ref="S2294:T2294"/>
    <mergeCell ref="U2294:V2294"/>
    <mergeCell ref="S2295:T2295"/>
    <mergeCell ref="U2295:V2295"/>
    <mergeCell ref="S2299:T2299"/>
    <mergeCell ref="U2299:V2299"/>
    <mergeCell ref="S2300:T2300"/>
    <mergeCell ref="U2300:V2300"/>
    <mergeCell ref="S2296:T2296"/>
    <mergeCell ref="U2296:V2296"/>
    <mergeCell ref="A2290:A2295"/>
    <mergeCell ref="A2296:A2301"/>
    <mergeCell ref="A2242:A2247"/>
    <mergeCell ref="S2244:T2244"/>
    <mergeCell ref="U2244:V2244"/>
    <mergeCell ref="S2242:T2242"/>
    <mergeCell ref="U2242:V2242"/>
    <mergeCell ref="S2243:T2243"/>
    <mergeCell ref="U2243:V2243"/>
    <mergeCell ref="S2250:T2250"/>
    <mergeCell ref="U2250:V2250"/>
    <mergeCell ref="S2251:T2251"/>
    <mergeCell ref="U2251:V2251"/>
    <mergeCell ref="U2267:V2267"/>
    <mergeCell ref="S2268:T2268"/>
    <mergeCell ref="U2268:V2268"/>
    <mergeCell ref="S2269:T2269"/>
    <mergeCell ref="U2245:V2245"/>
    <mergeCell ref="S2246:T2246"/>
    <mergeCell ref="U2246:V2246"/>
    <mergeCell ref="S2247:T2247"/>
    <mergeCell ref="U2247:V2247"/>
    <mergeCell ref="U2256:V2256"/>
    <mergeCell ref="S2257:T2257"/>
    <mergeCell ref="U2257:V2257"/>
    <mergeCell ref="S2258:T2258"/>
    <mergeCell ref="U2258:V2258"/>
    <mergeCell ref="S2259:T2259"/>
    <mergeCell ref="U2259:V2259"/>
    <mergeCell ref="S2266:T2266"/>
    <mergeCell ref="U2266:V2266"/>
    <mergeCell ref="S2267:T2267"/>
    <mergeCell ref="U2277:V2277"/>
    <mergeCell ref="S2284:T2284"/>
    <mergeCell ref="U2284:V2284"/>
    <mergeCell ref="S2285:T2285"/>
    <mergeCell ref="U2285:V2285"/>
    <mergeCell ref="S2286:T2286"/>
    <mergeCell ref="U2286:V2286"/>
    <mergeCell ref="S2287:T2287"/>
    <mergeCell ref="U2287:V2287"/>
    <mergeCell ref="S2288:T2288"/>
    <mergeCell ref="U2232:V2232"/>
    <mergeCell ref="A2248:A2253"/>
    <mergeCell ref="A2254:A2259"/>
    <mergeCell ref="A2260:A2265"/>
    <mergeCell ref="A2266:A2271"/>
    <mergeCell ref="S2261:T2261"/>
    <mergeCell ref="U2238:V2238"/>
    <mergeCell ref="S2239:T2239"/>
    <mergeCell ref="U2239:V2239"/>
    <mergeCell ref="S2241:T2241"/>
    <mergeCell ref="U2241:V2241"/>
    <mergeCell ref="S2245:T2245"/>
    <mergeCell ref="S2232:T2232"/>
    <mergeCell ref="U2253:V2253"/>
    <mergeCell ref="S2254:T2254"/>
    <mergeCell ref="S2236:T2236"/>
    <mergeCell ref="U2236:V2236"/>
    <mergeCell ref="S2237:T2237"/>
    <mergeCell ref="U2237:V2237"/>
    <mergeCell ref="S2238:T2238"/>
    <mergeCell ref="S2234:T2234"/>
    <mergeCell ref="U2234:V2234"/>
    <mergeCell ref="A2302:A2307"/>
    <mergeCell ref="U2144:V2144"/>
    <mergeCell ref="S2145:T2145"/>
    <mergeCell ref="U2145:V2145"/>
    <mergeCell ref="S2158:T2158"/>
    <mergeCell ref="U2158:V2158"/>
    <mergeCell ref="S2159:T2159"/>
    <mergeCell ref="U2159:V2159"/>
    <mergeCell ref="S2160:T2160"/>
    <mergeCell ref="U2160:V2160"/>
    <mergeCell ref="S2161:T2161"/>
    <mergeCell ref="U2161:V2161"/>
    <mergeCell ref="S2162:T2162"/>
    <mergeCell ref="U2162:V2162"/>
    <mergeCell ref="U2235:V2235"/>
    <mergeCell ref="S2164:T2164"/>
    <mergeCell ref="S2171:T2171"/>
    <mergeCell ref="U2171:V2171"/>
    <mergeCell ref="S2172:T2172"/>
    <mergeCell ref="U2172:V2172"/>
    <mergeCell ref="S2173:T2173"/>
    <mergeCell ref="U2173:V2173"/>
    <mergeCell ref="S2169:T2169"/>
    <mergeCell ref="U2169:V2169"/>
    <mergeCell ref="U2170:V2170"/>
    <mergeCell ref="U2157:V2157"/>
    <mergeCell ref="S2170:T2170"/>
    <mergeCell ref="U2240:V2240"/>
    <mergeCell ref="A2230:A2235"/>
    <mergeCell ref="A2236:A2241"/>
    <mergeCell ref="S2276:T2276"/>
    <mergeCell ref="U2276:V2276"/>
    <mergeCell ref="A2206:A2211"/>
    <mergeCell ref="A2212:A2217"/>
    <mergeCell ref="A2218:A2223"/>
    <mergeCell ref="A2224:A2229"/>
    <mergeCell ref="S2183:T2183"/>
    <mergeCell ref="U2183:V2183"/>
    <mergeCell ref="S2184:T2184"/>
    <mergeCell ref="U2184:V2184"/>
    <mergeCell ref="S2194:T2194"/>
    <mergeCell ref="S2252:T2252"/>
    <mergeCell ref="U2252:V2252"/>
    <mergeCell ref="S2260:T2260"/>
    <mergeCell ref="U2260:V2260"/>
    <mergeCell ref="S2185:T2185"/>
    <mergeCell ref="S2221:T2221"/>
    <mergeCell ref="U2221:V2221"/>
    <mergeCell ref="S2222:T2222"/>
    <mergeCell ref="S2206:T2206"/>
    <mergeCell ref="U2206:V2206"/>
    <mergeCell ref="S2207:T2207"/>
    <mergeCell ref="U2207:V2207"/>
    <mergeCell ref="S2231:T2231"/>
    <mergeCell ref="U2231:V2231"/>
    <mergeCell ref="S2214:T2214"/>
    <mergeCell ref="U2214:V2214"/>
    <mergeCell ref="S2209:T2209"/>
    <mergeCell ref="U2209:V2209"/>
    <mergeCell ref="U2216:V2216"/>
    <mergeCell ref="S2219:T2219"/>
    <mergeCell ref="U2219:V2219"/>
    <mergeCell ref="S2220:T2220"/>
    <mergeCell ref="U2220:V2220"/>
    <mergeCell ref="A2140:A2145"/>
    <mergeCell ref="A2146:A2151"/>
    <mergeCell ref="A2152:A2157"/>
    <mergeCell ref="A2158:A2163"/>
    <mergeCell ref="A2164:A2169"/>
    <mergeCell ref="S2156:T2156"/>
    <mergeCell ref="A2134:A2139"/>
    <mergeCell ref="A2170:A2175"/>
    <mergeCell ref="A2176:A2181"/>
    <mergeCell ref="A2182:A2187"/>
    <mergeCell ref="S2152:T2152"/>
    <mergeCell ref="U2152:V2152"/>
    <mergeCell ref="A2194:A2199"/>
    <mergeCell ref="U2167:V2167"/>
    <mergeCell ref="S2163:T2163"/>
    <mergeCell ref="U2163:V2163"/>
    <mergeCell ref="U2182:V2182"/>
    <mergeCell ref="S2180:T2180"/>
    <mergeCell ref="S2176:T2176"/>
    <mergeCell ref="U2176:V2176"/>
    <mergeCell ref="S2177:T2177"/>
    <mergeCell ref="U2177:V2177"/>
    <mergeCell ref="S2174:T2174"/>
    <mergeCell ref="U2174:V2174"/>
    <mergeCell ref="S2157:T2157"/>
    <mergeCell ref="S2182:T2182"/>
    <mergeCell ref="A2308:A2313"/>
    <mergeCell ref="A2314:A2319"/>
    <mergeCell ref="A2320:A2325"/>
    <mergeCell ref="S2189:T2189"/>
    <mergeCell ref="U2189:V2189"/>
    <mergeCell ref="A2188:A2193"/>
    <mergeCell ref="S2195:T2195"/>
    <mergeCell ref="U2195:V2195"/>
    <mergeCell ref="A2284:A2289"/>
    <mergeCell ref="U2203:V2203"/>
    <mergeCell ref="S2208:T2208"/>
    <mergeCell ref="U2208:V2208"/>
    <mergeCell ref="U2197:V2197"/>
    <mergeCell ref="S2198:T2198"/>
    <mergeCell ref="U2198:V2198"/>
    <mergeCell ref="S2199:T2199"/>
    <mergeCell ref="S2202:T2202"/>
    <mergeCell ref="U2202:V2202"/>
    <mergeCell ref="S2203:T2203"/>
    <mergeCell ref="S2217:T2217"/>
    <mergeCell ref="A2272:A2277"/>
    <mergeCell ref="A2278:A2283"/>
    <mergeCell ref="A2200:A2205"/>
    <mergeCell ref="S2192:T2192"/>
    <mergeCell ref="U2192:V2192"/>
    <mergeCell ref="S2193:T2193"/>
    <mergeCell ref="S2196:T2196"/>
    <mergeCell ref="S2235:T2235"/>
    <mergeCell ref="S2227:T2227"/>
    <mergeCell ref="U2211:V2211"/>
    <mergeCell ref="U2215:V2215"/>
    <mergeCell ref="S2216:T2216"/>
    <mergeCell ref="U2126:V2126"/>
    <mergeCell ref="S2175:T2175"/>
    <mergeCell ref="U2175:V2175"/>
    <mergeCell ref="S2187:T2187"/>
    <mergeCell ref="U2187:V2187"/>
    <mergeCell ref="S2188:T2188"/>
    <mergeCell ref="S2166:T2166"/>
    <mergeCell ref="U2166:V2166"/>
    <mergeCell ref="U2127:V2127"/>
    <mergeCell ref="S2190:T2190"/>
    <mergeCell ref="U2185:V2185"/>
    <mergeCell ref="S2186:T2186"/>
    <mergeCell ref="U2186:V2186"/>
    <mergeCell ref="S2134:T2134"/>
    <mergeCell ref="U2134:V2134"/>
    <mergeCell ref="S2135:T2135"/>
    <mergeCell ref="U2135:V2135"/>
    <mergeCell ref="S2136:T2136"/>
    <mergeCell ref="U2136:V2136"/>
    <mergeCell ref="S2137:T2137"/>
    <mergeCell ref="U2137:V2137"/>
    <mergeCell ref="S2138:T2138"/>
    <mergeCell ref="U2138:V2138"/>
    <mergeCell ref="S2139:T2139"/>
    <mergeCell ref="U2139:V2139"/>
    <mergeCell ref="A2128:A2133"/>
    <mergeCell ref="S2027:T2027"/>
    <mergeCell ref="U2027:V2027"/>
    <mergeCell ref="S2028:T2028"/>
    <mergeCell ref="U2028:V2028"/>
    <mergeCell ref="S2023:T2023"/>
    <mergeCell ref="U2023:V2023"/>
    <mergeCell ref="S2024:T2024"/>
    <mergeCell ref="U2024:V2024"/>
    <mergeCell ref="S2025:T2025"/>
    <mergeCell ref="U2025:V2025"/>
    <mergeCell ref="S2050:T2050"/>
    <mergeCell ref="U2050:V2050"/>
    <mergeCell ref="S2051:T2051"/>
    <mergeCell ref="U2051:V2051"/>
    <mergeCell ref="S2052:T2052"/>
    <mergeCell ref="U2052:V2052"/>
    <mergeCell ref="S2038:T2038"/>
    <mergeCell ref="U2038:V2038"/>
    <mergeCell ref="S2043:T2043"/>
    <mergeCell ref="U2043:V2043"/>
    <mergeCell ref="S2044:T2044"/>
    <mergeCell ref="U2044:V2044"/>
    <mergeCell ref="S2035:T2035"/>
    <mergeCell ref="U2035:V2035"/>
    <mergeCell ref="S2036:T2036"/>
    <mergeCell ref="U2036:V2036"/>
    <mergeCell ref="S2037:T2037"/>
    <mergeCell ref="U2037:V2037"/>
    <mergeCell ref="A2086:A2091"/>
    <mergeCell ref="S2047:T2047"/>
    <mergeCell ref="U2047:V2047"/>
    <mergeCell ref="A1984:A1989"/>
    <mergeCell ref="A1990:A1995"/>
    <mergeCell ref="A1996:A2001"/>
    <mergeCell ref="A2002:A2007"/>
    <mergeCell ref="A2008:A2013"/>
    <mergeCell ref="A2014:A2019"/>
    <mergeCell ref="A2020:A2025"/>
    <mergeCell ref="S1969:T1969"/>
    <mergeCell ref="S1973:T1973"/>
    <mergeCell ref="U1973:V1973"/>
    <mergeCell ref="S1974:T1974"/>
    <mergeCell ref="U1974:V1974"/>
    <mergeCell ref="S1975:T1975"/>
    <mergeCell ref="U1975:V1975"/>
    <mergeCell ref="U1972:V1972"/>
    <mergeCell ref="S1976:T1976"/>
    <mergeCell ref="U1976:V1976"/>
    <mergeCell ref="S2008:T2008"/>
    <mergeCell ref="U2008:V2008"/>
    <mergeCell ref="S2009:T2009"/>
    <mergeCell ref="U2009:V2009"/>
    <mergeCell ref="S2010:T2010"/>
    <mergeCell ref="U1977:V1977"/>
    <mergeCell ref="U1992:V1992"/>
    <mergeCell ref="S1993:T1993"/>
    <mergeCell ref="U1993:V1993"/>
    <mergeCell ref="S2005:T2005"/>
    <mergeCell ref="U2005:V2005"/>
    <mergeCell ref="S2006:T2006"/>
    <mergeCell ref="U2006:V2006"/>
    <mergeCell ref="S1994:T1994"/>
    <mergeCell ref="U1994:V1994"/>
    <mergeCell ref="A2092:A2097"/>
    <mergeCell ref="A2098:A2103"/>
    <mergeCell ref="A2104:A2109"/>
    <mergeCell ref="A2110:A2115"/>
    <mergeCell ref="A2116:A2121"/>
    <mergeCell ref="A2122:A2127"/>
    <mergeCell ref="A2026:A2031"/>
    <mergeCell ref="A2032:A2037"/>
    <mergeCell ref="A2038:A2043"/>
    <mergeCell ref="A2044:A2049"/>
    <mergeCell ref="A2050:A2055"/>
    <mergeCell ref="A2056:A2061"/>
    <mergeCell ref="A2062:A2067"/>
    <mergeCell ref="A2068:A2073"/>
    <mergeCell ref="A2074:A2079"/>
    <mergeCell ref="A2080:A2085"/>
    <mergeCell ref="S2071:T2071"/>
    <mergeCell ref="S2059:T2059"/>
    <mergeCell ref="S2094:T2094"/>
    <mergeCell ref="S2114:T2114"/>
    <mergeCell ref="S2120:T2120"/>
    <mergeCell ref="S2116:T2116"/>
    <mergeCell ref="S2033:T2033"/>
    <mergeCell ref="S2034:T2034"/>
    <mergeCell ref="S2029:T2029"/>
    <mergeCell ref="S2030:T2030"/>
    <mergeCell ref="S2031:T2031"/>
    <mergeCell ref="S2032:T2032"/>
    <mergeCell ref="S2026:T2026"/>
    <mergeCell ref="S2127:T2127"/>
    <mergeCell ref="S2039:T2039"/>
    <mergeCell ref="S2040:T2040"/>
    <mergeCell ref="A1978:A1983"/>
    <mergeCell ref="S1960:T1960"/>
    <mergeCell ref="U1960:V1960"/>
    <mergeCell ref="S1961:T1961"/>
    <mergeCell ref="U1961:V1961"/>
    <mergeCell ref="S1962:T1962"/>
    <mergeCell ref="U1962:V1962"/>
    <mergeCell ref="S1963:T1963"/>
    <mergeCell ref="U1963:V1963"/>
    <mergeCell ref="S1964:T1964"/>
    <mergeCell ref="U1964:V1964"/>
    <mergeCell ref="S1965:T1965"/>
    <mergeCell ref="U1965:V1965"/>
    <mergeCell ref="S1966:T1966"/>
    <mergeCell ref="U1966:V1966"/>
    <mergeCell ref="S1967:T1967"/>
    <mergeCell ref="U1967:V1967"/>
    <mergeCell ref="S1968:T1968"/>
    <mergeCell ref="U2071:V2071"/>
    <mergeCell ref="S2041:T2041"/>
    <mergeCell ref="U2041:V2041"/>
    <mergeCell ref="U2010:V2010"/>
    <mergeCell ref="S2011:T2011"/>
    <mergeCell ref="U2011:V2011"/>
    <mergeCell ref="S2012:T2012"/>
    <mergeCell ref="U2012:V2012"/>
    <mergeCell ref="S2013:T2013"/>
    <mergeCell ref="U2013:V2013"/>
    <mergeCell ref="U1953:V1953"/>
    <mergeCell ref="U1968:V1968"/>
    <mergeCell ref="U1984:V1984"/>
    <mergeCell ref="S1985:T1985"/>
    <mergeCell ref="U1985:V1985"/>
    <mergeCell ref="U2033:V2033"/>
    <mergeCell ref="U2034:V2034"/>
    <mergeCell ref="U2021:V2021"/>
    <mergeCell ref="S2022:T2022"/>
    <mergeCell ref="U2022:V2022"/>
    <mergeCell ref="S2014:T2014"/>
    <mergeCell ref="U2014:V2014"/>
    <mergeCell ref="S2015:T2015"/>
    <mergeCell ref="U2015:V2015"/>
    <mergeCell ref="S2016:T2016"/>
    <mergeCell ref="U2016:V2016"/>
    <mergeCell ref="S2017:T2017"/>
    <mergeCell ref="S2057:T2057"/>
    <mergeCell ref="U2057:V2057"/>
    <mergeCell ref="S2058:T2058"/>
    <mergeCell ref="U2058:V2058"/>
    <mergeCell ref="S1987:T1987"/>
    <mergeCell ref="U1809:V1809"/>
    <mergeCell ref="S1820:T1820"/>
    <mergeCell ref="U1820:V1820"/>
    <mergeCell ref="S1824:T1824"/>
    <mergeCell ref="U1824:V1824"/>
    <mergeCell ref="S1893:T1893"/>
    <mergeCell ref="S1888:T1888"/>
    <mergeCell ref="U1979:V1979"/>
    <mergeCell ref="S1980:T1980"/>
    <mergeCell ref="U1980:V1980"/>
    <mergeCell ref="S1981:T1981"/>
    <mergeCell ref="U1981:V1981"/>
    <mergeCell ref="S1982:T1982"/>
    <mergeCell ref="U1982:V1982"/>
    <mergeCell ref="S1983:T1983"/>
    <mergeCell ref="U1983:V1983"/>
    <mergeCell ref="S1979:T1979"/>
    <mergeCell ref="S1823:T1823"/>
    <mergeCell ref="S1830:T1830"/>
    <mergeCell ref="U1830:V1830"/>
    <mergeCell ref="S1831:T1831"/>
    <mergeCell ref="U1831:V1831"/>
    <mergeCell ref="S1832:T1832"/>
    <mergeCell ref="U1832:V1832"/>
    <mergeCell ref="S1833:T1833"/>
    <mergeCell ref="U1823:V1823"/>
    <mergeCell ref="U1929:V1929"/>
    <mergeCell ref="S1930:T1930"/>
    <mergeCell ref="U1930:V1930"/>
    <mergeCell ref="U1904:V1904"/>
    <mergeCell ref="S1878:T1878"/>
    <mergeCell ref="S1891:T1891"/>
    <mergeCell ref="U1804:V1804"/>
    <mergeCell ref="S1800:T1800"/>
    <mergeCell ref="S1815:T1815"/>
    <mergeCell ref="U1815:V1815"/>
    <mergeCell ref="S1811:T1811"/>
    <mergeCell ref="U1811:V1811"/>
    <mergeCell ref="S1812:T1812"/>
    <mergeCell ref="U1812:V1812"/>
    <mergeCell ref="S1813:T1813"/>
    <mergeCell ref="S1798:T1798"/>
    <mergeCell ref="U1798:V1798"/>
    <mergeCell ref="U1796:V1796"/>
    <mergeCell ref="S1797:T1797"/>
    <mergeCell ref="S1801:T1801"/>
    <mergeCell ref="U1883:V1883"/>
    <mergeCell ref="S1884:T1884"/>
    <mergeCell ref="U1884:V1884"/>
    <mergeCell ref="S1805:T1805"/>
    <mergeCell ref="U1805:V1805"/>
    <mergeCell ref="S1806:T1806"/>
    <mergeCell ref="U1806:V1806"/>
    <mergeCell ref="S1807:T1807"/>
    <mergeCell ref="U1807:V1807"/>
    <mergeCell ref="S1808:T1808"/>
    <mergeCell ref="U1808:V1808"/>
    <mergeCell ref="S1809:T1809"/>
    <mergeCell ref="S1816:T1816"/>
    <mergeCell ref="U1816:V1816"/>
    <mergeCell ref="S1817:T1817"/>
    <mergeCell ref="U1817:V1817"/>
    <mergeCell ref="S1818:T1818"/>
    <mergeCell ref="U1818:V1818"/>
    <mergeCell ref="U1787:V1787"/>
    <mergeCell ref="S1819:T1819"/>
    <mergeCell ref="U1819:V1819"/>
    <mergeCell ref="S1829:T1829"/>
    <mergeCell ref="U1829:V1829"/>
    <mergeCell ref="S1916:T1916"/>
    <mergeCell ref="U1916:V1916"/>
    <mergeCell ref="S1917:T1917"/>
    <mergeCell ref="U1917:V1917"/>
    <mergeCell ref="U1911:V1911"/>
    <mergeCell ref="S1760:T1760"/>
    <mergeCell ref="U1760:V1760"/>
    <mergeCell ref="S1752:T1752"/>
    <mergeCell ref="U1752:V1752"/>
    <mergeCell ref="U1772:V1772"/>
    <mergeCell ref="S1773:T1773"/>
    <mergeCell ref="U1773:V1773"/>
    <mergeCell ref="S1802:T1802"/>
    <mergeCell ref="U1802:V1802"/>
    <mergeCell ref="S1803:T1803"/>
    <mergeCell ref="U1803:V1803"/>
    <mergeCell ref="S1810:T1810"/>
    <mergeCell ref="U1810:V1810"/>
    <mergeCell ref="S1785:T1785"/>
    <mergeCell ref="U1785:V1785"/>
    <mergeCell ref="S1774:T1774"/>
    <mergeCell ref="U1774:V1774"/>
    <mergeCell ref="S1775:T1775"/>
    <mergeCell ref="U1789:V1789"/>
    <mergeCell ref="S1795:T1795"/>
    <mergeCell ref="U1795:V1795"/>
    <mergeCell ref="S1804:T1804"/>
    <mergeCell ref="S1793:T1793"/>
    <mergeCell ref="U1800:V1800"/>
    <mergeCell ref="U1801:V1801"/>
    <mergeCell ref="A1702:A1707"/>
    <mergeCell ref="A1708:A1713"/>
    <mergeCell ref="A1714:A1719"/>
    <mergeCell ref="U1721:V1721"/>
    <mergeCell ref="S1722:T1722"/>
    <mergeCell ref="U1731:V1731"/>
    <mergeCell ref="S1734:T1734"/>
    <mergeCell ref="U1734:V1734"/>
    <mergeCell ref="S1735:T1735"/>
    <mergeCell ref="U1735:V1735"/>
    <mergeCell ref="S1756:T1756"/>
    <mergeCell ref="U1756:V1756"/>
    <mergeCell ref="U1711:V1711"/>
    <mergeCell ref="S1762:T1762"/>
    <mergeCell ref="U1762:V1762"/>
    <mergeCell ref="S1763:T1763"/>
    <mergeCell ref="S1721:T1721"/>
    <mergeCell ref="S1736:T1736"/>
    <mergeCell ref="U1722:V1722"/>
    <mergeCell ref="S1733:T1733"/>
    <mergeCell ref="U1733:V1733"/>
    <mergeCell ref="U1771:V1771"/>
    <mergeCell ref="S1772:T1772"/>
    <mergeCell ref="S1789:T1789"/>
    <mergeCell ref="U1791:V1791"/>
    <mergeCell ref="S1753:T1753"/>
    <mergeCell ref="S1786:T1786"/>
    <mergeCell ref="U1786:V1786"/>
    <mergeCell ref="S1787:T1787"/>
    <mergeCell ref="U1753:V1753"/>
    <mergeCell ref="S1764:T1764"/>
    <mergeCell ref="U1764:V1764"/>
    <mergeCell ref="S1770:T1770"/>
    <mergeCell ref="U1770:V1770"/>
    <mergeCell ref="S1771:T1771"/>
    <mergeCell ref="S1745:T1745"/>
    <mergeCell ref="U1745:V1745"/>
    <mergeCell ref="S1746:T1746"/>
    <mergeCell ref="U1746:V1746"/>
    <mergeCell ref="S1747:T1747"/>
    <mergeCell ref="U1747:V1747"/>
    <mergeCell ref="S1768:T1768"/>
    <mergeCell ref="S1777:T1777"/>
    <mergeCell ref="U1777:V1777"/>
    <mergeCell ref="S1778:T1778"/>
    <mergeCell ref="U1778:V1778"/>
    <mergeCell ref="S1748:T1748"/>
    <mergeCell ref="U1748:V1748"/>
    <mergeCell ref="U1775:V1775"/>
    <mergeCell ref="S1776:T1776"/>
    <mergeCell ref="U1776:V1776"/>
    <mergeCell ref="U1755:V1755"/>
    <mergeCell ref="U1750:V1750"/>
    <mergeCell ref="U1751:V1751"/>
    <mergeCell ref="S1765:T1765"/>
    <mergeCell ref="U1765:V1765"/>
    <mergeCell ref="S1766:T1766"/>
    <mergeCell ref="U1766:V1766"/>
    <mergeCell ref="S1767:T1767"/>
    <mergeCell ref="U1763:V1763"/>
    <mergeCell ref="S1757:T1757"/>
    <mergeCell ref="U1737:V1737"/>
    <mergeCell ref="S1754:T1754"/>
    <mergeCell ref="U1754:V1754"/>
    <mergeCell ref="U1705:V1705"/>
    <mergeCell ref="S1738:T1738"/>
    <mergeCell ref="U1738:V1738"/>
    <mergeCell ref="U1732:V1732"/>
    <mergeCell ref="S1726:T1726"/>
    <mergeCell ref="U1726:V1726"/>
    <mergeCell ref="S1723:T1723"/>
    <mergeCell ref="U1723:V1723"/>
    <mergeCell ref="S1724:T1724"/>
    <mergeCell ref="U1724:V1724"/>
    <mergeCell ref="S1725:T1725"/>
    <mergeCell ref="S1727:T1727"/>
    <mergeCell ref="U1727:V1727"/>
    <mergeCell ref="S1728:T1728"/>
    <mergeCell ref="U1728:V1728"/>
    <mergeCell ref="S1729:T1729"/>
    <mergeCell ref="U1729:V1729"/>
    <mergeCell ref="S1730:T1730"/>
    <mergeCell ref="S1732:T1732"/>
    <mergeCell ref="S1709:T1709"/>
    <mergeCell ref="U1709:V1709"/>
    <mergeCell ref="S1712:T1712"/>
    <mergeCell ref="U1717:V1717"/>
    <mergeCell ref="U1742:V1742"/>
    <mergeCell ref="U1743:V1743"/>
    <mergeCell ref="S1744:T1744"/>
    <mergeCell ref="U1744:V1744"/>
    <mergeCell ref="S1749:T1749"/>
    <mergeCell ref="U1749:V1749"/>
    <mergeCell ref="S1685:T1685"/>
    <mergeCell ref="U1685:V1685"/>
    <mergeCell ref="S1714:T1714"/>
    <mergeCell ref="S1718:T1718"/>
    <mergeCell ref="S1717:T1717"/>
    <mergeCell ref="S1708:T1708"/>
    <mergeCell ref="U1708:V1708"/>
    <mergeCell ref="S1720:T1720"/>
    <mergeCell ref="U1720:V1720"/>
    <mergeCell ref="S1696:T1696"/>
    <mergeCell ref="U1696:V1696"/>
    <mergeCell ref="S1697:T1697"/>
    <mergeCell ref="U1697:V1697"/>
    <mergeCell ref="U1718:V1718"/>
    <mergeCell ref="S1719:T1719"/>
    <mergeCell ref="U1712:V1712"/>
    <mergeCell ref="S1713:T1713"/>
    <mergeCell ref="U1713:V1713"/>
    <mergeCell ref="S1711:T1711"/>
    <mergeCell ref="S1710:T1710"/>
    <mergeCell ref="U1710:V1710"/>
    <mergeCell ref="S1698:T1698"/>
    <mergeCell ref="S1687:T1687"/>
    <mergeCell ref="S1694:T1694"/>
    <mergeCell ref="U1694:V1694"/>
    <mergeCell ref="S1695:T1695"/>
    <mergeCell ref="U1704:V1704"/>
    <mergeCell ref="S1700:T1700"/>
    <mergeCell ref="S1702:T1702"/>
    <mergeCell ref="S1705:T1705"/>
    <mergeCell ref="S1582:T1582"/>
    <mergeCell ref="A1720:A1725"/>
    <mergeCell ref="A1726:A1731"/>
    <mergeCell ref="A1732:A1737"/>
    <mergeCell ref="A1738:A1743"/>
    <mergeCell ref="S1686:T1686"/>
    <mergeCell ref="S1679:T1679"/>
    <mergeCell ref="S1680:T1680"/>
    <mergeCell ref="S1681:T1681"/>
    <mergeCell ref="S1682:T1682"/>
    <mergeCell ref="S1683:T1683"/>
    <mergeCell ref="S1656:T1656"/>
    <mergeCell ref="S1669:T1669"/>
    <mergeCell ref="U1602:V1602"/>
    <mergeCell ref="U1618:V1618"/>
    <mergeCell ref="U1679:V1679"/>
    <mergeCell ref="U1680:V1680"/>
    <mergeCell ref="A1618:A1623"/>
    <mergeCell ref="A1624:A1629"/>
    <mergeCell ref="U1619:V1619"/>
    <mergeCell ref="S1620:T1620"/>
    <mergeCell ref="U1620:V1620"/>
    <mergeCell ref="U1611:V1611"/>
    <mergeCell ref="S1631:T1631"/>
    <mergeCell ref="U1631:V1631"/>
    <mergeCell ref="S1615:T1615"/>
    <mergeCell ref="U1633:V1633"/>
    <mergeCell ref="S1639:T1639"/>
    <mergeCell ref="U1702:V1702"/>
    <mergeCell ref="S1703:T1703"/>
    <mergeCell ref="U1703:V1703"/>
    <mergeCell ref="S1704:T1704"/>
    <mergeCell ref="A1612:A1617"/>
    <mergeCell ref="A1786:A1791"/>
    <mergeCell ref="S1684:T1684"/>
    <mergeCell ref="S1657:T1657"/>
    <mergeCell ref="A1684:A1689"/>
    <mergeCell ref="A1690:A1695"/>
    <mergeCell ref="S1647:T1647"/>
    <mergeCell ref="S1741:T1741"/>
    <mergeCell ref="S1742:T1742"/>
    <mergeCell ref="S1743:T1743"/>
    <mergeCell ref="S1755:T1755"/>
    <mergeCell ref="S1750:T1750"/>
    <mergeCell ref="S1751:T1751"/>
    <mergeCell ref="S1731:T1731"/>
    <mergeCell ref="S1739:T1739"/>
    <mergeCell ref="S1652:T1652"/>
    <mergeCell ref="S1758:T1758"/>
    <mergeCell ref="A1696:A1701"/>
    <mergeCell ref="A1642:A1647"/>
    <mergeCell ref="A1648:A1653"/>
    <mergeCell ref="A1654:A1659"/>
    <mergeCell ref="A1660:A1665"/>
    <mergeCell ref="A1666:A1671"/>
    <mergeCell ref="A1672:A1677"/>
    <mergeCell ref="A1678:A1683"/>
    <mergeCell ref="S1671:T1671"/>
    <mergeCell ref="S1618:T1618"/>
    <mergeCell ref="S1628:T1628"/>
    <mergeCell ref="A1630:A1635"/>
    <mergeCell ref="A1636:A1641"/>
    <mergeCell ref="S1677:T1677"/>
    <mergeCell ref="S1651:T1651"/>
    <mergeCell ref="S1591:T1591"/>
    <mergeCell ref="S1592:T1592"/>
    <mergeCell ref="U1624:V1624"/>
    <mergeCell ref="S1625:T1625"/>
    <mergeCell ref="U1625:V1625"/>
    <mergeCell ref="U1609:V1609"/>
    <mergeCell ref="S1600:T1600"/>
    <mergeCell ref="S1648:T1648"/>
    <mergeCell ref="S1634:T1634"/>
    <mergeCell ref="U1634:V1634"/>
    <mergeCell ref="S1635:T1635"/>
    <mergeCell ref="U1635:V1635"/>
    <mergeCell ref="S1636:T1636"/>
    <mergeCell ref="U1636:V1636"/>
    <mergeCell ref="S1645:T1645"/>
    <mergeCell ref="U1645:V1645"/>
    <mergeCell ref="S1633:T1633"/>
    <mergeCell ref="S1608:T1608"/>
    <mergeCell ref="S1599:T1599"/>
    <mergeCell ref="U1599:V1599"/>
    <mergeCell ref="S1606:T1606"/>
    <mergeCell ref="U1639:V1639"/>
    <mergeCell ref="S1640:T1640"/>
    <mergeCell ref="U1640:V1640"/>
    <mergeCell ref="S1641:T1641"/>
    <mergeCell ref="U1641:V1641"/>
    <mergeCell ref="S1642:T1642"/>
    <mergeCell ref="U1642:V1642"/>
    <mergeCell ref="S1643:T1643"/>
    <mergeCell ref="U1643:V1643"/>
    <mergeCell ref="S1644:T1644"/>
    <mergeCell ref="U1644:V1644"/>
    <mergeCell ref="A1564:A1569"/>
    <mergeCell ref="A1570:A1575"/>
    <mergeCell ref="A1576:A1581"/>
    <mergeCell ref="A1432:A1437"/>
    <mergeCell ref="A1438:A1443"/>
    <mergeCell ref="A1444:A1449"/>
    <mergeCell ref="A1450:A1455"/>
    <mergeCell ref="A1456:A1461"/>
    <mergeCell ref="A1462:A1467"/>
    <mergeCell ref="A1468:A1473"/>
    <mergeCell ref="A1474:A1479"/>
    <mergeCell ref="A1480:A1485"/>
    <mergeCell ref="A1486:A1491"/>
    <mergeCell ref="A1492:A1497"/>
    <mergeCell ref="A1498:A1503"/>
    <mergeCell ref="A1504:A1509"/>
    <mergeCell ref="A1510:A1515"/>
    <mergeCell ref="A1516:A1521"/>
    <mergeCell ref="A1522:A1527"/>
    <mergeCell ref="A1528:A1533"/>
    <mergeCell ref="A1552:A1557"/>
    <mergeCell ref="A1534:A1539"/>
    <mergeCell ref="A1546:A1551"/>
    <mergeCell ref="A1558:A1563"/>
    <mergeCell ref="A1540:A1545"/>
    <mergeCell ref="A1582:A1587"/>
    <mergeCell ref="A1588:A1593"/>
    <mergeCell ref="A1594:A1599"/>
    <mergeCell ref="A1600:A1605"/>
    <mergeCell ref="A1606:A1611"/>
    <mergeCell ref="U1445:V1445"/>
    <mergeCell ref="S1449:T1449"/>
    <mergeCell ref="U1449:V1449"/>
    <mergeCell ref="S1426:T1426"/>
    <mergeCell ref="U1426:V1426"/>
    <mergeCell ref="S1431:T1431"/>
    <mergeCell ref="U1431:V1431"/>
    <mergeCell ref="S1438:T1438"/>
    <mergeCell ref="U1438:V1438"/>
    <mergeCell ref="S1430:T1430"/>
    <mergeCell ref="U1430:V1430"/>
    <mergeCell ref="S1428:T1428"/>
    <mergeCell ref="U1428:V1428"/>
    <mergeCell ref="S1429:T1429"/>
    <mergeCell ref="U1429:V1429"/>
    <mergeCell ref="U1467:V1467"/>
    <mergeCell ref="S1481:T1481"/>
    <mergeCell ref="U1481:V1481"/>
    <mergeCell ref="U1453:V1453"/>
    <mergeCell ref="S1458:T1458"/>
    <mergeCell ref="U1458:V1458"/>
    <mergeCell ref="S1454:T1454"/>
    <mergeCell ref="U1454:V1454"/>
    <mergeCell ref="S1455:T1455"/>
    <mergeCell ref="U1455:V1455"/>
    <mergeCell ref="S1468:T1468"/>
    <mergeCell ref="U1468:V1468"/>
    <mergeCell ref="S1397:T1397"/>
    <mergeCell ref="U1397:V1397"/>
    <mergeCell ref="A1426:A1431"/>
    <mergeCell ref="S1474:T1474"/>
    <mergeCell ref="U1474:V1474"/>
    <mergeCell ref="S1475:T1475"/>
    <mergeCell ref="U1475:V1475"/>
    <mergeCell ref="S1476:T1476"/>
    <mergeCell ref="U1476:V1476"/>
    <mergeCell ref="S1465:T1465"/>
    <mergeCell ref="U1465:V1465"/>
    <mergeCell ref="S1467:T1467"/>
    <mergeCell ref="A1378:A1383"/>
    <mergeCell ref="A1384:A1389"/>
    <mergeCell ref="A1390:A1395"/>
    <mergeCell ref="A1396:A1401"/>
    <mergeCell ref="S1381:T1381"/>
    <mergeCell ref="U1381:V1381"/>
    <mergeCell ref="S1390:T1390"/>
    <mergeCell ref="U1390:V1390"/>
    <mergeCell ref="A1402:A1407"/>
    <mergeCell ref="A1408:A1413"/>
    <mergeCell ref="A1414:A1419"/>
    <mergeCell ref="A1420:A1425"/>
    <mergeCell ref="S1391:T1391"/>
    <mergeCell ref="U1391:V1391"/>
    <mergeCell ref="S1382:T1382"/>
    <mergeCell ref="U1382:V1382"/>
    <mergeCell ref="S1383:T1383"/>
    <mergeCell ref="U1383:V1383"/>
    <mergeCell ref="S1393:T1393"/>
    <mergeCell ref="S1408:T1408"/>
    <mergeCell ref="U1386:V1386"/>
    <mergeCell ref="S1387:T1387"/>
    <mergeCell ref="U1387:V1387"/>
    <mergeCell ref="U1396:V1396"/>
    <mergeCell ref="U1359:V1359"/>
    <mergeCell ref="S1378:T1378"/>
    <mergeCell ref="U1378:V1378"/>
    <mergeCell ref="S1379:T1379"/>
    <mergeCell ref="U1379:V1379"/>
    <mergeCell ref="S1380:T1380"/>
    <mergeCell ref="U1380:V1380"/>
    <mergeCell ref="S1377:T1377"/>
    <mergeCell ref="U1377:V1377"/>
    <mergeCell ref="S1366:T1366"/>
    <mergeCell ref="U1366:V1366"/>
    <mergeCell ref="S1368:T1368"/>
    <mergeCell ref="S1370:T1370"/>
    <mergeCell ref="U1362:V1362"/>
    <mergeCell ref="S1363:T1363"/>
    <mergeCell ref="U1361:V1361"/>
    <mergeCell ref="S1362:T1362"/>
    <mergeCell ref="S1359:T1359"/>
    <mergeCell ref="S1396:T1396"/>
    <mergeCell ref="S1348:T1348"/>
    <mergeCell ref="U1348:V1348"/>
    <mergeCell ref="S1349:T1349"/>
    <mergeCell ref="U1349:V1349"/>
    <mergeCell ref="S1350:T1350"/>
    <mergeCell ref="U1350:V1350"/>
    <mergeCell ref="S1351:T1351"/>
    <mergeCell ref="U1351:V1351"/>
    <mergeCell ref="S1352:T1352"/>
    <mergeCell ref="U1352:V1352"/>
    <mergeCell ref="S1353:T1353"/>
    <mergeCell ref="U1353:V1353"/>
    <mergeCell ref="S1374:T1374"/>
    <mergeCell ref="U1374:V1374"/>
    <mergeCell ref="U1393:V1393"/>
    <mergeCell ref="S1395:T1395"/>
    <mergeCell ref="U1395:V1395"/>
    <mergeCell ref="S1375:T1375"/>
    <mergeCell ref="U1375:V1375"/>
    <mergeCell ref="S1376:T1376"/>
    <mergeCell ref="U1376:V1376"/>
    <mergeCell ref="U1370:V1370"/>
    <mergeCell ref="S1371:T1371"/>
    <mergeCell ref="U1371:V1371"/>
    <mergeCell ref="S1360:T1360"/>
    <mergeCell ref="U1360:V1360"/>
    <mergeCell ref="S1361:T1361"/>
    <mergeCell ref="S1357:T1357"/>
    <mergeCell ref="U1357:V1357"/>
    <mergeCell ref="S1385:T1385"/>
    <mergeCell ref="U1385:V1385"/>
    <mergeCell ref="S1386:T1386"/>
    <mergeCell ref="S1358:T1358"/>
    <mergeCell ref="U1358:V1358"/>
    <mergeCell ref="S1354:T1354"/>
    <mergeCell ref="U1354:V1354"/>
    <mergeCell ref="S1355:T1355"/>
    <mergeCell ref="U1355:V1355"/>
    <mergeCell ref="S1356:T1356"/>
    <mergeCell ref="U1356:V1356"/>
    <mergeCell ref="S1372:T1372"/>
    <mergeCell ref="U1372:V1372"/>
    <mergeCell ref="S1373:T1373"/>
    <mergeCell ref="U1373:V1373"/>
    <mergeCell ref="S1342:T1342"/>
    <mergeCell ref="U1342:V1342"/>
    <mergeCell ref="S1343:T1343"/>
    <mergeCell ref="U1343:V1343"/>
    <mergeCell ref="S1334:T1334"/>
    <mergeCell ref="U1334:V1334"/>
    <mergeCell ref="S1344:T1344"/>
    <mergeCell ref="U1344:V1344"/>
    <mergeCell ref="S1345:T1345"/>
    <mergeCell ref="U1345:V1345"/>
    <mergeCell ref="S1346:T1346"/>
    <mergeCell ref="U1346:V1346"/>
    <mergeCell ref="S1347:T1347"/>
    <mergeCell ref="U1347:V1347"/>
    <mergeCell ref="S1336:T1336"/>
    <mergeCell ref="U1336:V1336"/>
    <mergeCell ref="S1337:T1337"/>
    <mergeCell ref="U1337:V1337"/>
    <mergeCell ref="S1338:T1338"/>
    <mergeCell ref="U1338:V1338"/>
    <mergeCell ref="S1339:T1339"/>
    <mergeCell ref="U1339:V1339"/>
    <mergeCell ref="S1340:T1340"/>
    <mergeCell ref="U1340:V1340"/>
    <mergeCell ref="S1341:T1341"/>
    <mergeCell ref="U1341:V1341"/>
    <mergeCell ref="S1298:T1298"/>
    <mergeCell ref="U1298:V1298"/>
    <mergeCell ref="S1300:T1300"/>
    <mergeCell ref="U1300:V1300"/>
    <mergeCell ref="S1301:T1301"/>
    <mergeCell ref="U1301:V1301"/>
    <mergeCell ref="S1302:T1302"/>
    <mergeCell ref="U1302:V1302"/>
    <mergeCell ref="S1299:T1299"/>
    <mergeCell ref="U1299:V1299"/>
    <mergeCell ref="U1292:V1292"/>
    <mergeCell ref="S1293:T1293"/>
    <mergeCell ref="U1293:V1293"/>
    <mergeCell ref="S1335:T1335"/>
    <mergeCell ref="U1335:V1335"/>
    <mergeCell ref="S1324:T1324"/>
    <mergeCell ref="U1324:V1324"/>
    <mergeCell ref="S1325:T1325"/>
    <mergeCell ref="U1325:V1325"/>
    <mergeCell ref="S1326:T1326"/>
    <mergeCell ref="U1326:V1326"/>
    <mergeCell ref="S1327:T1327"/>
    <mergeCell ref="U1327:V1327"/>
    <mergeCell ref="S1328:T1328"/>
    <mergeCell ref="U1328:V1328"/>
    <mergeCell ref="S1329:T1329"/>
    <mergeCell ref="U1329:V1329"/>
    <mergeCell ref="S1295:T1295"/>
    <mergeCell ref="U1295:V1295"/>
    <mergeCell ref="S1296:T1296"/>
    <mergeCell ref="U1304:V1304"/>
    <mergeCell ref="S1305:T1305"/>
    <mergeCell ref="U1218:V1218"/>
    <mergeCell ref="S1219:T1219"/>
    <mergeCell ref="U1219:V1219"/>
    <mergeCell ref="S1220:T1220"/>
    <mergeCell ref="S1270:T1270"/>
    <mergeCell ref="U1270:V1270"/>
    <mergeCell ref="U1220:V1220"/>
    <mergeCell ref="S1221:T1221"/>
    <mergeCell ref="U1221:V1221"/>
    <mergeCell ref="S1222:T1222"/>
    <mergeCell ref="S1283:T1283"/>
    <mergeCell ref="U1283:V1283"/>
    <mergeCell ref="S1284:T1284"/>
    <mergeCell ref="U1284:V1284"/>
    <mergeCell ref="S1285:T1285"/>
    <mergeCell ref="U1285:V1285"/>
    <mergeCell ref="S1286:T1286"/>
    <mergeCell ref="U1286:V1286"/>
    <mergeCell ref="S1252:T1252"/>
    <mergeCell ref="U1252:V1252"/>
    <mergeCell ref="S1253:T1253"/>
    <mergeCell ref="S1254:T1254"/>
    <mergeCell ref="U1254:V1254"/>
    <mergeCell ref="S1255:T1255"/>
    <mergeCell ref="U1255:V1255"/>
    <mergeCell ref="S1256:T1256"/>
    <mergeCell ref="S1251:T1251"/>
    <mergeCell ref="U1276:V1276"/>
    <mergeCell ref="S1277:T1277"/>
    <mergeCell ref="U1277:V1277"/>
    <mergeCell ref="S1278:T1278"/>
    <mergeCell ref="U1278:V1278"/>
    <mergeCell ref="S1186:T1186"/>
    <mergeCell ref="U1186:V1186"/>
    <mergeCell ref="S1187:T1187"/>
    <mergeCell ref="U1187:V1187"/>
    <mergeCell ref="S1188:T1188"/>
    <mergeCell ref="U1191:V1191"/>
    <mergeCell ref="S1207:T1207"/>
    <mergeCell ref="U1207:V1207"/>
    <mergeCell ref="S1199:T1199"/>
    <mergeCell ref="U1199:V1199"/>
    <mergeCell ref="S1200:T1200"/>
    <mergeCell ref="U1200:V1200"/>
    <mergeCell ref="S1201:T1201"/>
    <mergeCell ref="U1201:V1201"/>
    <mergeCell ref="U1213:V1213"/>
    <mergeCell ref="S1214:T1214"/>
    <mergeCell ref="U1214:V1214"/>
    <mergeCell ref="S1202:T1202"/>
    <mergeCell ref="U1202:V1202"/>
    <mergeCell ref="S1203:T1203"/>
    <mergeCell ref="U1203:V1203"/>
    <mergeCell ref="U1188:V1188"/>
    <mergeCell ref="S1192:T1192"/>
    <mergeCell ref="U1192:V1192"/>
    <mergeCell ref="S1193:T1193"/>
    <mergeCell ref="U1193:V1193"/>
    <mergeCell ref="S1194:T1194"/>
    <mergeCell ref="U1194:V1194"/>
    <mergeCell ref="S1195:T1195"/>
    <mergeCell ref="U1195:V1195"/>
    <mergeCell ref="S1196:T1196"/>
    <mergeCell ref="U1196:V1196"/>
    <mergeCell ref="S1197:T1197"/>
    <mergeCell ref="U1197:V1197"/>
    <mergeCell ref="U1222:V1222"/>
    <mergeCell ref="S1223:T1223"/>
    <mergeCell ref="U1223:V1223"/>
    <mergeCell ref="S1224:T1224"/>
    <mergeCell ref="U1224:V1224"/>
    <mergeCell ref="S1185:T1185"/>
    <mergeCell ref="U1185:V1185"/>
    <mergeCell ref="S1154:T1154"/>
    <mergeCell ref="S1157:T1157"/>
    <mergeCell ref="U1157:V1157"/>
    <mergeCell ref="S1158:T1158"/>
    <mergeCell ref="U1158:V1158"/>
    <mergeCell ref="S1159:T1159"/>
    <mergeCell ref="U1159:V1159"/>
    <mergeCell ref="S1172:T1172"/>
    <mergeCell ref="S1174:T1174"/>
    <mergeCell ref="U1174:V1174"/>
    <mergeCell ref="S1175:T1175"/>
    <mergeCell ref="U1175:V1175"/>
    <mergeCell ref="S1176:T1176"/>
    <mergeCell ref="U1176:V1176"/>
    <mergeCell ref="S1177:T1177"/>
    <mergeCell ref="U1177:V1177"/>
    <mergeCell ref="S1178:T1178"/>
    <mergeCell ref="U1178:V1178"/>
    <mergeCell ref="S1179:T1179"/>
    <mergeCell ref="U1179:V1179"/>
    <mergeCell ref="S1180:T1180"/>
    <mergeCell ref="U1180:V1180"/>
    <mergeCell ref="S1181:T1181"/>
    <mergeCell ref="U1181:V1181"/>
    <mergeCell ref="S1182:T1182"/>
    <mergeCell ref="U1182:V1182"/>
    <mergeCell ref="S1164:T1164"/>
    <mergeCell ref="U1164:V1164"/>
    <mergeCell ref="U1136:V1136"/>
    <mergeCell ref="S1141:T1141"/>
    <mergeCell ref="S1142:T1142"/>
    <mergeCell ref="S1160:T1160"/>
    <mergeCell ref="U1160:V1160"/>
    <mergeCell ref="S1150:T1150"/>
    <mergeCell ref="U1153:V1153"/>
    <mergeCell ref="U1154:V1154"/>
    <mergeCell ref="S1155:T1155"/>
    <mergeCell ref="U1155:V1155"/>
    <mergeCell ref="S1149:T1149"/>
    <mergeCell ref="U1161:V1161"/>
    <mergeCell ref="S1156:T1156"/>
    <mergeCell ref="U1156:V1156"/>
    <mergeCell ref="U1163:V1163"/>
    <mergeCell ref="U1184:V1184"/>
    <mergeCell ref="A1180:A1185"/>
    <mergeCell ref="A1186:A1191"/>
    <mergeCell ref="S1173:T1173"/>
    <mergeCell ref="U1173:V1173"/>
    <mergeCell ref="U1150:V1150"/>
    <mergeCell ref="S1151:T1151"/>
    <mergeCell ref="U1151:V1151"/>
    <mergeCell ref="S1152:T1152"/>
    <mergeCell ref="U1152:V1152"/>
    <mergeCell ref="S1153:T1153"/>
    <mergeCell ref="S1165:T1165"/>
    <mergeCell ref="U1165:V1165"/>
    <mergeCell ref="S1166:T1166"/>
    <mergeCell ref="U1166:V1166"/>
    <mergeCell ref="S1167:T1167"/>
    <mergeCell ref="U1167:V1167"/>
    <mergeCell ref="S1161:T1161"/>
    <mergeCell ref="S1183:T1183"/>
    <mergeCell ref="U1183:V1183"/>
    <mergeCell ref="U1172:V1172"/>
    <mergeCell ref="S1189:T1189"/>
    <mergeCell ref="U1189:V1189"/>
    <mergeCell ref="S1190:T1190"/>
    <mergeCell ref="U1190:V1190"/>
    <mergeCell ref="S1191:T1191"/>
    <mergeCell ref="U1170:V1170"/>
    <mergeCell ref="S1171:T1171"/>
    <mergeCell ref="U1171:V1171"/>
    <mergeCell ref="S1162:T1162"/>
    <mergeCell ref="U1162:V1162"/>
    <mergeCell ref="S1163:T1163"/>
    <mergeCell ref="A1192:A1197"/>
    <mergeCell ref="U1126:V1126"/>
    <mergeCell ref="U1127:V1127"/>
    <mergeCell ref="U1128:V1128"/>
    <mergeCell ref="U1129:V1129"/>
    <mergeCell ref="U1130:V1130"/>
    <mergeCell ref="U1131:V1131"/>
    <mergeCell ref="U1140:V1140"/>
    <mergeCell ref="U1141:V1141"/>
    <mergeCell ref="U1142:V1142"/>
    <mergeCell ref="S1143:T1143"/>
    <mergeCell ref="U1143:V1143"/>
    <mergeCell ref="S1137:T1137"/>
    <mergeCell ref="U1137:V1137"/>
    <mergeCell ref="S1132:T1132"/>
    <mergeCell ref="U1132:V1132"/>
    <mergeCell ref="S1133:T1133"/>
    <mergeCell ref="U1133:V1133"/>
    <mergeCell ref="S1134:T1134"/>
    <mergeCell ref="U1134:V1134"/>
    <mergeCell ref="S1135:T1135"/>
    <mergeCell ref="U1149:V1149"/>
    <mergeCell ref="S1168:T1168"/>
    <mergeCell ref="U1168:V1168"/>
    <mergeCell ref="S1169:T1169"/>
    <mergeCell ref="U1169:V1169"/>
    <mergeCell ref="S1170:T1170"/>
    <mergeCell ref="A1126:A1131"/>
    <mergeCell ref="A1156:A1161"/>
    <mergeCell ref="A1162:A1167"/>
    <mergeCell ref="A1168:A1173"/>
    <mergeCell ref="A1174:A1179"/>
    <mergeCell ref="A1198:A1203"/>
    <mergeCell ref="A1204:A1209"/>
    <mergeCell ref="A1210:A1215"/>
    <mergeCell ref="A1216:A1221"/>
    <mergeCell ref="S1088:T1088"/>
    <mergeCell ref="S1089:T1089"/>
    <mergeCell ref="S1090:T1090"/>
    <mergeCell ref="S1091:T1091"/>
    <mergeCell ref="S1092:T1092"/>
    <mergeCell ref="S1101:T1101"/>
    <mergeCell ref="S1096:T1096"/>
    <mergeCell ref="S1097:T1097"/>
    <mergeCell ref="S1098:T1098"/>
    <mergeCell ref="S1099:T1099"/>
    <mergeCell ref="S1114:T1114"/>
    <mergeCell ref="S1115:T1115"/>
    <mergeCell ref="S1116:T1116"/>
    <mergeCell ref="S1094:T1094"/>
    <mergeCell ref="S1095:T1095"/>
    <mergeCell ref="S1108:T1108"/>
    <mergeCell ref="S1126:T1126"/>
    <mergeCell ref="S1127:T1127"/>
    <mergeCell ref="S1128:T1128"/>
    <mergeCell ref="S1129:T1129"/>
    <mergeCell ref="S1130:T1130"/>
    <mergeCell ref="S1131:T1131"/>
    <mergeCell ref="S1124:T1124"/>
    <mergeCell ref="S1184:T1184"/>
    <mergeCell ref="A1132:A1137"/>
    <mergeCell ref="A1138:A1143"/>
    <mergeCell ref="A1144:A1149"/>
    <mergeCell ref="A1150:A1155"/>
    <mergeCell ref="A1222:A1227"/>
    <mergeCell ref="A1258:A1263"/>
    <mergeCell ref="A1366:A1371"/>
    <mergeCell ref="A1372:A1377"/>
    <mergeCell ref="A1264:A1269"/>
    <mergeCell ref="A1270:A1275"/>
    <mergeCell ref="A1276:A1281"/>
    <mergeCell ref="A1282:A1287"/>
    <mergeCell ref="A1288:A1293"/>
    <mergeCell ref="A1294:A1299"/>
    <mergeCell ref="A1300:A1305"/>
    <mergeCell ref="A1306:A1311"/>
    <mergeCell ref="A1312:A1317"/>
    <mergeCell ref="A1318:A1323"/>
    <mergeCell ref="A1324:A1329"/>
    <mergeCell ref="A1330:A1335"/>
    <mergeCell ref="A1336:A1341"/>
    <mergeCell ref="A1342:A1347"/>
    <mergeCell ref="A1348:A1353"/>
    <mergeCell ref="A1354:A1359"/>
    <mergeCell ref="A1360:A1365"/>
    <mergeCell ref="A1234:A1239"/>
    <mergeCell ref="A1240:A1245"/>
    <mergeCell ref="A1246:A1251"/>
    <mergeCell ref="A1252:A1257"/>
    <mergeCell ref="A1228:A1233"/>
    <mergeCell ref="A1060:A1065"/>
    <mergeCell ref="A1066:A1071"/>
    <mergeCell ref="A1072:A1077"/>
    <mergeCell ref="A1078:A1083"/>
    <mergeCell ref="A1084:A1089"/>
    <mergeCell ref="A1090:A1095"/>
    <mergeCell ref="A1096:A1101"/>
    <mergeCell ref="A1102:A1107"/>
    <mergeCell ref="A1108:A1113"/>
    <mergeCell ref="A1114:A1119"/>
    <mergeCell ref="A1120:A1125"/>
    <mergeCell ref="S1060:T1060"/>
    <mergeCell ref="U1060:V1060"/>
    <mergeCell ref="S1061:T1061"/>
    <mergeCell ref="U1061:V1061"/>
    <mergeCell ref="S1062:T1062"/>
    <mergeCell ref="U1062:V1062"/>
    <mergeCell ref="S1063:T1063"/>
    <mergeCell ref="U1063:V1063"/>
    <mergeCell ref="S1064:T1064"/>
    <mergeCell ref="U1064:V1064"/>
    <mergeCell ref="S1065:T1065"/>
    <mergeCell ref="U1065:V1065"/>
    <mergeCell ref="S1066:T1066"/>
    <mergeCell ref="U1066:V1066"/>
    <mergeCell ref="S1067:T1067"/>
    <mergeCell ref="U1067:V1067"/>
    <mergeCell ref="S1068:T1068"/>
    <mergeCell ref="U1068:V1068"/>
    <mergeCell ref="S1069:T1069"/>
    <mergeCell ref="S1072:T1072"/>
    <mergeCell ref="U1072:V1072"/>
    <mergeCell ref="A1030:A1035"/>
    <mergeCell ref="A1036:A1041"/>
    <mergeCell ref="A1042:A1047"/>
    <mergeCell ref="A1048:A1053"/>
    <mergeCell ref="A1054:A1059"/>
    <mergeCell ref="S1036:T1036"/>
    <mergeCell ref="U1036:V1036"/>
    <mergeCell ref="S1037:T1037"/>
    <mergeCell ref="U1037:V1037"/>
    <mergeCell ref="S1038:T1038"/>
    <mergeCell ref="U1038:V1038"/>
    <mergeCell ref="S1039:T1039"/>
    <mergeCell ref="U1039:V1039"/>
    <mergeCell ref="S1040:T1040"/>
    <mergeCell ref="U1040:V1040"/>
    <mergeCell ref="S1041:T1041"/>
    <mergeCell ref="U1041:V1041"/>
    <mergeCell ref="S1042:T1042"/>
    <mergeCell ref="U1042:V1042"/>
    <mergeCell ref="S1043:T1043"/>
    <mergeCell ref="U1043:V1043"/>
    <mergeCell ref="S1044:T1044"/>
    <mergeCell ref="U1044:V1044"/>
    <mergeCell ref="S1045:T1045"/>
    <mergeCell ref="U1045:V1045"/>
    <mergeCell ref="S1046:T1046"/>
    <mergeCell ref="U1046:V1046"/>
    <mergeCell ref="S1047:T1047"/>
    <mergeCell ref="U1047:V1047"/>
    <mergeCell ref="S1056:T1056"/>
    <mergeCell ref="U1056:V1056"/>
    <mergeCell ref="S1057:T1057"/>
    <mergeCell ref="S1000:T1000"/>
    <mergeCell ref="U1000:V1000"/>
    <mergeCell ref="S1001:T1001"/>
    <mergeCell ref="U1001:V1001"/>
    <mergeCell ref="S1002:T1002"/>
    <mergeCell ref="U1002:V1002"/>
    <mergeCell ref="S1003:T1003"/>
    <mergeCell ref="U1003:V1003"/>
    <mergeCell ref="S1004:T1004"/>
    <mergeCell ref="U1004:V1004"/>
    <mergeCell ref="S1005:T1005"/>
    <mergeCell ref="U1005:V1005"/>
    <mergeCell ref="S996:T996"/>
    <mergeCell ref="U996:V996"/>
    <mergeCell ref="U1019:V1019"/>
    <mergeCell ref="S1020:T1020"/>
    <mergeCell ref="U1020:V1020"/>
    <mergeCell ref="S1013:T1013"/>
    <mergeCell ref="U1013:V1013"/>
    <mergeCell ref="S998:T998"/>
    <mergeCell ref="U998:V998"/>
    <mergeCell ref="S999:T999"/>
    <mergeCell ref="U999:V999"/>
    <mergeCell ref="S1012:T1012"/>
    <mergeCell ref="U1012:V1012"/>
    <mergeCell ref="S1006:T1006"/>
    <mergeCell ref="U1006:V1006"/>
    <mergeCell ref="S1007:T1007"/>
    <mergeCell ref="U1007:V1007"/>
    <mergeCell ref="S1008:T1008"/>
    <mergeCell ref="U1008:V1008"/>
    <mergeCell ref="S1014:T1014"/>
    <mergeCell ref="S952:T952"/>
    <mergeCell ref="U952:V952"/>
    <mergeCell ref="S953:T953"/>
    <mergeCell ref="U953:V953"/>
    <mergeCell ref="S954:T954"/>
    <mergeCell ref="U954:V954"/>
    <mergeCell ref="S955:T955"/>
    <mergeCell ref="U955:V955"/>
    <mergeCell ref="S956:T956"/>
    <mergeCell ref="U956:V956"/>
    <mergeCell ref="S957:T957"/>
    <mergeCell ref="U957:V957"/>
    <mergeCell ref="S977:T977"/>
    <mergeCell ref="U977:V977"/>
    <mergeCell ref="S958:T958"/>
    <mergeCell ref="U958:V958"/>
    <mergeCell ref="S959:T959"/>
    <mergeCell ref="U959:V959"/>
    <mergeCell ref="S960:T960"/>
    <mergeCell ref="U960:V960"/>
    <mergeCell ref="S961:T961"/>
    <mergeCell ref="U961:V961"/>
    <mergeCell ref="S962:T962"/>
    <mergeCell ref="U962:V962"/>
    <mergeCell ref="S963:T963"/>
    <mergeCell ref="U963:V963"/>
    <mergeCell ref="S964:T964"/>
    <mergeCell ref="U964:V964"/>
    <mergeCell ref="S965:T965"/>
    <mergeCell ref="U965:V965"/>
    <mergeCell ref="S966:T966"/>
    <mergeCell ref="U966:V966"/>
    <mergeCell ref="S950:T950"/>
    <mergeCell ref="U950:V950"/>
    <mergeCell ref="S951:T951"/>
    <mergeCell ref="U951:V951"/>
    <mergeCell ref="S945:T945"/>
    <mergeCell ref="S941:T941"/>
    <mergeCell ref="S920:T920"/>
    <mergeCell ref="U920:V920"/>
    <mergeCell ref="S921:T921"/>
    <mergeCell ref="U921:V921"/>
    <mergeCell ref="U923:V923"/>
    <mergeCell ref="S924:T924"/>
    <mergeCell ref="U924:V924"/>
    <mergeCell ref="S925:T925"/>
    <mergeCell ref="U925:V925"/>
    <mergeCell ref="S926:T926"/>
    <mergeCell ref="U926:V926"/>
    <mergeCell ref="S927:T927"/>
    <mergeCell ref="U927:V927"/>
    <mergeCell ref="S922:T922"/>
    <mergeCell ref="U922:V922"/>
    <mergeCell ref="S923:T923"/>
    <mergeCell ref="S934:T934"/>
    <mergeCell ref="U934:V934"/>
    <mergeCell ref="S940:T940"/>
    <mergeCell ref="U940:V940"/>
    <mergeCell ref="S928:T928"/>
    <mergeCell ref="U928:V928"/>
    <mergeCell ref="S929:T929"/>
    <mergeCell ref="U929:V929"/>
    <mergeCell ref="U912:V912"/>
    <mergeCell ref="S913:T913"/>
    <mergeCell ref="U913:V913"/>
    <mergeCell ref="S930:T930"/>
    <mergeCell ref="U930:V930"/>
    <mergeCell ref="S931:T931"/>
    <mergeCell ref="S946:T946"/>
    <mergeCell ref="U946:V946"/>
    <mergeCell ref="S947:T947"/>
    <mergeCell ref="U947:V947"/>
    <mergeCell ref="S948:T948"/>
    <mergeCell ref="U948:V948"/>
    <mergeCell ref="S949:T949"/>
    <mergeCell ref="U949:V949"/>
    <mergeCell ref="U915:V915"/>
    <mergeCell ref="U907:V907"/>
    <mergeCell ref="S908:T908"/>
    <mergeCell ref="U908:V908"/>
    <mergeCell ref="S909:T909"/>
    <mergeCell ref="U909:V909"/>
    <mergeCell ref="U941:V941"/>
    <mergeCell ref="S935:T935"/>
    <mergeCell ref="U935:V935"/>
    <mergeCell ref="S942:T942"/>
    <mergeCell ref="U942:V942"/>
    <mergeCell ref="S943:T943"/>
    <mergeCell ref="U943:V943"/>
    <mergeCell ref="S944:T944"/>
    <mergeCell ref="U944:V944"/>
    <mergeCell ref="U917:V917"/>
    <mergeCell ref="S919:T919"/>
    <mergeCell ref="U919:V919"/>
    <mergeCell ref="S917:T917"/>
    <mergeCell ref="S918:T918"/>
    <mergeCell ref="U918:V918"/>
    <mergeCell ref="S936:T936"/>
    <mergeCell ref="U936:V936"/>
    <mergeCell ref="S937:T937"/>
    <mergeCell ref="U937:V937"/>
    <mergeCell ref="S938:T938"/>
    <mergeCell ref="U938:V938"/>
    <mergeCell ref="S939:T939"/>
    <mergeCell ref="U939:V939"/>
    <mergeCell ref="S889:T889"/>
    <mergeCell ref="U889:V889"/>
    <mergeCell ref="S890:T890"/>
    <mergeCell ref="U890:V890"/>
    <mergeCell ref="S891:T891"/>
    <mergeCell ref="U891:V891"/>
    <mergeCell ref="U931:V931"/>
    <mergeCell ref="S932:T932"/>
    <mergeCell ref="U932:V932"/>
    <mergeCell ref="S933:T933"/>
    <mergeCell ref="U933:V933"/>
    <mergeCell ref="S903:T903"/>
    <mergeCell ref="S900:T900"/>
    <mergeCell ref="U900:V900"/>
    <mergeCell ref="S901:T901"/>
    <mergeCell ref="S904:T904"/>
    <mergeCell ref="S910:T910"/>
    <mergeCell ref="U910:V910"/>
    <mergeCell ref="S911:T911"/>
    <mergeCell ref="U911:V911"/>
    <mergeCell ref="S914:T914"/>
    <mergeCell ref="U914:V914"/>
    <mergeCell ref="S916:T916"/>
    <mergeCell ref="U916:V916"/>
    <mergeCell ref="S915:T915"/>
    <mergeCell ref="S894:T894"/>
    <mergeCell ref="U894:V894"/>
    <mergeCell ref="S895:T895"/>
    <mergeCell ref="S912:T912"/>
    <mergeCell ref="U903:V903"/>
    <mergeCell ref="U904:V904"/>
    <mergeCell ref="S905:T905"/>
    <mergeCell ref="S875:T875"/>
    <mergeCell ref="U875:V875"/>
    <mergeCell ref="S886:T886"/>
    <mergeCell ref="U886:V886"/>
    <mergeCell ref="S887:T887"/>
    <mergeCell ref="U887:V887"/>
    <mergeCell ref="U905:V905"/>
    <mergeCell ref="S906:T906"/>
    <mergeCell ref="U906:V906"/>
    <mergeCell ref="S907:T907"/>
    <mergeCell ref="U901:V901"/>
    <mergeCell ref="U895:V895"/>
    <mergeCell ref="S896:T896"/>
    <mergeCell ref="S880:T880"/>
    <mergeCell ref="U880:V880"/>
    <mergeCell ref="S881:T881"/>
    <mergeCell ref="S892:T892"/>
    <mergeCell ref="S877:T877"/>
    <mergeCell ref="U877:V877"/>
    <mergeCell ref="S878:T878"/>
    <mergeCell ref="U885:V885"/>
    <mergeCell ref="S879:T879"/>
    <mergeCell ref="U879:V879"/>
    <mergeCell ref="U883:V883"/>
    <mergeCell ref="S884:T884"/>
    <mergeCell ref="U878:V878"/>
    <mergeCell ref="U881:V881"/>
    <mergeCell ref="S882:T882"/>
    <mergeCell ref="S885:T885"/>
    <mergeCell ref="U884:V884"/>
    <mergeCell ref="S888:T888"/>
    <mergeCell ref="U888:V888"/>
    <mergeCell ref="A1024:A1029"/>
    <mergeCell ref="A868:A873"/>
    <mergeCell ref="A874:A879"/>
    <mergeCell ref="A880:A885"/>
    <mergeCell ref="A886:A891"/>
    <mergeCell ref="A892:A897"/>
    <mergeCell ref="A898:A903"/>
    <mergeCell ref="A904:A909"/>
    <mergeCell ref="A910:A915"/>
    <mergeCell ref="A916:A921"/>
    <mergeCell ref="A922:A927"/>
    <mergeCell ref="A928:A933"/>
    <mergeCell ref="A934:A939"/>
    <mergeCell ref="A940:A945"/>
    <mergeCell ref="A946:A951"/>
    <mergeCell ref="A952:A957"/>
    <mergeCell ref="A958:A963"/>
    <mergeCell ref="A964:A969"/>
    <mergeCell ref="A970:A975"/>
    <mergeCell ref="A976:A981"/>
    <mergeCell ref="A982:A987"/>
    <mergeCell ref="A988:A993"/>
    <mergeCell ref="A1018:A1023"/>
    <mergeCell ref="A1000:A1005"/>
    <mergeCell ref="A1006:A1011"/>
    <mergeCell ref="A1012:A1017"/>
    <mergeCell ref="A994:A999"/>
    <mergeCell ref="A850:A855"/>
    <mergeCell ref="A856:A861"/>
    <mergeCell ref="A862:A867"/>
    <mergeCell ref="S844:T844"/>
    <mergeCell ref="U844:V844"/>
    <mergeCell ref="S845:T845"/>
    <mergeCell ref="U845:V845"/>
    <mergeCell ref="S846:T846"/>
    <mergeCell ref="U846:V846"/>
    <mergeCell ref="S847:T847"/>
    <mergeCell ref="U847:V847"/>
    <mergeCell ref="S848:T848"/>
    <mergeCell ref="U848:V848"/>
    <mergeCell ref="S849:T849"/>
    <mergeCell ref="U849:V849"/>
    <mergeCell ref="A844:A849"/>
    <mergeCell ref="S856:T856"/>
    <mergeCell ref="U856:V856"/>
    <mergeCell ref="S857:T857"/>
    <mergeCell ref="U857:V857"/>
    <mergeCell ref="S858:T858"/>
    <mergeCell ref="U858:V858"/>
    <mergeCell ref="S859:T859"/>
    <mergeCell ref="U859:V859"/>
    <mergeCell ref="U853:V853"/>
    <mergeCell ref="S867:T867"/>
    <mergeCell ref="U867:V867"/>
    <mergeCell ref="S767:T767"/>
    <mergeCell ref="U767:V767"/>
    <mergeCell ref="S768:T768"/>
    <mergeCell ref="U768:V768"/>
    <mergeCell ref="S800:T800"/>
    <mergeCell ref="U800:V800"/>
    <mergeCell ref="S801:T801"/>
    <mergeCell ref="U801:V801"/>
    <mergeCell ref="U771:V771"/>
    <mergeCell ref="U757:V757"/>
    <mergeCell ref="S758:T758"/>
    <mergeCell ref="U836:V836"/>
    <mergeCell ref="U779:V779"/>
    <mergeCell ref="S780:T780"/>
    <mergeCell ref="S772:T772"/>
    <mergeCell ref="U772:V772"/>
    <mergeCell ref="S773:T773"/>
    <mergeCell ref="S760:T760"/>
    <mergeCell ref="U760:V760"/>
    <mergeCell ref="S778:T778"/>
    <mergeCell ref="S769:T769"/>
    <mergeCell ref="U769:V769"/>
    <mergeCell ref="S770:T770"/>
    <mergeCell ref="U770:V770"/>
    <mergeCell ref="S771:T771"/>
    <mergeCell ref="U780:V780"/>
    <mergeCell ref="U758:V758"/>
    <mergeCell ref="S759:T759"/>
    <mergeCell ref="S762:T762"/>
    <mergeCell ref="U762:V762"/>
    <mergeCell ref="S763:T763"/>
    <mergeCell ref="S699:T699"/>
    <mergeCell ref="U702:V702"/>
    <mergeCell ref="S748:T748"/>
    <mergeCell ref="S713:T713"/>
    <mergeCell ref="U713:V713"/>
    <mergeCell ref="S714:T714"/>
    <mergeCell ref="U714:V714"/>
    <mergeCell ref="S715:T715"/>
    <mergeCell ref="U728:V728"/>
    <mergeCell ref="S730:T730"/>
    <mergeCell ref="U730:V730"/>
    <mergeCell ref="S731:T731"/>
    <mergeCell ref="U731:V731"/>
    <mergeCell ref="U748:V748"/>
    <mergeCell ref="U752:V752"/>
    <mergeCell ref="S753:T753"/>
    <mergeCell ref="U753:V753"/>
    <mergeCell ref="U739:V739"/>
    <mergeCell ref="S740:T740"/>
    <mergeCell ref="U740:V740"/>
    <mergeCell ref="S741:T741"/>
    <mergeCell ref="U741:V741"/>
    <mergeCell ref="S751:T751"/>
    <mergeCell ref="U704:V704"/>
    <mergeCell ref="S702:T702"/>
    <mergeCell ref="U705:V705"/>
    <mergeCell ref="S712:T712"/>
    <mergeCell ref="U712:V712"/>
    <mergeCell ref="U750:V750"/>
    <mergeCell ref="U726:V726"/>
    <mergeCell ref="S727:T727"/>
    <mergeCell ref="U745:V745"/>
    <mergeCell ref="U660:V660"/>
    <mergeCell ref="S658:T658"/>
    <mergeCell ref="S679:T679"/>
    <mergeCell ref="S664:T664"/>
    <mergeCell ref="U670:V670"/>
    <mergeCell ref="S671:T671"/>
    <mergeCell ref="S701:T701"/>
    <mergeCell ref="U701:V701"/>
    <mergeCell ref="S694:T694"/>
    <mergeCell ref="S689:T689"/>
    <mergeCell ref="U689:V689"/>
    <mergeCell ref="S690:T690"/>
    <mergeCell ref="U690:V690"/>
    <mergeCell ref="S691:T691"/>
    <mergeCell ref="U691:V691"/>
    <mergeCell ref="U694:V694"/>
    <mergeCell ref="S695:T695"/>
    <mergeCell ref="U695:V695"/>
    <mergeCell ref="S696:T696"/>
    <mergeCell ref="U696:V696"/>
    <mergeCell ref="S698:T698"/>
    <mergeCell ref="U698:V698"/>
    <mergeCell ref="S700:T700"/>
    <mergeCell ref="U700:V700"/>
    <mergeCell ref="S692:T692"/>
    <mergeCell ref="S697:T697"/>
    <mergeCell ref="U697:V697"/>
    <mergeCell ref="U692:V692"/>
    <mergeCell ref="S693:T693"/>
    <mergeCell ref="U693:V693"/>
    <mergeCell ref="U699:V699"/>
    <mergeCell ref="U672:V672"/>
    <mergeCell ref="S652:T652"/>
    <mergeCell ref="U652:V652"/>
    <mergeCell ref="U634:V634"/>
    <mergeCell ref="S616:T616"/>
    <mergeCell ref="U616:V616"/>
    <mergeCell ref="S617:T617"/>
    <mergeCell ref="S633:T633"/>
    <mergeCell ref="U633:V633"/>
    <mergeCell ref="U649:V649"/>
    <mergeCell ref="S683:T683"/>
    <mergeCell ref="U683:V683"/>
    <mergeCell ref="S684:T684"/>
    <mergeCell ref="U684:V684"/>
    <mergeCell ref="U680:V680"/>
    <mergeCell ref="S681:T681"/>
    <mergeCell ref="S668:T668"/>
    <mergeCell ref="U658:V658"/>
    <mergeCell ref="S659:T659"/>
    <mergeCell ref="U659:V659"/>
    <mergeCell ref="S660:T660"/>
    <mergeCell ref="S661:T661"/>
    <mergeCell ref="U661:V661"/>
    <mergeCell ref="S662:T662"/>
    <mergeCell ref="U662:V662"/>
    <mergeCell ref="S663:T663"/>
    <mergeCell ref="U663:V663"/>
    <mergeCell ref="S670:T670"/>
    <mergeCell ref="S682:T682"/>
    <mergeCell ref="U682:V682"/>
    <mergeCell ref="U668:V668"/>
    <mergeCell ref="S669:T669"/>
    <mergeCell ref="U669:V669"/>
    <mergeCell ref="S653:T653"/>
    <mergeCell ref="U653:V653"/>
    <mergeCell ref="S654:T654"/>
    <mergeCell ref="U654:V654"/>
    <mergeCell ref="S655:T655"/>
    <mergeCell ref="U655:V655"/>
    <mergeCell ref="S656:T656"/>
    <mergeCell ref="U656:V656"/>
    <mergeCell ref="S657:T657"/>
    <mergeCell ref="S634:T634"/>
    <mergeCell ref="U597:V597"/>
    <mergeCell ref="S574:T574"/>
    <mergeCell ref="U574:V574"/>
    <mergeCell ref="S575:T575"/>
    <mergeCell ref="U575:V575"/>
    <mergeCell ref="S576:T576"/>
    <mergeCell ref="U576:V576"/>
    <mergeCell ref="S577:T577"/>
    <mergeCell ref="U577:V577"/>
    <mergeCell ref="S578:T578"/>
    <mergeCell ref="U578:V578"/>
    <mergeCell ref="S579:T579"/>
    <mergeCell ref="U579:V579"/>
    <mergeCell ref="S586:T586"/>
    <mergeCell ref="U586:V586"/>
    <mergeCell ref="U587:V587"/>
    <mergeCell ref="U581:V581"/>
    <mergeCell ref="S582:T582"/>
    <mergeCell ref="S583:T583"/>
    <mergeCell ref="U583:V583"/>
    <mergeCell ref="S584:T584"/>
    <mergeCell ref="S596:T596"/>
    <mergeCell ref="U596:V596"/>
    <mergeCell ref="S597:T597"/>
    <mergeCell ref="U565:V565"/>
    <mergeCell ref="S566:T566"/>
    <mergeCell ref="U566:V566"/>
    <mergeCell ref="S567:T567"/>
    <mergeCell ref="U567:V567"/>
    <mergeCell ref="S568:T568"/>
    <mergeCell ref="U549:V549"/>
    <mergeCell ref="S550:T550"/>
    <mergeCell ref="U550:V550"/>
    <mergeCell ref="S549:T549"/>
    <mergeCell ref="S569:T569"/>
    <mergeCell ref="U569:V569"/>
    <mergeCell ref="S558:T558"/>
    <mergeCell ref="U558:V558"/>
    <mergeCell ref="S559:T559"/>
    <mergeCell ref="U559:V559"/>
    <mergeCell ref="S562:T562"/>
    <mergeCell ref="U562:V562"/>
    <mergeCell ref="U556:V556"/>
    <mergeCell ref="S557:T557"/>
    <mergeCell ref="U557:V557"/>
    <mergeCell ref="S563:T563"/>
    <mergeCell ref="U563:V563"/>
    <mergeCell ref="S564:T564"/>
    <mergeCell ref="U564:V564"/>
    <mergeCell ref="S565:T565"/>
    <mergeCell ref="U568:V568"/>
    <mergeCell ref="S556:T556"/>
    <mergeCell ref="S555:T555"/>
    <mergeCell ref="U554:V554"/>
    <mergeCell ref="S500:T500"/>
    <mergeCell ref="S531:T531"/>
    <mergeCell ref="U531:V531"/>
    <mergeCell ref="S532:T532"/>
    <mergeCell ref="U532:V532"/>
    <mergeCell ref="S533:T533"/>
    <mergeCell ref="U533:V533"/>
    <mergeCell ref="S534:T534"/>
    <mergeCell ref="U534:V534"/>
    <mergeCell ref="U528:V528"/>
    <mergeCell ref="S512:T512"/>
    <mergeCell ref="U512:V512"/>
    <mergeCell ref="S513:T513"/>
    <mergeCell ref="U513:V513"/>
    <mergeCell ref="S497:T497"/>
    <mergeCell ref="U497:V497"/>
    <mergeCell ref="S498:T498"/>
    <mergeCell ref="U498:V498"/>
    <mergeCell ref="S499:T499"/>
    <mergeCell ref="U499:V499"/>
    <mergeCell ref="U502:V502"/>
    <mergeCell ref="S503:T503"/>
    <mergeCell ref="U503:V503"/>
    <mergeCell ref="U500:V500"/>
    <mergeCell ref="S501:T501"/>
    <mergeCell ref="U501:V501"/>
    <mergeCell ref="S526:T526"/>
    <mergeCell ref="U526:V526"/>
    <mergeCell ref="S527:T527"/>
    <mergeCell ref="S504:T504"/>
    <mergeCell ref="U504:V504"/>
    <mergeCell ref="S505:T505"/>
    <mergeCell ref="U505:V505"/>
    <mergeCell ref="S506:T506"/>
    <mergeCell ref="U506:V506"/>
    <mergeCell ref="S507:T507"/>
    <mergeCell ref="U507:V507"/>
    <mergeCell ref="U515:V515"/>
    <mergeCell ref="S516:T516"/>
    <mergeCell ref="U516:V516"/>
    <mergeCell ref="S517:T517"/>
    <mergeCell ref="U517:V517"/>
    <mergeCell ref="S518:T518"/>
    <mergeCell ref="U518:V518"/>
    <mergeCell ref="S519:T519"/>
    <mergeCell ref="S520:T520"/>
    <mergeCell ref="U520:V520"/>
    <mergeCell ref="S521:T521"/>
    <mergeCell ref="U521:V521"/>
    <mergeCell ref="S522:T522"/>
    <mergeCell ref="S523:T523"/>
    <mergeCell ref="U523:V523"/>
    <mergeCell ref="S496:T496"/>
    <mergeCell ref="U496:V496"/>
    <mergeCell ref="U487:V487"/>
    <mergeCell ref="U493:V493"/>
    <mergeCell ref="S494:T494"/>
    <mergeCell ref="U494:V494"/>
    <mergeCell ref="S495:T495"/>
    <mergeCell ref="U495:V495"/>
    <mergeCell ref="S484:T484"/>
    <mergeCell ref="S489:T489"/>
    <mergeCell ref="U489:V489"/>
    <mergeCell ref="S483:T483"/>
    <mergeCell ref="U522:V522"/>
    <mergeCell ref="S502:T502"/>
    <mergeCell ref="S514:T514"/>
    <mergeCell ref="U514:V514"/>
    <mergeCell ref="S515:T515"/>
    <mergeCell ref="S508:T508"/>
    <mergeCell ref="U508:V508"/>
    <mergeCell ref="S509:T509"/>
    <mergeCell ref="U509:V509"/>
    <mergeCell ref="S510:T510"/>
    <mergeCell ref="U510:V510"/>
    <mergeCell ref="S511:T511"/>
    <mergeCell ref="U511:V511"/>
    <mergeCell ref="U519:V519"/>
    <mergeCell ref="U484:V484"/>
    <mergeCell ref="S488:T488"/>
    <mergeCell ref="U488:V488"/>
    <mergeCell ref="S485:T485"/>
    <mergeCell ref="U485:V485"/>
    <mergeCell ref="S486:T486"/>
    <mergeCell ref="U486:V486"/>
    <mergeCell ref="S487:T487"/>
    <mergeCell ref="S481:T481"/>
    <mergeCell ref="U482:V482"/>
    <mergeCell ref="U483:V483"/>
    <mergeCell ref="U492:V492"/>
    <mergeCell ref="S493:T493"/>
    <mergeCell ref="U490:V490"/>
    <mergeCell ref="S491:T491"/>
    <mergeCell ref="U491:V491"/>
    <mergeCell ref="S482:T482"/>
    <mergeCell ref="S466:T466"/>
    <mergeCell ref="U466:V466"/>
    <mergeCell ref="S467:T467"/>
    <mergeCell ref="U467:V467"/>
    <mergeCell ref="U481:V481"/>
    <mergeCell ref="S492:T492"/>
    <mergeCell ref="S460:T460"/>
    <mergeCell ref="U460:V460"/>
    <mergeCell ref="U478:V478"/>
    <mergeCell ref="S479:T479"/>
    <mergeCell ref="U479:V479"/>
    <mergeCell ref="S480:T480"/>
    <mergeCell ref="U480:V480"/>
    <mergeCell ref="U474:V474"/>
    <mergeCell ref="U475:V475"/>
    <mergeCell ref="S475:T475"/>
    <mergeCell ref="S462:T462"/>
    <mergeCell ref="U462:V462"/>
    <mergeCell ref="S463:T463"/>
    <mergeCell ref="U463:V463"/>
    <mergeCell ref="S464:T464"/>
    <mergeCell ref="U464:V464"/>
    <mergeCell ref="S465:T465"/>
    <mergeCell ref="U465:V465"/>
    <mergeCell ref="S469:T469"/>
    <mergeCell ref="U469:V469"/>
    <mergeCell ref="S476:T476"/>
    <mergeCell ref="U476:V476"/>
    <mergeCell ref="S477:T477"/>
    <mergeCell ref="U477:V477"/>
    <mergeCell ref="S470:T470"/>
    <mergeCell ref="U470:V470"/>
    <mergeCell ref="S471:T471"/>
    <mergeCell ref="U471:V471"/>
    <mergeCell ref="U409:V409"/>
    <mergeCell ref="U430:V430"/>
    <mergeCell ref="S431:T431"/>
    <mergeCell ref="U468:V468"/>
    <mergeCell ref="S472:T472"/>
    <mergeCell ref="U472:V472"/>
    <mergeCell ref="S473:T473"/>
    <mergeCell ref="U473:V473"/>
    <mergeCell ref="S474:T474"/>
    <mergeCell ref="U450:V450"/>
    <mergeCell ref="S451:T451"/>
    <mergeCell ref="U451:V451"/>
    <mergeCell ref="S454:T454"/>
    <mergeCell ref="U454:V454"/>
    <mergeCell ref="S461:T461"/>
    <mergeCell ref="U461:V461"/>
    <mergeCell ref="S418:T418"/>
    <mergeCell ref="U456:V456"/>
    <mergeCell ref="S457:T457"/>
    <mergeCell ref="U443:V443"/>
    <mergeCell ref="U459:V459"/>
    <mergeCell ref="S455:T455"/>
    <mergeCell ref="U455:V455"/>
    <mergeCell ref="S468:T468"/>
    <mergeCell ref="S459:T459"/>
    <mergeCell ref="U458:V458"/>
    <mergeCell ref="S456:T456"/>
    <mergeCell ref="U457:V457"/>
    <mergeCell ref="S458:T458"/>
    <mergeCell ref="U434:V434"/>
    <mergeCell ref="S413:T413"/>
    <mergeCell ref="U448:V448"/>
    <mergeCell ref="S432:T432"/>
    <mergeCell ref="U432:V432"/>
    <mergeCell ref="S433:T433"/>
    <mergeCell ref="U433:V433"/>
    <mergeCell ref="S442:T442"/>
    <mergeCell ref="U442:V442"/>
    <mergeCell ref="S443:T443"/>
    <mergeCell ref="S453:T453"/>
    <mergeCell ref="U453:V453"/>
    <mergeCell ref="S422:T422"/>
    <mergeCell ref="U415:V415"/>
    <mergeCell ref="S416:T416"/>
    <mergeCell ref="S435:T435"/>
    <mergeCell ref="U435:V435"/>
    <mergeCell ref="S450:T450"/>
    <mergeCell ref="S438:T438"/>
    <mergeCell ref="U438:V438"/>
    <mergeCell ref="S439:T439"/>
    <mergeCell ref="U439:V439"/>
    <mergeCell ref="S440:T440"/>
    <mergeCell ref="U440:V440"/>
    <mergeCell ref="S441:T441"/>
    <mergeCell ref="U441:V441"/>
    <mergeCell ref="S434:T434"/>
    <mergeCell ref="U423:V423"/>
    <mergeCell ref="U418:V418"/>
    <mergeCell ref="U437:V437"/>
    <mergeCell ref="S424:T424"/>
    <mergeCell ref="S396:T396"/>
    <mergeCell ref="U396:V396"/>
    <mergeCell ref="S397:T397"/>
    <mergeCell ref="S452:T452"/>
    <mergeCell ref="U452:V452"/>
    <mergeCell ref="S419:T419"/>
    <mergeCell ref="S400:T400"/>
    <mergeCell ref="U410:V410"/>
    <mergeCell ref="U411:V411"/>
    <mergeCell ref="U405:V405"/>
    <mergeCell ref="U431:V431"/>
    <mergeCell ref="U424:V424"/>
    <mergeCell ref="S425:T425"/>
    <mergeCell ref="U425:V425"/>
    <mergeCell ref="S426:T426"/>
    <mergeCell ref="U426:V426"/>
    <mergeCell ref="S427:T427"/>
    <mergeCell ref="U445:V445"/>
    <mergeCell ref="S446:T446"/>
    <mergeCell ref="U446:V446"/>
    <mergeCell ref="S447:T447"/>
    <mergeCell ref="U447:V447"/>
    <mergeCell ref="S448:T448"/>
    <mergeCell ref="U400:V400"/>
    <mergeCell ref="S401:T401"/>
    <mergeCell ref="U401:V401"/>
    <mergeCell ref="S402:T402"/>
    <mergeCell ref="U403:V403"/>
    <mergeCell ref="U399:V399"/>
    <mergeCell ref="S429:T429"/>
    <mergeCell ref="U429:V429"/>
    <mergeCell ref="S449:T449"/>
    <mergeCell ref="S404:T404"/>
    <mergeCell ref="U404:V404"/>
    <mergeCell ref="U449:V449"/>
    <mergeCell ref="U427:V427"/>
    <mergeCell ref="S428:T428"/>
    <mergeCell ref="U428:V428"/>
    <mergeCell ref="S420:T420"/>
    <mergeCell ref="U420:V420"/>
    <mergeCell ref="S421:T421"/>
    <mergeCell ref="S363:T363"/>
    <mergeCell ref="S372:T372"/>
    <mergeCell ref="S375:T375"/>
    <mergeCell ref="U397:V397"/>
    <mergeCell ref="S398:T398"/>
    <mergeCell ref="U398:V398"/>
    <mergeCell ref="S444:T444"/>
    <mergeCell ref="U444:V444"/>
    <mergeCell ref="S445:T445"/>
    <mergeCell ref="S414:T414"/>
    <mergeCell ref="U414:V414"/>
    <mergeCell ref="S415:T415"/>
    <mergeCell ref="S403:T403"/>
    <mergeCell ref="U419:V419"/>
    <mergeCell ref="U422:V422"/>
    <mergeCell ref="S423:T423"/>
    <mergeCell ref="U416:V416"/>
    <mergeCell ref="U412:V412"/>
    <mergeCell ref="U417:V417"/>
    <mergeCell ref="S378:T378"/>
    <mergeCell ref="U378:V378"/>
    <mergeCell ref="U436:V436"/>
    <mergeCell ref="S437:T437"/>
    <mergeCell ref="U390:V390"/>
    <mergeCell ref="S366:T366"/>
    <mergeCell ref="S367:T367"/>
    <mergeCell ref="U367:V367"/>
    <mergeCell ref="U382:V382"/>
    <mergeCell ref="U393:V393"/>
    <mergeCell ref="U381:V381"/>
    <mergeCell ref="U383:V383"/>
    <mergeCell ref="S390:T390"/>
    <mergeCell ref="S391:T391"/>
    <mergeCell ref="S392:T392"/>
    <mergeCell ref="U373:V373"/>
    <mergeCell ref="S374:T374"/>
    <mergeCell ref="U374:V374"/>
    <mergeCell ref="U371:V371"/>
    <mergeCell ref="S384:T384"/>
    <mergeCell ref="U384:V384"/>
    <mergeCell ref="S387:T387"/>
    <mergeCell ref="U369:V369"/>
    <mergeCell ref="S381:T381"/>
    <mergeCell ref="U375:V375"/>
    <mergeCell ref="S369:T369"/>
    <mergeCell ref="S373:T373"/>
    <mergeCell ref="U387:V387"/>
    <mergeCell ref="S386:T386"/>
    <mergeCell ref="S385:T385"/>
    <mergeCell ref="U385:V385"/>
    <mergeCell ref="U386:V386"/>
    <mergeCell ref="S377:T377"/>
    <mergeCell ref="U379:V379"/>
    <mergeCell ref="U380:V380"/>
    <mergeCell ref="U392:V392"/>
    <mergeCell ref="U413:V413"/>
    <mergeCell ref="S395:T395"/>
    <mergeCell ref="U395:V395"/>
    <mergeCell ref="U402:V402"/>
    <mergeCell ref="U421:V421"/>
    <mergeCell ref="U368:V368"/>
    <mergeCell ref="S368:T368"/>
    <mergeCell ref="U370:V370"/>
    <mergeCell ref="U334:V334"/>
    <mergeCell ref="S335:T335"/>
    <mergeCell ref="U347:V347"/>
    <mergeCell ref="U348:V348"/>
    <mergeCell ref="U350:V350"/>
    <mergeCell ref="U333:V333"/>
    <mergeCell ref="S376:T376"/>
    <mergeCell ref="U376:V376"/>
    <mergeCell ref="U359:V359"/>
    <mergeCell ref="S360:T360"/>
    <mergeCell ref="U360:V360"/>
    <mergeCell ref="S350:T350"/>
    <mergeCell ref="U362:V362"/>
    <mergeCell ref="S346:T346"/>
    <mergeCell ref="U344:V344"/>
    <mergeCell ref="U366:V366"/>
    <mergeCell ref="S362:T362"/>
    <mergeCell ref="U349:V349"/>
    <mergeCell ref="U338:V338"/>
    <mergeCell ref="S356:T356"/>
    <mergeCell ref="U356:V356"/>
    <mergeCell ref="S383:T383"/>
    <mergeCell ref="U388:V388"/>
    <mergeCell ref="U389:V389"/>
    <mergeCell ref="U391:V391"/>
    <mergeCell ref="U407:V407"/>
    <mergeCell ref="U372:V372"/>
    <mergeCell ref="S191:T191"/>
    <mergeCell ref="U191:V191"/>
    <mergeCell ref="S192:T192"/>
    <mergeCell ref="S253:T253"/>
    <mergeCell ref="U253:V253"/>
    <mergeCell ref="U254:V254"/>
    <mergeCell ref="S255:T255"/>
    <mergeCell ref="U255:V255"/>
    <mergeCell ref="U263:V263"/>
    <mergeCell ref="S271:T271"/>
    <mergeCell ref="U265:V265"/>
    <mergeCell ref="S263:T263"/>
    <mergeCell ref="U266:V266"/>
    <mergeCell ref="S267:T267"/>
    <mergeCell ref="U267:V267"/>
    <mergeCell ref="U257:V257"/>
    <mergeCell ref="U331:V331"/>
    <mergeCell ref="S285:T285"/>
    <mergeCell ref="U300:V300"/>
    <mergeCell ref="U301:V301"/>
    <mergeCell ref="S303:T303"/>
    <mergeCell ref="U303:V303"/>
    <mergeCell ref="S313:T313"/>
    <mergeCell ref="S394:T394"/>
    <mergeCell ref="U394:V394"/>
    <mergeCell ref="U406:V406"/>
    <mergeCell ref="S317:T317"/>
    <mergeCell ref="U317:V317"/>
    <mergeCell ref="U251:V251"/>
    <mergeCell ref="S345:T345"/>
    <mergeCell ref="U345:V345"/>
    <mergeCell ref="S340:T340"/>
    <mergeCell ref="U340:V340"/>
    <mergeCell ref="S341:T341"/>
    <mergeCell ref="U326:V326"/>
    <mergeCell ref="S307:T307"/>
    <mergeCell ref="U307:V307"/>
    <mergeCell ref="S310:T310"/>
    <mergeCell ref="U310:V310"/>
    <mergeCell ref="S311:T311"/>
    <mergeCell ref="U311:V311"/>
    <mergeCell ref="S332:T332"/>
    <mergeCell ref="S339:T339"/>
    <mergeCell ref="U339:V339"/>
    <mergeCell ref="S318:T318"/>
    <mergeCell ref="U343:V343"/>
    <mergeCell ref="S344:T344"/>
    <mergeCell ref="S328:T328"/>
    <mergeCell ref="U328:V328"/>
    <mergeCell ref="S331:T331"/>
    <mergeCell ref="U327:V327"/>
    <mergeCell ref="U325:V325"/>
    <mergeCell ref="U336:V336"/>
    <mergeCell ref="U337:V337"/>
    <mergeCell ref="U318:V318"/>
    <mergeCell ref="U319:V319"/>
    <mergeCell ref="U320:V320"/>
    <mergeCell ref="U322:V322"/>
    <mergeCell ref="U335:V335"/>
    <mergeCell ref="U355:V355"/>
    <mergeCell ref="U353:V353"/>
    <mergeCell ref="U354:V354"/>
    <mergeCell ref="S351:T351"/>
    <mergeCell ref="U365:V365"/>
    <mergeCell ref="S361:T361"/>
    <mergeCell ref="U361:V361"/>
    <mergeCell ref="S364:T364"/>
    <mergeCell ref="U364:V364"/>
    <mergeCell ref="U357:V357"/>
    <mergeCell ref="S338:T338"/>
    <mergeCell ref="U363:V363"/>
    <mergeCell ref="S358:T358"/>
    <mergeCell ref="U358:V358"/>
    <mergeCell ref="S359:T359"/>
    <mergeCell ref="S347:T347"/>
    <mergeCell ref="S274:T274"/>
    <mergeCell ref="U306:V306"/>
    <mergeCell ref="U275:V275"/>
    <mergeCell ref="U276:V276"/>
    <mergeCell ref="U284:V284"/>
    <mergeCell ref="U282:V282"/>
    <mergeCell ref="S281:T281"/>
    <mergeCell ref="S290:T290"/>
    <mergeCell ref="U290:V290"/>
    <mergeCell ref="S282:T282"/>
    <mergeCell ref="U283:V283"/>
    <mergeCell ref="U277:V277"/>
    <mergeCell ref="S275:T275"/>
    <mergeCell ref="U323:V323"/>
    <mergeCell ref="U324:V324"/>
    <mergeCell ref="U309:V309"/>
    <mergeCell ref="S189:T189"/>
    <mergeCell ref="U189:V189"/>
    <mergeCell ref="S182:T182"/>
    <mergeCell ref="U182:V182"/>
    <mergeCell ref="S164:T164"/>
    <mergeCell ref="U164:V164"/>
    <mergeCell ref="S165:T165"/>
    <mergeCell ref="U165:V165"/>
    <mergeCell ref="S186:T186"/>
    <mergeCell ref="U186:V186"/>
    <mergeCell ref="S187:T187"/>
    <mergeCell ref="U170:V170"/>
    <mergeCell ref="U166:V166"/>
    <mergeCell ref="S167:T167"/>
    <mergeCell ref="U167:V167"/>
    <mergeCell ref="S177:T177"/>
    <mergeCell ref="U177:V177"/>
    <mergeCell ref="S171:T171"/>
    <mergeCell ref="U171:V171"/>
    <mergeCell ref="S172:T172"/>
    <mergeCell ref="U172:V172"/>
    <mergeCell ref="S174:T174"/>
    <mergeCell ref="U174:V174"/>
    <mergeCell ref="S166:T166"/>
    <mergeCell ref="S168:T168"/>
    <mergeCell ref="U187:V187"/>
    <mergeCell ref="S188:T188"/>
    <mergeCell ref="U188:V188"/>
    <mergeCell ref="S175:T175"/>
    <mergeCell ref="S173:T173"/>
    <mergeCell ref="U173:V173"/>
    <mergeCell ref="U178:V178"/>
    <mergeCell ref="S178:T178"/>
    <mergeCell ref="S179:T179"/>
    <mergeCell ref="U179:V179"/>
    <mergeCell ref="S193:T193"/>
    <mergeCell ref="U193:V193"/>
    <mergeCell ref="S213:T213"/>
    <mergeCell ref="U213:V213"/>
    <mergeCell ref="S207:T207"/>
    <mergeCell ref="U207:V207"/>
    <mergeCell ref="S200:T200"/>
    <mergeCell ref="U196:V196"/>
    <mergeCell ref="S195:T195"/>
    <mergeCell ref="U195:V195"/>
    <mergeCell ref="S184:T184"/>
    <mergeCell ref="U184:V184"/>
    <mergeCell ref="S185:T185"/>
    <mergeCell ref="U198:V198"/>
    <mergeCell ref="S197:T197"/>
    <mergeCell ref="S202:T202"/>
    <mergeCell ref="S212:T212"/>
    <mergeCell ref="U212:V212"/>
    <mergeCell ref="S198:T198"/>
    <mergeCell ref="S190:T190"/>
    <mergeCell ref="S205:T205"/>
    <mergeCell ref="U205:V205"/>
    <mergeCell ref="S210:T210"/>
    <mergeCell ref="U197:V197"/>
    <mergeCell ref="U180:V180"/>
    <mergeCell ref="U194:V194"/>
    <mergeCell ref="U192:V192"/>
    <mergeCell ref="U190:V190"/>
    <mergeCell ref="S180:T180"/>
    <mergeCell ref="S215:T215"/>
    <mergeCell ref="S203:T203"/>
    <mergeCell ref="U304:V304"/>
    <mergeCell ref="U203:V203"/>
    <mergeCell ref="S214:T214"/>
    <mergeCell ref="U214:V214"/>
    <mergeCell ref="S220:T220"/>
    <mergeCell ref="U220:V220"/>
    <mergeCell ref="S231:T231"/>
    <mergeCell ref="U185:V185"/>
    <mergeCell ref="U210:V210"/>
    <mergeCell ref="S211:T211"/>
    <mergeCell ref="U211:V211"/>
    <mergeCell ref="S216:T216"/>
    <mergeCell ref="U223:V223"/>
    <mergeCell ref="U202:V202"/>
    <mergeCell ref="S224:T224"/>
    <mergeCell ref="U224:V224"/>
    <mergeCell ref="S208:T208"/>
    <mergeCell ref="U208:V208"/>
    <mergeCell ref="S209:T209"/>
    <mergeCell ref="U209:V209"/>
    <mergeCell ref="S204:T204"/>
    <mergeCell ref="U204:V204"/>
    <mergeCell ref="S228:T228"/>
    <mergeCell ref="S206:T206"/>
    <mergeCell ref="U206:V206"/>
    <mergeCell ref="U215:V215"/>
    <mergeCell ref="U222:V222"/>
    <mergeCell ref="S217:T217"/>
    <mergeCell ref="U217:V217"/>
    <mergeCell ref="S218:T218"/>
    <mergeCell ref="U218:V218"/>
    <mergeCell ref="A226:A231"/>
    <mergeCell ref="A232:A237"/>
    <mergeCell ref="A238:A243"/>
    <mergeCell ref="S223:T223"/>
    <mergeCell ref="U259:V259"/>
    <mergeCell ref="S260:T260"/>
    <mergeCell ref="U243:V243"/>
    <mergeCell ref="U228:V228"/>
    <mergeCell ref="S229:T229"/>
    <mergeCell ref="U229:V229"/>
    <mergeCell ref="S235:T235"/>
    <mergeCell ref="U235:V235"/>
    <mergeCell ref="S238:T238"/>
    <mergeCell ref="U238:V238"/>
    <mergeCell ref="S239:T239"/>
    <mergeCell ref="S221:T221"/>
    <mergeCell ref="U221:V221"/>
    <mergeCell ref="S222:T222"/>
    <mergeCell ref="S237:T237"/>
    <mergeCell ref="U237:V237"/>
    <mergeCell ref="S226:T226"/>
    <mergeCell ref="U247:V247"/>
    <mergeCell ref="U248:V248"/>
    <mergeCell ref="U249:V249"/>
    <mergeCell ref="U256:V256"/>
    <mergeCell ref="S246:T246"/>
    <mergeCell ref="S247:T247"/>
    <mergeCell ref="S234:T234"/>
    <mergeCell ref="U234:V234"/>
    <mergeCell ref="S241:T241"/>
    <mergeCell ref="U241:V241"/>
    <mergeCell ref="S242:T242"/>
    <mergeCell ref="U242:V242"/>
    <mergeCell ref="S273:T273"/>
    <mergeCell ref="U244:V244"/>
    <mergeCell ref="S254:T254"/>
    <mergeCell ref="U273:V273"/>
    <mergeCell ref="S265:T265"/>
    <mergeCell ref="U240:V240"/>
    <mergeCell ref="S262:T262"/>
    <mergeCell ref="U262:V262"/>
    <mergeCell ref="U260:V260"/>
    <mergeCell ref="S261:T261"/>
    <mergeCell ref="U261:V261"/>
    <mergeCell ref="S250:T250"/>
    <mergeCell ref="S264:T264"/>
    <mergeCell ref="S268:T268"/>
    <mergeCell ref="U268:V268"/>
    <mergeCell ref="S269:T269"/>
    <mergeCell ref="U269:V269"/>
    <mergeCell ref="S270:T270"/>
    <mergeCell ref="U271:V271"/>
    <mergeCell ref="U272:V272"/>
    <mergeCell ref="S259:T259"/>
    <mergeCell ref="U270:V270"/>
    <mergeCell ref="U258:V258"/>
    <mergeCell ref="S251:T251"/>
    <mergeCell ref="U250:V250"/>
    <mergeCell ref="S252:T252"/>
    <mergeCell ref="S236:T236"/>
    <mergeCell ref="U236:V236"/>
    <mergeCell ref="S258:T258"/>
    <mergeCell ref="A244:A249"/>
    <mergeCell ref="S257:T257"/>
    <mergeCell ref="U295:V295"/>
    <mergeCell ref="S296:T296"/>
    <mergeCell ref="U296:V296"/>
    <mergeCell ref="S266:T266"/>
    <mergeCell ref="S297:T297"/>
    <mergeCell ref="S298:T298"/>
    <mergeCell ref="S299:T299"/>
    <mergeCell ref="U264:V264"/>
    <mergeCell ref="S243:T243"/>
    <mergeCell ref="S240:T240"/>
    <mergeCell ref="A268:A273"/>
    <mergeCell ref="S308:T308"/>
    <mergeCell ref="U298:V298"/>
    <mergeCell ref="U302:V302"/>
    <mergeCell ref="U299:V299"/>
    <mergeCell ref="S292:T292"/>
    <mergeCell ref="U292:V292"/>
    <mergeCell ref="S293:T293"/>
    <mergeCell ref="U293:V293"/>
    <mergeCell ref="U294:V294"/>
    <mergeCell ref="S245:T245"/>
    <mergeCell ref="A298:A303"/>
    <mergeCell ref="U239:V239"/>
    <mergeCell ref="U252:V252"/>
    <mergeCell ref="S284:T284"/>
    <mergeCell ref="S272:T272"/>
    <mergeCell ref="A262:A267"/>
    <mergeCell ref="A382:A387"/>
    <mergeCell ref="A274:A279"/>
    <mergeCell ref="A280:A285"/>
    <mergeCell ref="S305:T305"/>
    <mergeCell ref="S306:T306"/>
    <mergeCell ref="S300:T300"/>
    <mergeCell ref="S301:T301"/>
    <mergeCell ref="S319:T319"/>
    <mergeCell ref="S320:T320"/>
    <mergeCell ref="S322:T322"/>
    <mergeCell ref="S323:T323"/>
    <mergeCell ref="S324:T324"/>
    <mergeCell ref="S325:T325"/>
    <mergeCell ref="S326:T326"/>
    <mergeCell ref="S365:T365"/>
    <mergeCell ref="S382:T382"/>
    <mergeCell ref="S370:T370"/>
    <mergeCell ref="S295:T295"/>
    <mergeCell ref="S294:T294"/>
    <mergeCell ref="S321:T321"/>
    <mergeCell ref="S315:T315"/>
    <mergeCell ref="S379:T379"/>
    <mergeCell ref="S334:T334"/>
    <mergeCell ref="S371:T371"/>
    <mergeCell ref="S343:T343"/>
    <mergeCell ref="S348:T348"/>
    <mergeCell ref="S380:T380"/>
    <mergeCell ref="A286:A291"/>
    <mergeCell ref="S357:T357"/>
    <mergeCell ref="A310:A315"/>
    <mergeCell ref="S302:T302"/>
    <mergeCell ref="S304:T304"/>
    <mergeCell ref="S352:T352"/>
    <mergeCell ref="S353:T353"/>
    <mergeCell ref="S355:T355"/>
    <mergeCell ref="S412:T412"/>
    <mergeCell ref="S327:T327"/>
    <mergeCell ref="S399:T399"/>
    <mergeCell ref="S430:T430"/>
    <mergeCell ref="A472:A477"/>
    <mergeCell ref="A478:A483"/>
    <mergeCell ref="A484:A489"/>
    <mergeCell ref="A490:A495"/>
    <mergeCell ref="S417:T417"/>
    <mergeCell ref="S478:T478"/>
    <mergeCell ref="S490:T490"/>
    <mergeCell ref="S333:T333"/>
    <mergeCell ref="S349:T349"/>
    <mergeCell ref="S406:T406"/>
    <mergeCell ref="S407:T407"/>
    <mergeCell ref="S408:T408"/>
    <mergeCell ref="S409:T409"/>
    <mergeCell ref="S410:T410"/>
    <mergeCell ref="S411:T411"/>
    <mergeCell ref="S405:T405"/>
    <mergeCell ref="S393:T393"/>
    <mergeCell ref="S388:T388"/>
    <mergeCell ref="S389:T389"/>
    <mergeCell ref="A334:A339"/>
    <mergeCell ref="A322:A327"/>
    <mergeCell ref="A340:A345"/>
    <mergeCell ref="A364:A369"/>
    <mergeCell ref="A370:A375"/>
    <mergeCell ref="A376:A381"/>
    <mergeCell ref="A634:A639"/>
    <mergeCell ref="A622:A627"/>
    <mergeCell ref="A628:A633"/>
    <mergeCell ref="A640:A645"/>
    <mergeCell ref="A646:A651"/>
    <mergeCell ref="A652:A657"/>
    <mergeCell ref="A400:A405"/>
    <mergeCell ref="A406:A411"/>
    <mergeCell ref="A412:A417"/>
    <mergeCell ref="A418:A423"/>
    <mergeCell ref="A424:A429"/>
    <mergeCell ref="A190:A195"/>
    <mergeCell ref="A196:A201"/>
    <mergeCell ref="A202:A207"/>
    <mergeCell ref="A208:A213"/>
    <mergeCell ref="A214:A219"/>
    <mergeCell ref="A220:A225"/>
    <mergeCell ref="A430:A435"/>
    <mergeCell ref="A436:A441"/>
    <mergeCell ref="A442:A447"/>
    <mergeCell ref="A448:A453"/>
    <mergeCell ref="A454:A459"/>
    <mergeCell ref="A460:A465"/>
    <mergeCell ref="A466:A471"/>
    <mergeCell ref="A388:A393"/>
    <mergeCell ref="A394:A399"/>
    <mergeCell ref="A328:A333"/>
    <mergeCell ref="A304:A309"/>
    <mergeCell ref="A316:A321"/>
    <mergeCell ref="A346:A351"/>
    <mergeCell ref="A352:A357"/>
    <mergeCell ref="A358:A363"/>
    <mergeCell ref="A496:A501"/>
    <mergeCell ref="A502:A507"/>
    <mergeCell ref="A250:A255"/>
    <mergeCell ref="A256:A261"/>
    <mergeCell ref="U120:V120"/>
    <mergeCell ref="S121:T121"/>
    <mergeCell ref="U121:V121"/>
    <mergeCell ref="S122:T122"/>
    <mergeCell ref="U122:V122"/>
    <mergeCell ref="S123:T123"/>
    <mergeCell ref="U123:V123"/>
    <mergeCell ref="Z114:Z117"/>
    <mergeCell ref="U108:V108"/>
    <mergeCell ref="A664:A669"/>
    <mergeCell ref="A670:A675"/>
    <mergeCell ref="A676:A681"/>
    <mergeCell ref="A532:A537"/>
    <mergeCell ref="A538:A543"/>
    <mergeCell ref="A544:A549"/>
    <mergeCell ref="A550:A555"/>
    <mergeCell ref="A556:A561"/>
    <mergeCell ref="A562:A567"/>
    <mergeCell ref="A568:A573"/>
    <mergeCell ref="A574:A579"/>
    <mergeCell ref="A580:A585"/>
    <mergeCell ref="A586:A591"/>
    <mergeCell ref="A592:A597"/>
    <mergeCell ref="A598:A603"/>
    <mergeCell ref="A604:A609"/>
    <mergeCell ref="A610:A615"/>
    <mergeCell ref="A616:A621"/>
    <mergeCell ref="A658:A663"/>
    <mergeCell ref="A508:A513"/>
    <mergeCell ref="A514:A519"/>
    <mergeCell ref="A520:A525"/>
    <mergeCell ref="A526:A531"/>
    <mergeCell ref="Y114:Y117"/>
    <mergeCell ref="S115:T115"/>
    <mergeCell ref="S109:T109"/>
    <mergeCell ref="S113:T113"/>
    <mergeCell ref="U115:V115"/>
    <mergeCell ref="Z98:Z101"/>
    <mergeCell ref="S99:T99"/>
    <mergeCell ref="U99:V99"/>
    <mergeCell ref="S100:T100"/>
    <mergeCell ref="U100:V100"/>
    <mergeCell ref="U105:V105"/>
    <mergeCell ref="S104:T104"/>
    <mergeCell ref="U104:V104"/>
    <mergeCell ref="Z102:Z105"/>
    <mergeCell ref="X110:X113"/>
    <mergeCell ref="Y110:Y113"/>
    <mergeCell ref="S111:T111"/>
    <mergeCell ref="S112:T112"/>
    <mergeCell ref="U112:V112"/>
    <mergeCell ref="U113:V113"/>
    <mergeCell ref="Z110:Z113"/>
    <mergeCell ref="U106:V106"/>
    <mergeCell ref="X106:X109"/>
    <mergeCell ref="Y106:Y109"/>
    <mergeCell ref="X114:X117"/>
    <mergeCell ref="U117:V117"/>
    <mergeCell ref="S114:T114"/>
    <mergeCell ref="U114:V114"/>
    <mergeCell ref="Z106:Z109"/>
    <mergeCell ref="S106:T106"/>
    <mergeCell ref="Z94:Z97"/>
    <mergeCell ref="S95:T95"/>
    <mergeCell ref="U95:V95"/>
    <mergeCell ref="S96:T96"/>
    <mergeCell ref="U96:V96"/>
    <mergeCell ref="S97:T97"/>
    <mergeCell ref="U97:V97"/>
    <mergeCell ref="S103:T103"/>
    <mergeCell ref="U103:V103"/>
    <mergeCell ref="S98:T98"/>
    <mergeCell ref="Y98:Y101"/>
    <mergeCell ref="S94:T94"/>
    <mergeCell ref="U94:V94"/>
    <mergeCell ref="U98:V98"/>
    <mergeCell ref="X98:X101"/>
    <mergeCell ref="X94:X97"/>
    <mergeCell ref="Y94:Y97"/>
    <mergeCell ref="S101:T101"/>
    <mergeCell ref="Y102:Y105"/>
    <mergeCell ref="X102:X105"/>
    <mergeCell ref="U107:V107"/>
    <mergeCell ref="S108:T108"/>
    <mergeCell ref="U109:V109"/>
    <mergeCell ref="U77:V77"/>
    <mergeCell ref="X90:X93"/>
    <mergeCell ref="Y90:Y93"/>
    <mergeCell ref="Z90:Z93"/>
    <mergeCell ref="S91:T91"/>
    <mergeCell ref="U91:V91"/>
    <mergeCell ref="S92:T92"/>
    <mergeCell ref="U92:V92"/>
    <mergeCell ref="U86:V86"/>
    <mergeCell ref="X86:X89"/>
    <mergeCell ref="Y86:Y89"/>
    <mergeCell ref="Z86:Z89"/>
    <mergeCell ref="S87:T87"/>
    <mergeCell ref="U87:V87"/>
    <mergeCell ref="S88:T88"/>
    <mergeCell ref="U88:V88"/>
    <mergeCell ref="S89:T89"/>
    <mergeCell ref="U89:V89"/>
    <mergeCell ref="S93:T93"/>
    <mergeCell ref="U93:V93"/>
    <mergeCell ref="S86:T86"/>
    <mergeCell ref="X38:X41"/>
    <mergeCell ref="X82:X85"/>
    <mergeCell ref="Y82:Y85"/>
    <mergeCell ref="Z82:Z85"/>
    <mergeCell ref="U71:V71"/>
    <mergeCell ref="S72:T72"/>
    <mergeCell ref="U72:V72"/>
    <mergeCell ref="S73:T73"/>
    <mergeCell ref="U73:V73"/>
    <mergeCell ref="X78:X81"/>
    <mergeCell ref="Y78:Y81"/>
    <mergeCell ref="S70:T70"/>
    <mergeCell ref="U84:V84"/>
    <mergeCell ref="S85:T85"/>
    <mergeCell ref="U85:V85"/>
    <mergeCell ref="Y70:Y73"/>
    <mergeCell ref="X70:X73"/>
    <mergeCell ref="Y66:Y69"/>
    <mergeCell ref="U66:V66"/>
    <mergeCell ref="U79:V79"/>
    <mergeCell ref="S80:T80"/>
    <mergeCell ref="U80:V80"/>
    <mergeCell ref="S81:T81"/>
    <mergeCell ref="U81:V81"/>
    <mergeCell ref="Z78:Z81"/>
    <mergeCell ref="S79:T79"/>
    <mergeCell ref="Z74:Z77"/>
    <mergeCell ref="S75:T75"/>
    <mergeCell ref="U75:V75"/>
    <mergeCell ref="S76:T76"/>
    <mergeCell ref="U76:V76"/>
    <mergeCell ref="S77:T77"/>
    <mergeCell ref="Z38:Z41"/>
    <mergeCell ref="X74:X77"/>
    <mergeCell ref="Y74:Y77"/>
    <mergeCell ref="U56:V56"/>
    <mergeCell ref="U57:V57"/>
    <mergeCell ref="U53:V53"/>
    <mergeCell ref="U52:V52"/>
    <mergeCell ref="X42:X45"/>
    <mergeCell ref="U41:V41"/>
    <mergeCell ref="S46:T46"/>
    <mergeCell ref="Z66:Z69"/>
    <mergeCell ref="S67:T67"/>
    <mergeCell ref="U67:V67"/>
    <mergeCell ref="S68:T68"/>
    <mergeCell ref="U68:V68"/>
    <mergeCell ref="U69:V69"/>
    <mergeCell ref="S62:T62"/>
    <mergeCell ref="Z62:Z65"/>
    <mergeCell ref="S63:T63"/>
    <mergeCell ref="U63:V63"/>
    <mergeCell ref="S64:T64"/>
    <mergeCell ref="U64:V64"/>
    <mergeCell ref="S65:T65"/>
    <mergeCell ref="S66:T66"/>
    <mergeCell ref="Z70:Z73"/>
    <mergeCell ref="X66:X69"/>
    <mergeCell ref="Z54:Z57"/>
    <mergeCell ref="X54:X57"/>
    <mergeCell ref="Y54:Y57"/>
    <mergeCell ref="X62:X65"/>
    <mergeCell ref="Y62:Y65"/>
    <mergeCell ref="X58:X61"/>
    <mergeCell ref="U61:V61"/>
    <mergeCell ref="S61:T61"/>
    <mergeCell ref="S42:T42"/>
    <mergeCell ref="Z58:Z61"/>
    <mergeCell ref="S59:T59"/>
    <mergeCell ref="U59:V59"/>
    <mergeCell ref="S60:T60"/>
    <mergeCell ref="U60:V60"/>
    <mergeCell ref="Y58:Y61"/>
    <mergeCell ref="Z50:Z53"/>
    <mergeCell ref="S56:T56"/>
    <mergeCell ref="Y50:Y53"/>
    <mergeCell ref="S51:T51"/>
    <mergeCell ref="X46:X49"/>
    <mergeCell ref="Y46:Y49"/>
    <mergeCell ref="Y42:Y45"/>
    <mergeCell ref="U42:V42"/>
    <mergeCell ref="S44:T44"/>
    <mergeCell ref="U44:V44"/>
    <mergeCell ref="U46:V46"/>
    <mergeCell ref="U51:V51"/>
    <mergeCell ref="S52:T52"/>
    <mergeCell ref="S57:T57"/>
    <mergeCell ref="U54:V54"/>
    <mergeCell ref="S50:T50"/>
    <mergeCell ref="U50:V50"/>
    <mergeCell ref="S58:T58"/>
    <mergeCell ref="Z8:Z11"/>
    <mergeCell ref="S9:T9"/>
    <mergeCell ref="U9:V9"/>
    <mergeCell ref="S10:T10"/>
    <mergeCell ref="U10:V10"/>
    <mergeCell ref="U11:V11"/>
    <mergeCell ref="S12:T12"/>
    <mergeCell ref="U12:V12"/>
    <mergeCell ref="X12:X15"/>
    <mergeCell ref="Y12:Y15"/>
    <mergeCell ref="Z12:Z15"/>
    <mergeCell ref="S13:T13"/>
    <mergeCell ref="U13:V13"/>
    <mergeCell ref="S14:T14"/>
    <mergeCell ref="U14:V14"/>
    <mergeCell ref="U15:V15"/>
    <mergeCell ref="S11:T11"/>
    <mergeCell ref="X8:X11"/>
    <mergeCell ref="Y8:Y11"/>
    <mergeCell ref="S8:T8"/>
    <mergeCell ref="U8:V8"/>
    <mergeCell ref="Z24:Z27"/>
    <mergeCell ref="Z28:Z31"/>
    <mergeCell ref="S31:T31"/>
    <mergeCell ref="Y16:Y19"/>
    <mergeCell ref="S17:T17"/>
    <mergeCell ref="U17:V17"/>
    <mergeCell ref="S18:T18"/>
    <mergeCell ref="Y28:Y31"/>
    <mergeCell ref="S29:T29"/>
    <mergeCell ref="U29:V29"/>
    <mergeCell ref="Z20:Z23"/>
    <mergeCell ref="S21:T21"/>
    <mergeCell ref="U21:V21"/>
    <mergeCell ref="S22:T22"/>
    <mergeCell ref="X16:X19"/>
    <mergeCell ref="Z16:Z19"/>
    <mergeCell ref="S16:T16"/>
    <mergeCell ref="X28:X31"/>
    <mergeCell ref="S28:T28"/>
    <mergeCell ref="S20:T20"/>
    <mergeCell ref="U20:V20"/>
    <mergeCell ref="X20:X23"/>
    <mergeCell ref="Y20:Y23"/>
    <mergeCell ref="U24:V24"/>
    <mergeCell ref="S25:T25"/>
    <mergeCell ref="S27:T27"/>
    <mergeCell ref="S24:T24"/>
    <mergeCell ref="X24:X27"/>
    <mergeCell ref="Y24:Y27"/>
    <mergeCell ref="U28:V28"/>
    <mergeCell ref="U19:V19"/>
    <mergeCell ref="U16:V16"/>
    <mergeCell ref="X32:X35"/>
    <mergeCell ref="Y32:Y35"/>
    <mergeCell ref="S33:T33"/>
    <mergeCell ref="U35:V35"/>
    <mergeCell ref="U33:V33"/>
    <mergeCell ref="S34:T34"/>
    <mergeCell ref="S35:T35"/>
    <mergeCell ref="X36:X37"/>
    <mergeCell ref="Y36:Y37"/>
    <mergeCell ref="S37:T37"/>
    <mergeCell ref="U37:V37"/>
    <mergeCell ref="S54:T54"/>
    <mergeCell ref="Z42:Z45"/>
    <mergeCell ref="S43:T43"/>
    <mergeCell ref="U43:V43"/>
    <mergeCell ref="X50:X53"/>
    <mergeCell ref="S53:T53"/>
    <mergeCell ref="U40:V40"/>
    <mergeCell ref="S38:T38"/>
    <mergeCell ref="U45:V45"/>
    <mergeCell ref="S45:T45"/>
    <mergeCell ref="Z46:Z49"/>
    <mergeCell ref="S47:T47"/>
    <mergeCell ref="U47:V47"/>
    <mergeCell ref="S48:T48"/>
    <mergeCell ref="U48:V48"/>
    <mergeCell ref="U49:V49"/>
    <mergeCell ref="S49:T49"/>
    <mergeCell ref="Z36:Z37"/>
    <mergeCell ref="Z32:Z35"/>
    <mergeCell ref="S39:T39"/>
    <mergeCell ref="Y38:Y41"/>
    <mergeCell ref="A2:E2"/>
    <mergeCell ref="M2:T2"/>
    <mergeCell ref="A3:T3"/>
    <mergeCell ref="A4:T4"/>
    <mergeCell ref="U6:V6"/>
    <mergeCell ref="A7:V7"/>
    <mergeCell ref="S6:T6"/>
    <mergeCell ref="A8:A13"/>
    <mergeCell ref="U38:V38"/>
    <mergeCell ref="U18:V18"/>
    <mergeCell ref="U25:V25"/>
    <mergeCell ref="S19:T19"/>
    <mergeCell ref="U22:V22"/>
    <mergeCell ref="U23:V23"/>
    <mergeCell ref="U26:V26"/>
    <mergeCell ref="U27:V27"/>
    <mergeCell ref="S32:T32"/>
    <mergeCell ref="U32:V32"/>
    <mergeCell ref="A26:A31"/>
    <mergeCell ref="A14:A19"/>
    <mergeCell ref="A20:A25"/>
    <mergeCell ref="A32:A37"/>
    <mergeCell ref="A38:A43"/>
    <mergeCell ref="U34:V34"/>
    <mergeCell ref="S40:T40"/>
    <mergeCell ref="U39:V39"/>
    <mergeCell ref="S41:T41"/>
    <mergeCell ref="A116:A117"/>
    <mergeCell ref="A148:A153"/>
    <mergeCell ref="A110:A115"/>
    <mergeCell ref="M1:T1"/>
    <mergeCell ref="S23:T23"/>
    <mergeCell ref="U31:V31"/>
    <mergeCell ref="S30:T30"/>
    <mergeCell ref="U30:V30"/>
    <mergeCell ref="U78:V78"/>
    <mergeCell ref="S83:T83"/>
    <mergeCell ref="U111:V111"/>
    <mergeCell ref="S116:T116"/>
    <mergeCell ref="U116:V116"/>
    <mergeCell ref="S90:T90"/>
    <mergeCell ref="U83:V83"/>
    <mergeCell ref="S84:T84"/>
    <mergeCell ref="S102:T102"/>
    <mergeCell ref="U102:V102"/>
    <mergeCell ref="S105:T105"/>
    <mergeCell ref="S55:T55"/>
    <mergeCell ref="U55:V55"/>
    <mergeCell ref="S107:T107"/>
    <mergeCell ref="S69:T69"/>
    <mergeCell ref="S78:T78"/>
    <mergeCell ref="S15:T15"/>
    <mergeCell ref="S26:T26"/>
    <mergeCell ref="S36:T36"/>
    <mergeCell ref="U36:V36"/>
    <mergeCell ref="U65:V65"/>
    <mergeCell ref="S71:T71"/>
    <mergeCell ref="U74:V74"/>
    <mergeCell ref="U62:V62"/>
    <mergeCell ref="U119:V119"/>
    <mergeCell ref="S120:T120"/>
    <mergeCell ref="S150:T150"/>
    <mergeCell ref="U150:V150"/>
    <mergeCell ref="S129:T129"/>
    <mergeCell ref="U129:V129"/>
    <mergeCell ref="S130:T130"/>
    <mergeCell ref="U130:V130"/>
    <mergeCell ref="A92:A97"/>
    <mergeCell ref="A44:A49"/>
    <mergeCell ref="A68:A73"/>
    <mergeCell ref="U70:V70"/>
    <mergeCell ref="A74:A79"/>
    <mergeCell ref="A80:A85"/>
    <mergeCell ref="S82:T82"/>
    <mergeCell ref="U82:V82"/>
    <mergeCell ref="A86:A91"/>
    <mergeCell ref="U90:V90"/>
    <mergeCell ref="A56:A61"/>
    <mergeCell ref="U58:V58"/>
    <mergeCell ref="S74:T74"/>
    <mergeCell ref="A50:A55"/>
    <mergeCell ref="U139:V139"/>
    <mergeCell ref="S149:T149"/>
    <mergeCell ref="U149:V149"/>
    <mergeCell ref="A104:A109"/>
    <mergeCell ref="A62:A67"/>
    <mergeCell ref="A98:A103"/>
    <mergeCell ref="U101:V101"/>
    <mergeCell ref="S148:T148"/>
    <mergeCell ref="U148:V148"/>
    <mergeCell ref="S143:T143"/>
    <mergeCell ref="S132:T132"/>
    <mergeCell ref="U132:V132"/>
    <mergeCell ref="U133:V133"/>
    <mergeCell ref="S136:T136"/>
    <mergeCell ref="U136:V136"/>
    <mergeCell ref="S137:T137"/>
    <mergeCell ref="U137:V137"/>
    <mergeCell ref="S158:T158"/>
    <mergeCell ref="S110:T110"/>
    <mergeCell ref="U110:V110"/>
    <mergeCell ref="A136:A141"/>
    <mergeCell ref="A142:A147"/>
    <mergeCell ref="U200:V200"/>
    <mergeCell ref="S201:T201"/>
    <mergeCell ref="U201:V201"/>
    <mergeCell ref="S124:T124"/>
    <mergeCell ref="U124:V124"/>
    <mergeCell ref="S125:T125"/>
    <mergeCell ref="U125:V125"/>
    <mergeCell ref="S126:T126"/>
    <mergeCell ref="U126:V126"/>
    <mergeCell ref="S127:T127"/>
    <mergeCell ref="U127:V127"/>
    <mergeCell ref="S128:T128"/>
    <mergeCell ref="U128:V128"/>
    <mergeCell ref="S117:T117"/>
    <mergeCell ref="A118:A123"/>
    <mergeCell ref="A124:A129"/>
    <mergeCell ref="A130:A135"/>
    <mergeCell ref="S118:T118"/>
    <mergeCell ref="U118:V118"/>
    <mergeCell ref="S119:T119"/>
    <mergeCell ref="A154:A159"/>
    <mergeCell ref="A160:A165"/>
    <mergeCell ref="A166:A171"/>
    <mergeCell ref="A172:A177"/>
    <mergeCell ref="A178:A183"/>
    <mergeCell ref="S199:T199"/>
    <mergeCell ref="U199:V199"/>
    <mergeCell ref="U175:V175"/>
    <mergeCell ref="S176:T176"/>
    <mergeCell ref="U176:V176"/>
    <mergeCell ref="S196:T196"/>
    <mergeCell ref="S194:T194"/>
    <mergeCell ref="U245:V245"/>
    <mergeCell ref="S227:T227"/>
    <mergeCell ref="U227:V227"/>
    <mergeCell ref="S131:T131"/>
    <mergeCell ref="U131:V131"/>
    <mergeCell ref="U158:V158"/>
    <mergeCell ref="S153:T153"/>
    <mergeCell ref="U153:V153"/>
    <mergeCell ref="S133:T133"/>
    <mergeCell ref="S138:T138"/>
    <mergeCell ref="U138:V138"/>
    <mergeCell ref="S139:T139"/>
    <mergeCell ref="S151:T151"/>
    <mergeCell ref="U151:V151"/>
    <mergeCell ref="S146:T146"/>
    <mergeCell ref="U146:V146"/>
    <mergeCell ref="S147:T147"/>
    <mergeCell ref="U147:V147"/>
    <mergeCell ref="S141:T141"/>
    <mergeCell ref="S159:T159"/>
    <mergeCell ref="U159:V159"/>
    <mergeCell ref="S140:T140"/>
    <mergeCell ref="U140:V140"/>
    <mergeCell ref="S135:T135"/>
    <mergeCell ref="U135:V135"/>
    <mergeCell ref="S142:T142"/>
    <mergeCell ref="U142:V142"/>
    <mergeCell ref="S152:T152"/>
    <mergeCell ref="U152:V152"/>
    <mergeCell ref="S134:T134"/>
    <mergeCell ref="U134:V134"/>
    <mergeCell ref="S154:T154"/>
    <mergeCell ref="U154:V154"/>
    <mergeCell ref="S155:T155"/>
    <mergeCell ref="U155:V155"/>
    <mergeCell ref="U141:V141"/>
    <mergeCell ref="U143:V143"/>
    <mergeCell ref="S144:T144"/>
    <mergeCell ref="U144:V144"/>
    <mergeCell ref="S145:T145"/>
    <mergeCell ref="U145:V145"/>
    <mergeCell ref="S163:T163"/>
    <mergeCell ref="S160:T160"/>
    <mergeCell ref="U160:V160"/>
    <mergeCell ref="U163:V163"/>
    <mergeCell ref="A292:A297"/>
    <mergeCell ref="U168:V168"/>
    <mergeCell ref="S156:T156"/>
    <mergeCell ref="U156:V156"/>
    <mergeCell ref="S157:T157"/>
    <mergeCell ref="U157:V157"/>
    <mergeCell ref="A184:A189"/>
    <mergeCell ref="U162:V162"/>
    <mergeCell ref="S169:T169"/>
    <mergeCell ref="U169:V169"/>
    <mergeCell ref="S170:T170"/>
    <mergeCell ref="S230:T230"/>
    <mergeCell ref="U230:V230"/>
    <mergeCell ref="U231:V231"/>
    <mergeCell ref="U216:V216"/>
    <mergeCell ref="S289:T289"/>
    <mergeCell ref="S286:T286"/>
    <mergeCell ref="U286:V286"/>
    <mergeCell ref="S287:T287"/>
    <mergeCell ref="S291:T291"/>
    <mergeCell ref="U291:V291"/>
    <mergeCell ref="S161:T161"/>
    <mergeCell ref="U161:V161"/>
    <mergeCell ref="S183:T183"/>
    <mergeCell ref="U183:V183"/>
    <mergeCell ref="S181:T181"/>
    <mergeCell ref="U181:V181"/>
    <mergeCell ref="S162:T162"/>
    <mergeCell ref="U226:V226"/>
    <mergeCell ref="U219:V219"/>
    <mergeCell ref="S219:T219"/>
    <mergeCell ref="U315:V315"/>
    <mergeCell ref="U351:V351"/>
    <mergeCell ref="U352:V352"/>
    <mergeCell ref="S354:T354"/>
    <mergeCell ref="U341:V341"/>
    <mergeCell ref="S342:T342"/>
    <mergeCell ref="U342:V342"/>
    <mergeCell ref="U287:V287"/>
    <mergeCell ref="S288:T288"/>
    <mergeCell ref="U288:V288"/>
    <mergeCell ref="U289:V289"/>
    <mergeCell ref="S336:T336"/>
    <mergeCell ref="U346:V346"/>
    <mergeCell ref="U297:V297"/>
    <mergeCell ref="S232:T232"/>
    <mergeCell ref="S225:T225"/>
    <mergeCell ref="U225:V225"/>
    <mergeCell ref="U246:V246"/>
    <mergeCell ref="S248:T248"/>
    <mergeCell ref="S249:T249"/>
    <mergeCell ref="S256:T256"/>
    <mergeCell ref="S244:T244"/>
    <mergeCell ref="U274:V274"/>
    <mergeCell ref="U232:V232"/>
    <mergeCell ref="S233:T233"/>
    <mergeCell ref="U233:V233"/>
    <mergeCell ref="S276:T276"/>
    <mergeCell ref="S277:T277"/>
    <mergeCell ref="S283:T283"/>
    <mergeCell ref="U285:V285"/>
    <mergeCell ref="S278:T278"/>
    <mergeCell ref="U278:V278"/>
    <mergeCell ref="S279:T279"/>
    <mergeCell ref="U279:V279"/>
    <mergeCell ref="S280:T280"/>
    <mergeCell ref="U280:V280"/>
    <mergeCell ref="U281:V281"/>
    <mergeCell ref="S312:T312"/>
    <mergeCell ref="U312:V312"/>
    <mergeCell ref="S337:T337"/>
    <mergeCell ref="U305:V305"/>
    <mergeCell ref="S329:T329"/>
    <mergeCell ref="U329:V329"/>
    <mergeCell ref="S330:T330"/>
    <mergeCell ref="U330:V330"/>
    <mergeCell ref="U313:V313"/>
    <mergeCell ref="U308:V308"/>
    <mergeCell ref="S314:T314"/>
    <mergeCell ref="U314:V314"/>
    <mergeCell ref="U321:V321"/>
    <mergeCell ref="S316:T316"/>
    <mergeCell ref="U316:V316"/>
    <mergeCell ref="S309:T309"/>
    <mergeCell ref="U332:V332"/>
    <mergeCell ref="U546:V546"/>
    <mergeCell ref="U541:V541"/>
    <mergeCell ref="S542:T542"/>
    <mergeCell ref="U545:V545"/>
    <mergeCell ref="S543:T543"/>
    <mergeCell ref="U537:V537"/>
    <mergeCell ref="S553:T553"/>
    <mergeCell ref="U553:V553"/>
    <mergeCell ref="S538:T538"/>
    <mergeCell ref="U538:V538"/>
    <mergeCell ref="S539:T539"/>
    <mergeCell ref="U539:V539"/>
    <mergeCell ref="U542:V542"/>
    <mergeCell ref="S535:T535"/>
    <mergeCell ref="U535:V535"/>
    <mergeCell ref="S547:T547"/>
    <mergeCell ref="U547:V547"/>
    <mergeCell ref="S548:T548"/>
    <mergeCell ref="U377:V377"/>
    <mergeCell ref="U408:V408"/>
    <mergeCell ref="S436:T436"/>
    <mergeCell ref="S560:T560"/>
    <mergeCell ref="U560:V560"/>
    <mergeCell ref="S561:T561"/>
    <mergeCell ref="U561:V561"/>
    <mergeCell ref="S551:T551"/>
    <mergeCell ref="U551:V551"/>
    <mergeCell ref="S552:T552"/>
    <mergeCell ref="U552:V552"/>
    <mergeCell ref="S524:T524"/>
    <mergeCell ref="U524:V524"/>
    <mergeCell ref="S525:T525"/>
    <mergeCell ref="U525:V525"/>
    <mergeCell ref="S540:T540"/>
    <mergeCell ref="U527:V527"/>
    <mergeCell ref="S529:T529"/>
    <mergeCell ref="U529:V529"/>
    <mergeCell ref="S530:T530"/>
    <mergeCell ref="U530:V530"/>
    <mergeCell ref="U540:V540"/>
    <mergeCell ref="S546:T546"/>
    <mergeCell ref="U543:V543"/>
    <mergeCell ref="S544:T544"/>
    <mergeCell ref="U544:V544"/>
    <mergeCell ref="S541:T541"/>
    <mergeCell ref="S537:T537"/>
    <mergeCell ref="U536:V536"/>
    <mergeCell ref="U548:V548"/>
    <mergeCell ref="S528:T528"/>
    <mergeCell ref="S536:T536"/>
    <mergeCell ref="U555:V555"/>
    <mergeCell ref="S545:T545"/>
    <mergeCell ref="S554:T554"/>
    <mergeCell ref="S570:T570"/>
    <mergeCell ref="U570:V570"/>
    <mergeCell ref="S592:T592"/>
    <mergeCell ref="U592:V592"/>
    <mergeCell ref="S571:T571"/>
    <mergeCell ref="U571:V571"/>
    <mergeCell ref="S595:T595"/>
    <mergeCell ref="U595:V595"/>
    <mergeCell ref="S591:T591"/>
    <mergeCell ref="U591:V591"/>
    <mergeCell ref="S593:T593"/>
    <mergeCell ref="U593:V593"/>
    <mergeCell ref="S594:T594"/>
    <mergeCell ref="U594:V594"/>
    <mergeCell ref="S572:T572"/>
    <mergeCell ref="S587:T587"/>
    <mergeCell ref="U572:V572"/>
    <mergeCell ref="S573:T573"/>
    <mergeCell ref="S590:T590"/>
    <mergeCell ref="S588:T588"/>
    <mergeCell ref="U588:V588"/>
    <mergeCell ref="U589:V589"/>
    <mergeCell ref="S589:T589"/>
    <mergeCell ref="U590:V590"/>
    <mergeCell ref="U573:V573"/>
    <mergeCell ref="U584:V584"/>
    <mergeCell ref="S585:T585"/>
    <mergeCell ref="U585:V585"/>
    <mergeCell ref="S580:T580"/>
    <mergeCell ref="U580:V580"/>
    <mergeCell ref="S581:T581"/>
    <mergeCell ref="U582:V582"/>
    <mergeCell ref="S598:T598"/>
    <mergeCell ref="U598:V598"/>
    <mergeCell ref="S599:T599"/>
    <mergeCell ref="U599:V599"/>
    <mergeCell ref="S621:T621"/>
    <mergeCell ref="U621:V621"/>
    <mergeCell ref="S618:T618"/>
    <mergeCell ref="U618:V618"/>
    <mergeCell ref="S625:T625"/>
    <mergeCell ref="S610:T610"/>
    <mergeCell ref="U610:V610"/>
    <mergeCell ref="U602:V602"/>
    <mergeCell ref="S603:T603"/>
    <mergeCell ref="U603:V603"/>
    <mergeCell ref="S604:T604"/>
    <mergeCell ref="U604:V604"/>
    <mergeCell ref="S605:T605"/>
    <mergeCell ref="S600:T600"/>
    <mergeCell ref="S614:T614"/>
    <mergeCell ref="U614:V614"/>
    <mergeCell ref="S615:T615"/>
    <mergeCell ref="U615:V615"/>
    <mergeCell ref="U600:V600"/>
    <mergeCell ref="S601:T601"/>
    <mergeCell ref="U601:V601"/>
    <mergeCell ref="S602:T602"/>
    <mergeCell ref="U613:V613"/>
    <mergeCell ref="U622:V622"/>
    <mergeCell ref="S623:T623"/>
    <mergeCell ref="U605:V605"/>
    <mergeCell ref="S606:T606"/>
    <mergeCell ref="U606:V606"/>
    <mergeCell ref="S627:T627"/>
    <mergeCell ref="U627:V627"/>
    <mergeCell ref="U620:V620"/>
    <mergeCell ref="U646:V646"/>
    <mergeCell ref="S611:T611"/>
    <mergeCell ref="U611:V611"/>
    <mergeCell ref="S612:T612"/>
    <mergeCell ref="U625:V625"/>
    <mergeCell ref="S626:T626"/>
    <mergeCell ref="U626:V626"/>
    <mergeCell ref="S629:T629"/>
    <mergeCell ref="U629:V629"/>
    <mergeCell ref="S630:T630"/>
    <mergeCell ref="S609:T609"/>
    <mergeCell ref="U609:V609"/>
    <mergeCell ref="S613:T613"/>
    <mergeCell ref="U630:V630"/>
    <mergeCell ref="S631:T631"/>
    <mergeCell ref="U631:V631"/>
    <mergeCell ref="S632:T632"/>
    <mergeCell ref="U632:V632"/>
    <mergeCell ref="S620:T620"/>
    <mergeCell ref="U623:V623"/>
    <mergeCell ref="S624:T624"/>
    <mergeCell ref="U638:V638"/>
    <mergeCell ref="S639:T639"/>
    <mergeCell ref="U639:V639"/>
    <mergeCell ref="S607:T607"/>
    <mergeCell ref="U607:V607"/>
    <mergeCell ref="S608:T608"/>
    <mergeCell ref="U608:V608"/>
    <mergeCell ref="U624:V624"/>
    <mergeCell ref="U612:V612"/>
    <mergeCell ref="S628:T628"/>
    <mergeCell ref="U628:V628"/>
    <mergeCell ref="S622:T622"/>
    <mergeCell ref="S619:T619"/>
    <mergeCell ref="U619:V619"/>
    <mergeCell ref="U617:V617"/>
    <mergeCell ref="S650:T650"/>
    <mergeCell ref="U650:V650"/>
    <mergeCell ref="S651:T651"/>
    <mergeCell ref="U651:V651"/>
    <mergeCell ref="S640:T640"/>
    <mergeCell ref="U640:V640"/>
    <mergeCell ref="S641:T641"/>
    <mergeCell ref="U641:V641"/>
    <mergeCell ref="S642:T642"/>
    <mergeCell ref="U642:V642"/>
    <mergeCell ref="U644:V644"/>
    <mergeCell ref="S645:T645"/>
    <mergeCell ref="U645:V645"/>
    <mergeCell ref="S635:T635"/>
    <mergeCell ref="U635:V635"/>
    <mergeCell ref="S636:T636"/>
    <mergeCell ref="U636:V636"/>
    <mergeCell ref="S637:T637"/>
    <mergeCell ref="U637:V637"/>
    <mergeCell ref="S638:T638"/>
    <mergeCell ref="S649:T649"/>
    <mergeCell ref="S643:T643"/>
    <mergeCell ref="U643:V643"/>
    <mergeCell ref="S644:T644"/>
    <mergeCell ref="S646:T646"/>
    <mergeCell ref="S647:T647"/>
    <mergeCell ref="U647:V647"/>
    <mergeCell ref="S648:T648"/>
    <mergeCell ref="U657:V657"/>
    <mergeCell ref="U648:V648"/>
    <mergeCell ref="A682:A687"/>
    <mergeCell ref="A688:A693"/>
    <mergeCell ref="A694:A699"/>
    <mergeCell ref="A700:A705"/>
    <mergeCell ref="A706:A711"/>
    <mergeCell ref="U671:V671"/>
    <mergeCell ref="S672:T672"/>
    <mergeCell ref="S687:T687"/>
    <mergeCell ref="U687:V687"/>
    <mergeCell ref="S706:T706"/>
    <mergeCell ref="U706:V706"/>
    <mergeCell ref="S707:T707"/>
    <mergeCell ref="U707:V707"/>
    <mergeCell ref="S708:T708"/>
    <mergeCell ref="S685:T685"/>
    <mergeCell ref="U664:V664"/>
    <mergeCell ref="S665:T665"/>
    <mergeCell ref="U665:V665"/>
    <mergeCell ref="S666:T666"/>
    <mergeCell ref="U666:V666"/>
    <mergeCell ref="S667:T667"/>
    <mergeCell ref="U667:V667"/>
    <mergeCell ref="S676:T676"/>
    <mergeCell ref="U676:V676"/>
    <mergeCell ref="S677:T677"/>
    <mergeCell ref="U677:V677"/>
    <mergeCell ref="S678:T678"/>
    <mergeCell ref="U678:V678"/>
    <mergeCell ref="S705:T705"/>
    <mergeCell ref="A832:A837"/>
    <mergeCell ref="A838:A843"/>
    <mergeCell ref="S673:T673"/>
    <mergeCell ref="U673:V673"/>
    <mergeCell ref="S674:T674"/>
    <mergeCell ref="U674:V674"/>
    <mergeCell ref="S675:T675"/>
    <mergeCell ref="U675:V675"/>
    <mergeCell ref="A784:A789"/>
    <mergeCell ref="A790:A795"/>
    <mergeCell ref="A796:A801"/>
    <mergeCell ref="A802:A807"/>
    <mergeCell ref="A808:A813"/>
    <mergeCell ref="A814:A819"/>
    <mergeCell ref="A820:A825"/>
    <mergeCell ref="A826:A831"/>
    <mergeCell ref="U679:V679"/>
    <mergeCell ref="S680:T680"/>
    <mergeCell ref="U681:V681"/>
    <mergeCell ref="S686:T686"/>
    <mergeCell ref="U686:V686"/>
    <mergeCell ref="U685:V685"/>
    <mergeCell ref="S688:T688"/>
    <mergeCell ref="U688:V688"/>
    <mergeCell ref="U717:V717"/>
    <mergeCell ref="A712:A717"/>
    <mergeCell ref="A718:A723"/>
    <mergeCell ref="A766:A771"/>
    <mergeCell ref="A772:A777"/>
    <mergeCell ref="A778:A783"/>
    <mergeCell ref="U711:V711"/>
    <mergeCell ref="S703:T703"/>
    <mergeCell ref="U703:V703"/>
    <mergeCell ref="U708:V708"/>
    <mergeCell ref="S709:T709"/>
    <mergeCell ref="U709:V709"/>
    <mergeCell ref="S710:T710"/>
    <mergeCell ref="U710:V710"/>
    <mergeCell ref="S711:T711"/>
    <mergeCell ref="S704:T704"/>
    <mergeCell ref="S755:T755"/>
    <mergeCell ref="U755:V755"/>
    <mergeCell ref="S756:T756"/>
    <mergeCell ref="U756:V756"/>
    <mergeCell ref="S757:T757"/>
    <mergeCell ref="S733:T733"/>
    <mergeCell ref="U733:V733"/>
    <mergeCell ref="S718:T718"/>
    <mergeCell ref="U718:V718"/>
    <mergeCell ref="S739:T739"/>
    <mergeCell ref="U727:V727"/>
    <mergeCell ref="S729:T729"/>
    <mergeCell ref="U759:V759"/>
    <mergeCell ref="U743:V743"/>
    <mergeCell ref="S744:T744"/>
    <mergeCell ref="U744:V744"/>
    <mergeCell ref="S745:T745"/>
    <mergeCell ref="S766:T766"/>
    <mergeCell ref="U775:V775"/>
    <mergeCell ref="U715:V715"/>
    <mergeCell ref="S716:T716"/>
    <mergeCell ref="U716:V716"/>
    <mergeCell ref="S717:T717"/>
    <mergeCell ref="S742:T742"/>
    <mergeCell ref="U742:V742"/>
    <mergeCell ref="S743:T743"/>
    <mergeCell ref="U719:V719"/>
    <mergeCell ref="S720:T720"/>
    <mergeCell ref="U720:V720"/>
    <mergeCell ref="S721:T721"/>
    <mergeCell ref="U721:V721"/>
    <mergeCell ref="S722:T722"/>
    <mergeCell ref="U722:V722"/>
    <mergeCell ref="S723:T723"/>
    <mergeCell ref="U723:V723"/>
    <mergeCell ref="U751:V751"/>
    <mergeCell ref="S719:T719"/>
    <mergeCell ref="S738:T738"/>
    <mergeCell ref="U738:V738"/>
    <mergeCell ref="U729:V729"/>
    <mergeCell ref="S728:T728"/>
    <mergeCell ref="S749:T749"/>
    <mergeCell ref="U749:V749"/>
    <mergeCell ref="S732:T732"/>
    <mergeCell ref="S750:T750"/>
    <mergeCell ref="S734:T734"/>
    <mergeCell ref="A724:A729"/>
    <mergeCell ref="A730:A735"/>
    <mergeCell ref="A736:A741"/>
    <mergeCell ref="A742:A747"/>
    <mergeCell ref="A748:A753"/>
    <mergeCell ref="S752:T752"/>
    <mergeCell ref="A754:A759"/>
    <mergeCell ref="A760:A765"/>
    <mergeCell ref="U754:V754"/>
    <mergeCell ref="S754:T754"/>
    <mergeCell ref="S724:T724"/>
    <mergeCell ref="U724:V724"/>
    <mergeCell ref="S725:T725"/>
    <mergeCell ref="U734:V734"/>
    <mergeCell ref="S735:T735"/>
    <mergeCell ref="U735:V735"/>
    <mergeCell ref="U725:V725"/>
    <mergeCell ref="S726:T726"/>
    <mergeCell ref="S736:T736"/>
    <mergeCell ref="U736:V736"/>
    <mergeCell ref="S737:T737"/>
    <mergeCell ref="U737:V737"/>
    <mergeCell ref="S761:T761"/>
    <mergeCell ref="U761:V761"/>
    <mergeCell ref="S746:T746"/>
    <mergeCell ref="U746:V746"/>
    <mergeCell ref="S747:T747"/>
    <mergeCell ref="U747:V747"/>
    <mergeCell ref="U732:V732"/>
    <mergeCell ref="U763:V763"/>
    <mergeCell ref="S764:T764"/>
    <mergeCell ref="U764:V764"/>
    <mergeCell ref="U765:V765"/>
    <mergeCell ref="S781:T781"/>
    <mergeCell ref="U781:V781"/>
    <mergeCell ref="S782:T782"/>
    <mergeCell ref="U793:V793"/>
    <mergeCell ref="S808:T808"/>
    <mergeCell ref="U808:V808"/>
    <mergeCell ref="S809:T809"/>
    <mergeCell ref="U809:V809"/>
    <mergeCell ref="U788:V788"/>
    <mergeCell ref="S789:T789"/>
    <mergeCell ref="U789:V789"/>
    <mergeCell ref="S790:T790"/>
    <mergeCell ref="U790:V790"/>
    <mergeCell ref="S786:T786"/>
    <mergeCell ref="U786:V786"/>
    <mergeCell ref="U791:V791"/>
    <mergeCell ref="S765:T765"/>
    <mergeCell ref="U766:V766"/>
    <mergeCell ref="S795:T795"/>
    <mergeCell ref="U795:V795"/>
    <mergeCell ref="S792:T792"/>
    <mergeCell ref="S799:T799"/>
    <mergeCell ref="S784:T784"/>
    <mergeCell ref="U784:V784"/>
    <mergeCell ref="U773:V773"/>
    <mergeCell ref="S774:T774"/>
    <mergeCell ref="U774:V774"/>
    <mergeCell ref="S775:T775"/>
    <mergeCell ref="S776:T776"/>
    <mergeCell ref="U776:V776"/>
    <mergeCell ref="S777:T777"/>
    <mergeCell ref="U777:V777"/>
    <mergeCell ref="U782:V782"/>
    <mergeCell ref="S783:T783"/>
    <mergeCell ref="U783:V783"/>
    <mergeCell ref="U778:V778"/>
    <mergeCell ref="S779:T779"/>
    <mergeCell ref="S796:T796"/>
    <mergeCell ref="U796:V796"/>
    <mergeCell ref="S791:T791"/>
    <mergeCell ref="U792:V792"/>
    <mergeCell ref="S793:T793"/>
    <mergeCell ref="S785:T785"/>
    <mergeCell ref="U785:V785"/>
    <mergeCell ref="S787:T787"/>
    <mergeCell ref="U787:V787"/>
    <mergeCell ref="S788:T788"/>
    <mergeCell ref="S794:T794"/>
    <mergeCell ref="U794:V794"/>
    <mergeCell ref="S815:T815"/>
    <mergeCell ref="U815:V815"/>
    <mergeCell ref="U797:V797"/>
    <mergeCell ref="S802:T802"/>
    <mergeCell ref="U802:V802"/>
    <mergeCell ref="S803:T803"/>
    <mergeCell ref="S798:T798"/>
    <mergeCell ref="U798:V798"/>
    <mergeCell ref="S831:T831"/>
    <mergeCell ref="S832:T832"/>
    <mergeCell ref="U832:V832"/>
    <mergeCell ref="S833:T833"/>
    <mergeCell ref="U833:V833"/>
    <mergeCell ref="U806:V806"/>
    <mergeCell ref="S797:T797"/>
    <mergeCell ref="U803:V803"/>
    <mergeCell ref="S804:T804"/>
    <mergeCell ref="U804:V804"/>
    <mergeCell ref="S816:T816"/>
    <mergeCell ref="U799:V799"/>
    <mergeCell ref="S807:T807"/>
    <mergeCell ref="U807:V807"/>
    <mergeCell ref="S812:T812"/>
    <mergeCell ref="S819:T819"/>
    <mergeCell ref="S813:T813"/>
    <mergeCell ref="U813:V813"/>
    <mergeCell ref="S805:T805"/>
    <mergeCell ref="U805:V805"/>
    <mergeCell ref="S810:T810"/>
    <mergeCell ref="U810:V810"/>
    <mergeCell ref="S806:T806"/>
    <mergeCell ref="U811:V811"/>
    <mergeCell ref="U817:V817"/>
    <mergeCell ref="S818:T818"/>
    <mergeCell ref="U818:V818"/>
    <mergeCell ref="S838:T838"/>
    <mergeCell ref="U838:V838"/>
    <mergeCell ref="S839:T839"/>
    <mergeCell ref="U839:V839"/>
    <mergeCell ref="S827:T827"/>
    <mergeCell ref="U827:V827"/>
    <mergeCell ref="S828:T828"/>
    <mergeCell ref="S821:T821"/>
    <mergeCell ref="U821:V821"/>
    <mergeCell ref="S822:T822"/>
    <mergeCell ref="U822:V822"/>
    <mergeCell ref="S823:T823"/>
    <mergeCell ref="U816:V816"/>
    <mergeCell ref="U823:V823"/>
    <mergeCell ref="U835:V835"/>
    <mergeCell ref="U831:V831"/>
    <mergeCell ref="S836:T836"/>
    <mergeCell ref="U837:V837"/>
    <mergeCell ref="U819:V819"/>
    <mergeCell ref="U830:V830"/>
    <mergeCell ref="S837:T837"/>
    <mergeCell ref="S811:T811"/>
    <mergeCell ref="U812:V812"/>
    <mergeCell ref="U828:V828"/>
    <mergeCell ref="S820:T820"/>
    <mergeCell ref="U820:V820"/>
    <mergeCell ref="S830:T830"/>
    <mergeCell ref="S817:T817"/>
    <mergeCell ref="S814:T814"/>
    <mergeCell ref="U814:V814"/>
    <mergeCell ref="S840:T840"/>
    <mergeCell ref="U840:V840"/>
    <mergeCell ref="S864:T864"/>
    <mergeCell ref="U864:V864"/>
    <mergeCell ref="S865:T865"/>
    <mergeCell ref="U865:V865"/>
    <mergeCell ref="S866:T866"/>
    <mergeCell ref="U866:V866"/>
    <mergeCell ref="S824:T824"/>
    <mergeCell ref="U824:V824"/>
    <mergeCell ref="S825:T825"/>
    <mergeCell ref="U825:V825"/>
    <mergeCell ref="S829:T829"/>
    <mergeCell ref="S826:T826"/>
    <mergeCell ref="U826:V826"/>
    <mergeCell ref="U863:V863"/>
    <mergeCell ref="S860:T860"/>
    <mergeCell ref="U860:V860"/>
    <mergeCell ref="S861:T861"/>
    <mergeCell ref="U861:V861"/>
    <mergeCell ref="U829:V829"/>
    <mergeCell ref="U834:V834"/>
    <mergeCell ref="S835:T835"/>
    <mergeCell ref="S850:T850"/>
    <mergeCell ref="U850:V850"/>
    <mergeCell ref="S851:T851"/>
    <mergeCell ref="U851:V851"/>
    <mergeCell ref="S852:T852"/>
    <mergeCell ref="S834:T834"/>
    <mergeCell ref="S868:T868"/>
    <mergeCell ref="U868:V868"/>
    <mergeCell ref="S869:T869"/>
    <mergeCell ref="S874:T874"/>
    <mergeCell ref="S870:T870"/>
    <mergeCell ref="U870:V870"/>
    <mergeCell ref="U869:V869"/>
    <mergeCell ref="U871:V871"/>
    <mergeCell ref="S872:T872"/>
    <mergeCell ref="U872:V872"/>
    <mergeCell ref="S873:T873"/>
    <mergeCell ref="U873:V873"/>
    <mergeCell ref="S871:T871"/>
    <mergeCell ref="U874:V874"/>
    <mergeCell ref="S841:T841"/>
    <mergeCell ref="U841:V841"/>
    <mergeCell ref="S843:T843"/>
    <mergeCell ref="U843:V843"/>
    <mergeCell ref="S862:T862"/>
    <mergeCell ref="U862:V862"/>
    <mergeCell ref="S863:T863"/>
    <mergeCell ref="U852:V852"/>
    <mergeCell ref="S854:T854"/>
    <mergeCell ref="S853:T853"/>
    <mergeCell ref="S842:T842"/>
    <mergeCell ref="U842:V842"/>
    <mergeCell ref="S1009:T1009"/>
    <mergeCell ref="U1009:V1009"/>
    <mergeCell ref="S1010:T1010"/>
    <mergeCell ref="U1010:V1010"/>
    <mergeCell ref="S1011:T1011"/>
    <mergeCell ref="U1011:V1011"/>
    <mergeCell ref="U945:V945"/>
    <mergeCell ref="U854:V854"/>
    <mergeCell ref="S855:T855"/>
    <mergeCell ref="U855:V855"/>
    <mergeCell ref="U896:V896"/>
    <mergeCell ref="S897:T897"/>
    <mergeCell ref="U897:V897"/>
    <mergeCell ref="S898:T898"/>
    <mergeCell ref="U898:V898"/>
    <mergeCell ref="S899:T899"/>
    <mergeCell ref="U882:V882"/>
    <mergeCell ref="S883:T883"/>
    <mergeCell ref="S902:T902"/>
    <mergeCell ref="U902:V902"/>
    <mergeCell ref="U899:V899"/>
    <mergeCell ref="S876:T876"/>
    <mergeCell ref="U876:V876"/>
    <mergeCell ref="U892:V892"/>
    <mergeCell ref="S997:T997"/>
    <mergeCell ref="U997:V997"/>
    <mergeCell ref="S981:T981"/>
    <mergeCell ref="U981:V981"/>
    <mergeCell ref="S982:T982"/>
    <mergeCell ref="U982:V982"/>
    <mergeCell ref="S893:T893"/>
    <mergeCell ref="U893:V893"/>
    <mergeCell ref="S983:T983"/>
    <mergeCell ref="U983:V983"/>
    <mergeCell ref="S986:T986"/>
    <mergeCell ref="U986:V986"/>
    <mergeCell ref="S994:T994"/>
    <mergeCell ref="U994:V994"/>
    <mergeCell ref="S975:T975"/>
    <mergeCell ref="U975:V975"/>
    <mergeCell ref="S984:T984"/>
    <mergeCell ref="U984:V984"/>
    <mergeCell ref="S978:T978"/>
    <mergeCell ref="U978:V978"/>
    <mergeCell ref="S985:T985"/>
    <mergeCell ref="U985:V985"/>
    <mergeCell ref="S979:T979"/>
    <mergeCell ref="U979:V979"/>
    <mergeCell ref="S980:T980"/>
    <mergeCell ref="U980:V980"/>
    <mergeCell ref="S987:T987"/>
    <mergeCell ref="U987:V987"/>
    <mergeCell ref="S967:T967"/>
    <mergeCell ref="U967:V967"/>
    <mergeCell ref="S988:T988"/>
    <mergeCell ref="U988:V988"/>
    <mergeCell ref="S989:T989"/>
    <mergeCell ref="U989:V989"/>
    <mergeCell ref="S990:T990"/>
    <mergeCell ref="U990:V990"/>
    <mergeCell ref="S991:T991"/>
    <mergeCell ref="U991:V991"/>
    <mergeCell ref="S992:T992"/>
    <mergeCell ref="U992:V992"/>
    <mergeCell ref="S993:T993"/>
    <mergeCell ref="U993:V993"/>
    <mergeCell ref="S976:T976"/>
    <mergeCell ref="U976:V976"/>
    <mergeCell ref="S995:T995"/>
    <mergeCell ref="U995:V995"/>
    <mergeCell ref="S968:T968"/>
    <mergeCell ref="U968:V968"/>
    <mergeCell ref="S969:T969"/>
    <mergeCell ref="U969:V969"/>
    <mergeCell ref="S970:T970"/>
    <mergeCell ref="U970:V970"/>
    <mergeCell ref="S971:T971"/>
    <mergeCell ref="U971:V971"/>
    <mergeCell ref="S972:T972"/>
    <mergeCell ref="U972:V972"/>
    <mergeCell ref="S973:T973"/>
    <mergeCell ref="U973:V973"/>
    <mergeCell ref="S974:T974"/>
    <mergeCell ref="U974:V974"/>
    <mergeCell ref="U1014:V1014"/>
    <mergeCell ref="S1015:T1015"/>
    <mergeCell ref="U1015:V1015"/>
    <mergeCell ref="S1016:T1016"/>
    <mergeCell ref="U1016:V1016"/>
    <mergeCell ref="S1017:T1017"/>
    <mergeCell ref="U1017:V1017"/>
    <mergeCell ref="S1024:T1024"/>
    <mergeCell ref="U1024:V1024"/>
    <mergeCell ref="S1025:T1025"/>
    <mergeCell ref="U1025:V1025"/>
    <mergeCell ref="S1026:T1026"/>
    <mergeCell ref="U1026:V1026"/>
    <mergeCell ref="S1027:T1027"/>
    <mergeCell ref="U1027:V1027"/>
    <mergeCell ref="S1028:T1028"/>
    <mergeCell ref="U1028:V1028"/>
    <mergeCell ref="U1077:V1077"/>
    <mergeCell ref="U1070:V1070"/>
    <mergeCell ref="S1029:T1029"/>
    <mergeCell ref="S1018:T1018"/>
    <mergeCell ref="U1018:V1018"/>
    <mergeCell ref="S1019:T1019"/>
    <mergeCell ref="S1021:T1021"/>
    <mergeCell ref="U1021:V1021"/>
    <mergeCell ref="S1022:T1022"/>
    <mergeCell ref="U1022:V1022"/>
    <mergeCell ref="S1023:T1023"/>
    <mergeCell ref="U1023:V1023"/>
    <mergeCell ref="S1030:T1030"/>
    <mergeCell ref="U1030:V1030"/>
    <mergeCell ref="S1031:T1031"/>
    <mergeCell ref="S1054:T1054"/>
    <mergeCell ref="U1054:V1054"/>
    <mergeCell ref="S1055:T1055"/>
    <mergeCell ref="U1055:V1055"/>
    <mergeCell ref="U1031:V1031"/>
    <mergeCell ref="S1032:T1032"/>
    <mergeCell ref="U1032:V1032"/>
    <mergeCell ref="S1033:T1033"/>
    <mergeCell ref="U1033:V1033"/>
    <mergeCell ref="U1029:V1029"/>
    <mergeCell ref="S1034:T1034"/>
    <mergeCell ref="U1034:V1034"/>
    <mergeCell ref="S1035:T1035"/>
    <mergeCell ref="U1035:V1035"/>
    <mergeCell ref="S1048:T1048"/>
    <mergeCell ref="U1048:V1048"/>
    <mergeCell ref="S1049:T1049"/>
    <mergeCell ref="S1076:T1076"/>
    <mergeCell ref="U1076:V1076"/>
    <mergeCell ref="S1077:T1077"/>
    <mergeCell ref="S1120:T1120"/>
    <mergeCell ref="U1120:V1120"/>
    <mergeCell ref="U1049:V1049"/>
    <mergeCell ref="S1050:T1050"/>
    <mergeCell ref="U1050:V1050"/>
    <mergeCell ref="S1051:T1051"/>
    <mergeCell ref="U1051:V1051"/>
    <mergeCell ref="S1052:T1052"/>
    <mergeCell ref="U1052:V1052"/>
    <mergeCell ref="S1053:T1053"/>
    <mergeCell ref="U1053:V1053"/>
    <mergeCell ref="S1073:T1073"/>
    <mergeCell ref="U1073:V1073"/>
    <mergeCell ref="S1074:T1074"/>
    <mergeCell ref="U1074:V1074"/>
    <mergeCell ref="S1075:T1075"/>
    <mergeCell ref="U1075:V1075"/>
    <mergeCell ref="S1087:T1087"/>
    <mergeCell ref="U1087:V1087"/>
    <mergeCell ref="S1071:T1071"/>
    <mergeCell ref="U1071:V1071"/>
    <mergeCell ref="U1057:V1057"/>
    <mergeCell ref="S1058:T1058"/>
    <mergeCell ref="U1058:V1058"/>
    <mergeCell ref="S1059:T1059"/>
    <mergeCell ref="U1059:V1059"/>
    <mergeCell ref="U1069:V1069"/>
    <mergeCell ref="S1070:T1070"/>
    <mergeCell ref="U1082:V1082"/>
    <mergeCell ref="S1078:T1078"/>
    <mergeCell ref="S1079:T1079"/>
    <mergeCell ref="S1080:T1080"/>
    <mergeCell ref="S1081:T1081"/>
    <mergeCell ref="S1082:T1082"/>
    <mergeCell ref="S1083:T1083"/>
    <mergeCell ref="U1078:V1078"/>
    <mergeCell ref="U1079:V1079"/>
    <mergeCell ref="U1080:V1080"/>
    <mergeCell ref="U1081:V1081"/>
    <mergeCell ref="U1083:V1083"/>
    <mergeCell ref="S1084:T1084"/>
    <mergeCell ref="U1084:V1084"/>
    <mergeCell ref="S1085:T1085"/>
    <mergeCell ref="U1085:V1085"/>
    <mergeCell ref="U1099:V1099"/>
    <mergeCell ref="S1100:T1100"/>
    <mergeCell ref="U1100:V1100"/>
    <mergeCell ref="S1093:T1093"/>
    <mergeCell ref="U1093:V1093"/>
    <mergeCell ref="U1088:V1088"/>
    <mergeCell ref="U1089:V1089"/>
    <mergeCell ref="U1090:V1090"/>
    <mergeCell ref="U1091:V1091"/>
    <mergeCell ref="U1092:V1092"/>
    <mergeCell ref="U1096:V1096"/>
    <mergeCell ref="U1097:V1097"/>
    <mergeCell ref="U1098:V1098"/>
    <mergeCell ref="U1094:V1094"/>
    <mergeCell ref="U1095:V1095"/>
    <mergeCell ref="S1086:T1086"/>
    <mergeCell ref="U1086:V1086"/>
    <mergeCell ref="U1101:V1101"/>
    <mergeCell ref="U1114:V1114"/>
    <mergeCell ref="U1115:V1115"/>
    <mergeCell ref="S1138:T1138"/>
    <mergeCell ref="U1138:V1138"/>
    <mergeCell ref="S1139:T1139"/>
    <mergeCell ref="U1139:V1139"/>
    <mergeCell ref="U1111:V1111"/>
    <mergeCell ref="S1112:T1112"/>
    <mergeCell ref="U1112:V1112"/>
    <mergeCell ref="S1113:T1113"/>
    <mergeCell ref="U1113:V1113"/>
    <mergeCell ref="U1124:V1124"/>
    <mergeCell ref="U1125:V1125"/>
    <mergeCell ref="U1104:V1104"/>
    <mergeCell ref="S1105:T1105"/>
    <mergeCell ref="U1105:V1105"/>
    <mergeCell ref="S1106:T1106"/>
    <mergeCell ref="U1106:V1106"/>
    <mergeCell ref="S1107:T1107"/>
    <mergeCell ref="U1107:V1107"/>
    <mergeCell ref="U1135:V1135"/>
    <mergeCell ref="S1136:T1136"/>
    <mergeCell ref="U1108:V1108"/>
    <mergeCell ref="S1109:T1109"/>
    <mergeCell ref="U1116:V1116"/>
    <mergeCell ref="S1117:T1117"/>
    <mergeCell ref="U1102:V1102"/>
    <mergeCell ref="S1103:T1103"/>
    <mergeCell ref="U1103:V1103"/>
    <mergeCell ref="S1104:T1104"/>
    <mergeCell ref="S1121:T1121"/>
    <mergeCell ref="U1121:V1121"/>
    <mergeCell ref="S1122:T1122"/>
    <mergeCell ref="U1122:V1122"/>
    <mergeCell ref="S1123:T1123"/>
    <mergeCell ref="U1123:V1123"/>
    <mergeCell ref="S1145:T1145"/>
    <mergeCell ref="U1145:V1145"/>
    <mergeCell ref="S1146:T1146"/>
    <mergeCell ref="U1146:V1146"/>
    <mergeCell ref="S1147:T1147"/>
    <mergeCell ref="U1147:V1147"/>
    <mergeCell ref="S1148:T1148"/>
    <mergeCell ref="U1148:V1148"/>
    <mergeCell ref="S1102:T1102"/>
    <mergeCell ref="S1140:T1140"/>
    <mergeCell ref="U1109:V1109"/>
    <mergeCell ref="S1110:T1110"/>
    <mergeCell ref="U1110:V1110"/>
    <mergeCell ref="U1117:V1117"/>
    <mergeCell ref="S1118:T1118"/>
    <mergeCell ref="U1118:V1118"/>
    <mergeCell ref="S1119:T1119"/>
    <mergeCell ref="U1119:V1119"/>
    <mergeCell ref="S1125:T1125"/>
    <mergeCell ref="S1111:T1111"/>
    <mergeCell ref="S1144:T1144"/>
    <mergeCell ref="U1144:V1144"/>
    <mergeCell ref="S1198:T1198"/>
    <mergeCell ref="U1198:V1198"/>
    <mergeCell ref="W1234:W1239"/>
    <mergeCell ref="U1225:V1225"/>
    <mergeCell ref="S1226:T1226"/>
    <mergeCell ref="U1226:V1226"/>
    <mergeCell ref="S1227:T1227"/>
    <mergeCell ref="U1227:V1227"/>
    <mergeCell ref="S1228:T1228"/>
    <mergeCell ref="U1228:V1228"/>
    <mergeCell ref="S1229:T1229"/>
    <mergeCell ref="U1229:V1229"/>
    <mergeCell ref="S1230:T1230"/>
    <mergeCell ref="U1230:V1230"/>
    <mergeCell ref="S1231:T1231"/>
    <mergeCell ref="U1231:V1231"/>
    <mergeCell ref="S1232:T1232"/>
    <mergeCell ref="U1232:V1232"/>
    <mergeCell ref="W1228:W1233"/>
    <mergeCell ref="S1225:T1225"/>
    <mergeCell ref="S1234:T1234"/>
    <mergeCell ref="U1234:V1234"/>
    <mergeCell ref="S1235:T1235"/>
    <mergeCell ref="U1235:V1235"/>
    <mergeCell ref="S1236:T1236"/>
    <mergeCell ref="U1236:V1236"/>
    <mergeCell ref="S1237:T1237"/>
    <mergeCell ref="U1237:V1237"/>
    <mergeCell ref="S1238:T1238"/>
    <mergeCell ref="S1204:T1204"/>
    <mergeCell ref="U1204:V1204"/>
    <mergeCell ref="S1205:T1205"/>
    <mergeCell ref="U1205:V1205"/>
    <mergeCell ref="S1206:T1206"/>
    <mergeCell ref="U1206:V1206"/>
    <mergeCell ref="S1210:T1210"/>
    <mergeCell ref="U1210:V1210"/>
    <mergeCell ref="S1211:T1211"/>
    <mergeCell ref="U1211:V1211"/>
    <mergeCell ref="S1212:T1212"/>
    <mergeCell ref="U1212:V1212"/>
    <mergeCell ref="S1213:T1213"/>
    <mergeCell ref="S1209:T1209"/>
    <mergeCell ref="U1209:V1209"/>
    <mergeCell ref="S1215:T1215"/>
    <mergeCell ref="S1208:T1208"/>
    <mergeCell ref="U1208:V1208"/>
    <mergeCell ref="U1253:V1253"/>
    <mergeCell ref="U1238:V1238"/>
    <mergeCell ref="S1239:T1239"/>
    <mergeCell ref="U1239:V1239"/>
    <mergeCell ref="S1249:T1249"/>
    <mergeCell ref="U1249:V1249"/>
    <mergeCell ref="S1250:T1250"/>
    <mergeCell ref="U1250:V1250"/>
    <mergeCell ref="U1251:V1251"/>
    <mergeCell ref="U1215:V1215"/>
    <mergeCell ref="S1233:T1233"/>
    <mergeCell ref="U1233:V1233"/>
    <mergeCell ref="S1216:T1216"/>
    <mergeCell ref="U1216:V1216"/>
    <mergeCell ref="S1217:T1217"/>
    <mergeCell ref="U1217:V1217"/>
    <mergeCell ref="S1218:T1218"/>
    <mergeCell ref="S1279:T1279"/>
    <mergeCell ref="S1240:T1240"/>
    <mergeCell ref="U1240:V1240"/>
    <mergeCell ref="S1241:T1241"/>
    <mergeCell ref="U1241:V1241"/>
    <mergeCell ref="S1242:T1242"/>
    <mergeCell ref="U1242:V1242"/>
    <mergeCell ref="S1243:T1243"/>
    <mergeCell ref="U1243:V1243"/>
    <mergeCell ref="S1244:T1244"/>
    <mergeCell ref="U1244:V1244"/>
    <mergeCell ref="S1245:T1245"/>
    <mergeCell ref="U1245:V1245"/>
    <mergeCell ref="S1263:T1263"/>
    <mergeCell ref="U1263:V1263"/>
    <mergeCell ref="S1246:T1246"/>
    <mergeCell ref="U1246:V1246"/>
    <mergeCell ref="S1247:T1247"/>
    <mergeCell ref="U1247:V1247"/>
    <mergeCell ref="S1248:T1248"/>
    <mergeCell ref="U1248:V1248"/>
    <mergeCell ref="S1258:T1258"/>
    <mergeCell ref="U1258:V1258"/>
    <mergeCell ref="U1273:V1273"/>
    <mergeCell ref="S1262:T1262"/>
    <mergeCell ref="U1262:V1262"/>
    <mergeCell ref="S1266:T1266"/>
    <mergeCell ref="U1266:V1266"/>
    <mergeCell ref="S1267:T1267"/>
    <mergeCell ref="U1267:V1267"/>
    <mergeCell ref="S1268:T1268"/>
    <mergeCell ref="U1268:V1268"/>
    <mergeCell ref="S1281:T1281"/>
    <mergeCell ref="U1281:V1281"/>
    <mergeCell ref="S1274:T1274"/>
    <mergeCell ref="U1256:V1256"/>
    <mergeCell ref="S1257:T1257"/>
    <mergeCell ref="U1257:V1257"/>
    <mergeCell ref="S1261:T1261"/>
    <mergeCell ref="U1261:V1261"/>
    <mergeCell ref="U1264:V1264"/>
    <mergeCell ref="S1265:T1265"/>
    <mergeCell ref="U1265:V1265"/>
    <mergeCell ref="S1307:T1307"/>
    <mergeCell ref="U1307:V1307"/>
    <mergeCell ref="U1280:V1280"/>
    <mergeCell ref="S1282:T1282"/>
    <mergeCell ref="U1282:V1282"/>
    <mergeCell ref="S1306:T1306"/>
    <mergeCell ref="U1306:V1306"/>
    <mergeCell ref="S1288:T1288"/>
    <mergeCell ref="U1288:V1288"/>
    <mergeCell ref="S1289:T1289"/>
    <mergeCell ref="U1289:V1289"/>
    <mergeCell ref="S1290:T1290"/>
    <mergeCell ref="U1290:V1290"/>
    <mergeCell ref="S1291:T1291"/>
    <mergeCell ref="U1291:V1291"/>
    <mergeCell ref="S1292:T1292"/>
    <mergeCell ref="U1272:V1272"/>
    <mergeCell ref="S1273:T1273"/>
    <mergeCell ref="U1259:V1259"/>
    <mergeCell ref="S1260:T1260"/>
    <mergeCell ref="U1260:V1260"/>
    <mergeCell ref="S1269:T1269"/>
    <mergeCell ref="U1269:V1269"/>
    <mergeCell ref="S1271:T1271"/>
    <mergeCell ref="U1271:V1271"/>
    <mergeCell ref="S1272:T1272"/>
    <mergeCell ref="U1279:V1279"/>
    <mergeCell ref="S1275:T1275"/>
    <mergeCell ref="U1275:V1275"/>
    <mergeCell ref="S1264:T1264"/>
    <mergeCell ref="S1259:T1259"/>
    <mergeCell ref="S1330:T1330"/>
    <mergeCell ref="U1330:V1330"/>
    <mergeCell ref="S1331:T1331"/>
    <mergeCell ref="U1331:V1331"/>
    <mergeCell ref="S1315:T1315"/>
    <mergeCell ref="U1315:V1315"/>
    <mergeCell ref="U1274:V1274"/>
    <mergeCell ref="S1276:T1276"/>
    <mergeCell ref="S1317:T1317"/>
    <mergeCell ref="U1317:V1317"/>
    <mergeCell ref="S1319:T1319"/>
    <mergeCell ref="U1319:V1319"/>
    <mergeCell ref="S1320:T1320"/>
    <mergeCell ref="U1320:V1320"/>
    <mergeCell ref="S1321:T1321"/>
    <mergeCell ref="U1321:V1321"/>
    <mergeCell ref="S1309:T1309"/>
    <mergeCell ref="U1309:V1309"/>
    <mergeCell ref="S1280:T1280"/>
    <mergeCell ref="S1303:T1303"/>
    <mergeCell ref="U1303:V1303"/>
    <mergeCell ref="S1304:T1304"/>
    <mergeCell ref="U1305:V1305"/>
    <mergeCell ref="S1294:T1294"/>
    <mergeCell ref="U1294:V1294"/>
    <mergeCell ref="U1296:V1296"/>
    <mergeCell ref="S1297:T1297"/>
    <mergeCell ref="U1297:V1297"/>
    <mergeCell ref="S1287:T1287"/>
    <mergeCell ref="U1287:V1287"/>
    <mergeCell ref="S1388:T1388"/>
    <mergeCell ref="U1388:V1388"/>
    <mergeCell ref="S1389:T1389"/>
    <mergeCell ref="U1389:V1389"/>
    <mergeCell ref="S1392:T1392"/>
    <mergeCell ref="U1392:V1392"/>
    <mergeCell ref="S1308:T1308"/>
    <mergeCell ref="U1308:V1308"/>
    <mergeCell ref="S1394:T1394"/>
    <mergeCell ref="U1394:V1394"/>
    <mergeCell ref="S1310:T1310"/>
    <mergeCell ref="U1310:V1310"/>
    <mergeCell ref="S1311:T1311"/>
    <mergeCell ref="U1311:V1311"/>
    <mergeCell ref="S1312:T1312"/>
    <mergeCell ref="U1312:V1312"/>
    <mergeCell ref="S1313:T1313"/>
    <mergeCell ref="U1313:V1313"/>
    <mergeCell ref="S1314:T1314"/>
    <mergeCell ref="U1314:V1314"/>
    <mergeCell ref="S1318:T1318"/>
    <mergeCell ref="U1318:V1318"/>
    <mergeCell ref="S1332:T1332"/>
    <mergeCell ref="U1332:V1332"/>
    <mergeCell ref="S1333:T1333"/>
    <mergeCell ref="U1333:V1333"/>
    <mergeCell ref="S1322:T1322"/>
    <mergeCell ref="U1322:V1322"/>
    <mergeCell ref="S1323:T1323"/>
    <mergeCell ref="U1323:V1323"/>
    <mergeCell ref="S1423:T1423"/>
    <mergeCell ref="U1423:V1423"/>
    <mergeCell ref="S1424:T1424"/>
    <mergeCell ref="U1424:V1424"/>
    <mergeCell ref="S1425:T1425"/>
    <mergeCell ref="U1425:V1425"/>
    <mergeCell ref="S1316:T1316"/>
    <mergeCell ref="U1316:V1316"/>
    <mergeCell ref="S1417:T1417"/>
    <mergeCell ref="U1417:V1417"/>
    <mergeCell ref="S1418:T1418"/>
    <mergeCell ref="U1418:V1418"/>
    <mergeCell ref="U1363:V1363"/>
    <mergeCell ref="S1364:T1364"/>
    <mergeCell ref="U1364:V1364"/>
    <mergeCell ref="S1365:T1365"/>
    <mergeCell ref="U1365:V1365"/>
    <mergeCell ref="S1367:T1367"/>
    <mergeCell ref="U1367:V1367"/>
    <mergeCell ref="U1368:V1368"/>
    <mergeCell ref="S1369:T1369"/>
    <mergeCell ref="U1369:V1369"/>
    <mergeCell ref="S1419:T1419"/>
    <mergeCell ref="U1419:V1419"/>
    <mergeCell ref="S1384:T1384"/>
    <mergeCell ref="U1384:V1384"/>
    <mergeCell ref="U1403:V1403"/>
    <mergeCell ref="S1404:T1404"/>
    <mergeCell ref="U1404:V1404"/>
    <mergeCell ref="S1405:T1405"/>
    <mergeCell ref="U1405:V1405"/>
    <mergeCell ref="S1398:T1398"/>
    <mergeCell ref="S1411:T1411"/>
    <mergeCell ref="U1411:V1411"/>
    <mergeCell ref="U1398:V1398"/>
    <mergeCell ref="S1399:T1399"/>
    <mergeCell ref="U1399:V1399"/>
    <mergeCell ref="S1400:T1400"/>
    <mergeCell ref="U1400:V1400"/>
    <mergeCell ref="S1401:T1401"/>
    <mergeCell ref="U1401:V1401"/>
    <mergeCell ref="U1409:V1409"/>
    <mergeCell ref="S1410:T1410"/>
    <mergeCell ref="U1410:V1410"/>
    <mergeCell ref="U1408:V1408"/>
    <mergeCell ref="S1409:T1409"/>
    <mergeCell ref="S1406:T1406"/>
    <mergeCell ref="U1406:V1406"/>
    <mergeCell ref="S1407:T1407"/>
    <mergeCell ref="U1407:V1407"/>
    <mergeCell ref="S1402:T1402"/>
    <mergeCell ref="U1402:V1402"/>
    <mergeCell ref="S1403:T1403"/>
    <mergeCell ref="S1416:T1416"/>
    <mergeCell ref="U1416:V1416"/>
    <mergeCell ref="S1435:T1435"/>
    <mergeCell ref="U1435:V1435"/>
    <mergeCell ref="S1462:T1462"/>
    <mergeCell ref="U1462:V1462"/>
    <mergeCell ref="S1463:T1463"/>
    <mergeCell ref="U1463:V1463"/>
    <mergeCell ref="S1464:T1464"/>
    <mergeCell ref="U1464:V1464"/>
    <mergeCell ref="S1439:T1439"/>
    <mergeCell ref="U1439:V1439"/>
    <mergeCell ref="S1440:T1440"/>
    <mergeCell ref="U1440:V1440"/>
    <mergeCell ref="S1442:T1442"/>
    <mergeCell ref="U1448:V1448"/>
    <mergeCell ref="S1461:T1461"/>
    <mergeCell ref="S1446:T1446"/>
    <mergeCell ref="U1446:V1446"/>
    <mergeCell ref="S1447:T1447"/>
    <mergeCell ref="U1447:V1447"/>
    <mergeCell ref="S1448:T1448"/>
    <mergeCell ref="S1433:T1433"/>
    <mergeCell ref="U1433:V1433"/>
    <mergeCell ref="S1434:T1434"/>
    <mergeCell ref="S1420:T1420"/>
    <mergeCell ref="U1442:V1442"/>
    <mergeCell ref="S1451:T1451"/>
    <mergeCell ref="U1451:V1451"/>
    <mergeCell ref="S1452:T1452"/>
    <mergeCell ref="U1452:V1452"/>
    <mergeCell ref="S1453:T1453"/>
    <mergeCell ref="S1412:T1412"/>
    <mergeCell ref="U1412:V1412"/>
    <mergeCell ref="S1414:T1414"/>
    <mergeCell ref="U1414:V1414"/>
    <mergeCell ref="S1413:T1413"/>
    <mergeCell ref="U1413:V1413"/>
    <mergeCell ref="S1441:T1441"/>
    <mergeCell ref="U1441:V1441"/>
    <mergeCell ref="S1443:T1443"/>
    <mergeCell ref="U1443:V1443"/>
    <mergeCell ref="U1461:V1461"/>
    <mergeCell ref="S1444:T1444"/>
    <mergeCell ref="U1444:V1444"/>
    <mergeCell ref="S1450:T1450"/>
    <mergeCell ref="U1450:V1450"/>
    <mergeCell ref="S1436:T1436"/>
    <mergeCell ref="U1436:V1436"/>
    <mergeCell ref="S1437:T1437"/>
    <mergeCell ref="U1437:V1437"/>
    <mergeCell ref="S1445:T1445"/>
    <mergeCell ref="S1415:T1415"/>
    <mergeCell ref="U1415:V1415"/>
    <mergeCell ref="S1421:T1421"/>
    <mergeCell ref="U1421:V1421"/>
    <mergeCell ref="S1422:T1422"/>
    <mergeCell ref="U1422:V1422"/>
    <mergeCell ref="U1420:V1420"/>
    <mergeCell ref="S1427:T1427"/>
    <mergeCell ref="U1427:V1427"/>
    <mergeCell ref="U1434:V1434"/>
    <mergeCell ref="S1432:T1432"/>
    <mergeCell ref="U1432:V1432"/>
    <mergeCell ref="U1456:V1456"/>
    <mergeCell ref="S1457:T1457"/>
    <mergeCell ref="U1457:V1457"/>
    <mergeCell ref="S1460:T1460"/>
    <mergeCell ref="U1460:V1460"/>
    <mergeCell ref="S1470:T1470"/>
    <mergeCell ref="U1470:V1470"/>
    <mergeCell ref="S1477:T1477"/>
    <mergeCell ref="U1477:V1477"/>
    <mergeCell ref="S1466:T1466"/>
    <mergeCell ref="U1466:V1466"/>
    <mergeCell ref="S1459:T1459"/>
    <mergeCell ref="U1459:V1459"/>
    <mergeCell ref="S1486:T1486"/>
    <mergeCell ref="U1486:V1486"/>
    <mergeCell ref="S1487:T1487"/>
    <mergeCell ref="U1487:V1487"/>
    <mergeCell ref="S1469:T1469"/>
    <mergeCell ref="U1469:V1469"/>
    <mergeCell ref="S1456:T1456"/>
    <mergeCell ref="S1488:T1488"/>
    <mergeCell ref="U1488:V1488"/>
    <mergeCell ref="S1489:T1489"/>
    <mergeCell ref="U1489:V1489"/>
    <mergeCell ref="S1490:T1490"/>
    <mergeCell ref="U1490:V1490"/>
    <mergeCell ref="S1491:T1491"/>
    <mergeCell ref="U1491:V1491"/>
    <mergeCell ref="S1471:T1471"/>
    <mergeCell ref="U1471:V1471"/>
    <mergeCell ref="S1472:T1472"/>
    <mergeCell ref="U1472:V1472"/>
    <mergeCell ref="S1482:T1482"/>
    <mergeCell ref="U1482:V1482"/>
    <mergeCell ref="S1483:T1483"/>
    <mergeCell ref="U1483:V1483"/>
    <mergeCell ref="S1484:T1484"/>
    <mergeCell ref="U1484:V1484"/>
    <mergeCell ref="S1485:T1485"/>
    <mergeCell ref="U1485:V1485"/>
    <mergeCell ref="S1473:T1473"/>
    <mergeCell ref="U1473:V1473"/>
    <mergeCell ref="S1478:T1478"/>
    <mergeCell ref="U1478:V1478"/>
    <mergeCell ref="S1479:T1479"/>
    <mergeCell ref="U1479:V1479"/>
    <mergeCell ref="S1480:T1480"/>
    <mergeCell ref="U1480:V1480"/>
    <mergeCell ref="U1492:V1492"/>
    <mergeCell ref="S1493:T1493"/>
    <mergeCell ref="U1493:V1493"/>
    <mergeCell ref="S1494:T1494"/>
    <mergeCell ref="U1494:V1494"/>
    <mergeCell ref="S1495:T1495"/>
    <mergeCell ref="U1495:V1495"/>
    <mergeCell ref="S1496:T1496"/>
    <mergeCell ref="U1496:V1496"/>
    <mergeCell ref="S1497:T1497"/>
    <mergeCell ref="U1497:V1497"/>
    <mergeCell ref="S1498:T1498"/>
    <mergeCell ref="U1498:V1498"/>
    <mergeCell ref="S1499:T1499"/>
    <mergeCell ref="U1499:V1499"/>
    <mergeCell ref="S1500:T1500"/>
    <mergeCell ref="U1500:V1500"/>
    <mergeCell ref="S1492:T1492"/>
    <mergeCell ref="S1527:T1527"/>
    <mergeCell ref="U1527:V1527"/>
    <mergeCell ref="S1501:T1501"/>
    <mergeCell ref="U1501:V1501"/>
    <mergeCell ref="S1502:T1502"/>
    <mergeCell ref="U1502:V1502"/>
    <mergeCell ref="S1503:T1503"/>
    <mergeCell ref="U1503:V1503"/>
    <mergeCell ref="U1513:V1513"/>
    <mergeCell ref="S1514:T1514"/>
    <mergeCell ref="U1514:V1514"/>
    <mergeCell ref="S1515:T1515"/>
    <mergeCell ref="U1515:V1515"/>
    <mergeCell ref="U1518:V1518"/>
    <mergeCell ref="S1516:T1516"/>
    <mergeCell ref="U1516:V1516"/>
    <mergeCell ref="S1510:T1510"/>
    <mergeCell ref="U1510:V1510"/>
    <mergeCell ref="S1511:T1511"/>
    <mergeCell ref="U1511:V1511"/>
    <mergeCell ref="S1512:T1512"/>
    <mergeCell ref="U1512:V1512"/>
    <mergeCell ref="S1513:T1513"/>
    <mergeCell ref="S1504:T1504"/>
    <mergeCell ref="U1504:V1504"/>
    <mergeCell ref="S1505:T1505"/>
    <mergeCell ref="U1505:V1505"/>
    <mergeCell ref="S1506:T1506"/>
    <mergeCell ref="U1506:V1506"/>
    <mergeCell ref="S1507:T1507"/>
    <mergeCell ref="S1517:T1517"/>
    <mergeCell ref="U1517:V1517"/>
    <mergeCell ref="S1518:T1518"/>
    <mergeCell ref="U1507:V1507"/>
    <mergeCell ref="S1508:T1508"/>
    <mergeCell ref="U1508:V1508"/>
    <mergeCell ref="S1509:T1509"/>
    <mergeCell ref="U1509:V1509"/>
    <mergeCell ref="S1522:T1522"/>
    <mergeCell ref="U1522:V1522"/>
    <mergeCell ref="S1523:T1523"/>
    <mergeCell ref="U1523:V1523"/>
    <mergeCell ref="S1524:T1524"/>
    <mergeCell ref="U1524:V1524"/>
    <mergeCell ref="S1525:T1525"/>
    <mergeCell ref="U1525:V1525"/>
    <mergeCell ref="S1526:T1526"/>
    <mergeCell ref="U1526:V1526"/>
    <mergeCell ref="S1519:T1519"/>
    <mergeCell ref="U1519:V1519"/>
    <mergeCell ref="S1520:T1520"/>
    <mergeCell ref="U1520:V1520"/>
    <mergeCell ref="S1521:T1521"/>
    <mergeCell ref="U1521:V1521"/>
    <mergeCell ref="U1542:V1542"/>
    <mergeCell ref="U1543:V1543"/>
    <mergeCell ref="S1544:T1544"/>
    <mergeCell ref="U1544:V1544"/>
    <mergeCell ref="S1543:T1543"/>
    <mergeCell ref="S1528:T1528"/>
    <mergeCell ref="U1528:V1528"/>
    <mergeCell ref="U1534:V1534"/>
    <mergeCell ref="S1534:T1534"/>
    <mergeCell ref="U1535:V1535"/>
    <mergeCell ref="S1535:T1535"/>
    <mergeCell ref="S1538:T1538"/>
    <mergeCell ref="U1538:V1538"/>
    <mergeCell ref="S1539:T1539"/>
    <mergeCell ref="U1539:V1539"/>
    <mergeCell ref="S1537:T1537"/>
    <mergeCell ref="S1540:T1540"/>
    <mergeCell ref="U1540:V1540"/>
    <mergeCell ref="S1536:T1536"/>
    <mergeCell ref="U1536:V1536"/>
    <mergeCell ref="U1537:V1537"/>
    <mergeCell ref="S1529:T1529"/>
    <mergeCell ref="U1529:V1529"/>
    <mergeCell ref="S1530:T1530"/>
    <mergeCell ref="U1530:V1530"/>
    <mergeCell ref="S1531:T1531"/>
    <mergeCell ref="U1531:V1531"/>
    <mergeCell ref="S1532:T1532"/>
    <mergeCell ref="U1532:V1532"/>
    <mergeCell ref="S1533:T1533"/>
    <mergeCell ref="U1533:V1533"/>
    <mergeCell ref="U1562:V1562"/>
    <mergeCell ref="S1578:T1578"/>
    <mergeCell ref="S1584:T1584"/>
    <mergeCell ref="S1552:T1552"/>
    <mergeCell ref="U1584:V1584"/>
    <mergeCell ref="S1541:T1541"/>
    <mergeCell ref="U1541:V1541"/>
    <mergeCell ref="S1580:T1580"/>
    <mergeCell ref="U1580:V1580"/>
    <mergeCell ref="U1572:V1572"/>
    <mergeCell ref="S1564:T1564"/>
    <mergeCell ref="U1564:V1564"/>
    <mergeCell ref="U1552:V1552"/>
    <mergeCell ref="S1553:T1553"/>
    <mergeCell ref="U1553:V1553"/>
    <mergeCell ref="S1554:T1554"/>
    <mergeCell ref="U1554:V1554"/>
    <mergeCell ref="S1560:T1560"/>
    <mergeCell ref="U1560:V1560"/>
    <mergeCell ref="S1561:T1561"/>
    <mergeCell ref="U1561:V1561"/>
    <mergeCell ref="S1565:T1565"/>
    <mergeCell ref="U1565:V1565"/>
    <mergeCell ref="U1563:V1563"/>
    <mergeCell ref="U1549:V1549"/>
    <mergeCell ref="S1572:T1572"/>
    <mergeCell ref="S1569:T1569"/>
    <mergeCell ref="U1569:V1569"/>
    <mergeCell ref="S1562:T1562"/>
    <mergeCell ref="S1570:T1570"/>
    <mergeCell ref="U1570:V1570"/>
    <mergeCell ref="S1542:T1542"/>
    <mergeCell ref="U1571:V1571"/>
    <mergeCell ref="S1575:T1575"/>
    <mergeCell ref="U1575:V1575"/>
    <mergeCell ref="S1573:T1573"/>
    <mergeCell ref="S1576:T1576"/>
    <mergeCell ref="S1579:T1579"/>
    <mergeCell ref="U1579:V1579"/>
    <mergeCell ref="S1588:T1588"/>
    <mergeCell ref="U1588:V1588"/>
    <mergeCell ref="S1589:T1589"/>
    <mergeCell ref="U1589:V1589"/>
    <mergeCell ref="S1590:T1590"/>
    <mergeCell ref="U1550:V1550"/>
    <mergeCell ref="U1576:V1576"/>
    <mergeCell ref="U1555:V1555"/>
    <mergeCell ref="S1556:T1556"/>
    <mergeCell ref="U1556:V1556"/>
    <mergeCell ref="S1568:T1568"/>
    <mergeCell ref="U1568:V1568"/>
    <mergeCell ref="S1557:T1557"/>
    <mergeCell ref="U1557:V1557"/>
    <mergeCell ref="S1558:T1558"/>
    <mergeCell ref="U1558:V1558"/>
    <mergeCell ref="S1559:T1559"/>
    <mergeCell ref="U1559:V1559"/>
    <mergeCell ref="S1566:T1566"/>
    <mergeCell ref="U1566:V1566"/>
    <mergeCell ref="S1567:T1567"/>
    <mergeCell ref="U1567:V1567"/>
    <mergeCell ref="U1573:V1573"/>
    <mergeCell ref="S1574:T1574"/>
    <mergeCell ref="U1574:V1574"/>
    <mergeCell ref="U1593:V1593"/>
    <mergeCell ref="S1610:T1610"/>
    <mergeCell ref="S1594:T1594"/>
    <mergeCell ref="U1594:V1594"/>
    <mergeCell ref="U1595:V1595"/>
    <mergeCell ref="S1585:T1585"/>
    <mergeCell ref="U1585:V1585"/>
    <mergeCell ref="S1586:T1586"/>
    <mergeCell ref="U1586:V1586"/>
    <mergeCell ref="U1591:V1591"/>
    <mergeCell ref="S1587:T1587"/>
    <mergeCell ref="U1587:V1587"/>
    <mergeCell ref="S1609:T1609"/>
    <mergeCell ref="S1595:T1595"/>
    <mergeCell ref="S1545:T1545"/>
    <mergeCell ref="U1545:V1545"/>
    <mergeCell ref="S1551:T1551"/>
    <mergeCell ref="U1551:V1551"/>
    <mergeCell ref="S1546:T1546"/>
    <mergeCell ref="U1546:V1546"/>
    <mergeCell ref="S1547:T1547"/>
    <mergeCell ref="U1547:V1547"/>
    <mergeCell ref="S1548:T1548"/>
    <mergeCell ref="U1548:V1548"/>
    <mergeCell ref="S1549:T1549"/>
    <mergeCell ref="S1550:T1550"/>
    <mergeCell ref="U1578:V1578"/>
    <mergeCell ref="S1577:T1577"/>
    <mergeCell ref="U1577:V1577"/>
    <mergeCell ref="S1571:T1571"/>
    <mergeCell ref="S1555:T1555"/>
    <mergeCell ref="S1563:T1563"/>
    <mergeCell ref="U1600:V1600"/>
    <mergeCell ref="S1601:T1601"/>
    <mergeCell ref="S1619:T1619"/>
    <mergeCell ref="S1603:T1603"/>
    <mergeCell ref="U1603:V1603"/>
    <mergeCell ref="S1621:T1621"/>
    <mergeCell ref="U1621:V1621"/>
    <mergeCell ref="S1622:T1622"/>
    <mergeCell ref="S1611:T1611"/>
    <mergeCell ref="U1622:V1622"/>
    <mergeCell ref="S1623:T1623"/>
    <mergeCell ref="U1627:V1627"/>
    <mergeCell ref="U1628:V1628"/>
    <mergeCell ref="S1629:T1629"/>
    <mergeCell ref="S1581:T1581"/>
    <mergeCell ref="U1581:V1581"/>
    <mergeCell ref="U1597:V1597"/>
    <mergeCell ref="S1598:T1598"/>
    <mergeCell ref="S1596:T1596"/>
    <mergeCell ref="U1596:V1596"/>
    <mergeCell ref="U1582:V1582"/>
    <mergeCell ref="S1583:T1583"/>
    <mergeCell ref="U1583:V1583"/>
    <mergeCell ref="U1592:V1592"/>
    <mergeCell ref="S1593:T1593"/>
    <mergeCell ref="U1610:V1610"/>
    <mergeCell ref="U1598:V1598"/>
    <mergeCell ref="S1597:T1597"/>
    <mergeCell ref="U1601:V1601"/>
    <mergeCell ref="S1602:T1602"/>
    <mergeCell ref="U1608:V1608"/>
    <mergeCell ref="U1590:V1590"/>
    <mergeCell ref="U1606:V1606"/>
    <mergeCell ref="S1607:T1607"/>
    <mergeCell ref="U1607:V1607"/>
    <mergeCell ref="U1605:V1605"/>
    <mergeCell ref="S1604:T1604"/>
    <mergeCell ref="U1604:V1604"/>
    <mergeCell ref="S1605:T1605"/>
    <mergeCell ref="S1613:T1613"/>
    <mergeCell ref="U1613:V1613"/>
    <mergeCell ref="S1614:T1614"/>
    <mergeCell ref="S1626:T1626"/>
    <mergeCell ref="U1626:V1626"/>
    <mergeCell ref="U1629:V1629"/>
    <mergeCell ref="U1623:V1623"/>
    <mergeCell ref="S1612:T1612"/>
    <mergeCell ref="U1612:V1612"/>
    <mergeCell ref="U1615:V1615"/>
    <mergeCell ref="S1616:T1616"/>
    <mergeCell ref="U1616:V1616"/>
    <mergeCell ref="S1617:T1617"/>
    <mergeCell ref="U1617:V1617"/>
    <mergeCell ref="S1627:T1627"/>
    <mergeCell ref="U1614:V1614"/>
    <mergeCell ref="S1624:T1624"/>
    <mergeCell ref="S1630:T1630"/>
    <mergeCell ref="U1630:V1630"/>
    <mergeCell ref="S1672:T1672"/>
    <mergeCell ref="U1672:V1672"/>
    <mergeCell ref="S1646:T1646"/>
    <mergeCell ref="U1646:V1646"/>
    <mergeCell ref="U1648:V1648"/>
    <mergeCell ref="S1649:T1649"/>
    <mergeCell ref="S1658:T1658"/>
    <mergeCell ref="U1659:V1659"/>
    <mergeCell ref="U1651:V1651"/>
    <mergeCell ref="S1654:T1654"/>
    <mergeCell ref="U1654:V1654"/>
    <mergeCell ref="S1655:T1655"/>
    <mergeCell ref="U1655:V1655"/>
    <mergeCell ref="U1647:V1647"/>
    <mergeCell ref="U1649:V1649"/>
    <mergeCell ref="U1652:V1652"/>
    <mergeCell ref="U1663:V1663"/>
    <mergeCell ref="S1664:T1664"/>
    <mergeCell ref="U1664:V1664"/>
    <mergeCell ref="S1670:T1670"/>
    <mergeCell ref="S1668:T1668"/>
    <mergeCell ref="U1668:V1668"/>
    <mergeCell ref="U1658:V1658"/>
    <mergeCell ref="S1659:T1659"/>
    <mergeCell ref="U1661:V1661"/>
    <mergeCell ref="U1669:V1669"/>
    <mergeCell ref="S1667:T1667"/>
    <mergeCell ref="U1667:V1667"/>
    <mergeCell ref="S1662:T1662"/>
    <mergeCell ref="U1662:V1662"/>
    <mergeCell ref="U1657:V1657"/>
    <mergeCell ref="S1632:T1632"/>
    <mergeCell ref="U1632:V1632"/>
    <mergeCell ref="S1637:T1637"/>
    <mergeCell ref="U1637:V1637"/>
    <mergeCell ref="S1638:T1638"/>
    <mergeCell ref="U1638:V1638"/>
    <mergeCell ref="S1665:T1665"/>
    <mergeCell ref="U1665:V1665"/>
    <mergeCell ref="S1663:T1663"/>
    <mergeCell ref="S1650:T1650"/>
    <mergeCell ref="U1650:V1650"/>
    <mergeCell ref="S1653:T1653"/>
    <mergeCell ref="U1653:V1653"/>
    <mergeCell ref="S1678:T1678"/>
    <mergeCell ref="U1678:V1678"/>
    <mergeCell ref="S1674:T1674"/>
    <mergeCell ref="U1656:V1656"/>
    <mergeCell ref="U1660:V1660"/>
    <mergeCell ref="S1661:T1661"/>
    <mergeCell ref="U1675:V1675"/>
    <mergeCell ref="S1673:T1673"/>
    <mergeCell ref="U1673:V1673"/>
    <mergeCell ref="S1660:T1660"/>
    <mergeCell ref="S1666:T1666"/>
    <mergeCell ref="U1666:V1666"/>
    <mergeCell ref="S1676:T1676"/>
    <mergeCell ref="U1676:V1676"/>
    <mergeCell ref="U1670:V1670"/>
    <mergeCell ref="U1671:V1671"/>
    <mergeCell ref="U1677:V1677"/>
    <mergeCell ref="A1744:A1749"/>
    <mergeCell ref="A1750:A1755"/>
    <mergeCell ref="A1756:A1761"/>
    <mergeCell ref="A1762:A1767"/>
    <mergeCell ref="A1768:A1773"/>
    <mergeCell ref="A1774:A1779"/>
    <mergeCell ref="A1780:A1785"/>
    <mergeCell ref="U1691:V1691"/>
    <mergeCell ref="S1692:T1692"/>
    <mergeCell ref="U1692:V1692"/>
    <mergeCell ref="S1693:T1693"/>
    <mergeCell ref="U1693:V1693"/>
    <mergeCell ref="U1725:V1725"/>
    <mergeCell ref="U1736:V1736"/>
    <mergeCell ref="S1737:T1737"/>
    <mergeCell ref="U1740:V1740"/>
    <mergeCell ref="U1741:V1741"/>
    <mergeCell ref="U1730:V1730"/>
    <mergeCell ref="U1739:V1739"/>
    <mergeCell ref="S1699:T1699"/>
    <mergeCell ref="U1699:V1699"/>
    <mergeCell ref="S1691:T1691"/>
    <mergeCell ref="U1695:V1695"/>
    <mergeCell ref="U1700:V1700"/>
    <mergeCell ref="S1701:T1701"/>
    <mergeCell ref="S1706:T1706"/>
    <mergeCell ref="U1706:V1706"/>
    <mergeCell ref="S1707:T1707"/>
    <mergeCell ref="U1707:V1707"/>
    <mergeCell ref="U1714:V1714"/>
    <mergeCell ref="S1715:T1715"/>
    <mergeCell ref="U1715:V1715"/>
    <mergeCell ref="U1788:V1788"/>
    <mergeCell ref="S1794:T1794"/>
    <mergeCell ref="U1794:V1794"/>
    <mergeCell ref="U1784:V1784"/>
    <mergeCell ref="S1761:T1761"/>
    <mergeCell ref="U1761:V1761"/>
    <mergeCell ref="S1759:T1759"/>
    <mergeCell ref="U1759:V1759"/>
    <mergeCell ref="U1797:V1797"/>
    <mergeCell ref="S1796:T1796"/>
    <mergeCell ref="S1779:T1779"/>
    <mergeCell ref="U1779:V1779"/>
    <mergeCell ref="U1687:V1687"/>
    <mergeCell ref="S1688:T1688"/>
    <mergeCell ref="U1688:V1688"/>
    <mergeCell ref="U1686:V1686"/>
    <mergeCell ref="U1674:V1674"/>
    <mergeCell ref="S1675:T1675"/>
    <mergeCell ref="S1689:T1689"/>
    <mergeCell ref="S1740:T1740"/>
    <mergeCell ref="U1719:V1719"/>
    <mergeCell ref="U1701:V1701"/>
    <mergeCell ref="S1690:T1690"/>
    <mergeCell ref="U1690:V1690"/>
    <mergeCell ref="U1689:V1689"/>
    <mergeCell ref="S1716:T1716"/>
    <mergeCell ref="U1716:V1716"/>
    <mergeCell ref="U1681:V1681"/>
    <mergeCell ref="U1682:V1682"/>
    <mergeCell ref="U1683:V1683"/>
    <mergeCell ref="U1698:V1698"/>
    <mergeCell ref="U1684:V1684"/>
    <mergeCell ref="U1757:V1757"/>
    <mergeCell ref="U1758:V1758"/>
    <mergeCell ref="U1767:V1767"/>
    <mergeCell ref="S1782:T1782"/>
    <mergeCell ref="U1782:V1782"/>
    <mergeCell ref="S1783:T1783"/>
    <mergeCell ref="U1783:V1783"/>
    <mergeCell ref="S1784:T1784"/>
    <mergeCell ref="U1769:V1769"/>
    <mergeCell ref="U1768:V1768"/>
    <mergeCell ref="S1769:T1769"/>
    <mergeCell ref="U1793:V1793"/>
    <mergeCell ref="S1790:T1790"/>
    <mergeCell ref="U1790:V1790"/>
    <mergeCell ref="S1791:T1791"/>
    <mergeCell ref="A1834:A1839"/>
    <mergeCell ref="S1780:T1780"/>
    <mergeCell ref="U1780:V1780"/>
    <mergeCell ref="S1781:T1781"/>
    <mergeCell ref="U1781:V1781"/>
    <mergeCell ref="S1788:T1788"/>
    <mergeCell ref="S1837:T1837"/>
    <mergeCell ref="U1837:V1837"/>
    <mergeCell ref="A1810:A1815"/>
    <mergeCell ref="S1799:T1799"/>
    <mergeCell ref="U1799:V1799"/>
    <mergeCell ref="A1804:A1809"/>
    <mergeCell ref="U1813:V1813"/>
    <mergeCell ref="S1814:T1814"/>
    <mergeCell ref="U1814:V1814"/>
    <mergeCell ref="A1816:A1821"/>
    <mergeCell ref="A1822:A1827"/>
    <mergeCell ref="A1828:A1833"/>
    <mergeCell ref="S1825:T1825"/>
    <mergeCell ref="U1825:V1825"/>
    <mergeCell ref="S1821:T1821"/>
    <mergeCell ref="U1821:V1821"/>
    <mergeCell ref="S1792:T1792"/>
    <mergeCell ref="U1792:V1792"/>
    <mergeCell ref="S1822:T1822"/>
    <mergeCell ref="U1822:V1822"/>
    <mergeCell ref="A1792:A1797"/>
    <mergeCell ref="A1798:A1803"/>
    <mergeCell ref="A1846:A1851"/>
    <mergeCell ref="A1852:A1857"/>
    <mergeCell ref="A1858:A1863"/>
    <mergeCell ref="S1839:T1839"/>
    <mergeCell ref="U1839:V1839"/>
    <mergeCell ref="S1840:T1840"/>
    <mergeCell ref="S1843:T1843"/>
    <mergeCell ref="A1840:A1845"/>
    <mergeCell ref="U1833:V1833"/>
    <mergeCell ref="S1828:T1828"/>
    <mergeCell ref="U1828:V1828"/>
    <mergeCell ref="S1826:T1826"/>
    <mergeCell ref="U1826:V1826"/>
    <mergeCell ref="S1827:T1827"/>
    <mergeCell ref="U1827:V1827"/>
    <mergeCell ref="S1842:T1842"/>
    <mergeCell ref="U1842:V1842"/>
    <mergeCell ref="S1834:T1834"/>
    <mergeCell ref="U1834:V1834"/>
    <mergeCell ref="S1835:T1835"/>
    <mergeCell ref="U1835:V1835"/>
    <mergeCell ref="S1836:T1836"/>
    <mergeCell ref="U1836:V1836"/>
    <mergeCell ref="S1838:T1838"/>
    <mergeCell ref="U1838:V1838"/>
    <mergeCell ref="S1850:T1850"/>
    <mergeCell ref="U1856:V1856"/>
    <mergeCell ref="S1857:T1857"/>
    <mergeCell ref="U1857:V1857"/>
    <mergeCell ref="U1843:V1843"/>
    <mergeCell ref="S1844:T1844"/>
    <mergeCell ref="U1844:V1844"/>
    <mergeCell ref="U1847:V1847"/>
    <mergeCell ref="S1873:T1873"/>
    <mergeCell ref="S1871:T1871"/>
    <mergeCell ref="U1871:V1871"/>
    <mergeCell ref="U1840:V1840"/>
    <mergeCell ref="S1841:T1841"/>
    <mergeCell ref="U1841:V1841"/>
    <mergeCell ref="U1845:V1845"/>
    <mergeCell ref="S1846:T1846"/>
    <mergeCell ref="U1846:V1846"/>
    <mergeCell ref="S1847:T1847"/>
    <mergeCell ref="S1855:T1855"/>
    <mergeCell ref="S1861:T1861"/>
    <mergeCell ref="U1861:V1861"/>
    <mergeCell ref="S1862:T1862"/>
    <mergeCell ref="S1848:T1848"/>
    <mergeCell ref="U1848:V1848"/>
    <mergeCell ref="S1849:T1849"/>
    <mergeCell ref="U1849:V1849"/>
    <mergeCell ref="U1850:V1850"/>
    <mergeCell ref="U1853:V1853"/>
    <mergeCell ref="S1870:T1870"/>
    <mergeCell ref="U1870:V1870"/>
    <mergeCell ref="U1909:V1909"/>
    <mergeCell ref="S1910:T1910"/>
    <mergeCell ref="U1895:V1895"/>
    <mergeCell ref="S1896:T1896"/>
    <mergeCell ref="U1896:V1896"/>
    <mergeCell ref="S1897:T1897"/>
    <mergeCell ref="S1887:T1887"/>
    <mergeCell ref="U1887:V1887"/>
    <mergeCell ref="S1890:T1890"/>
    <mergeCell ref="U1890:V1890"/>
    <mergeCell ref="U1892:V1892"/>
    <mergeCell ref="U1901:V1901"/>
    <mergeCell ref="S1902:T1902"/>
    <mergeCell ref="S1904:T1904"/>
    <mergeCell ref="U1874:V1874"/>
    <mergeCell ref="S1875:T1875"/>
    <mergeCell ref="S1905:T1905"/>
    <mergeCell ref="U1878:V1878"/>
    <mergeCell ref="S1879:T1879"/>
    <mergeCell ref="S1872:T1872"/>
    <mergeCell ref="S1877:T1877"/>
    <mergeCell ref="U1880:V1880"/>
    <mergeCell ref="S1881:T1881"/>
    <mergeCell ref="U1881:V1881"/>
    <mergeCell ref="U1882:V1882"/>
    <mergeCell ref="A1870:A1875"/>
    <mergeCell ref="U1869:V1869"/>
    <mergeCell ref="S1845:T1845"/>
    <mergeCell ref="S1851:T1851"/>
    <mergeCell ref="U1851:V1851"/>
    <mergeCell ref="U1855:V1855"/>
    <mergeCell ref="S1856:T1856"/>
    <mergeCell ref="U1862:V1862"/>
    <mergeCell ref="S1863:T1863"/>
    <mergeCell ref="U1863:V1863"/>
    <mergeCell ref="A1864:A1869"/>
    <mergeCell ref="U1897:V1897"/>
    <mergeCell ref="S1858:T1858"/>
    <mergeCell ref="U1858:V1858"/>
    <mergeCell ref="S1859:T1859"/>
    <mergeCell ref="U1859:V1859"/>
    <mergeCell ref="S1860:T1860"/>
    <mergeCell ref="U1860:V1860"/>
    <mergeCell ref="S1852:T1852"/>
    <mergeCell ref="U1852:V1852"/>
    <mergeCell ref="S1853:T1853"/>
    <mergeCell ref="U1877:V1877"/>
    <mergeCell ref="S1895:T1895"/>
    <mergeCell ref="U1873:V1873"/>
    <mergeCell ref="U1879:V1879"/>
    <mergeCell ref="S1880:T1880"/>
    <mergeCell ref="S1889:T1889"/>
    <mergeCell ref="U1889:V1889"/>
    <mergeCell ref="U1875:V1875"/>
    <mergeCell ref="S1868:T1868"/>
    <mergeCell ref="U1868:V1868"/>
    <mergeCell ref="S1869:T1869"/>
    <mergeCell ref="A1900:A1905"/>
    <mergeCell ref="S1883:T1883"/>
    <mergeCell ref="U1905:V1905"/>
    <mergeCell ref="U1886:V1886"/>
    <mergeCell ref="U1894:V1894"/>
    <mergeCell ref="U1885:V1885"/>
    <mergeCell ref="S1886:T1886"/>
    <mergeCell ref="U1888:V1888"/>
    <mergeCell ref="A1888:A1893"/>
    <mergeCell ref="A1894:A1899"/>
    <mergeCell ref="S1894:T1894"/>
    <mergeCell ref="S1892:T1892"/>
    <mergeCell ref="A1876:A1881"/>
    <mergeCell ref="A1882:A1887"/>
    <mergeCell ref="A1942:A1947"/>
    <mergeCell ref="A1912:A1917"/>
    <mergeCell ref="S1941:T1941"/>
    <mergeCell ref="A1918:A1923"/>
    <mergeCell ref="A1924:A1929"/>
    <mergeCell ref="A1930:A1935"/>
    <mergeCell ref="A1936:A1941"/>
    <mergeCell ref="S1938:T1938"/>
    <mergeCell ref="U1938:V1938"/>
    <mergeCell ref="S1939:T1939"/>
    <mergeCell ref="U1919:V1919"/>
    <mergeCell ref="S1920:T1920"/>
    <mergeCell ref="U1940:V1940"/>
    <mergeCell ref="S1911:T1911"/>
    <mergeCell ref="U1910:V1910"/>
    <mergeCell ref="U1914:V1914"/>
    <mergeCell ref="S1915:T1915"/>
    <mergeCell ref="U1915:V1915"/>
    <mergeCell ref="S1854:T1854"/>
    <mergeCell ref="U1854:V1854"/>
    <mergeCell ref="U1872:V1872"/>
    <mergeCell ref="S1864:T1864"/>
    <mergeCell ref="U1864:V1864"/>
    <mergeCell ref="S1865:T1865"/>
    <mergeCell ref="U1865:V1865"/>
    <mergeCell ref="U1876:V1876"/>
    <mergeCell ref="S1866:T1866"/>
    <mergeCell ref="U1866:V1866"/>
    <mergeCell ref="S1867:T1867"/>
    <mergeCell ref="S1876:T1876"/>
    <mergeCell ref="S1882:T1882"/>
    <mergeCell ref="U1903:V1903"/>
    <mergeCell ref="S1874:T1874"/>
    <mergeCell ref="S1977:T1977"/>
    <mergeCell ref="S1940:T1940"/>
    <mergeCell ref="U1921:V1921"/>
    <mergeCell ref="S1914:T1914"/>
    <mergeCell ref="S1919:T1919"/>
    <mergeCell ref="S1934:T1934"/>
    <mergeCell ref="U1934:V1934"/>
    <mergeCell ref="S1935:T1935"/>
    <mergeCell ref="S1921:T1921"/>
    <mergeCell ref="U1939:V1939"/>
    <mergeCell ref="S1899:T1899"/>
    <mergeCell ref="U1899:V1899"/>
    <mergeCell ref="U1900:V1900"/>
    <mergeCell ref="S1901:T1901"/>
    <mergeCell ref="U1902:V1902"/>
    <mergeCell ref="S1903:T1903"/>
    <mergeCell ref="S1900:T1900"/>
    <mergeCell ref="A1906:A1911"/>
    <mergeCell ref="S1906:T1906"/>
    <mergeCell ref="S1918:T1918"/>
    <mergeCell ref="U1918:V1918"/>
    <mergeCell ref="S1907:T1907"/>
    <mergeCell ref="U1907:V1907"/>
    <mergeCell ref="U1932:V1932"/>
    <mergeCell ref="S1933:T1933"/>
    <mergeCell ref="S1937:T1937"/>
    <mergeCell ref="U1937:V1937"/>
    <mergeCell ref="S1932:T1932"/>
    <mergeCell ref="S1927:T1927"/>
    <mergeCell ref="S1913:T1913"/>
    <mergeCell ref="U1913:V1913"/>
    <mergeCell ref="A1966:A1971"/>
    <mergeCell ref="A1972:A1977"/>
    <mergeCell ref="S1972:T1972"/>
    <mergeCell ref="S1970:T1970"/>
    <mergeCell ref="U1970:V1970"/>
    <mergeCell ref="S1971:T1971"/>
    <mergeCell ref="U1969:V1969"/>
    <mergeCell ref="U1946:V1946"/>
    <mergeCell ref="S1947:T1947"/>
    <mergeCell ref="U1947:V1947"/>
    <mergeCell ref="S1954:T1954"/>
    <mergeCell ref="U1954:V1954"/>
    <mergeCell ref="S1955:T1955"/>
    <mergeCell ref="U1955:V1955"/>
    <mergeCell ref="S1956:T1956"/>
    <mergeCell ref="U1956:V1956"/>
    <mergeCell ref="S1957:T1957"/>
    <mergeCell ref="U1971:V1971"/>
    <mergeCell ref="U2017:V2017"/>
    <mergeCell ref="S2018:T2018"/>
    <mergeCell ref="U2018:V2018"/>
    <mergeCell ref="U1931:V1931"/>
    <mergeCell ref="U1933:V1933"/>
    <mergeCell ref="S1885:T1885"/>
    <mergeCell ref="S1908:T1908"/>
    <mergeCell ref="U1908:V1908"/>
    <mergeCell ref="S1909:T1909"/>
    <mergeCell ref="U1945:V1945"/>
    <mergeCell ref="S1946:T1946"/>
    <mergeCell ref="S1942:T1942"/>
    <mergeCell ref="U1942:V1942"/>
    <mergeCell ref="S1943:T1943"/>
    <mergeCell ref="U1943:V1943"/>
    <mergeCell ref="S1944:T1944"/>
    <mergeCell ref="U1944:V1944"/>
    <mergeCell ref="U1941:V1941"/>
    <mergeCell ref="S1945:T1945"/>
    <mergeCell ref="U1893:V1893"/>
    <mergeCell ref="S1912:T1912"/>
    <mergeCell ref="U1912:V1912"/>
    <mergeCell ref="U1927:V1927"/>
    <mergeCell ref="S1928:T1928"/>
    <mergeCell ref="S1925:T1925"/>
    <mergeCell ref="U1925:V1925"/>
    <mergeCell ref="S1926:T1926"/>
    <mergeCell ref="U1926:V1926"/>
    <mergeCell ref="S1924:T1924"/>
    <mergeCell ref="U1920:V1920"/>
    <mergeCell ref="S1898:T1898"/>
    <mergeCell ref="U1898:V1898"/>
    <mergeCell ref="S2019:T2019"/>
    <mergeCell ref="U2019:V2019"/>
    <mergeCell ref="U2029:V2029"/>
    <mergeCell ref="U2030:V2030"/>
    <mergeCell ref="U2031:V2031"/>
    <mergeCell ref="U2032:V2032"/>
    <mergeCell ref="U2026:V2026"/>
    <mergeCell ref="U2039:V2039"/>
    <mergeCell ref="U2040:V2040"/>
    <mergeCell ref="U1991:V1991"/>
    <mergeCell ref="S1986:T1986"/>
    <mergeCell ref="U1986:V1986"/>
    <mergeCell ref="U1867:V1867"/>
    <mergeCell ref="U1891:V1891"/>
    <mergeCell ref="U1906:V1906"/>
    <mergeCell ref="A1948:A1953"/>
    <mergeCell ref="A1954:A1959"/>
    <mergeCell ref="A1960:A1965"/>
    <mergeCell ref="S1948:T1948"/>
    <mergeCell ref="U1948:V1948"/>
    <mergeCell ref="S1949:T1949"/>
    <mergeCell ref="U1949:V1949"/>
    <mergeCell ref="S1950:T1950"/>
    <mergeCell ref="U1950:V1950"/>
    <mergeCell ref="U1988:V1988"/>
    <mergeCell ref="S1989:T1989"/>
    <mergeCell ref="U1989:V1989"/>
    <mergeCell ref="S1984:T1984"/>
    <mergeCell ref="U1996:V1996"/>
    <mergeCell ref="S1997:T1997"/>
    <mergeCell ref="U1997:V1997"/>
    <mergeCell ref="S1998:T1998"/>
    <mergeCell ref="S1922:T1922"/>
    <mergeCell ref="U1922:V1922"/>
    <mergeCell ref="S1923:T1923"/>
    <mergeCell ref="U1924:V1924"/>
    <mergeCell ref="U1935:V1935"/>
    <mergeCell ref="S1936:T1936"/>
    <mergeCell ref="U1936:V1936"/>
    <mergeCell ref="U1923:V1923"/>
    <mergeCell ref="U1928:V1928"/>
    <mergeCell ref="S1929:T1929"/>
    <mergeCell ref="U2002:V2002"/>
    <mergeCell ref="S1931:T1931"/>
    <mergeCell ref="S2003:T2003"/>
    <mergeCell ref="U2003:V2003"/>
    <mergeCell ref="U1998:V1998"/>
    <mergeCell ref="S1999:T1999"/>
    <mergeCell ref="U1999:V1999"/>
    <mergeCell ref="S2000:T2000"/>
    <mergeCell ref="U2000:V2000"/>
    <mergeCell ref="U2001:V2001"/>
    <mergeCell ref="S2062:T2062"/>
    <mergeCell ref="U2059:V2059"/>
    <mergeCell ref="S2007:T2007"/>
    <mergeCell ref="U2007:V2007"/>
    <mergeCell ref="S1996:T1996"/>
    <mergeCell ref="U1957:V1957"/>
    <mergeCell ref="S1958:T1958"/>
    <mergeCell ref="U1958:V1958"/>
    <mergeCell ref="S1959:T1959"/>
    <mergeCell ref="U1959:V1959"/>
    <mergeCell ref="S1951:T1951"/>
    <mergeCell ref="U1951:V1951"/>
    <mergeCell ref="S1952:T1952"/>
    <mergeCell ref="U1952:V1952"/>
    <mergeCell ref="S1953:T1953"/>
    <mergeCell ref="S2004:T2004"/>
    <mergeCell ref="U2004:V2004"/>
    <mergeCell ref="S2020:T2020"/>
    <mergeCell ref="U2020:V2020"/>
    <mergeCell ref="S2021:T2021"/>
    <mergeCell ref="S1995:T1995"/>
    <mergeCell ref="U1995:V1995"/>
    <mergeCell ref="S1978:T1978"/>
    <mergeCell ref="U1978:V1978"/>
    <mergeCell ref="U1987:V1987"/>
    <mergeCell ref="S1988:T1988"/>
    <mergeCell ref="S1990:T1990"/>
    <mergeCell ref="U1990:V1990"/>
    <mergeCell ref="S1991:T1991"/>
    <mergeCell ref="S1992:T1992"/>
    <mergeCell ref="S2056:T2056"/>
    <mergeCell ref="U2056:V2056"/>
    <mergeCell ref="S2085:T2085"/>
    <mergeCell ref="U2085:V2085"/>
    <mergeCell ref="S2092:T2092"/>
    <mergeCell ref="U2093:V2093"/>
    <mergeCell ref="S2001:T2001"/>
    <mergeCell ref="S2002:T2002"/>
    <mergeCell ref="S2042:T2042"/>
    <mergeCell ref="U2042:V2042"/>
    <mergeCell ref="S2048:T2048"/>
    <mergeCell ref="U2048:V2048"/>
    <mergeCell ref="S2049:T2049"/>
    <mergeCell ref="U2049:V2049"/>
    <mergeCell ref="S2068:T2068"/>
    <mergeCell ref="U2068:V2068"/>
    <mergeCell ref="S2053:T2053"/>
    <mergeCell ref="U2053:V2053"/>
    <mergeCell ref="S2054:T2054"/>
    <mergeCell ref="U2054:V2054"/>
    <mergeCell ref="S2055:T2055"/>
    <mergeCell ref="U2055:V2055"/>
    <mergeCell ref="S2060:T2060"/>
    <mergeCell ref="U2060:V2060"/>
    <mergeCell ref="S2061:T2061"/>
    <mergeCell ref="U2061:V2061"/>
    <mergeCell ref="S2066:T2066"/>
    <mergeCell ref="U2066:V2066"/>
    <mergeCell ref="S2067:T2067"/>
    <mergeCell ref="U2067:V2067"/>
    <mergeCell ref="S2045:T2045"/>
    <mergeCell ref="U2045:V2045"/>
    <mergeCell ref="S2046:T2046"/>
    <mergeCell ref="U2046:V2046"/>
    <mergeCell ref="S2099:T2099"/>
    <mergeCell ref="U2099:V2099"/>
    <mergeCell ref="S2100:T2100"/>
    <mergeCell ref="U2100:V2100"/>
    <mergeCell ref="U2062:V2062"/>
    <mergeCell ref="S2063:T2063"/>
    <mergeCell ref="U2063:V2063"/>
    <mergeCell ref="S2064:T2064"/>
    <mergeCell ref="U2064:V2064"/>
    <mergeCell ref="U2101:V2101"/>
    <mergeCell ref="S2102:T2102"/>
    <mergeCell ref="U2102:V2102"/>
    <mergeCell ref="S2103:T2103"/>
    <mergeCell ref="U2103:V2103"/>
    <mergeCell ref="S2065:T2065"/>
    <mergeCell ref="U2065:V2065"/>
    <mergeCell ref="S2081:T2081"/>
    <mergeCell ref="U2081:V2081"/>
    <mergeCell ref="S2082:T2082"/>
    <mergeCell ref="U2082:V2082"/>
    <mergeCell ref="S2083:T2083"/>
    <mergeCell ref="S2073:T2073"/>
    <mergeCell ref="U2073:V2073"/>
    <mergeCell ref="S2096:T2096"/>
    <mergeCell ref="U2096:V2096"/>
    <mergeCell ref="S2090:T2090"/>
    <mergeCell ref="U2090:V2090"/>
    <mergeCell ref="S2091:T2091"/>
    <mergeCell ref="U2091:V2091"/>
    <mergeCell ref="U2083:V2083"/>
    <mergeCell ref="S2084:T2084"/>
    <mergeCell ref="U2084:V2084"/>
    <mergeCell ref="S2080:T2080"/>
    <mergeCell ref="U2080:V2080"/>
    <mergeCell ref="S2069:T2069"/>
    <mergeCell ref="U2069:V2069"/>
    <mergeCell ref="S2070:T2070"/>
    <mergeCell ref="U2070:V2070"/>
    <mergeCell ref="S2155:T2155"/>
    <mergeCell ref="U2155:V2155"/>
    <mergeCell ref="S2072:T2072"/>
    <mergeCell ref="U2072:V2072"/>
    <mergeCell ref="S2074:T2074"/>
    <mergeCell ref="U2074:V2074"/>
    <mergeCell ref="S2075:T2075"/>
    <mergeCell ref="U2075:V2075"/>
    <mergeCell ref="S2076:T2076"/>
    <mergeCell ref="U2076:V2076"/>
    <mergeCell ref="S2077:T2077"/>
    <mergeCell ref="U2077:V2077"/>
    <mergeCell ref="S2086:T2086"/>
    <mergeCell ref="U2086:V2086"/>
    <mergeCell ref="S2087:T2087"/>
    <mergeCell ref="U2087:V2087"/>
    <mergeCell ref="S2088:T2088"/>
    <mergeCell ref="S2112:T2112"/>
    <mergeCell ref="U2112:V2112"/>
    <mergeCell ref="S2113:T2113"/>
    <mergeCell ref="U2088:V2088"/>
    <mergeCell ref="S2089:T2089"/>
    <mergeCell ref="U2089:V2089"/>
    <mergeCell ref="U2094:V2094"/>
    <mergeCell ref="S2110:T2110"/>
    <mergeCell ref="S2107:T2107"/>
    <mergeCell ref="S2118:T2118"/>
    <mergeCell ref="U2118:V2118"/>
    <mergeCell ref="S2115:T2115"/>
    <mergeCell ref="U2115:V2115"/>
    <mergeCell ref="S2101:T2101"/>
    <mergeCell ref="U2110:V2110"/>
    <mergeCell ref="S2111:T2111"/>
    <mergeCell ref="U2111:V2111"/>
    <mergeCell ref="U2116:V2116"/>
    <mergeCell ref="S2117:T2117"/>
    <mergeCell ref="U2117:V2117"/>
    <mergeCell ref="U2131:V2131"/>
    <mergeCell ref="S2132:T2132"/>
    <mergeCell ref="U2132:V2132"/>
    <mergeCell ref="U2092:V2092"/>
    <mergeCell ref="S2093:T2093"/>
    <mergeCell ref="U2109:V2109"/>
    <mergeCell ref="U2107:V2107"/>
    <mergeCell ref="U2113:V2113"/>
    <mergeCell ref="S2108:T2108"/>
    <mergeCell ref="U2108:V2108"/>
    <mergeCell ref="S2105:T2105"/>
    <mergeCell ref="U2105:V2105"/>
    <mergeCell ref="S2106:T2106"/>
    <mergeCell ref="U2097:V2097"/>
    <mergeCell ref="U2106:V2106"/>
    <mergeCell ref="S2104:T2104"/>
    <mergeCell ref="U2104:V2104"/>
    <mergeCell ref="S2098:T2098"/>
    <mergeCell ref="U2098:V2098"/>
    <mergeCell ref="S2095:T2095"/>
    <mergeCell ref="U2095:V2095"/>
    <mergeCell ref="S2078:T2078"/>
    <mergeCell ref="U2078:V2078"/>
    <mergeCell ref="S2079:T2079"/>
    <mergeCell ref="U2079:V2079"/>
    <mergeCell ref="S2144:T2144"/>
    <mergeCell ref="S2148:T2148"/>
    <mergeCell ref="U2148:V2148"/>
    <mergeCell ref="S2149:T2149"/>
    <mergeCell ref="U2149:V2149"/>
    <mergeCell ref="S2150:T2150"/>
    <mergeCell ref="U2150:V2150"/>
    <mergeCell ref="S2151:T2151"/>
    <mergeCell ref="U2151:V2151"/>
    <mergeCell ref="S2146:T2146"/>
    <mergeCell ref="U2146:V2146"/>
    <mergeCell ref="U2165:V2165"/>
    <mergeCell ref="U2114:V2114"/>
    <mergeCell ref="S2109:T2109"/>
    <mergeCell ref="S2097:T2097"/>
    <mergeCell ref="S2153:T2153"/>
    <mergeCell ref="U2153:V2153"/>
    <mergeCell ref="S2154:T2154"/>
    <mergeCell ref="U2154:V2154"/>
    <mergeCell ref="S2119:T2119"/>
    <mergeCell ref="U2119:V2119"/>
    <mergeCell ref="U2164:V2164"/>
    <mergeCell ref="S2165:T2165"/>
    <mergeCell ref="U2140:V2140"/>
    <mergeCell ref="S2141:T2141"/>
    <mergeCell ref="U2141:V2141"/>
    <mergeCell ref="S2142:T2142"/>
    <mergeCell ref="U2142:V2142"/>
    <mergeCell ref="U2120:V2120"/>
    <mergeCell ref="S2121:T2121"/>
    <mergeCell ref="U2121:V2121"/>
    <mergeCell ref="U2188:V2188"/>
    <mergeCell ref="S2147:T2147"/>
    <mergeCell ref="U2147:V2147"/>
    <mergeCell ref="S2168:T2168"/>
    <mergeCell ref="U2168:V2168"/>
    <mergeCell ref="U2196:V2196"/>
    <mergeCell ref="S2143:T2143"/>
    <mergeCell ref="U2143:V2143"/>
    <mergeCell ref="S2167:T2167"/>
    <mergeCell ref="S2133:T2133"/>
    <mergeCell ref="U2133:V2133"/>
    <mergeCell ref="S2128:T2128"/>
    <mergeCell ref="U2128:V2128"/>
    <mergeCell ref="S2129:T2129"/>
    <mergeCell ref="U2129:V2129"/>
    <mergeCell ref="S2130:T2130"/>
    <mergeCell ref="U2130:V2130"/>
    <mergeCell ref="S2131:T2131"/>
    <mergeCell ref="S2122:T2122"/>
    <mergeCell ref="U2122:V2122"/>
    <mergeCell ref="S2123:T2123"/>
    <mergeCell ref="U2123:V2123"/>
    <mergeCell ref="S2124:T2124"/>
    <mergeCell ref="U2124:V2124"/>
    <mergeCell ref="S2125:T2125"/>
    <mergeCell ref="U2125:V2125"/>
    <mergeCell ref="S2126:T2126"/>
    <mergeCell ref="U2194:V2194"/>
    <mergeCell ref="U2180:V2180"/>
    <mergeCell ref="S2204:T2204"/>
    <mergeCell ref="U2204:V2204"/>
    <mergeCell ref="S2205:T2205"/>
    <mergeCell ref="U2205:V2205"/>
    <mergeCell ref="S2197:T2197"/>
    <mergeCell ref="S2140:T2140"/>
    <mergeCell ref="U2156:V2156"/>
    <mergeCell ref="S2210:T2210"/>
    <mergeCell ref="U2193:V2193"/>
    <mergeCell ref="S2200:T2200"/>
    <mergeCell ref="U2200:V2200"/>
    <mergeCell ref="S2201:T2201"/>
    <mergeCell ref="U2201:V2201"/>
    <mergeCell ref="U2210:V2210"/>
    <mergeCell ref="S2211:T2211"/>
    <mergeCell ref="U2224:V2224"/>
    <mergeCell ref="U2199:V2199"/>
    <mergeCell ref="S2179:T2179"/>
    <mergeCell ref="U2179:V2179"/>
    <mergeCell ref="U2190:V2190"/>
    <mergeCell ref="S2191:T2191"/>
    <mergeCell ref="U2191:V2191"/>
    <mergeCell ref="S2181:T2181"/>
    <mergeCell ref="U2181:V2181"/>
    <mergeCell ref="S2178:T2178"/>
    <mergeCell ref="U2178:V2178"/>
    <mergeCell ref="S2225:T2225"/>
    <mergeCell ref="S2215:T2215"/>
    <mergeCell ref="S2213:T2213"/>
    <mergeCell ref="U2213:V2213"/>
    <mergeCell ref="U2217:V2217"/>
    <mergeCell ref="S2212:T2212"/>
    <mergeCell ref="U2212:V2212"/>
    <mergeCell ref="S2226:T2226"/>
    <mergeCell ref="U2226:V2226"/>
    <mergeCell ref="U2227:V2227"/>
    <mergeCell ref="S2233:T2233"/>
    <mergeCell ref="U2222:V2222"/>
    <mergeCell ref="S2223:T2223"/>
    <mergeCell ref="U2223:V2223"/>
    <mergeCell ref="S2230:T2230"/>
    <mergeCell ref="U2230:V2230"/>
    <mergeCell ref="S2228:T2228"/>
    <mergeCell ref="U2228:V2228"/>
    <mergeCell ref="S2229:T2229"/>
    <mergeCell ref="U2229:V2229"/>
    <mergeCell ref="U2225:V2225"/>
    <mergeCell ref="S2218:T2218"/>
    <mergeCell ref="U2218:V2218"/>
    <mergeCell ref="S2224:T2224"/>
    <mergeCell ref="U2233:V2233"/>
    <mergeCell ref="S2240:T2240"/>
    <mergeCell ref="S2297:T2297"/>
    <mergeCell ref="U2297:V2297"/>
    <mergeCell ref="S2298:T2298"/>
    <mergeCell ref="U2298:V2298"/>
    <mergeCell ref="U2261:V2261"/>
    <mergeCell ref="S2275:T2275"/>
    <mergeCell ref="U2275:V2275"/>
    <mergeCell ref="S2262:T2262"/>
    <mergeCell ref="U2262:V2262"/>
    <mergeCell ref="S2263:T2263"/>
    <mergeCell ref="U2263:V2263"/>
    <mergeCell ref="S2264:T2264"/>
    <mergeCell ref="U2264:V2264"/>
    <mergeCell ref="S2265:T2265"/>
    <mergeCell ref="U2254:V2254"/>
    <mergeCell ref="S2255:T2255"/>
    <mergeCell ref="U2255:V2255"/>
    <mergeCell ref="S2256:T2256"/>
    <mergeCell ref="U2249:V2249"/>
    <mergeCell ref="S2248:T2248"/>
    <mergeCell ref="U2248:V2248"/>
    <mergeCell ref="S2249:T2249"/>
    <mergeCell ref="U2288:V2288"/>
    <mergeCell ref="U2272:V2272"/>
    <mergeCell ref="S2273:T2273"/>
    <mergeCell ref="U2273:V2273"/>
    <mergeCell ref="S2274:T2274"/>
    <mergeCell ref="U2274:V2274"/>
    <mergeCell ref="U2281:V2281"/>
    <mergeCell ref="U2280:V2280"/>
    <mergeCell ref="U2265:V2265"/>
    <mergeCell ref="S2253:T2253"/>
    <mergeCell ref="S2339:T2339"/>
    <mergeCell ref="U2339:V2339"/>
    <mergeCell ref="S2289:T2289"/>
    <mergeCell ref="U2289:V2289"/>
    <mergeCell ref="S2278:T2278"/>
    <mergeCell ref="U2278:V2278"/>
    <mergeCell ref="S2279:T2279"/>
    <mergeCell ref="S2282:T2282"/>
    <mergeCell ref="U2282:V2282"/>
    <mergeCell ref="S2283:T2283"/>
    <mergeCell ref="U2283:V2283"/>
    <mergeCell ref="U2269:V2269"/>
    <mergeCell ref="S2270:T2270"/>
    <mergeCell ref="U2270:V2270"/>
    <mergeCell ref="S2271:T2271"/>
    <mergeCell ref="U2271:V2271"/>
    <mergeCell ref="S2272:T2272"/>
    <mergeCell ref="S2281:T2281"/>
    <mergeCell ref="U2279:V2279"/>
    <mergeCell ref="S2280:T2280"/>
    <mergeCell ref="S2318:T2318"/>
    <mergeCell ref="U2318:V2318"/>
    <mergeCell ref="S2319:T2319"/>
    <mergeCell ref="U2319:V2319"/>
    <mergeCell ref="S2310:T2310"/>
    <mergeCell ref="U2310:V2310"/>
    <mergeCell ref="S2311:T2311"/>
    <mergeCell ref="U2311:V2311"/>
    <mergeCell ref="S2312:T2312"/>
    <mergeCell ref="S2301:T2301"/>
    <mergeCell ref="S2277:T2277"/>
    <mergeCell ref="A2332:A2337"/>
    <mergeCell ref="A2338:A2343"/>
    <mergeCell ref="A2344:A2349"/>
    <mergeCell ref="A2350:A2355"/>
    <mergeCell ref="A2356:A2361"/>
    <mergeCell ref="A2326:A2331"/>
    <mergeCell ref="S2332:T2332"/>
    <mergeCell ref="S2333:T2333"/>
    <mergeCell ref="S2334:T2334"/>
    <mergeCell ref="S2335:T2335"/>
    <mergeCell ref="S2336:T2336"/>
    <mergeCell ref="S2341:T2341"/>
    <mergeCell ref="S2342:T2342"/>
    <mergeCell ref="S2343:T2343"/>
    <mergeCell ref="S2358:T2358"/>
    <mergeCell ref="S2359:T2359"/>
    <mergeCell ref="A2416:A2421"/>
    <mergeCell ref="S2397:T2397"/>
    <mergeCell ref="S2420:T2420"/>
    <mergeCell ref="S2407:T2407"/>
    <mergeCell ref="A2398:A2403"/>
    <mergeCell ref="A2404:A2409"/>
    <mergeCell ref="A2410:A2415"/>
    <mergeCell ref="S2381:T2381"/>
    <mergeCell ref="S2338:T2338"/>
    <mergeCell ref="S2356:T2356"/>
    <mergeCell ref="S2363:T2363"/>
    <mergeCell ref="S2364:T2364"/>
    <mergeCell ref="S2409:T2409"/>
    <mergeCell ref="S2412:T2412"/>
    <mergeCell ref="S2413:T2413"/>
    <mergeCell ref="S2355:T2355"/>
    <mergeCell ref="U2345:V2345"/>
    <mergeCell ref="U2356:V2356"/>
    <mergeCell ref="U2349:V2349"/>
    <mergeCell ref="S2361:T2361"/>
    <mergeCell ref="U2361:V2361"/>
    <mergeCell ref="U2374:V2374"/>
    <mergeCell ref="S2375:T2375"/>
    <mergeCell ref="U2375:V2375"/>
    <mergeCell ref="S2376:T2376"/>
    <mergeCell ref="U2376:V2376"/>
    <mergeCell ref="U2380:V2380"/>
    <mergeCell ref="U2351:V2351"/>
    <mergeCell ref="S2352:T2352"/>
    <mergeCell ref="U2366:V2366"/>
    <mergeCell ref="S2367:T2367"/>
    <mergeCell ref="U2367:V2367"/>
    <mergeCell ref="S2368:T2368"/>
    <mergeCell ref="U2365:V2365"/>
    <mergeCell ref="S2372:T2372"/>
    <mergeCell ref="S2365:T2365"/>
    <mergeCell ref="U2362:V2362"/>
    <mergeCell ref="U2363:V2363"/>
    <mergeCell ref="U2364:V2364"/>
    <mergeCell ref="U2368:V2368"/>
    <mergeCell ref="S2369:T2369"/>
    <mergeCell ref="U2369:V2369"/>
    <mergeCell ref="S2370:T2370"/>
    <mergeCell ref="U2370:V2370"/>
    <mergeCell ref="S2371:T2371"/>
    <mergeCell ref="U2357:V2357"/>
    <mergeCell ref="S2360:T2360"/>
    <mergeCell ref="U2360:V2360"/>
    <mergeCell ref="A2362:A2367"/>
    <mergeCell ref="A2368:A2373"/>
    <mergeCell ref="A2374:A2379"/>
    <mergeCell ref="A2380:A2385"/>
    <mergeCell ref="A2386:A2391"/>
    <mergeCell ref="A2392:A2397"/>
    <mergeCell ref="U2407:V2407"/>
    <mergeCell ref="S2390:T2390"/>
    <mergeCell ref="U2390:V2390"/>
    <mergeCell ref="S2391:T2391"/>
    <mergeCell ref="U2391:V2391"/>
    <mergeCell ref="S2389:T2389"/>
    <mergeCell ref="U2389:V2389"/>
    <mergeCell ref="S2392:T2392"/>
    <mergeCell ref="U2392:V2392"/>
    <mergeCell ref="S2393:T2393"/>
    <mergeCell ref="U2393:V2393"/>
    <mergeCell ref="S2394:T2394"/>
    <mergeCell ref="U2394:V2394"/>
    <mergeCell ref="U2371:V2371"/>
    <mergeCell ref="S2378:T2378"/>
    <mergeCell ref="U2378:V2378"/>
    <mergeCell ref="S2379:T2379"/>
    <mergeCell ref="U2379:V2379"/>
    <mergeCell ref="S2386:T2386"/>
    <mergeCell ref="U2386:V2386"/>
    <mergeCell ref="U2383:V2383"/>
    <mergeCell ref="S2384:T2384"/>
    <mergeCell ref="U2384:V2384"/>
    <mergeCell ref="S2385:T2385"/>
    <mergeCell ref="U2385:V2385"/>
    <mergeCell ref="U2381:V2381"/>
    <mergeCell ref="S2382:T2382"/>
    <mergeCell ref="U2382:V2382"/>
    <mergeCell ref="S2383:T2383"/>
    <mergeCell ref="S2438:T2438"/>
    <mergeCell ref="U2438:V2438"/>
    <mergeCell ref="S2434:T2434"/>
    <mergeCell ref="U2434:V2434"/>
    <mergeCell ref="S2435:T2435"/>
    <mergeCell ref="U2435:V2435"/>
    <mergeCell ref="S2387:T2387"/>
    <mergeCell ref="U2388:V2388"/>
    <mergeCell ref="U2413:V2413"/>
    <mergeCell ref="S2414:T2414"/>
    <mergeCell ref="U2414:V2414"/>
    <mergeCell ref="S2415:T2415"/>
    <mergeCell ref="U2415:V2415"/>
    <mergeCell ref="S2416:T2416"/>
    <mergeCell ref="U2416:V2416"/>
    <mergeCell ref="S2417:T2417"/>
    <mergeCell ref="U2417:V2417"/>
    <mergeCell ref="S2410:T2410"/>
    <mergeCell ref="U2410:V2410"/>
    <mergeCell ref="S2418:T2418"/>
    <mergeCell ref="U2418:V2418"/>
    <mergeCell ref="S2419:T2419"/>
    <mergeCell ref="U2419:V2419"/>
    <mergeCell ref="U2408:V2408"/>
    <mergeCell ref="S2404:T2404"/>
    <mergeCell ref="U2404:V2404"/>
    <mergeCell ref="S2405:T2405"/>
    <mergeCell ref="U2405:V2405"/>
    <mergeCell ref="S2406:T2406"/>
    <mergeCell ref="U2406:V2406"/>
    <mergeCell ref="S2436:T2436"/>
    <mergeCell ref="S2422:T2422"/>
    <mergeCell ref="U2422:V2422"/>
    <mergeCell ref="S2423:T2423"/>
    <mergeCell ref="U2423:V2423"/>
    <mergeCell ref="S2424:T2424"/>
    <mergeCell ref="U2424:V2424"/>
    <mergeCell ref="S2425:T2425"/>
    <mergeCell ref="U2425:V2425"/>
    <mergeCell ref="S2426:T2426"/>
    <mergeCell ref="U2426:V2426"/>
    <mergeCell ref="S2429:T2429"/>
    <mergeCell ref="U2429:V2429"/>
    <mergeCell ref="S2430:T2430"/>
    <mergeCell ref="U2430:V2430"/>
    <mergeCell ref="S2431:T2431"/>
    <mergeCell ref="U2431:V2431"/>
    <mergeCell ref="S2432:T2432"/>
    <mergeCell ref="U2432:V2432"/>
    <mergeCell ref="S2427:T2427"/>
    <mergeCell ref="U2436:V2436"/>
    <mergeCell ref="U2420:V2420"/>
    <mergeCell ref="U2409:V2409"/>
    <mergeCell ref="U2412:V2412"/>
    <mergeCell ref="U2482:V2482"/>
    <mergeCell ref="S2483:T2483"/>
    <mergeCell ref="U2483:V2483"/>
    <mergeCell ref="S2488:T2488"/>
    <mergeCell ref="U2488:V2488"/>
    <mergeCell ref="S2485:T2485"/>
    <mergeCell ref="U2485:V2485"/>
    <mergeCell ref="S2459:T2459"/>
    <mergeCell ref="U2459:V2459"/>
    <mergeCell ref="S2479:T2479"/>
    <mergeCell ref="S2477:T2477"/>
    <mergeCell ref="U2477:V2477"/>
    <mergeCell ref="S2478:T2478"/>
    <mergeCell ref="U2478:V2478"/>
    <mergeCell ref="S2472:T2472"/>
    <mergeCell ref="U2486:V2486"/>
    <mergeCell ref="S2487:T2487"/>
    <mergeCell ref="U2487:V2487"/>
    <mergeCell ref="S2464:T2464"/>
    <mergeCell ref="U2464:V2464"/>
    <mergeCell ref="S2465:T2465"/>
    <mergeCell ref="U2465:V2465"/>
    <mergeCell ref="S2466:T2466"/>
    <mergeCell ref="U2466:V2466"/>
    <mergeCell ref="S2461:T2461"/>
    <mergeCell ref="U2461:V2461"/>
    <mergeCell ref="S2462:T2462"/>
    <mergeCell ref="U2462:V2462"/>
    <mergeCell ref="S2463:T2463"/>
    <mergeCell ref="U2463:V2463"/>
    <mergeCell ref="S2460:T2460"/>
    <mergeCell ref="U2460:V2460"/>
    <mergeCell ref="S2489:T2489"/>
    <mergeCell ref="U2489:V2489"/>
    <mergeCell ref="S2446:T2446"/>
    <mergeCell ref="U2446:V2446"/>
    <mergeCell ref="S2442:T2442"/>
    <mergeCell ref="U2442:V2442"/>
    <mergeCell ref="S2468:T2468"/>
    <mergeCell ref="U2468:V2468"/>
    <mergeCell ref="S2469:T2469"/>
    <mergeCell ref="U2469:V2469"/>
    <mergeCell ref="S2470:T2470"/>
    <mergeCell ref="U2470:V2470"/>
    <mergeCell ref="S2471:T2471"/>
    <mergeCell ref="U2471:V2471"/>
    <mergeCell ref="S2474:T2474"/>
    <mergeCell ref="U2474:V2474"/>
    <mergeCell ref="S2475:T2475"/>
    <mergeCell ref="S2452:T2452"/>
    <mergeCell ref="U2452:V2452"/>
    <mergeCell ref="S2451:T2451"/>
    <mergeCell ref="U2451:V2451"/>
    <mergeCell ref="S2458:T2458"/>
    <mergeCell ref="U2458:V2458"/>
    <mergeCell ref="S2453:T2453"/>
    <mergeCell ref="U2453:V2453"/>
    <mergeCell ref="S2454:T2454"/>
    <mergeCell ref="U2454:V2454"/>
    <mergeCell ref="S2480:T2480"/>
    <mergeCell ref="U2480:V2480"/>
    <mergeCell ref="S2481:T2481"/>
    <mergeCell ref="U2481:V2481"/>
    <mergeCell ref="S2482:T2482"/>
    <mergeCell ref="U2439:V2439"/>
    <mergeCell ref="S2447:T2447"/>
    <mergeCell ref="U2447:V2447"/>
    <mergeCell ref="S2448:T2448"/>
    <mergeCell ref="U2448:V2448"/>
    <mergeCell ref="S2449:T2449"/>
    <mergeCell ref="U2449:V2449"/>
    <mergeCell ref="U2472:V2472"/>
    <mergeCell ref="S2473:T2473"/>
    <mergeCell ref="U2473:V2473"/>
    <mergeCell ref="S2455:T2455"/>
    <mergeCell ref="U2455:V2455"/>
    <mergeCell ref="S2456:T2456"/>
    <mergeCell ref="U2456:V2456"/>
    <mergeCell ref="S2457:T2457"/>
    <mergeCell ref="U2457:V2457"/>
    <mergeCell ref="S2476:T2476"/>
    <mergeCell ref="U2476:V2476"/>
    <mergeCell ref="S2439:T2439"/>
    <mergeCell ref="U2443:V2443"/>
    <mergeCell ref="S2441:T2441"/>
    <mergeCell ref="U2441:V2441"/>
    <mergeCell ref="S2450:T2450"/>
    <mergeCell ref="U2450:V2450"/>
    <mergeCell ref="S2444:T2444"/>
    <mergeCell ref="U2444:V2444"/>
    <mergeCell ref="S2445:T2445"/>
    <mergeCell ref="U2445:V2445"/>
    <mergeCell ref="S2443:T2443"/>
    <mergeCell ref="S2467:T2467"/>
    <mergeCell ref="U2467:V2467"/>
    <mergeCell ref="U2479:V2479"/>
    <mergeCell ref="U2533:V2533"/>
    <mergeCell ref="S2534:T2534"/>
    <mergeCell ref="S2521:T2521"/>
    <mergeCell ref="S2536:T2536"/>
    <mergeCell ref="S2514:T2514"/>
    <mergeCell ref="S2528:T2528"/>
    <mergeCell ref="U2528:V2528"/>
    <mergeCell ref="S2529:T2529"/>
    <mergeCell ref="U2529:V2529"/>
    <mergeCell ref="S2520:T2520"/>
    <mergeCell ref="U2520:V2520"/>
    <mergeCell ref="S2516:T2516"/>
    <mergeCell ref="U2516:V2516"/>
    <mergeCell ref="U2536:V2536"/>
    <mergeCell ref="S2495:T2495"/>
    <mergeCell ref="U2495:V2495"/>
    <mergeCell ref="S2496:T2496"/>
    <mergeCell ref="S2513:T2513"/>
    <mergeCell ref="U2513:V2513"/>
    <mergeCell ref="U2501:V2501"/>
    <mergeCell ref="S2499:T2499"/>
    <mergeCell ref="S2502:T2502"/>
    <mergeCell ref="U2502:V2502"/>
    <mergeCell ref="S2517:T2517"/>
    <mergeCell ref="U2524:V2524"/>
    <mergeCell ref="S2525:T2525"/>
    <mergeCell ref="U2525:V2525"/>
    <mergeCell ref="S2526:T2526"/>
    <mergeCell ref="U2521:V2521"/>
    <mergeCell ref="S2522:T2522"/>
    <mergeCell ref="U2522:V2522"/>
    <mergeCell ref="S2543:T2543"/>
    <mergeCell ref="S2565:T2565"/>
    <mergeCell ref="U2565:V2565"/>
    <mergeCell ref="S2566:T2566"/>
    <mergeCell ref="U2566:V2566"/>
    <mergeCell ref="S2547:T2547"/>
    <mergeCell ref="U2547:V2547"/>
    <mergeCell ref="U2543:V2543"/>
    <mergeCell ref="S2544:T2544"/>
    <mergeCell ref="U2544:V2544"/>
    <mergeCell ref="S2545:T2545"/>
    <mergeCell ref="U2526:V2526"/>
    <mergeCell ref="S2527:T2527"/>
    <mergeCell ref="U2527:V2527"/>
    <mergeCell ref="U2534:V2534"/>
    <mergeCell ref="S2535:T2535"/>
    <mergeCell ref="U2535:V2535"/>
    <mergeCell ref="S2524:T2524"/>
    <mergeCell ref="S2558:T2558"/>
    <mergeCell ref="U2558:V2558"/>
    <mergeCell ref="S2537:T2537"/>
    <mergeCell ref="U2537:V2537"/>
    <mergeCell ref="S2538:T2538"/>
    <mergeCell ref="U2538:V2538"/>
    <mergeCell ref="A2602:A2607"/>
    <mergeCell ref="U2548:V2548"/>
    <mergeCell ref="S2549:T2549"/>
    <mergeCell ref="U2549:V2549"/>
    <mergeCell ref="S2550:T2550"/>
    <mergeCell ref="U2550:V2550"/>
    <mergeCell ref="S2551:T2551"/>
    <mergeCell ref="U2551:V2551"/>
    <mergeCell ref="S2552:T2552"/>
    <mergeCell ref="U2552:V2552"/>
    <mergeCell ref="S2553:T2553"/>
    <mergeCell ref="U2545:V2545"/>
    <mergeCell ref="S2546:T2546"/>
    <mergeCell ref="U2546:V2546"/>
    <mergeCell ref="S2548:T2548"/>
    <mergeCell ref="S2555:T2555"/>
    <mergeCell ref="U2555:V2555"/>
    <mergeCell ref="S2556:T2556"/>
    <mergeCell ref="U2556:V2556"/>
    <mergeCell ref="S2557:T2557"/>
    <mergeCell ref="U2557:V2557"/>
    <mergeCell ref="A2584:A2589"/>
    <mergeCell ref="S2567:T2567"/>
    <mergeCell ref="S2559:T2559"/>
    <mergeCell ref="U2553:V2553"/>
    <mergeCell ref="A2812:A2817"/>
    <mergeCell ref="A2782:A2787"/>
    <mergeCell ref="A2788:A2793"/>
    <mergeCell ref="A2794:A2799"/>
    <mergeCell ref="A2800:A2805"/>
    <mergeCell ref="A2806:A2811"/>
    <mergeCell ref="A2752:A2757"/>
    <mergeCell ref="A2734:A2739"/>
    <mergeCell ref="A2740:A2745"/>
    <mergeCell ref="A2746:A2751"/>
    <mergeCell ref="S2765:T2765"/>
    <mergeCell ref="U2706:V2706"/>
    <mergeCell ref="S2707:T2707"/>
    <mergeCell ref="U2707:V2707"/>
    <mergeCell ref="S2708:T2708"/>
    <mergeCell ref="U2708:V2708"/>
    <mergeCell ref="S2709:T2709"/>
    <mergeCell ref="U2725:V2725"/>
    <mergeCell ref="S2726:T2726"/>
    <mergeCell ref="U2726:V2726"/>
    <mergeCell ref="S2727:T2727"/>
    <mergeCell ref="U2727:V2727"/>
    <mergeCell ref="U2760:V2760"/>
    <mergeCell ref="S2761:T2761"/>
    <mergeCell ref="U2761:V2761"/>
    <mergeCell ref="S2762:T2762"/>
    <mergeCell ref="U2762:V2762"/>
    <mergeCell ref="S2722:T2722"/>
    <mergeCell ref="S2738:T2738"/>
    <mergeCell ref="U2738:V2738"/>
    <mergeCell ref="S2739:T2739"/>
    <mergeCell ref="U2739:V2739"/>
    <mergeCell ref="A2698:A2703"/>
    <mergeCell ref="S2743:T2743"/>
    <mergeCell ref="S2757:T2757"/>
    <mergeCell ref="U2757:V2757"/>
    <mergeCell ref="S2763:T2763"/>
    <mergeCell ref="U2763:V2763"/>
    <mergeCell ref="S2754:T2754"/>
    <mergeCell ref="U2676:V2676"/>
    <mergeCell ref="S2677:T2677"/>
    <mergeCell ref="U2677:V2677"/>
    <mergeCell ref="S2678:T2678"/>
    <mergeCell ref="U2678:V2678"/>
    <mergeCell ref="S2679:T2679"/>
    <mergeCell ref="U2679:V2679"/>
    <mergeCell ref="S2692:T2692"/>
    <mergeCell ref="S2714:T2714"/>
    <mergeCell ref="U2714:V2714"/>
    <mergeCell ref="A2692:A2697"/>
    <mergeCell ref="U2695:V2695"/>
    <mergeCell ref="U2691:V2691"/>
    <mergeCell ref="S2705:T2705"/>
    <mergeCell ref="U2705:V2705"/>
    <mergeCell ref="U2692:V2692"/>
    <mergeCell ref="S2693:T2693"/>
    <mergeCell ref="S2734:T2734"/>
    <mergeCell ref="S2710:T2710"/>
    <mergeCell ref="S2704:T2704"/>
    <mergeCell ref="U2704:V2704"/>
    <mergeCell ref="U2752:V2752"/>
    <mergeCell ref="S2750:T2750"/>
    <mergeCell ref="U2750:V2750"/>
    <mergeCell ref="U2710:V2710"/>
    <mergeCell ref="A3298:A3303"/>
    <mergeCell ref="A3304:A3309"/>
    <mergeCell ref="A3310:A3315"/>
    <mergeCell ref="A3316:A3321"/>
    <mergeCell ref="A3322:A3327"/>
    <mergeCell ref="A3328:A3333"/>
    <mergeCell ref="A3334:A3339"/>
    <mergeCell ref="A3340:A3345"/>
    <mergeCell ref="A2704:A2709"/>
    <mergeCell ref="S2703:T2703"/>
    <mergeCell ref="U2703:V2703"/>
    <mergeCell ref="S2718:T2718"/>
    <mergeCell ref="U2765:V2765"/>
    <mergeCell ref="S2766:T2766"/>
    <mergeCell ref="A2710:A2715"/>
    <mergeCell ref="A2716:A2721"/>
    <mergeCell ref="A2722:A2727"/>
    <mergeCell ref="A2728:A2733"/>
    <mergeCell ref="S2724:T2724"/>
    <mergeCell ref="U2724:V2724"/>
    <mergeCell ref="S2725:T2725"/>
    <mergeCell ref="S2731:T2731"/>
    <mergeCell ref="U2731:V2731"/>
    <mergeCell ref="S2732:T2732"/>
    <mergeCell ref="U2729:V2729"/>
    <mergeCell ref="A2758:A2763"/>
    <mergeCell ref="A2764:A2769"/>
    <mergeCell ref="S2715:T2715"/>
    <mergeCell ref="U2749:V2749"/>
    <mergeCell ref="U2736:V2736"/>
    <mergeCell ref="S2735:T2735"/>
    <mergeCell ref="U2735:V2735"/>
    <mergeCell ref="A3196:A3201"/>
    <mergeCell ref="A3202:A3207"/>
    <mergeCell ref="A3208:A3213"/>
    <mergeCell ref="A3214:A3219"/>
    <mergeCell ref="A3220:A3225"/>
    <mergeCell ref="A3226:A3231"/>
    <mergeCell ref="A3268:A3273"/>
    <mergeCell ref="A3274:A3279"/>
    <mergeCell ref="A3280:A3285"/>
    <mergeCell ref="A3286:A3291"/>
    <mergeCell ref="A3292:A3297"/>
    <mergeCell ref="A3232:A3237"/>
    <mergeCell ref="A3238:A3243"/>
    <mergeCell ref="A3244:A3249"/>
    <mergeCell ref="A3250:A3255"/>
    <mergeCell ref="A3256:A3261"/>
    <mergeCell ref="A3262:A3267"/>
    <mergeCell ref="S2945:T2945"/>
    <mergeCell ref="S2980:T2980"/>
    <mergeCell ref="S2974:T2974"/>
    <mergeCell ref="U2974:V2974"/>
    <mergeCell ref="S2975:T2975"/>
    <mergeCell ref="U2975:V2975"/>
    <mergeCell ref="S2976:T2976"/>
    <mergeCell ref="U2976:V2976"/>
    <mergeCell ref="S2977:T2977"/>
    <mergeCell ref="U2977:V2977"/>
    <mergeCell ref="S2978:T2978"/>
    <mergeCell ref="S2756:T2756"/>
    <mergeCell ref="U2756:V2756"/>
    <mergeCell ref="A3190:A3195"/>
    <mergeCell ref="A3064:A3069"/>
    <mergeCell ref="A3070:A3075"/>
    <mergeCell ref="A3076:A3081"/>
    <mergeCell ref="A3082:A3087"/>
    <mergeCell ref="A3088:A3093"/>
    <mergeCell ref="A3094:A3099"/>
    <mergeCell ref="A3100:A3105"/>
    <mergeCell ref="A3106:A3111"/>
    <mergeCell ref="A3112:A3117"/>
    <mergeCell ref="A3118:A3123"/>
    <mergeCell ref="A3124:A3129"/>
    <mergeCell ref="A3130:A3135"/>
    <mergeCell ref="A3136:A3141"/>
    <mergeCell ref="A3142:A3147"/>
    <mergeCell ref="A3166:A3171"/>
    <mergeCell ref="A3172:A3177"/>
    <mergeCell ref="A3178:A3183"/>
    <mergeCell ref="A3184:A3189"/>
    <mergeCell ref="A3160:A3165"/>
    <mergeCell ref="A3154:A3159"/>
    <mergeCell ref="A3148:A3153"/>
    <mergeCell ref="S2942:T2942"/>
    <mergeCell ref="U2942:V2942"/>
    <mergeCell ref="S2943:T2943"/>
    <mergeCell ref="A2950:A2955"/>
    <mergeCell ref="A3034:A3039"/>
    <mergeCell ref="A3052:A3057"/>
    <mergeCell ref="A3058:A3063"/>
    <mergeCell ref="A2860:A2865"/>
    <mergeCell ref="S2711:T2711"/>
    <mergeCell ref="U2711:V2711"/>
    <mergeCell ref="S2712:T2712"/>
    <mergeCell ref="U2712:V2712"/>
    <mergeCell ref="S2713:T2713"/>
    <mergeCell ref="U2713:V2713"/>
    <mergeCell ref="S2720:T2720"/>
    <mergeCell ref="U2720:V2720"/>
    <mergeCell ref="S2721:T2721"/>
    <mergeCell ref="U2721:V2721"/>
    <mergeCell ref="U2715:V2715"/>
    <mergeCell ref="U2718:V2718"/>
    <mergeCell ref="S2719:T2719"/>
    <mergeCell ref="U2719:V2719"/>
    <mergeCell ref="U2734:V2734"/>
    <mergeCell ref="A2818:A2823"/>
    <mergeCell ref="S2728:T2728"/>
    <mergeCell ref="U2728:V2728"/>
    <mergeCell ref="S2729:T2729"/>
    <mergeCell ref="A2770:A2775"/>
    <mergeCell ref="A2776:A2781"/>
    <mergeCell ref="S2802:T2802"/>
    <mergeCell ref="S2795:T2795"/>
    <mergeCell ref="U2795:V2795"/>
    <mergeCell ref="S2806:T2806"/>
    <mergeCell ref="U2806:V2806"/>
    <mergeCell ref="U2793:V2793"/>
    <mergeCell ref="S2782:T2782"/>
    <mergeCell ref="U2782:V2782"/>
    <mergeCell ref="S2783:T2783"/>
    <mergeCell ref="S2803:T2803"/>
    <mergeCell ref="U2803:V2803"/>
    <mergeCell ref="A2866:A2871"/>
    <mergeCell ref="A2872:A2877"/>
    <mergeCell ref="A2878:A2883"/>
    <mergeCell ref="A2884:A2889"/>
    <mergeCell ref="A2890:A2895"/>
    <mergeCell ref="A2896:A2901"/>
    <mergeCell ref="S2816:T2816"/>
    <mergeCell ref="S2805:T2805"/>
    <mergeCell ref="U2805:V2805"/>
    <mergeCell ref="U2810:V2810"/>
    <mergeCell ref="S2811:T2811"/>
    <mergeCell ref="U2811:V2811"/>
    <mergeCell ref="U2829:V2829"/>
    <mergeCell ref="S2815:T2815"/>
    <mergeCell ref="U2815:V2815"/>
    <mergeCell ref="S2826:T2826"/>
    <mergeCell ref="U2826:V2826"/>
    <mergeCell ref="S2821:T2821"/>
    <mergeCell ref="U2821:V2821"/>
    <mergeCell ref="S2822:T2822"/>
    <mergeCell ref="U2816:V2816"/>
    <mergeCell ref="A2902:A2907"/>
    <mergeCell ref="A2908:A2913"/>
    <mergeCell ref="A2998:A3003"/>
    <mergeCell ref="A3010:A3015"/>
    <mergeCell ref="A3016:A3021"/>
    <mergeCell ref="A3022:A3027"/>
    <mergeCell ref="A3028:A3033"/>
    <mergeCell ref="A2914:A2919"/>
    <mergeCell ref="A2920:A2925"/>
    <mergeCell ref="A2926:A2931"/>
    <mergeCell ref="A2932:A2937"/>
    <mergeCell ref="A2938:A2943"/>
    <mergeCell ref="A2944:A2949"/>
    <mergeCell ref="A2974:A2979"/>
    <mergeCell ref="A2980:A2985"/>
    <mergeCell ref="A2986:A2991"/>
    <mergeCell ref="A2992:A2997"/>
    <mergeCell ref="A3004:A3009"/>
    <mergeCell ref="A2956:A2961"/>
    <mergeCell ref="A2962:A2967"/>
    <mergeCell ref="A2968:A2973"/>
    <mergeCell ref="A3040:A3045"/>
    <mergeCell ref="A3046:A3051"/>
    <mergeCell ref="A2824:A2829"/>
    <mergeCell ref="A2830:A2835"/>
    <mergeCell ref="A2836:A2841"/>
    <mergeCell ref="A2842:A2847"/>
    <mergeCell ref="S2939:T2939"/>
    <mergeCell ref="U2939:V2939"/>
    <mergeCell ref="S2952:T2952"/>
    <mergeCell ref="S2968:T2968"/>
    <mergeCell ref="U2968:V2968"/>
    <mergeCell ref="S2938:T2938"/>
    <mergeCell ref="U2938:V2938"/>
    <mergeCell ref="U2946:V2946"/>
    <mergeCell ref="S2947:T2947"/>
    <mergeCell ref="S2964:T2964"/>
    <mergeCell ref="U2964:V2964"/>
    <mergeCell ref="A2848:A2853"/>
    <mergeCell ref="A2854:A2859"/>
    <mergeCell ref="U2827:V2827"/>
    <mergeCell ref="S2824:T2824"/>
    <mergeCell ref="U2824:V2824"/>
    <mergeCell ref="S2825:T2825"/>
    <mergeCell ref="U2879:V2879"/>
    <mergeCell ref="S2874:T2874"/>
    <mergeCell ref="S2879:T2879"/>
    <mergeCell ref="S2872:T2872"/>
    <mergeCell ref="U2872:V2872"/>
    <mergeCell ref="S2873:T2873"/>
    <mergeCell ref="U2873:V2873"/>
    <mergeCell ref="U2856:V2856"/>
    <mergeCell ref="S2828:T2828"/>
    <mergeCell ref="S2770:T2770"/>
    <mergeCell ref="U2770:V2770"/>
    <mergeCell ref="S2771:T2771"/>
    <mergeCell ref="U2771:V2771"/>
    <mergeCell ref="S2772:T2772"/>
    <mergeCell ref="U2772:V2772"/>
    <mergeCell ref="S2773:T2773"/>
    <mergeCell ref="U2773:V2773"/>
    <mergeCell ref="U2778:V2778"/>
    <mergeCell ref="S2775:T2775"/>
    <mergeCell ref="U2807:V2807"/>
    <mergeCell ref="S2808:T2808"/>
    <mergeCell ref="U2808:V2808"/>
    <mergeCell ref="S2809:T2809"/>
    <mergeCell ref="U2809:V2809"/>
    <mergeCell ref="S2791:T2791"/>
    <mergeCell ref="U2791:V2791"/>
    <mergeCell ref="S2792:T2792"/>
    <mergeCell ref="S2794:T2794"/>
    <mergeCell ref="U2794:V2794"/>
    <mergeCell ref="S2796:T2796"/>
    <mergeCell ref="S2778:T2778"/>
    <mergeCell ref="S2776:T2776"/>
    <mergeCell ref="U2776:V2776"/>
    <mergeCell ref="S2787:T2787"/>
    <mergeCell ref="U2787:V2787"/>
    <mergeCell ref="U2792:V2792"/>
    <mergeCell ref="U2802:V2802"/>
    <mergeCell ref="S2774:T2774"/>
    <mergeCell ref="U2796:V2796"/>
    <mergeCell ref="S2798:T2798"/>
    <mergeCell ref="S2784:T2784"/>
    <mergeCell ref="U2828:V2828"/>
    <mergeCell ref="S2829:T2829"/>
    <mergeCell ref="U2820:V2820"/>
    <mergeCell ref="U2825:V2825"/>
    <mergeCell ref="S2807:T2807"/>
    <mergeCell ref="U2818:V2818"/>
    <mergeCell ref="S2819:T2819"/>
    <mergeCell ref="U2819:V2819"/>
    <mergeCell ref="S2827:T2827"/>
    <mergeCell ref="U2817:V2817"/>
    <mergeCell ref="S2820:T2820"/>
    <mergeCell ref="S2813:T2813"/>
    <mergeCell ref="U2813:V2813"/>
    <mergeCell ref="S2814:T2814"/>
    <mergeCell ref="U2814:V2814"/>
    <mergeCell ref="S2817:T2817"/>
    <mergeCell ref="U2830:V2830"/>
    <mergeCell ref="S2831:T2831"/>
    <mergeCell ref="U2831:V2831"/>
    <mergeCell ref="S2846:T2846"/>
    <mergeCell ref="U2846:V2846"/>
    <mergeCell ref="S2842:T2842"/>
    <mergeCell ref="U2870:V2870"/>
    <mergeCell ref="S2869:T2869"/>
    <mergeCell ref="S2861:T2861"/>
    <mergeCell ref="S2818:T2818"/>
    <mergeCell ref="S2835:T2835"/>
    <mergeCell ref="U2833:V2833"/>
    <mergeCell ref="U2854:V2854"/>
    <mergeCell ref="S2854:T2854"/>
    <mergeCell ref="S2834:T2834"/>
    <mergeCell ref="S2836:T2836"/>
    <mergeCell ref="S2832:T2832"/>
    <mergeCell ref="U2855:V2855"/>
    <mergeCell ref="S2845:T2845"/>
    <mergeCell ref="U2845:V2845"/>
    <mergeCell ref="U2836:V2836"/>
    <mergeCell ref="S2830:T2830"/>
    <mergeCell ref="S2833:T2833"/>
    <mergeCell ref="U2832:V2832"/>
    <mergeCell ref="S2851:T2851"/>
    <mergeCell ref="U2851:V2851"/>
    <mergeCell ref="U2822:V2822"/>
    <mergeCell ref="S2823:T2823"/>
    <mergeCell ref="U2823:V2823"/>
    <mergeCell ref="S2852:T2852"/>
    <mergeCell ref="S2858:T2858"/>
    <mergeCell ref="S2853:T2853"/>
    <mergeCell ref="U2858:V2858"/>
    <mergeCell ref="S2910:T2910"/>
    <mergeCell ref="U2910:V2910"/>
    <mergeCell ref="U2853:V2853"/>
    <mergeCell ref="S2837:T2837"/>
    <mergeCell ref="U2837:V2837"/>
    <mergeCell ref="S2838:T2838"/>
    <mergeCell ref="U2838:V2838"/>
    <mergeCell ref="S2839:T2839"/>
    <mergeCell ref="U2839:V2839"/>
    <mergeCell ref="S2840:T2840"/>
    <mergeCell ref="U2840:V2840"/>
    <mergeCell ref="S2841:T2841"/>
    <mergeCell ref="U2841:V2841"/>
    <mergeCell ref="U2852:V2852"/>
    <mergeCell ref="U2842:V2842"/>
    <mergeCell ref="S2843:T2843"/>
    <mergeCell ref="U2843:V2843"/>
    <mergeCell ref="S2844:T2844"/>
    <mergeCell ref="U2844:V2844"/>
    <mergeCell ref="S2847:T2847"/>
    <mergeCell ref="U2847:V2847"/>
    <mergeCell ref="S2848:T2848"/>
    <mergeCell ref="U2848:V2848"/>
    <mergeCell ref="S2849:T2849"/>
    <mergeCell ref="U2849:V2849"/>
    <mergeCell ref="S2850:T2850"/>
    <mergeCell ref="U2850:V2850"/>
    <mergeCell ref="S2876:T2876"/>
    <mergeCell ref="U2860:V2860"/>
    <mergeCell ref="U2862:V2862"/>
    <mergeCell ref="S2857:T2857"/>
    <mergeCell ref="S2878:T2878"/>
    <mergeCell ref="S2925:T2925"/>
    <mergeCell ref="U2925:V2925"/>
    <mergeCell ref="U2898:V2898"/>
    <mergeCell ref="S2896:T2896"/>
    <mergeCell ref="U2896:V2896"/>
    <mergeCell ref="S2897:T2897"/>
    <mergeCell ref="U2923:V2923"/>
    <mergeCell ref="S2924:T2924"/>
    <mergeCell ref="U2924:V2924"/>
    <mergeCell ref="U2895:V2895"/>
    <mergeCell ref="S2905:T2905"/>
    <mergeCell ref="U2905:V2905"/>
    <mergeCell ref="S2906:T2906"/>
    <mergeCell ref="U2906:V2906"/>
    <mergeCell ref="S2907:T2907"/>
    <mergeCell ref="U2907:V2907"/>
    <mergeCell ref="U2885:V2885"/>
    <mergeCell ref="U2903:V2903"/>
    <mergeCell ref="S2885:T2885"/>
    <mergeCell ref="U2909:V2909"/>
    <mergeCell ref="S2920:T2920"/>
    <mergeCell ref="U2911:V2911"/>
    <mergeCell ref="S2912:T2912"/>
    <mergeCell ref="U2912:V2912"/>
    <mergeCell ref="U2913:V2913"/>
    <mergeCell ref="U2917:V2917"/>
    <mergeCell ref="S2918:T2918"/>
    <mergeCell ref="S2886:T2886"/>
    <mergeCell ref="S2904:T2904"/>
    <mergeCell ref="U2904:V2904"/>
    <mergeCell ref="U2894:V2894"/>
    <mergeCell ref="S2891:T2891"/>
    <mergeCell ref="S2859:T2859"/>
    <mergeCell ref="U2859:V2859"/>
    <mergeCell ref="S2860:T2860"/>
    <mergeCell ref="U2876:V2876"/>
    <mergeCell ref="S2877:T2877"/>
    <mergeCell ref="U2877:V2877"/>
    <mergeCell ref="U2861:V2861"/>
    <mergeCell ref="S2862:T2862"/>
    <mergeCell ref="S2882:T2882"/>
    <mergeCell ref="S2855:T2855"/>
    <mergeCell ref="S2856:T2856"/>
    <mergeCell ref="U2857:V2857"/>
    <mergeCell ref="S2864:T2864"/>
    <mergeCell ref="U2864:V2864"/>
    <mergeCell ref="S2870:T2870"/>
    <mergeCell ref="S2880:T2880"/>
    <mergeCell ref="S2871:T2871"/>
    <mergeCell ref="U2871:V2871"/>
    <mergeCell ref="S2865:T2865"/>
    <mergeCell ref="U2865:V2865"/>
    <mergeCell ref="S2863:T2863"/>
    <mergeCell ref="U2863:V2863"/>
    <mergeCell ref="S2866:T2866"/>
    <mergeCell ref="U2866:V2866"/>
    <mergeCell ref="U2874:V2874"/>
    <mergeCell ref="S2875:T2875"/>
    <mergeCell ref="U2875:V2875"/>
    <mergeCell ref="U2897:V2897"/>
    <mergeCell ref="S2898:T2898"/>
    <mergeCell ref="U2880:V2880"/>
    <mergeCell ref="S2881:T2881"/>
    <mergeCell ref="U2881:V2881"/>
    <mergeCell ref="S2867:T2867"/>
    <mergeCell ref="U2867:V2867"/>
    <mergeCell ref="S2868:T2868"/>
    <mergeCell ref="U2869:V2869"/>
    <mergeCell ref="U2886:V2886"/>
    <mergeCell ref="S2887:T2887"/>
    <mergeCell ref="U2887:V2887"/>
    <mergeCell ref="S2888:T2888"/>
    <mergeCell ref="S2884:T2884"/>
    <mergeCell ref="U2884:V2884"/>
    <mergeCell ref="S2883:T2883"/>
    <mergeCell ref="U2883:V2883"/>
    <mergeCell ref="U2878:V2878"/>
    <mergeCell ref="U2868:V2868"/>
    <mergeCell ref="U2891:V2891"/>
    <mergeCell ref="S2892:T2892"/>
    <mergeCell ref="U2892:V2892"/>
    <mergeCell ref="U2920:V2920"/>
    <mergeCell ref="U2882:V2882"/>
    <mergeCell ref="U2945:V2945"/>
    <mergeCell ref="S2951:T2951"/>
    <mergeCell ref="S2950:T2950"/>
    <mergeCell ref="U2950:V2950"/>
    <mergeCell ref="U2951:V2951"/>
    <mergeCell ref="U2888:V2888"/>
    <mergeCell ref="S2893:T2893"/>
    <mergeCell ref="U2893:V2893"/>
    <mergeCell ref="S2894:T2894"/>
    <mergeCell ref="S2913:T2913"/>
    <mergeCell ref="S2914:T2914"/>
    <mergeCell ref="U2914:V2914"/>
    <mergeCell ref="S2915:T2915"/>
    <mergeCell ref="U2915:V2915"/>
    <mergeCell ref="S2901:T2901"/>
    <mergeCell ref="U2901:V2901"/>
    <mergeCell ref="S2902:T2902"/>
    <mergeCell ref="U2902:V2902"/>
    <mergeCell ref="S2903:T2903"/>
    <mergeCell ref="S2890:T2890"/>
    <mergeCell ref="U2890:V2890"/>
    <mergeCell ref="S2889:T2889"/>
    <mergeCell ref="U2889:V2889"/>
    <mergeCell ref="S2908:T2908"/>
    <mergeCell ref="U2908:V2908"/>
    <mergeCell ref="S2909:T2909"/>
    <mergeCell ref="S2899:T2899"/>
    <mergeCell ref="U2899:V2899"/>
    <mergeCell ref="S2895:T2895"/>
    <mergeCell ref="S2900:T2900"/>
    <mergeCell ref="S2911:T2911"/>
    <mergeCell ref="U2900:V2900"/>
    <mergeCell ref="U2935:V2935"/>
    <mergeCell ref="S2936:T2936"/>
    <mergeCell ref="S2933:T2933"/>
    <mergeCell ref="U2933:V2933"/>
    <mergeCell ref="S2934:T2934"/>
    <mergeCell ref="U2934:V2934"/>
    <mergeCell ref="U2916:V2916"/>
    <mergeCell ref="S2917:T2917"/>
    <mergeCell ref="S2926:T2926"/>
    <mergeCell ref="U2926:V2926"/>
    <mergeCell ref="U2927:V2927"/>
    <mergeCell ref="S2928:T2928"/>
    <mergeCell ref="U2928:V2928"/>
    <mergeCell ref="S2929:T2929"/>
    <mergeCell ref="U2929:V2929"/>
    <mergeCell ref="S2930:T2930"/>
    <mergeCell ref="U2930:V2930"/>
    <mergeCell ref="S2931:T2931"/>
    <mergeCell ref="S2932:T2932"/>
    <mergeCell ref="U2932:V2932"/>
    <mergeCell ref="U2931:V2931"/>
    <mergeCell ref="S2935:T2935"/>
    <mergeCell ref="S2927:T2927"/>
    <mergeCell ref="S2916:T2916"/>
    <mergeCell ref="S2919:T2919"/>
    <mergeCell ref="U2919:V2919"/>
    <mergeCell ref="U2918:V2918"/>
    <mergeCell ref="U2922:V2922"/>
    <mergeCell ref="S2923:T2923"/>
    <mergeCell ref="S2921:T2921"/>
    <mergeCell ref="U2921:V2921"/>
    <mergeCell ref="S2922:T2922"/>
    <mergeCell ref="S3070:T3070"/>
    <mergeCell ref="U3070:V3070"/>
    <mergeCell ref="S3051:T3051"/>
    <mergeCell ref="U3051:V3051"/>
    <mergeCell ref="S3059:T3059"/>
    <mergeCell ref="U3059:V3059"/>
    <mergeCell ref="S3060:T3060"/>
    <mergeCell ref="U3060:V3060"/>
    <mergeCell ref="S3043:T3043"/>
    <mergeCell ref="U3043:V3043"/>
    <mergeCell ref="S3044:T3044"/>
    <mergeCell ref="U3044:V3044"/>
    <mergeCell ref="S3045:T3045"/>
    <mergeCell ref="U3045:V3045"/>
    <mergeCell ref="S3055:T3055"/>
    <mergeCell ref="U3055:V3055"/>
    <mergeCell ref="S3056:T3056"/>
    <mergeCell ref="U3056:V3056"/>
    <mergeCell ref="S3057:T3057"/>
    <mergeCell ref="U3057:V3057"/>
    <mergeCell ref="S3069:T3069"/>
    <mergeCell ref="U3069:V3069"/>
    <mergeCell ref="S3066:T3066"/>
    <mergeCell ref="U3066:V3066"/>
    <mergeCell ref="S3067:T3067"/>
    <mergeCell ref="U3067:V3067"/>
    <mergeCell ref="S3068:T3068"/>
    <mergeCell ref="S2972:T2972"/>
    <mergeCell ref="U2972:V2972"/>
    <mergeCell ref="S2973:T2973"/>
    <mergeCell ref="U3005:V3005"/>
    <mergeCell ref="S2988:T2988"/>
    <mergeCell ref="U2988:V2988"/>
    <mergeCell ref="U2997:V2997"/>
    <mergeCell ref="S2998:T2998"/>
    <mergeCell ref="U2998:V2998"/>
    <mergeCell ref="S2999:T2999"/>
    <mergeCell ref="U2999:V2999"/>
    <mergeCell ref="S3000:T3000"/>
    <mergeCell ref="U3000:V3000"/>
    <mergeCell ref="U2984:V2984"/>
    <mergeCell ref="S2986:T2986"/>
    <mergeCell ref="U2986:V2986"/>
    <mergeCell ref="U2983:V2983"/>
    <mergeCell ref="U2985:V2985"/>
    <mergeCell ref="S2981:T2981"/>
    <mergeCell ref="S2982:T2982"/>
    <mergeCell ref="S2983:T2983"/>
    <mergeCell ref="U2981:V2981"/>
    <mergeCell ref="S2984:T2984"/>
    <mergeCell ref="S2979:T2979"/>
    <mergeCell ref="U2982:V2982"/>
    <mergeCell ref="U2978:V2978"/>
    <mergeCell ref="S3091:T3091"/>
    <mergeCell ref="U3091:V3091"/>
    <mergeCell ref="S3072:T3072"/>
    <mergeCell ref="U3072:V3072"/>
    <mergeCell ref="S3105:T3105"/>
    <mergeCell ref="U3105:V3105"/>
    <mergeCell ref="S3095:T3095"/>
    <mergeCell ref="U3095:V3095"/>
    <mergeCell ref="S3115:T3115"/>
    <mergeCell ref="U3115:V3115"/>
    <mergeCell ref="S3111:T3111"/>
    <mergeCell ref="U3111:V3111"/>
    <mergeCell ref="S3077:T3077"/>
    <mergeCell ref="U3077:V3077"/>
    <mergeCell ref="S3078:T3078"/>
    <mergeCell ref="U3078:V3078"/>
    <mergeCell ref="S3083:T3083"/>
    <mergeCell ref="U3083:V3083"/>
    <mergeCell ref="S3101:T3101"/>
    <mergeCell ref="U3101:V3101"/>
    <mergeCell ref="S3106:T3106"/>
    <mergeCell ref="U3106:V3106"/>
    <mergeCell ref="S3073:T3073"/>
    <mergeCell ref="U3073:V3073"/>
    <mergeCell ref="S3088:T3088"/>
    <mergeCell ref="U3088:V3088"/>
    <mergeCell ref="S3089:T3089"/>
    <mergeCell ref="U3089:V3089"/>
    <mergeCell ref="S3087:T3087"/>
    <mergeCell ref="U3087:V3087"/>
    <mergeCell ref="S3090:T3090"/>
    <mergeCell ref="U3090:V3090"/>
    <mergeCell ref="S3128:T3128"/>
    <mergeCell ref="U3128:V3128"/>
    <mergeCell ref="S3135:T3135"/>
    <mergeCell ref="U3135:V3135"/>
    <mergeCell ref="S3136:T3136"/>
    <mergeCell ref="U3136:V3136"/>
    <mergeCell ref="S3112:T3112"/>
    <mergeCell ref="U3112:V3112"/>
    <mergeCell ref="S3121:T3121"/>
    <mergeCell ref="U3121:V3121"/>
    <mergeCell ref="S3116:T3116"/>
    <mergeCell ref="U3116:V3116"/>
    <mergeCell ref="S3117:T3117"/>
    <mergeCell ref="U3117:V3117"/>
    <mergeCell ref="S3124:T3124"/>
    <mergeCell ref="U3124:V3124"/>
    <mergeCell ref="S3125:T3125"/>
    <mergeCell ref="U3125:V3125"/>
    <mergeCell ref="S3126:T3126"/>
    <mergeCell ref="U3126:V3126"/>
    <mergeCell ref="S3122:T3122"/>
    <mergeCell ref="U3122:V3122"/>
    <mergeCell ref="S3133:T3133"/>
    <mergeCell ref="U3133:V3133"/>
    <mergeCell ref="S3134:T3134"/>
    <mergeCell ref="U3134:V3134"/>
    <mergeCell ref="S3129:T3129"/>
    <mergeCell ref="U3129:V3129"/>
    <mergeCell ref="S3118:T3118"/>
    <mergeCell ref="U3118:V3118"/>
    <mergeCell ref="S3119:T3119"/>
    <mergeCell ref="U3119:V3119"/>
    <mergeCell ref="S3137:T3137"/>
    <mergeCell ref="U3137:V3137"/>
    <mergeCell ref="S3150:T3150"/>
    <mergeCell ref="U3150:V3150"/>
    <mergeCell ref="S3151:T3151"/>
    <mergeCell ref="U3151:V3151"/>
    <mergeCell ref="S3152:T3152"/>
    <mergeCell ref="U3152:V3152"/>
    <mergeCell ref="S3143:T3143"/>
    <mergeCell ref="U3143:V3143"/>
    <mergeCell ref="S3144:T3144"/>
    <mergeCell ref="U3144:V3144"/>
    <mergeCell ref="S3145:T3145"/>
    <mergeCell ref="U3145:V3145"/>
    <mergeCell ref="S3146:T3146"/>
    <mergeCell ref="U3146:V3146"/>
    <mergeCell ref="S3148:T3148"/>
    <mergeCell ref="U3148:V3148"/>
    <mergeCell ref="S3149:T3149"/>
    <mergeCell ref="U3149:V3149"/>
    <mergeCell ref="S3138:T3138"/>
    <mergeCell ref="U3138:V3138"/>
    <mergeCell ref="S3139:T3139"/>
    <mergeCell ref="U3139:V3139"/>
    <mergeCell ref="S3140:T3140"/>
    <mergeCell ref="U3140:V3140"/>
    <mergeCell ref="S3141:T3141"/>
    <mergeCell ref="U3141:V3141"/>
    <mergeCell ref="S3142:T3142"/>
    <mergeCell ref="U3142:V3142"/>
    <mergeCell ref="S3147:T3147"/>
    <mergeCell ref="U3147:V3147"/>
    <mergeCell ref="S3223:T3223"/>
    <mergeCell ref="U3223:V3223"/>
    <mergeCell ref="S3184:T3184"/>
    <mergeCell ref="U3184:V3184"/>
    <mergeCell ref="S3169:T3169"/>
    <mergeCell ref="U3169:V3169"/>
    <mergeCell ref="S3170:T3170"/>
    <mergeCell ref="U3170:V3170"/>
    <mergeCell ref="S3171:T3171"/>
    <mergeCell ref="U3171:V3171"/>
    <mergeCell ref="S3181:T3181"/>
    <mergeCell ref="U3181:V3181"/>
    <mergeCell ref="S3182:T3182"/>
    <mergeCell ref="U3182:V3182"/>
    <mergeCell ref="S3202:T3202"/>
    <mergeCell ref="U3202:V3202"/>
    <mergeCell ref="S3218:T3218"/>
    <mergeCell ref="U3218:V3218"/>
    <mergeCell ref="S3219:T3219"/>
    <mergeCell ref="U3219:V3219"/>
    <mergeCell ref="S3178:T3178"/>
    <mergeCell ref="U3178:V3178"/>
    <mergeCell ref="S3179:T3179"/>
    <mergeCell ref="U3179:V3179"/>
    <mergeCell ref="S3187:T3187"/>
    <mergeCell ref="U3187:V3187"/>
    <mergeCell ref="S3188:T3188"/>
    <mergeCell ref="U3188:V3188"/>
    <mergeCell ref="S3183:T3183"/>
    <mergeCell ref="U3183:V3183"/>
    <mergeCell ref="S3176:T3176"/>
    <mergeCell ref="U3176:V3176"/>
    <mergeCell ref="U3199:V3199"/>
    <mergeCell ref="S3222:T3222"/>
    <mergeCell ref="U3222:V3222"/>
    <mergeCell ref="S3221:T3221"/>
    <mergeCell ref="U3221:V3221"/>
    <mergeCell ref="S3164:T3164"/>
    <mergeCell ref="U3164:V3164"/>
    <mergeCell ref="S3165:T3165"/>
    <mergeCell ref="U3165:V3165"/>
    <mergeCell ref="S3173:T3173"/>
    <mergeCell ref="U3173:V3173"/>
    <mergeCell ref="S3174:T3174"/>
    <mergeCell ref="U3174:V3174"/>
    <mergeCell ref="S3177:T3177"/>
    <mergeCell ref="U3177:V3177"/>
    <mergeCell ref="S3220:T3220"/>
    <mergeCell ref="U3220:V3220"/>
    <mergeCell ref="S3185:T3185"/>
    <mergeCell ref="U3185:V3185"/>
    <mergeCell ref="S3200:T3200"/>
    <mergeCell ref="U3200:V3200"/>
    <mergeCell ref="S3168:T3168"/>
    <mergeCell ref="U3168:V3168"/>
    <mergeCell ref="S3172:T3172"/>
    <mergeCell ref="U3172:V3172"/>
    <mergeCell ref="S3197:T3197"/>
    <mergeCell ref="U3197:V3197"/>
    <mergeCell ref="S3180:T3180"/>
    <mergeCell ref="U3180:V3180"/>
    <mergeCell ref="S3186:T3186"/>
    <mergeCell ref="U3186:V3186"/>
    <mergeCell ref="S3189:T3189"/>
    <mergeCell ref="U3189:V3189"/>
    <mergeCell ref="S3190:T3190"/>
    <mergeCell ref="U3190:V3190"/>
    <mergeCell ref="S3206:T3206"/>
    <mergeCell ref="U3206:V3206"/>
    <mergeCell ref="S3207:T3207"/>
    <mergeCell ref="U3207:V3207"/>
    <mergeCell ref="S3208:T3208"/>
    <mergeCell ref="U3208:V3208"/>
    <mergeCell ref="S3209:T3209"/>
    <mergeCell ref="U3209:V3209"/>
    <mergeCell ref="S3203:T3203"/>
    <mergeCell ref="U3203:V3203"/>
    <mergeCell ref="S3204:T3204"/>
    <mergeCell ref="U3204:V3204"/>
    <mergeCell ref="S3196:T3196"/>
    <mergeCell ref="U3196:V3196"/>
    <mergeCell ref="S3198:T3198"/>
    <mergeCell ref="U3198:V3198"/>
    <mergeCell ref="S3193:T3193"/>
    <mergeCell ref="U3193:V3193"/>
    <mergeCell ref="S3194:T3194"/>
    <mergeCell ref="U3194:V3194"/>
    <mergeCell ref="S3195:T3195"/>
    <mergeCell ref="U3195:V3195"/>
    <mergeCell ref="S3205:T3205"/>
    <mergeCell ref="U3205:V3205"/>
    <mergeCell ref="S3213:T3213"/>
    <mergeCell ref="U3213:V3213"/>
    <mergeCell ref="S3224:T3224"/>
    <mergeCell ref="U3224:V3224"/>
    <mergeCell ref="S3226:T3226"/>
    <mergeCell ref="U3226:V3226"/>
    <mergeCell ref="S3212:T3212"/>
    <mergeCell ref="S3231:T3231"/>
    <mergeCell ref="U3231:V3231"/>
    <mergeCell ref="S3244:T3244"/>
    <mergeCell ref="U3244:V3244"/>
    <mergeCell ref="S3238:T3238"/>
    <mergeCell ref="U3238:V3238"/>
    <mergeCell ref="S3245:T3245"/>
    <mergeCell ref="U3245:V3245"/>
    <mergeCell ref="S3227:T3227"/>
    <mergeCell ref="U3227:V3227"/>
    <mergeCell ref="S3235:T3235"/>
    <mergeCell ref="U3235:V3235"/>
    <mergeCell ref="S3234:T3234"/>
    <mergeCell ref="U3234:V3234"/>
    <mergeCell ref="S3233:T3233"/>
    <mergeCell ref="U3233:V3233"/>
    <mergeCell ref="S3237:T3237"/>
    <mergeCell ref="U3237:V3237"/>
    <mergeCell ref="S3239:T3239"/>
    <mergeCell ref="U3239:V3239"/>
    <mergeCell ref="S3240:T3240"/>
    <mergeCell ref="U3240:V3240"/>
    <mergeCell ref="S3241:T3241"/>
    <mergeCell ref="U3241:V3241"/>
    <mergeCell ref="S3242:T3242"/>
    <mergeCell ref="S3217:T3217"/>
    <mergeCell ref="U3217:V3217"/>
    <mergeCell ref="S3232:T3232"/>
    <mergeCell ref="U3232:V3232"/>
    <mergeCell ref="S3214:T3214"/>
    <mergeCell ref="U3214:V3214"/>
    <mergeCell ref="S3215:T3215"/>
    <mergeCell ref="U3215:V3215"/>
    <mergeCell ref="S3216:T3216"/>
    <mergeCell ref="U3212:V3212"/>
    <mergeCell ref="S3199:T3199"/>
    <mergeCell ref="S3229:T3229"/>
    <mergeCell ref="U3229:V3229"/>
    <mergeCell ref="S3230:T3230"/>
    <mergeCell ref="U3230:V3230"/>
    <mergeCell ref="S3331:T3331"/>
    <mergeCell ref="S3228:T3228"/>
    <mergeCell ref="U3228:V3228"/>
    <mergeCell ref="U3308:V3308"/>
    <mergeCell ref="S3225:T3225"/>
    <mergeCell ref="U3225:V3225"/>
    <mergeCell ref="S3253:T3253"/>
    <mergeCell ref="U3253:V3253"/>
    <mergeCell ref="S3255:T3255"/>
    <mergeCell ref="U3255:V3255"/>
    <mergeCell ref="S3201:T3201"/>
    <mergeCell ref="U3201:V3201"/>
    <mergeCell ref="S3211:T3211"/>
    <mergeCell ref="U3211:V3211"/>
    <mergeCell ref="S3210:T3210"/>
    <mergeCell ref="U3210:V3210"/>
    <mergeCell ref="U3216:V3216"/>
    <mergeCell ref="U3332:V3332"/>
    <mergeCell ref="S3333:T3333"/>
    <mergeCell ref="U3333:V3333"/>
    <mergeCell ref="S3346:T3346"/>
    <mergeCell ref="S3277:T3277"/>
    <mergeCell ref="U3277:V3277"/>
    <mergeCell ref="S3278:T3278"/>
    <mergeCell ref="U3278:V3278"/>
    <mergeCell ref="S3279:T3279"/>
    <mergeCell ref="U3279:V3279"/>
    <mergeCell ref="S3283:T3283"/>
    <mergeCell ref="U3283:V3283"/>
    <mergeCell ref="S3236:T3236"/>
    <mergeCell ref="U3236:V3236"/>
    <mergeCell ref="S3310:T3310"/>
    <mergeCell ref="U3310:V3310"/>
    <mergeCell ref="S3311:T3311"/>
    <mergeCell ref="U3311:V3311"/>
    <mergeCell ref="S3312:T3312"/>
    <mergeCell ref="U3312:V3312"/>
    <mergeCell ref="S3304:T3304"/>
    <mergeCell ref="U3304:V3304"/>
    <mergeCell ref="S3305:T3305"/>
    <mergeCell ref="U3305:V3305"/>
    <mergeCell ref="S3306:T3306"/>
    <mergeCell ref="U3306:V3306"/>
    <mergeCell ref="S3307:T3307"/>
    <mergeCell ref="U3307:V3307"/>
    <mergeCell ref="S3308:T3308"/>
    <mergeCell ref="S3309:T3309"/>
    <mergeCell ref="U3309:V3309"/>
    <mergeCell ref="U3242:V3242"/>
    <mergeCell ref="U3360:V3360"/>
    <mergeCell ref="S3361:T3361"/>
    <mergeCell ref="U3361:V3361"/>
    <mergeCell ref="U3346:V3346"/>
    <mergeCell ref="S3393:T3393"/>
    <mergeCell ref="U3393:V3393"/>
    <mergeCell ref="S3397:T3397"/>
    <mergeCell ref="S3354:T3354"/>
    <mergeCell ref="S3313:T3313"/>
    <mergeCell ref="U3313:V3313"/>
    <mergeCell ref="S3314:T3314"/>
    <mergeCell ref="U3314:V3314"/>
    <mergeCell ref="S3324:T3324"/>
    <mergeCell ref="U3324:V3324"/>
    <mergeCell ref="S3342:T3342"/>
    <mergeCell ref="U3342:V3342"/>
    <mergeCell ref="S3343:T3343"/>
    <mergeCell ref="U3343:V3343"/>
    <mergeCell ref="S3344:T3344"/>
    <mergeCell ref="U3344:V3344"/>
    <mergeCell ref="S3341:T3341"/>
    <mergeCell ref="U3341:V3341"/>
    <mergeCell ref="S3326:T3326"/>
    <mergeCell ref="U3326:V3326"/>
    <mergeCell ref="S3327:T3327"/>
    <mergeCell ref="U3327:V3327"/>
    <mergeCell ref="S3328:T3328"/>
    <mergeCell ref="U3328:V3328"/>
    <mergeCell ref="S3329:T3329"/>
    <mergeCell ref="U3329:V3329"/>
    <mergeCell ref="S3330:T3330"/>
    <mergeCell ref="U3330:V3330"/>
    <mergeCell ref="S3452:T3452"/>
    <mergeCell ref="U3452:V3452"/>
    <mergeCell ref="S3453:T3453"/>
    <mergeCell ref="U3453:V3453"/>
    <mergeCell ref="S3446:T3446"/>
    <mergeCell ref="U3331:V3331"/>
    <mergeCell ref="S3332:T3332"/>
    <mergeCell ref="S3456:T3456"/>
    <mergeCell ref="U3456:V3456"/>
    <mergeCell ref="S3457:T3457"/>
    <mergeCell ref="U3457:V3457"/>
    <mergeCell ref="A3352:A3357"/>
    <mergeCell ref="A3358:A3363"/>
    <mergeCell ref="A3364:A3369"/>
    <mergeCell ref="A3370:A3375"/>
    <mergeCell ref="A3376:A3381"/>
    <mergeCell ref="A3346:A3351"/>
    <mergeCell ref="S3382:T3382"/>
    <mergeCell ref="U3382:V3382"/>
    <mergeCell ref="S3400:T3400"/>
    <mergeCell ref="U3400:V3400"/>
    <mergeCell ref="S3348:T3348"/>
    <mergeCell ref="U3348:V3348"/>
    <mergeCell ref="S3349:T3349"/>
    <mergeCell ref="U3349:V3349"/>
    <mergeCell ref="S3356:T3356"/>
    <mergeCell ref="U3356:V3356"/>
    <mergeCell ref="S3357:T3357"/>
    <mergeCell ref="U3357:V3357"/>
    <mergeCell ref="S3359:T3359"/>
    <mergeCell ref="U3359:V3359"/>
    <mergeCell ref="S3360:T3360"/>
    <mergeCell ref="U3455:V3455"/>
    <mergeCell ref="U3501:V3501"/>
    <mergeCell ref="S3507:T3507"/>
    <mergeCell ref="S3468:T3468"/>
    <mergeCell ref="U3468:V3468"/>
    <mergeCell ref="S3429:T3429"/>
    <mergeCell ref="U3429:V3429"/>
    <mergeCell ref="S3460:T3460"/>
    <mergeCell ref="U3460:V3460"/>
    <mergeCell ref="S3461:T3461"/>
    <mergeCell ref="U3461:V3461"/>
    <mergeCell ref="S3462:T3462"/>
    <mergeCell ref="U3462:V3462"/>
    <mergeCell ref="S3463:T3463"/>
    <mergeCell ref="U3463:V3463"/>
    <mergeCell ref="S3436:T3436"/>
    <mergeCell ref="U3436:V3436"/>
    <mergeCell ref="S3437:T3437"/>
    <mergeCell ref="U3437:V3437"/>
    <mergeCell ref="S3438:T3438"/>
    <mergeCell ref="U3438:V3438"/>
    <mergeCell ref="S3439:T3439"/>
    <mergeCell ref="U3439:V3439"/>
    <mergeCell ref="S3440:T3440"/>
    <mergeCell ref="U3440:V3440"/>
    <mergeCell ref="S3441:T3441"/>
    <mergeCell ref="U3441:V3441"/>
    <mergeCell ref="U3450:V3450"/>
    <mergeCell ref="S3451:T3451"/>
    <mergeCell ref="U3451:V3451"/>
    <mergeCell ref="S3454:T3454"/>
    <mergeCell ref="U3454:V3454"/>
    <mergeCell ref="U3571:V3571"/>
    <mergeCell ref="S3572:T3572"/>
    <mergeCell ref="U3606:V3606"/>
    <mergeCell ref="S3580:T3580"/>
    <mergeCell ref="U3580:V3580"/>
    <mergeCell ref="S3445:T3445"/>
    <mergeCell ref="U3445:V3445"/>
    <mergeCell ref="S3448:T3448"/>
    <mergeCell ref="U3448:V3448"/>
    <mergeCell ref="S3449:T3449"/>
    <mergeCell ref="U3449:V3449"/>
    <mergeCell ref="S3450:T3450"/>
    <mergeCell ref="S3538:T3538"/>
    <mergeCell ref="U3538:V3538"/>
    <mergeCell ref="S3539:T3539"/>
    <mergeCell ref="U3539:V3539"/>
    <mergeCell ref="S3540:T3540"/>
    <mergeCell ref="U3540:V3540"/>
    <mergeCell ref="S3541:T3541"/>
    <mergeCell ref="U3541:V3541"/>
    <mergeCell ref="U3446:V3446"/>
    <mergeCell ref="S3447:T3447"/>
    <mergeCell ref="U3447:V3447"/>
    <mergeCell ref="S3458:T3458"/>
    <mergeCell ref="U3458:V3458"/>
    <mergeCell ref="S3459:T3459"/>
    <mergeCell ref="U3459:V3459"/>
    <mergeCell ref="S3478:T3478"/>
    <mergeCell ref="U3478:V3478"/>
    <mergeCell ref="S3479:T3479"/>
    <mergeCell ref="U3479:V3479"/>
    <mergeCell ref="S3455:T3455"/>
    <mergeCell ref="S3558:T3558"/>
    <mergeCell ref="U3558:V3558"/>
    <mergeCell ref="S3559:T3559"/>
    <mergeCell ref="U3559:V3559"/>
    <mergeCell ref="S3564:T3564"/>
    <mergeCell ref="S3562:T3562"/>
    <mergeCell ref="U3562:V3562"/>
    <mergeCell ref="S3563:T3563"/>
    <mergeCell ref="U3563:V3563"/>
    <mergeCell ref="S3552:T3552"/>
    <mergeCell ref="U3552:V3552"/>
    <mergeCell ref="S3553:T3553"/>
    <mergeCell ref="U3553:V3553"/>
    <mergeCell ref="S3554:T3554"/>
    <mergeCell ref="U3554:V3554"/>
    <mergeCell ref="S3555:T3555"/>
    <mergeCell ref="U3555:V3555"/>
    <mergeCell ref="S3556:T3556"/>
    <mergeCell ref="U3556:V3556"/>
    <mergeCell ref="S3557:T3557"/>
    <mergeCell ref="U3557:V3557"/>
    <mergeCell ref="S3560:T3560"/>
    <mergeCell ref="U3560:V3560"/>
    <mergeCell ref="S3561:T3561"/>
    <mergeCell ref="U3561:V3561"/>
    <mergeCell ref="U3564:V3564"/>
    <mergeCell ref="S3593:T3593"/>
    <mergeCell ref="S3615:T3615"/>
    <mergeCell ref="U3615:V3615"/>
    <mergeCell ref="S3624:T3624"/>
    <mergeCell ref="U3605:V3605"/>
    <mergeCell ref="U3627:V3627"/>
    <mergeCell ref="U3602:V3602"/>
    <mergeCell ref="S3603:T3603"/>
    <mergeCell ref="S3616:T3616"/>
    <mergeCell ref="U3624:V3624"/>
    <mergeCell ref="U3616:V3616"/>
    <mergeCell ref="S3617:T3617"/>
    <mergeCell ref="U3629:V3629"/>
    <mergeCell ref="S3630:T3630"/>
    <mergeCell ref="U3630:V3630"/>
    <mergeCell ref="S3631:T3631"/>
    <mergeCell ref="U3631:V3631"/>
    <mergeCell ref="U3634:V3634"/>
    <mergeCell ref="S3635:T3635"/>
    <mergeCell ref="S3632:T3632"/>
    <mergeCell ref="U3632:V3632"/>
    <mergeCell ref="S3633:T3633"/>
    <mergeCell ref="U3633:V3633"/>
    <mergeCell ref="S3629:T3629"/>
    <mergeCell ref="S3649:T3649"/>
    <mergeCell ref="U3594:V3594"/>
    <mergeCell ref="S3610:T3610"/>
    <mergeCell ref="S3608:T3608"/>
    <mergeCell ref="U3608:V3608"/>
    <mergeCell ref="S3605:T3605"/>
    <mergeCell ref="S3606:T3606"/>
    <mergeCell ref="S3636:T3636"/>
    <mergeCell ref="U3636:V3636"/>
    <mergeCell ref="S3625:T3625"/>
    <mergeCell ref="U3626:V3626"/>
    <mergeCell ref="S3627:T3627"/>
    <mergeCell ref="S3609:T3609"/>
    <mergeCell ref="U3609:V3609"/>
    <mergeCell ref="U3610:V3610"/>
    <mergeCell ref="S3634:T3634"/>
    <mergeCell ref="U3649:V3649"/>
    <mergeCell ref="S3645:T3645"/>
    <mergeCell ref="U3645:V3645"/>
    <mergeCell ref="S3596:T3596"/>
    <mergeCell ref="U3596:V3596"/>
    <mergeCell ref="S3597:T3597"/>
    <mergeCell ref="S3628:T3628"/>
    <mergeCell ref="S3646:T3646"/>
    <mergeCell ref="U3646:V3646"/>
    <mergeCell ref="A3718:A3723"/>
    <mergeCell ref="A3724:A3729"/>
    <mergeCell ref="A3730:A3735"/>
    <mergeCell ref="A3736:A3741"/>
    <mergeCell ref="A3742:A3747"/>
    <mergeCell ref="A3688:A3693"/>
    <mergeCell ref="A3694:A3699"/>
    <mergeCell ref="A3700:A3705"/>
    <mergeCell ref="A3706:A3711"/>
    <mergeCell ref="A3712:A3717"/>
    <mergeCell ref="U3696:V3696"/>
    <mergeCell ref="U3597:V3597"/>
    <mergeCell ref="U3617:V3617"/>
    <mergeCell ref="S3618:T3618"/>
    <mergeCell ref="U3618:V3618"/>
    <mergeCell ref="S3619:T3619"/>
    <mergeCell ref="U3619:V3619"/>
    <mergeCell ref="S3620:T3620"/>
    <mergeCell ref="S3622:T3622"/>
    <mergeCell ref="U3622:V3622"/>
    <mergeCell ref="S3623:T3623"/>
    <mergeCell ref="U3623:V3623"/>
    <mergeCell ref="S3611:T3611"/>
    <mergeCell ref="U3611:V3611"/>
    <mergeCell ref="S3612:T3612"/>
    <mergeCell ref="U3612:V3612"/>
    <mergeCell ref="S3613:T3613"/>
    <mergeCell ref="U3613:V3613"/>
    <mergeCell ref="S3614:T3614"/>
    <mergeCell ref="U3614:V3614"/>
    <mergeCell ref="S3607:T3607"/>
    <mergeCell ref="U3607:V3607"/>
    <mergeCell ref="U3588:V3588"/>
    <mergeCell ref="A3766:A3771"/>
    <mergeCell ref="A3586:A3591"/>
    <mergeCell ref="A3592:A3597"/>
    <mergeCell ref="A3598:A3603"/>
    <mergeCell ref="A3604:A3609"/>
    <mergeCell ref="A3610:A3615"/>
    <mergeCell ref="A3616:A3621"/>
    <mergeCell ref="A3622:A3627"/>
    <mergeCell ref="A3628:A3633"/>
    <mergeCell ref="A3634:A3639"/>
    <mergeCell ref="A3640:A3645"/>
    <mergeCell ref="A3646:A3651"/>
    <mergeCell ref="A3652:A3657"/>
    <mergeCell ref="A3658:A3663"/>
    <mergeCell ref="A3664:A3669"/>
    <mergeCell ref="A3670:A3675"/>
    <mergeCell ref="A3676:A3681"/>
    <mergeCell ref="A3682:A3687"/>
    <mergeCell ref="A3748:A3753"/>
    <mergeCell ref="S3595:T3595"/>
    <mergeCell ref="U3595:V3595"/>
    <mergeCell ref="A3754:A3759"/>
    <mergeCell ref="A3760:A3765"/>
    <mergeCell ref="U3707:V3707"/>
    <mergeCell ref="S3708:T3708"/>
    <mergeCell ref="U3708:V3708"/>
    <mergeCell ref="U3723:V3723"/>
    <mergeCell ref="S3697:T3697"/>
    <mergeCell ref="U3697:V3697"/>
    <mergeCell ref="S3698:T3698"/>
    <mergeCell ref="U3698:V3698"/>
    <mergeCell ref="U3635:V3635"/>
    <mergeCell ref="S3637:T3637"/>
    <mergeCell ref="U3637:V3637"/>
    <mergeCell ref="S3638:T3638"/>
    <mergeCell ref="U3638:V3638"/>
    <mergeCell ref="S3639:T3639"/>
    <mergeCell ref="U3639:V3639"/>
    <mergeCell ref="S3642:T3642"/>
    <mergeCell ref="U3628:V3628"/>
    <mergeCell ref="U3620:V3620"/>
    <mergeCell ref="S3621:T3621"/>
    <mergeCell ref="U3621:V3621"/>
    <mergeCell ref="U3625:V3625"/>
    <mergeCell ref="S3626:T3626"/>
    <mergeCell ref="U3644:V3644"/>
    <mergeCell ref="S3757:T3757"/>
    <mergeCell ref="U3757:V3757"/>
    <mergeCell ref="S3753:T3753"/>
    <mergeCell ref="U3753:V3753"/>
    <mergeCell ref="S3709:T3709"/>
    <mergeCell ref="U3709:V3709"/>
    <mergeCell ref="S3710:T3710"/>
    <mergeCell ref="U3710:V3710"/>
    <mergeCell ref="S3711:T3711"/>
    <mergeCell ref="U3711:V3711"/>
    <mergeCell ref="S3701:T3701"/>
    <mergeCell ref="S3754:T3754"/>
    <mergeCell ref="U3754:V3754"/>
    <mergeCell ref="S3755:T3755"/>
    <mergeCell ref="U3755:V3755"/>
    <mergeCell ref="S3756:T3756"/>
    <mergeCell ref="U3756:V3756"/>
    <mergeCell ref="S3699:T3699"/>
    <mergeCell ref="U3699:V3699"/>
    <mergeCell ref="U3678:V3678"/>
    <mergeCell ref="S3700:T3700"/>
    <mergeCell ref="U3700:V3700"/>
    <mergeCell ref="U3690:V3690"/>
    <mergeCell ref="S3684:T3684"/>
    <mergeCell ref="U3684:V3684"/>
    <mergeCell ref="S3685:T3685"/>
    <mergeCell ref="U3685:V3685"/>
    <mergeCell ref="S3679:T3679"/>
    <mergeCell ref="U3679:V3679"/>
    <mergeCell ref="S3680:T3680"/>
    <mergeCell ref="S3691:T3691"/>
    <mergeCell ref="U3691:V3691"/>
    <mergeCell ref="S3692:T3692"/>
    <mergeCell ref="U3692:V3692"/>
    <mergeCell ref="S3693:T3693"/>
    <mergeCell ref="U3693:V3693"/>
    <mergeCell ref="S3696:T3696"/>
    <mergeCell ref="S3766:T3766"/>
    <mergeCell ref="U3766:V3766"/>
    <mergeCell ref="S3758:T3758"/>
    <mergeCell ref="U3758:V3758"/>
    <mergeCell ref="U3732:V3732"/>
    <mergeCell ref="S3733:T3733"/>
    <mergeCell ref="U3733:V3733"/>
    <mergeCell ref="S3718:T3718"/>
    <mergeCell ref="U3718:V3718"/>
    <mergeCell ref="S3719:T3719"/>
    <mergeCell ref="U3719:V3719"/>
    <mergeCell ref="S3720:T3720"/>
    <mergeCell ref="S3752:T3752"/>
    <mergeCell ref="U3752:V3752"/>
    <mergeCell ref="S3737:T3737"/>
    <mergeCell ref="U3737:V3737"/>
    <mergeCell ref="S3738:T3738"/>
    <mergeCell ref="U3730:V3730"/>
    <mergeCell ref="S3731:T3731"/>
    <mergeCell ref="U3731:V3731"/>
    <mergeCell ref="S3732:T3732"/>
    <mergeCell ref="U3722:V3722"/>
    <mergeCell ref="S3724:T3724"/>
    <mergeCell ref="S3728:T3728"/>
    <mergeCell ref="U3728:V3728"/>
    <mergeCell ref="S3729:T3729"/>
    <mergeCell ref="U3729:V3729"/>
    <mergeCell ref="S3727:T3727"/>
    <mergeCell ref="U3727:V3727"/>
    <mergeCell ref="S3762:T3762"/>
    <mergeCell ref="U3762:V3762"/>
    <mergeCell ref="S3763:T3763"/>
    <mergeCell ref="S3716:T3716"/>
    <mergeCell ref="U3716:V3716"/>
    <mergeCell ref="S3717:T3717"/>
    <mergeCell ref="U3717:V3717"/>
    <mergeCell ref="S3771:T3771"/>
    <mergeCell ref="U3771:V3771"/>
    <mergeCell ref="S3759:T3759"/>
    <mergeCell ref="U3759:V3759"/>
    <mergeCell ref="S3734:T3734"/>
    <mergeCell ref="U3734:V3734"/>
    <mergeCell ref="S3735:T3735"/>
    <mergeCell ref="U3735:V3735"/>
    <mergeCell ref="S3742:T3742"/>
    <mergeCell ref="U3742:V3742"/>
    <mergeCell ref="S3743:T3743"/>
    <mergeCell ref="U3743:V3743"/>
    <mergeCell ref="S3744:T3744"/>
    <mergeCell ref="U3744:V3744"/>
    <mergeCell ref="S3745:T3745"/>
    <mergeCell ref="U3745:V3745"/>
    <mergeCell ref="S3746:T3746"/>
    <mergeCell ref="U3746:V3746"/>
    <mergeCell ref="S3747:T3747"/>
    <mergeCell ref="U3747:V3747"/>
    <mergeCell ref="U3738:V3738"/>
    <mergeCell ref="S3739:T3739"/>
    <mergeCell ref="U3739:V3739"/>
    <mergeCell ref="S3740:T3740"/>
    <mergeCell ref="S3769:T3769"/>
    <mergeCell ref="U3769:V3769"/>
    <mergeCell ref="S3770:T3770"/>
    <mergeCell ref="U3770:V3770"/>
    <mergeCell ref="A3904:A3909"/>
    <mergeCell ref="A3910:A3915"/>
    <mergeCell ref="A3916:A3921"/>
    <mergeCell ref="A3922:A3927"/>
    <mergeCell ref="A3928:A3933"/>
    <mergeCell ref="A3934:A3939"/>
    <mergeCell ref="A3940:A3945"/>
    <mergeCell ref="A3946:A3951"/>
    <mergeCell ref="A3952:A3957"/>
    <mergeCell ref="A3772:A3777"/>
    <mergeCell ref="A3778:A3783"/>
    <mergeCell ref="A3784:A3789"/>
    <mergeCell ref="A3790:A3795"/>
    <mergeCell ref="A3796:A3801"/>
    <mergeCell ref="A3802:A3807"/>
    <mergeCell ref="A3808:A3813"/>
    <mergeCell ref="A3814:A3819"/>
    <mergeCell ref="A3820:A3825"/>
    <mergeCell ref="A3826:A3831"/>
    <mergeCell ref="A3832:A3837"/>
    <mergeCell ref="A3838:A3843"/>
    <mergeCell ref="A3844:A3849"/>
    <mergeCell ref="A3850:A3855"/>
    <mergeCell ref="A3856:A3861"/>
    <mergeCell ref="A3862:A3867"/>
    <mergeCell ref="A3868:A3873"/>
    <mergeCell ref="A3874:A3879"/>
    <mergeCell ref="A3880:A3885"/>
    <mergeCell ref="A3886:A3891"/>
    <mergeCell ref="A3892:A3897"/>
    <mergeCell ref="A3898:A3903"/>
    <mergeCell ref="S3800:T3800"/>
    <mergeCell ref="U3800:V3800"/>
    <mergeCell ref="S3801:T3801"/>
    <mergeCell ref="U3801:V3801"/>
    <mergeCell ref="U3791:V3791"/>
    <mergeCell ref="S3792:T3792"/>
    <mergeCell ref="U3792:V3792"/>
    <mergeCell ref="S3793:T3793"/>
    <mergeCell ref="U3793:V3793"/>
    <mergeCell ref="S3794:T3794"/>
    <mergeCell ref="U3794:V3794"/>
    <mergeCell ref="S3795:T3795"/>
    <mergeCell ref="U3795:V3795"/>
    <mergeCell ref="S3784:T3784"/>
    <mergeCell ref="U3784:V3784"/>
    <mergeCell ref="S3785:T3785"/>
    <mergeCell ref="U3785:V3785"/>
    <mergeCell ref="S3786:T3786"/>
    <mergeCell ref="U3786:V3786"/>
    <mergeCell ref="S3787:T3787"/>
    <mergeCell ref="U3787:V3787"/>
    <mergeCell ref="S3788:T3788"/>
    <mergeCell ref="U3788:V3788"/>
    <mergeCell ref="S3789:T3789"/>
    <mergeCell ref="U3789:V3789"/>
    <mergeCell ref="S3790:T3790"/>
    <mergeCell ref="U3790:V3790"/>
    <mergeCell ref="S3791:T3791"/>
    <mergeCell ref="S3796:T3796"/>
    <mergeCell ref="U3796:V3796"/>
    <mergeCell ref="S3778:T3778"/>
    <mergeCell ref="U3778:V3778"/>
    <mergeCell ref="S3779:T3779"/>
    <mergeCell ref="U3779:V3779"/>
    <mergeCell ref="S3780:T3780"/>
    <mergeCell ref="U3780:V3780"/>
    <mergeCell ref="S3781:T3781"/>
    <mergeCell ref="U3781:V3781"/>
    <mergeCell ref="S3782:T3782"/>
    <mergeCell ref="U3782:V3782"/>
    <mergeCell ref="S3783:T3783"/>
    <mergeCell ref="U3783:V3783"/>
    <mergeCell ref="S3797:T3797"/>
    <mergeCell ref="U3797:V3797"/>
    <mergeCell ref="S3798:T3798"/>
    <mergeCell ref="U3798:V3798"/>
    <mergeCell ref="S3799:T3799"/>
    <mergeCell ref="U3799:V3799"/>
    <mergeCell ref="S3832:T3832"/>
    <mergeCell ref="U3832:V3832"/>
    <mergeCell ref="S3833:T3833"/>
    <mergeCell ref="U3833:V3833"/>
    <mergeCell ref="S3834:T3834"/>
    <mergeCell ref="U3834:V3834"/>
    <mergeCell ref="S3835:T3835"/>
    <mergeCell ref="U3835:V3835"/>
    <mergeCell ref="S3836:T3836"/>
    <mergeCell ref="U3836:V3836"/>
    <mergeCell ref="S3837:T3837"/>
    <mergeCell ref="U3837:V3837"/>
    <mergeCell ref="S3824:T3824"/>
    <mergeCell ref="U3824:V3824"/>
    <mergeCell ref="S3825:T3825"/>
    <mergeCell ref="U3825:V3825"/>
    <mergeCell ref="S3812:T3812"/>
    <mergeCell ref="U3812:V3812"/>
    <mergeCell ref="S3813:T3813"/>
    <mergeCell ref="U3813:V3813"/>
    <mergeCell ref="S3826:T3826"/>
    <mergeCell ref="U3826:V3826"/>
    <mergeCell ref="S3827:T3827"/>
    <mergeCell ref="U3827:V3827"/>
    <mergeCell ref="S3828:T3828"/>
    <mergeCell ref="U3828:V3828"/>
    <mergeCell ref="S3829:T3829"/>
    <mergeCell ref="U3829:V3829"/>
    <mergeCell ref="S3830:T3830"/>
    <mergeCell ref="U3830:V3830"/>
    <mergeCell ref="S3831:T3831"/>
    <mergeCell ref="U3831:V3831"/>
  </mergeCells>
  <phoneticPr fontId="192" type="noConversion"/>
  <conditionalFormatting sqref="A3:T5">
    <cfRule type="cellIs" dxfId="5278" priority="51443" stopIfTrue="1" operator="notEqual">
      <formula>0</formula>
    </cfRule>
  </conditionalFormatting>
  <conditionalFormatting sqref="B8:B1533">
    <cfRule type="expression" dxfId="5277" priority="8018">
      <formula>"a1&lt;&gt;'Sheet 2'!a1"</formula>
    </cfRule>
  </conditionalFormatting>
  <conditionalFormatting sqref="B1540:B3837">
    <cfRule type="expression" dxfId="5276" priority="15">
      <formula>"a1&lt;&gt;'Sheet 2'!a1"</formula>
    </cfRule>
  </conditionalFormatting>
  <conditionalFormatting sqref="B1:D1">
    <cfRule type="cellIs" dxfId="5275" priority="51442" stopIfTrue="1" operator="notEqual">
      <formula>0</formula>
    </cfRule>
  </conditionalFormatting>
  <conditionalFormatting sqref="B6:J6 L6:S6 U6">
    <cfRule type="expression" dxfId="5274" priority="51441">
      <formula>"a1&lt;&gt;'Sheet 2'!a1"</formula>
    </cfRule>
  </conditionalFormatting>
  <conditionalFormatting sqref="C11:C14 F14:L14 C15:D15 F15:K15 O15:O16 L15:M17 C16:K16">
    <cfRule type="expression" dxfId="5273" priority="35466">
      <formula>"a1&lt;&gt;'Sheet 2'!a1"</formula>
    </cfRule>
  </conditionalFormatting>
  <conditionalFormatting sqref="C17:C20 F20:L20 C21:D21 F21:K21 O21:O22 L21:M23 C22:K22">
    <cfRule type="expression" dxfId="5272" priority="35436">
      <formula>"a1&lt;&gt;'Sheet 2'!a1"</formula>
    </cfRule>
  </conditionalFormatting>
  <conditionalFormatting sqref="C23:C26 F26:L26 C27:D27 F27:K27 O27:O28 L27:M29 C28:K28">
    <cfRule type="expression" dxfId="5271" priority="35403">
      <formula>"a1&lt;&gt;'Sheet 2'!a1"</formula>
    </cfRule>
  </conditionalFormatting>
  <conditionalFormatting sqref="C29:C32 F32:L32 C33:D33 F33:K33 O33:O34 L33:M35 C34:K34">
    <cfRule type="expression" dxfId="5270" priority="35372">
      <formula>"a1&lt;&gt;'Sheet 2'!a1"</formula>
    </cfRule>
  </conditionalFormatting>
  <conditionalFormatting sqref="C35:C38">
    <cfRule type="expression" dxfId="5269" priority="35356">
      <formula>"a1&lt;&gt;'Sheet 2'!a1"</formula>
    </cfRule>
  </conditionalFormatting>
  <conditionalFormatting sqref="C41:C42 J42:M43 C43:D43 O43:O44 C44:G44 J44:L44 M44:O45">
    <cfRule type="expression" dxfId="5268" priority="40547">
      <formula>"a1&lt;&gt;'Sheet 2'!a1"</formula>
    </cfRule>
  </conditionalFormatting>
  <conditionalFormatting sqref="C45:C46 J46:M47 C47:D47 O47:O48 C48:G48 J48:L48 M48:O49">
    <cfRule type="expression" dxfId="5267" priority="40531">
      <formula>"a1&lt;&gt;'Sheet 2'!a1"</formula>
    </cfRule>
  </conditionalFormatting>
  <conditionalFormatting sqref="C49:C50 J50:M51 C51:D51 O51:O52 C52:G52 J52:L52 M52:O53">
    <cfRule type="expression" dxfId="5266" priority="40515">
      <formula>"a1&lt;&gt;'Sheet 2'!a1"</formula>
    </cfRule>
  </conditionalFormatting>
  <conditionalFormatting sqref="C53:C54 J54:M55 C55:D55 O55:O56 C56:G56 J56:L56 M56:O57">
    <cfRule type="expression" dxfId="5265" priority="40499">
      <formula>"a1&lt;&gt;'Sheet 2'!a1"</formula>
    </cfRule>
  </conditionalFormatting>
  <conditionalFormatting sqref="C57:C58 J58:M59 C59:D59 O59:O60 C60:G60 J60:L60 M60:O61">
    <cfRule type="expression" dxfId="5264" priority="40483">
      <formula>"a1&lt;&gt;'Sheet 2'!a1"</formula>
    </cfRule>
  </conditionalFormatting>
  <conditionalFormatting sqref="C61:C62 J62:M63 C63:D63 O63:O64 C64:G64 J64:L64 M64:O65">
    <cfRule type="expression" dxfId="5263" priority="40467">
      <formula>"a1&lt;&gt;'Sheet 2'!a1"</formula>
    </cfRule>
  </conditionalFormatting>
  <conditionalFormatting sqref="C65:C66 J66:M67 C67:D67 O67:O68 C68:G68 J68:L68 M68:O69">
    <cfRule type="expression" dxfId="5262" priority="40451">
      <formula>"a1&lt;&gt;'Sheet 2'!a1"</formula>
    </cfRule>
  </conditionalFormatting>
  <conditionalFormatting sqref="C69:C70 J70:M71 C71:D71 O71:O72 C72:G72 J72:L72 M72:O73">
    <cfRule type="expression" dxfId="5261" priority="40435">
      <formula>"a1&lt;&gt;'Sheet 2'!a1"</formula>
    </cfRule>
  </conditionalFormatting>
  <conditionalFormatting sqref="C73:C74 J74:M75 C75:D75 O75:O76 C76:G76 J76:L76 M76:O77">
    <cfRule type="expression" dxfId="5260" priority="40419">
      <formula>"a1&lt;&gt;'Sheet 2'!a1"</formula>
    </cfRule>
  </conditionalFormatting>
  <conditionalFormatting sqref="C77:C78 J78:M79 C79:D79 O79:O80 C80:G80 J80:L80 M80:O81">
    <cfRule type="expression" dxfId="5259" priority="40403">
      <formula>"a1&lt;&gt;'Sheet 2'!a1"</formula>
    </cfRule>
  </conditionalFormatting>
  <conditionalFormatting sqref="C81:C82 J82:M83 C83:D83 O83:O84 C84:G84 J84:L84 M84:O85">
    <cfRule type="expression" dxfId="5258" priority="40387">
      <formula>"a1&lt;&gt;'Sheet 2'!a1"</formula>
    </cfRule>
  </conditionalFormatting>
  <conditionalFormatting sqref="C85:C86 J86:M87 C87:D87 O87:O88 C88:G88 J88:L88 M88:O89">
    <cfRule type="expression" dxfId="5257" priority="40371">
      <formula>"a1&lt;&gt;'Sheet 2'!a1"</formula>
    </cfRule>
  </conditionalFormatting>
  <conditionalFormatting sqref="C89:C90 J90:M91 C91:D91 O91:O92 C92:G92 J92:L92 M92:O93">
    <cfRule type="expression" dxfId="5256" priority="40355">
      <formula>"a1&lt;&gt;'Sheet 2'!a1"</formula>
    </cfRule>
  </conditionalFormatting>
  <conditionalFormatting sqref="C93:C94">
    <cfRule type="expression" dxfId="5255" priority="40347">
      <formula>"a1&lt;&gt;'Sheet 2'!a1"</formula>
    </cfRule>
  </conditionalFormatting>
  <conditionalFormatting sqref="C109:C110 J110:M111 C111:D111 O111:O112 C112:G112 J112:L112 M112:O113">
    <cfRule type="expression" dxfId="5254" priority="40775">
      <formula>"a1&lt;&gt;'Sheet 2'!a1"</formula>
    </cfRule>
  </conditionalFormatting>
  <conditionalFormatting sqref="C113:C114 J114:M115 C115:D115 O115:O116 C116:G116 J116:L116 M116:O117">
    <cfRule type="expression" dxfId="5253" priority="40758">
      <formula>"a1&lt;&gt;'Sheet 2'!a1"</formula>
    </cfRule>
  </conditionalFormatting>
  <conditionalFormatting sqref="C1777:C1779">
    <cfRule type="expression" dxfId="5252" priority="7395">
      <formula>"a1&lt;&gt;'Sheet 2'!a1"</formula>
    </cfRule>
  </conditionalFormatting>
  <conditionalFormatting sqref="C1540:D1776">
    <cfRule type="expression" dxfId="5251" priority="7402">
      <formula>"a1&lt;&gt;'Sheet 2'!a1"</formula>
    </cfRule>
  </conditionalFormatting>
  <conditionalFormatting sqref="C8:E9">
    <cfRule type="expression" dxfId="5250" priority="35492">
      <formula>"a1&lt;&gt;'Sheet 2'!a1"</formula>
    </cfRule>
  </conditionalFormatting>
  <conditionalFormatting sqref="C98:G100">
    <cfRule type="expression" dxfId="5249" priority="45845">
      <formula>"a1&lt;&gt;'Sheet 2'!a1"</formula>
    </cfRule>
  </conditionalFormatting>
  <conditionalFormatting sqref="C102:G104">
    <cfRule type="expression" dxfId="5248" priority="45832">
      <formula>"a1&lt;&gt;'Sheet 2'!a1"</formula>
    </cfRule>
  </conditionalFormatting>
  <conditionalFormatting sqref="C106:G108">
    <cfRule type="expression" dxfId="5247" priority="40788">
      <formula>"a1&lt;&gt;'Sheet 2'!a1"</formula>
    </cfRule>
  </conditionalFormatting>
  <conditionalFormatting sqref="C118:G1533">
    <cfRule type="expression" dxfId="5246" priority="8005">
      <formula>"a1&lt;&gt;'Sheet 2'!a1"</formula>
    </cfRule>
  </conditionalFormatting>
  <conditionalFormatting sqref="C117:L117">
    <cfRule type="expression" dxfId="5245" priority="40750">
      <formula>"a1&lt;&gt;'Sheet 2'!a1"</formula>
    </cfRule>
  </conditionalFormatting>
  <conditionalFormatting sqref="C97:P97">
    <cfRule type="expression" dxfId="5244" priority="45865">
      <formula>"a1&lt;&gt;'Sheet 2'!a1"</formula>
    </cfRule>
  </conditionalFormatting>
  <conditionalFormatting sqref="C101:P101">
    <cfRule type="expression" dxfId="5243" priority="45852">
      <formula>"a1&lt;&gt;'Sheet 2'!a1"</formula>
    </cfRule>
  </conditionalFormatting>
  <conditionalFormatting sqref="C105:P105">
    <cfRule type="expression" dxfId="5242" priority="45839">
      <formula>"a1&lt;&gt;'Sheet 2'!a1"</formula>
    </cfRule>
  </conditionalFormatting>
  <conditionalFormatting sqref="D14">
    <cfRule type="expression" dxfId="5241" priority="35465">
      <formula>"a1&lt;&gt;'Sheet 2'!a1"</formula>
    </cfRule>
  </conditionalFormatting>
  <conditionalFormatting sqref="D20">
    <cfRule type="expression" dxfId="5240" priority="35435">
      <formula>"a1&lt;&gt;'Sheet 2'!a1"</formula>
    </cfRule>
  </conditionalFormatting>
  <conditionalFormatting sqref="D26">
    <cfRule type="expression" dxfId="5239" priority="35402">
      <formula>"a1&lt;&gt;'Sheet 2'!a1"</formula>
    </cfRule>
  </conditionalFormatting>
  <conditionalFormatting sqref="D32">
    <cfRule type="expression" dxfId="5238" priority="35371">
      <formula>"a1&lt;&gt;'Sheet 2'!a1"</formula>
    </cfRule>
  </conditionalFormatting>
  <conditionalFormatting sqref="D38">
    <cfRule type="expression" dxfId="5237" priority="40562">
      <formula>"a1&lt;&gt;'Sheet 2'!a1"</formula>
    </cfRule>
  </conditionalFormatting>
  <conditionalFormatting sqref="D42">
    <cfRule type="expression" dxfId="5236" priority="40546">
      <formula>"a1&lt;&gt;'Sheet 2'!a1"</formula>
    </cfRule>
  </conditionalFormatting>
  <conditionalFormatting sqref="D46">
    <cfRule type="expression" dxfId="5235" priority="40530">
      <formula>"a1&lt;&gt;'Sheet 2'!a1"</formula>
    </cfRule>
  </conditionalFormatting>
  <conditionalFormatting sqref="D50">
    <cfRule type="expression" dxfId="5234" priority="40514">
      <formula>"a1&lt;&gt;'Sheet 2'!a1"</formula>
    </cfRule>
  </conditionalFormatting>
  <conditionalFormatting sqref="D54">
    <cfRule type="expression" dxfId="5233" priority="40498">
      <formula>"a1&lt;&gt;'Sheet 2'!a1"</formula>
    </cfRule>
  </conditionalFormatting>
  <conditionalFormatting sqref="D58">
    <cfRule type="expression" dxfId="5232" priority="40482">
      <formula>"a1&lt;&gt;'Sheet 2'!a1"</formula>
    </cfRule>
  </conditionalFormatting>
  <conditionalFormatting sqref="D62">
    <cfRule type="expression" dxfId="5231" priority="40466">
      <formula>"a1&lt;&gt;'Sheet 2'!a1"</formula>
    </cfRule>
  </conditionalFormatting>
  <conditionalFormatting sqref="D66">
    <cfRule type="expression" dxfId="5230" priority="40450">
      <formula>"a1&lt;&gt;'Sheet 2'!a1"</formula>
    </cfRule>
  </conditionalFormatting>
  <conditionalFormatting sqref="D70">
    <cfRule type="expression" dxfId="5229" priority="40434">
      <formula>"a1&lt;&gt;'Sheet 2'!a1"</formula>
    </cfRule>
  </conditionalFormatting>
  <conditionalFormatting sqref="D74">
    <cfRule type="expression" dxfId="5228" priority="40418">
      <formula>"a1&lt;&gt;'Sheet 2'!a1"</formula>
    </cfRule>
  </conditionalFormatting>
  <conditionalFormatting sqref="D78">
    <cfRule type="expression" dxfId="5227" priority="40402">
      <formula>"a1&lt;&gt;'Sheet 2'!a1"</formula>
    </cfRule>
  </conditionalFormatting>
  <conditionalFormatting sqref="D82">
    <cfRule type="expression" dxfId="5226" priority="40386">
      <formula>"a1&lt;&gt;'Sheet 2'!a1"</formula>
    </cfRule>
  </conditionalFormatting>
  <conditionalFormatting sqref="D86">
    <cfRule type="expression" dxfId="5225" priority="40370">
      <formula>"a1&lt;&gt;'Sheet 2'!a1"</formula>
    </cfRule>
  </conditionalFormatting>
  <conditionalFormatting sqref="D90">
    <cfRule type="expression" dxfId="5224" priority="40354">
      <formula>"a1&lt;&gt;'Sheet 2'!a1"</formula>
    </cfRule>
  </conditionalFormatting>
  <conditionalFormatting sqref="D94">
    <cfRule type="expression" dxfId="5223" priority="45861">
      <formula>"a1&lt;&gt;'Sheet 2'!a1"</formula>
    </cfRule>
  </conditionalFormatting>
  <conditionalFormatting sqref="D110">
    <cfRule type="expression" dxfId="5222" priority="40774">
      <formula>"a1&lt;&gt;'Sheet 2'!a1"</formula>
    </cfRule>
  </conditionalFormatting>
  <conditionalFormatting sqref="D114">
    <cfRule type="expression" dxfId="5221" priority="40757">
      <formula>"a1&lt;&gt;'Sheet 2'!a1"</formula>
    </cfRule>
  </conditionalFormatting>
  <conditionalFormatting sqref="D1777:D1781">
    <cfRule type="expression" dxfId="5220" priority="7375">
      <formula>"a1&lt;&gt;'Sheet 2'!a1"</formula>
    </cfRule>
  </conditionalFormatting>
  <conditionalFormatting sqref="D1786:D1787">
    <cfRule type="expression" dxfId="5219" priority="7333">
      <formula>"a1&lt;&gt;'Sheet 2'!a1"</formula>
    </cfRule>
  </conditionalFormatting>
  <conditionalFormatting sqref="D1792:D1793">
    <cfRule type="expression" dxfId="5218" priority="7312">
      <formula>"a1&lt;&gt;'Sheet 2'!a1"</formula>
    </cfRule>
  </conditionalFormatting>
  <conditionalFormatting sqref="D1798:D1799">
    <cfRule type="expression" dxfId="5217" priority="7291">
      <formula>"a1&lt;&gt;'Sheet 2'!a1"</formula>
    </cfRule>
  </conditionalFormatting>
  <conditionalFormatting sqref="D1804:D1805">
    <cfRule type="expression" dxfId="5216" priority="7270">
      <formula>"a1&lt;&gt;'Sheet 2'!a1"</formula>
    </cfRule>
  </conditionalFormatting>
  <conditionalFormatting sqref="D1810:D1811">
    <cfRule type="expression" dxfId="5215" priority="7228">
      <formula>"a1&lt;&gt;'Sheet 2'!a1"</formula>
    </cfRule>
  </conditionalFormatting>
  <conditionalFormatting sqref="D1816:D1817">
    <cfRule type="expression" dxfId="5214" priority="7207">
      <formula>"a1&lt;&gt;'Sheet 2'!a1"</formula>
    </cfRule>
  </conditionalFormatting>
  <conditionalFormatting sqref="D1822:D1823">
    <cfRule type="expression" dxfId="5213" priority="7186">
      <formula>"a1&lt;&gt;'Sheet 2'!a1"</formula>
    </cfRule>
  </conditionalFormatting>
  <conditionalFormatting sqref="D1828:D1829">
    <cfRule type="expression" dxfId="5212" priority="7165">
      <formula>"a1&lt;&gt;'Sheet 2'!a1"</formula>
    </cfRule>
  </conditionalFormatting>
  <conditionalFormatting sqref="D1834:D1835">
    <cfRule type="expression" dxfId="5211" priority="7144">
      <formula>"a1&lt;&gt;'Sheet 2'!a1"</formula>
    </cfRule>
  </conditionalFormatting>
  <conditionalFormatting sqref="D1840:D1841">
    <cfRule type="expression" dxfId="5210" priority="7123">
      <formula>"a1&lt;&gt;'Sheet 2'!a1"</formula>
    </cfRule>
  </conditionalFormatting>
  <conditionalFormatting sqref="D1846:D1847">
    <cfRule type="expression" dxfId="5209" priority="7102">
      <formula>"a1&lt;&gt;'Sheet 2'!a1"</formula>
    </cfRule>
  </conditionalFormatting>
  <conditionalFormatting sqref="D1852:D1853">
    <cfRule type="expression" dxfId="5208" priority="7081">
      <formula>"a1&lt;&gt;'Sheet 2'!a1"</formula>
    </cfRule>
  </conditionalFormatting>
  <conditionalFormatting sqref="D1858:D1859">
    <cfRule type="expression" dxfId="5207" priority="7060">
      <formula>"a1&lt;&gt;'Sheet 2'!a1"</formula>
    </cfRule>
  </conditionalFormatting>
  <conditionalFormatting sqref="D1864:D1865">
    <cfRule type="expression" dxfId="5206" priority="7039">
      <formula>"a1&lt;&gt;'Sheet 2'!a1"</formula>
    </cfRule>
  </conditionalFormatting>
  <conditionalFormatting sqref="D1870:D1871">
    <cfRule type="expression" dxfId="5205" priority="7018">
      <formula>"a1&lt;&gt;'Sheet 2'!a1"</formula>
    </cfRule>
  </conditionalFormatting>
  <conditionalFormatting sqref="D1876:D1877">
    <cfRule type="expression" dxfId="5204" priority="6997">
      <formula>"a1&lt;&gt;'Sheet 2'!a1"</formula>
    </cfRule>
  </conditionalFormatting>
  <conditionalFormatting sqref="D1882:D1883">
    <cfRule type="expression" dxfId="5203" priority="6976">
      <formula>"a1&lt;&gt;'Sheet 2'!a1"</formula>
    </cfRule>
  </conditionalFormatting>
  <conditionalFormatting sqref="D1888:D1889">
    <cfRule type="expression" dxfId="5202" priority="6955">
      <formula>"a1&lt;&gt;'Sheet 2'!a1"</formula>
    </cfRule>
  </conditionalFormatting>
  <conditionalFormatting sqref="D1894:D1895">
    <cfRule type="expression" dxfId="5201" priority="6934">
      <formula>"a1&lt;&gt;'Sheet 2'!a1"</formula>
    </cfRule>
  </conditionalFormatting>
  <conditionalFormatting sqref="D1900:D1901">
    <cfRule type="expression" dxfId="5200" priority="6913">
      <formula>"a1&lt;&gt;'Sheet 2'!a1"</formula>
    </cfRule>
  </conditionalFormatting>
  <conditionalFormatting sqref="D1906:D1907">
    <cfRule type="expression" dxfId="5199" priority="6892">
      <formula>"a1&lt;&gt;'Sheet 2'!a1"</formula>
    </cfRule>
  </conditionalFormatting>
  <conditionalFormatting sqref="D1912:D1913">
    <cfRule type="expression" dxfId="5198" priority="6871">
      <formula>"a1&lt;&gt;'Sheet 2'!a1"</formula>
    </cfRule>
  </conditionalFormatting>
  <conditionalFormatting sqref="D1918:D1919">
    <cfRule type="expression" dxfId="5197" priority="6850">
      <formula>"a1&lt;&gt;'Sheet 2'!a1"</formula>
    </cfRule>
  </conditionalFormatting>
  <conditionalFormatting sqref="D1924:D1925">
    <cfRule type="expression" dxfId="5196" priority="6829">
      <formula>"a1&lt;&gt;'Sheet 2'!a1"</formula>
    </cfRule>
  </conditionalFormatting>
  <conditionalFormatting sqref="D1930:D1931">
    <cfRule type="expression" dxfId="5195" priority="6808">
      <formula>"a1&lt;&gt;'Sheet 2'!a1"</formula>
    </cfRule>
  </conditionalFormatting>
  <conditionalFormatting sqref="D1936:D1937">
    <cfRule type="expression" dxfId="5194" priority="6787">
      <formula>"a1&lt;&gt;'Sheet 2'!a1"</formula>
    </cfRule>
  </conditionalFormatting>
  <conditionalFormatting sqref="D1942:D1943">
    <cfRule type="expression" dxfId="5193" priority="6724">
      <formula>"a1&lt;&gt;'Sheet 2'!a1"</formula>
    </cfRule>
  </conditionalFormatting>
  <conditionalFormatting sqref="D1948:D1949">
    <cfRule type="expression" dxfId="5192" priority="6766">
      <formula>"a1&lt;&gt;'Sheet 2'!a1"</formula>
    </cfRule>
  </conditionalFormatting>
  <conditionalFormatting sqref="D1954:D1955">
    <cfRule type="expression" dxfId="5191" priority="6745">
      <formula>"a1&lt;&gt;'Sheet 2'!a1"</formula>
    </cfRule>
  </conditionalFormatting>
  <conditionalFormatting sqref="D1960:D1961">
    <cfRule type="expression" dxfId="5190" priority="6682">
      <formula>"a1&lt;&gt;'Sheet 2'!a1"</formula>
    </cfRule>
  </conditionalFormatting>
  <conditionalFormatting sqref="D1966:D1967">
    <cfRule type="expression" dxfId="5189" priority="6661">
      <formula>"a1&lt;&gt;'Sheet 2'!a1"</formula>
    </cfRule>
  </conditionalFormatting>
  <conditionalFormatting sqref="D1972:D1973">
    <cfRule type="expression" dxfId="5188" priority="6640">
      <formula>"a1&lt;&gt;'Sheet 2'!a1"</formula>
    </cfRule>
  </conditionalFormatting>
  <conditionalFormatting sqref="D1978:D1979">
    <cfRule type="expression" dxfId="5187" priority="6619">
      <formula>"a1&lt;&gt;'Sheet 2'!a1"</formula>
    </cfRule>
  </conditionalFormatting>
  <conditionalFormatting sqref="D1984:D1985">
    <cfRule type="expression" dxfId="5186" priority="6598">
      <formula>"a1&lt;&gt;'Sheet 2'!a1"</formula>
    </cfRule>
  </conditionalFormatting>
  <conditionalFormatting sqref="D1990:D1991">
    <cfRule type="expression" dxfId="5185" priority="6556">
      <formula>"a1&lt;&gt;'Sheet 2'!a1"</formula>
    </cfRule>
  </conditionalFormatting>
  <conditionalFormatting sqref="D1996:D1997">
    <cfRule type="expression" dxfId="5184" priority="6535">
      <formula>"a1&lt;&gt;'Sheet 2'!a1"</formula>
    </cfRule>
  </conditionalFormatting>
  <conditionalFormatting sqref="D2002:D2003">
    <cfRule type="expression" dxfId="5183" priority="6493">
      <formula>"a1&lt;&gt;'Sheet 2'!a1"</formula>
    </cfRule>
  </conditionalFormatting>
  <conditionalFormatting sqref="D2008:D2009">
    <cfRule type="expression" dxfId="5182" priority="6472">
      <formula>"a1&lt;&gt;'Sheet 2'!a1"</formula>
    </cfRule>
  </conditionalFormatting>
  <conditionalFormatting sqref="D2014:D2015">
    <cfRule type="expression" dxfId="5181" priority="6451">
      <formula>"a1&lt;&gt;'Sheet 2'!a1"</formula>
    </cfRule>
  </conditionalFormatting>
  <conditionalFormatting sqref="D2020:D2021">
    <cfRule type="expression" dxfId="5180" priority="6430">
      <formula>"a1&lt;&gt;'Sheet 2'!a1"</formula>
    </cfRule>
  </conditionalFormatting>
  <conditionalFormatting sqref="D2026:D2027">
    <cfRule type="expression" dxfId="5179" priority="6409">
      <formula>"a1&lt;&gt;'Sheet 2'!a1"</formula>
    </cfRule>
  </conditionalFormatting>
  <conditionalFormatting sqref="D2032:D2033">
    <cfRule type="expression" dxfId="5178" priority="6388">
      <formula>"a1&lt;&gt;'Sheet 2'!a1"</formula>
    </cfRule>
  </conditionalFormatting>
  <conditionalFormatting sqref="D2038:D2039">
    <cfRule type="expression" dxfId="5177" priority="6367">
      <formula>"a1&lt;&gt;'Sheet 2'!a1"</formula>
    </cfRule>
  </conditionalFormatting>
  <conditionalFormatting sqref="D2044:D2045">
    <cfRule type="expression" dxfId="5176" priority="6346">
      <formula>"a1&lt;&gt;'Sheet 2'!a1"</formula>
    </cfRule>
  </conditionalFormatting>
  <conditionalFormatting sqref="D2050:D2051">
    <cfRule type="expression" dxfId="5175" priority="6325">
      <formula>"a1&lt;&gt;'Sheet 2'!a1"</formula>
    </cfRule>
  </conditionalFormatting>
  <conditionalFormatting sqref="D2056:D2057">
    <cfRule type="expression" dxfId="5174" priority="6304">
      <formula>"a1&lt;&gt;'Sheet 2'!a1"</formula>
    </cfRule>
  </conditionalFormatting>
  <conditionalFormatting sqref="D2062:D2063">
    <cfRule type="expression" dxfId="5173" priority="6283">
      <formula>"a1&lt;&gt;'Sheet 2'!a1"</formula>
    </cfRule>
  </conditionalFormatting>
  <conditionalFormatting sqref="D2068:D2069">
    <cfRule type="expression" dxfId="5172" priority="6262">
      <formula>"a1&lt;&gt;'Sheet 2'!a1"</formula>
    </cfRule>
  </conditionalFormatting>
  <conditionalFormatting sqref="D2074:D2075">
    <cfRule type="expression" dxfId="5171" priority="6241">
      <formula>"a1&lt;&gt;'Sheet 2'!a1"</formula>
    </cfRule>
  </conditionalFormatting>
  <conditionalFormatting sqref="D2080:D2081">
    <cfRule type="expression" dxfId="5170" priority="6198">
      <formula>"a1&lt;&gt;'Sheet 2'!a1"</formula>
    </cfRule>
  </conditionalFormatting>
  <conditionalFormatting sqref="D2086:D2087">
    <cfRule type="expression" dxfId="5169" priority="6176">
      <formula>"a1&lt;&gt;'Sheet 2'!a1"</formula>
    </cfRule>
  </conditionalFormatting>
  <conditionalFormatting sqref="D2092:D2093">
    <cfRule type="expression" dxfId="5168" priority="6154">
      <formula>"a1&lt;&gt;'Sheet 2'!a1"</formula>
    </cfRule>
  </conditionalFormatting>
  <conditionalFormatting sqref="D2098:D2099">
    <cfRule type="expression" dxfId="5167" priority="6132">
      <formula>"a1&lt;&gt;'Sheet 2'!a1"</formula>
    </cfRule>
  </conditionalFormatting>
  <conditionalFormatting sqref="D2104:D2105">
    <cfRule type="expression" dxfId="5166" priority="6110">
      <formula>"a1&lt;&gt;'Sheet 2'!a1"</formula>
    </cfRule>
  </conditionalFormatting>
  <conditionalFormatting sqref="D2110:D2111">
    <cfRule type="expression" dxfId="5165" priority="6087">
      <formula>"a1&lt;&gt;'Sheet 2'!a1"</formula>
    </cfRule>
  </conditionalFormatting>
  <conditionalFormatting sqref="D2116:D2117">
    <cfRule type="expression" dxfId="5164" priority="6064">
      <formula>"a1&lt;&gt;'Sheet 2'!a1"</formula>
    </cfRule>
  </conditionalFormatting>
  <conditionalFormatting sqref="D2122:D2123">
    <cfRule type="expression" dxfId="5163" priority="6041">
      <formula>"a1&lt;&gt;'Sheet 2'!a1"</formula>
    </cfRule>
  </conditionalFormatting>
  <conditionalFormatting sqref="D2128:D2129">
    <cfRule type="expression" dxfId="5162" priority="5995">
      <formula>"a1&lt;&gt;'Sheet 2'!a1"</formula>
    </cfRule>
  </conditionalFormatting>
  <conditionalFormatting sqref="D2134:D2135">
    <cfRule type="expression" dxfId="5161" priority="5972">
      <formula>"a1&lt;&gt;'Sheet 2'!a1"</formula>
    </cfRule>
  </conditionalFormatting>
  <conditionalFormatting sqref="D2140:D2141">
    <cfRule type="expression" dxfId="5160" priority="5949">
      <formula>"a1&lt;&gt;'Sheet 2'!a1"</formula>
    </cfRule>
  </conditionalFormatting>
  <conditionalFormatting sqref="D2146:D2147">
    <cfRule type="expression" dxfId="5159" priority="5902">
      <formula>"a1&lt;&gt;'Sheet 2'!a1"</formula>
    </cfRule>
  </conditionalFormatting>
  <conditionalFormatting sqref="D2152:D2153">
    <cfRule type="expression" dxfId="5158" priority="5878">
      <formula>"a1&lt;&gt;'Sheet 2'!a1"</formula>
    </cfRule>
  </conditionalFormatting>
  <conditionalFormatting sqref="D2158:D2159">
    <cfRule type="expression" dxfId="5157" priority="5831">
      <formula>"a1&lt;&gt;'Sheet 2'!a1"</formula>
    </cfRule>
  </conditionalFormatting>
  <conditionalFormatting sqref="D2164:D2165">
    <cfRule type="expression" dxfId="5156" priority="5808">
      <formula>"a1&lt;&gt;'Sheet 2'!a1"</formula>
    </cfRule>
  </conditionalFormatting>
  <conditionalFormatting sqref="D2170:D2171">
    <cfRule type="expression" dxfId="5155" priority="5784">
      <formula>"a1&lt;&gt;'Sheet 2'!a1"</formula>
    </cfRule>
  </conditionalFormatting>
  <conditionalFormatting sqref="D2176:D2177">
    <cfRule type="expression" dxfId="5154" priority="5760">
      <formula>"a1&lt;&gt;'Sheet 2'!a1"</formula>
    </cfRule>
  </conditionalFormatting>
  <conditionalFormatting sqref="D2182:D2183">
    <cfRule type="expression" dxfId="5153" priority="5736">
      <formula>"a1&lt;&gt;'Sheet 2'!a1"</formula>
    </cfRule>
  </conditionalFormatting>
  <conditionalFormatting sqref="D2188:D2189">
    <cfRule type="expression" dxfId="5152" priority="5712">
      <formula>"a1&lt;&gt;'Sheet 2'!a1"</formula>
    </cfRule>
  </conditionalFormatting>
  <conditionalFormatting sqref="D2194:D2195">
    <cfRule type="expression" dxfId="5151" priority="5688">
      <formula>"a1&lt;&gt;'Sheet 2'!a1"</formula>
    </cfRule>
  </conditionalFormatting>
  <conditionalFormatting sqref="D2200:D2201">
    <cfRule type="expression" dxfId="5150" priority="5665">
      <formula>"a1&lt;&gt;'Sheet 2'!a1"</formula>
    </cfRule>
  </conditionalFormatting>
  <conditionalFormatting sqref="D2206:D2207">
    <cfRule type="expression" dxfId="5149" priority="5618">
      <formula>"a1&lt;&gt;'Sheet 2'!a1"</formula>
    </cfRule>
  </conditionalFormatting>
  <conditionalFormatting sqref="D2212:D2213">
    <cfRule type="expression" dxfId="5148" priority="5594">
      <formula>"a1&lt;&gt;'Sheet 2'!a1"</formula>
    </cfRule>
  </conditionalFormatting>
  <conditionalFormatting sqref="D2218:D2219">
    <cfRule type="expression" dxfId="5147" priority="5570">
      <formula>"a1&lt;&gt;'Sheet 2'!a1"</formula>
    </cfRule>
  </conditionalFormatting>
  <conditionalFormatting sqref="D2224:D2225">
    <cfRule type="expression" dxfId="5146" priority="5546">
      <formula>"a1&lt;&gt;'Sheet 2'!a1"</formula>
    </cfRule>
  </conditionalFormatting>
  <conditionalFormatting sqref="D2230:D2231">
    <cfRule type="expression" dxfId="5145" priority="5498">
      <formula>"a1&lt;&gt;'Sheet 2'!a1"</formula>
    </cfRule>
  </conditionalFormatting>
  <conditionalFormatting sqref="D2236:D2237">
    <cfRule type="expression" dxfId="5144" priority="5474">
      <formula>"a1&lt;&gt;'Sheet 2'!a1"</formula>
    </cfRule>
  </conditionalFormatting>
  <conditionalFormatting sqref="D2242:D2243">
    <cfRule type="expression" dxfId="5143" priority="5450">
      <formula>"a1&lt;&gt;'Sheet 2'!a1"</formula>
    </cfRule>
  </conditionalFormatting>
  <conditionalFormatting sqref="D2248:D2249">
    <cfRule type="expression" dxfId="5142" priority="5428">
      <formula>"a1&lt;&gt;'Sheet 2'!a1"</formula>
    </cfRule>
  </conditionalFormatting>
  <conditionalFormatting sqref="D2254:D2255">
    <cfRule type="expression" dxfId="5141" priority="5383">
      <formula>"a1&lt;&gt;'Sheet 2'!a1"</formula>
    </cfRule>
  </conditionalFormatting>
  <conditionalFormatting sqref="D2260:D2261">
    <cfRule type="expression" dxfId="5140" priority="5360">
      <formula>"a1&lt;&gt;'Sheet 2'!a1"</formula>
    </cfRule>
  </conditionalFormatting>
  <conditionalFormatting sqref="D2266:D2267">
    <cfRule type="expression" dxfId="5139" priority="5336">
      <formula>"a1&lt;&gt;'Sheet 2'!a1"</formula>
    </cfRule>
  </conditionalFormatting>
  <conditionalFormatting sqref="D2272:D2273">
    <cfRule type="expression" dxfId="5138" priority="5312">
      <formula>"a1&lt;&gt;'Sheet 2'!a1"</formula>
    </cfRule>
  </conditionalFormatting>
  <conditionalFormatting sqref="D2278:D2279">
    <cfRule type="expression" dxfId="5137" priority="5287">
      <formula>"a1&lt;&gt;'Sheet 2'!a1"</formula>
    </cfRule>
  </conditionalFormatting>
  <conditionalFormatting sqref="D2284:D2285">
    <cfRule type="expression" dxfId="5136" priority="5263">
      <formula>"a1&lt;&gt;'Sheet 2'!a1"</formula>
    </cfRule>
  </conditionalFormatting>
  <conditionalFormatting sqref="D2290:D2291">
    <cfRule type="expression" dxfId="5135" priority="5239">
      <formula>"a1&lt;&gt;'Sheet 2'!a1"</formula>
    </cfRule>
  </conditionalFormatting>
  <conditionalFormatting sqref="D2296:D2297">
    <cfRule type="expression" dxfId="5134" priority="5215">
      <formula>"a1&lt;&gt;'Sheet 2'!a1"</formula>
    </cfRule>
  </conditionalFormatting>
  <conditionalFormatting sqref="D2302:D2303">
    <cfRule type="expression" dxfId="5133" priority="5190">
      <formula>"a1&lt;&gt;'Sheet 2'!a1"</formula>
    </cfRule>
  </conditionalFormatting>
  <conditionalFormatting sqref="D2308:D2309">
    <cfRule type="expression" dxfId="5132" priority="5165">
      <formula>"a1&lt;&gt;'Sheet 2'!a1"</formula>
    </cfRule>
  </conditionalFormatting>
  <conditionalFormatting sqref="D2314:D2315">
    <cfRule type="expression" dxfId="5131" priority="5140">
      <formula>"a1&lt;&gt;'Sheet 2'!a1"</formula>
    </cfRule>
  </conditionalFormatting>
  <conditionalFormatting sqref="D2320:D2321">
    <cfRule type="expression" dxfId="5130" priority="5090">
      <formula>"a1&lt;&gt;'Sheet 2'!a1"</formula>
    </cfRule>
  </conditionalFormatting>
  <conditionalFormatting sqref="D2326:D2327">
    <cfRule type="expression" dxfId="5129" priority="5065">
      <formula>"a1&lt;&gt;'Sheet 2'!a1"</formula>
    </cfRule>
  </conditionalFormatting>
  <conditionalFormatting sqref="D2332:D2333">
    <cfRule type="expression" dxfId="5128" priority="5040">
      <formula>"a1&lt;&gt;'Sheet 2'!a1"</formula>
    </cfRule>
  </conditionalFormatting>
  <conditionalFormatting sqref="D2338:D2339">
    <cfRule type="expression" dxfId="5127" priority="5015">
      <formula>"a1&lt;&gt;'Sheet 2'!a1"</formula>
    </cfRule>
  </conditionalFormatting>
  <conditionalFormatting sqref="D2344:D2345">
    <cfRule type="expression" dxfId="5126" priority="4990">
      <formula>"a1&lt;&gt;'Sheet 2'!a1"</formula>
    </cfRule>
  </conditionalFormatting>
  <conditionalFormatting sqref="D2350:D2351">
    <cfRule type="expression" dxfId="5125" priority="4965">
      <formula>"a1&lt;&gt;'Sheet 2'!a1"</formula>
    </cfRule>
  </conditionalFormatting>
  <conditionalFormatting sqref="D2356:D2357">
    <cfRule type="expression" dxfId="5124" priority="4940">
      <formula>"a1&lt;&gt;'Sheet 2'!a1"</formula>
    </cfRule>
  </conditionalFormatting>
  <conditionalFormatting sqref="D2362:D2363">
    <cfRule type="expression" dxfId="5123" priority="4915">
      <formula>"a1&lt;&gt;'Sheet 2'!a1"</formula>
    </cfRule>
  </conditionalFormatting>
  <conditionalFormatting sqref="D2368:D2369">
    <cfRule type="expression" dxfId="5122" priority="4890">
      <formula>"a1&lt;&gt;'Sheet 2'!a1"</formula>
    </cfRule>
  </conditionalFormatting>
  <conditionalFormatting sqref="D2374:D2375">
    <cfRule type="expression" dxfId="5121" priority="4865">
      <formula>"a1&lt;&gt;'Sheet 2'!a1"</formula>
    </cfRule>
  </conditionalFormatting>
  <conditionalFormatting sqref="D2380:D2381">
    <cfRule type="expression" dxfId="5120" priority="4840">
      <formula>"a1&lt;&gt;'Sheet 2'!a1"</formula>
    </cfRule>
  </conditionalFormatting>
  <conditionalFormatting sqref="D2386:D2387">
    <cfRule type="expression" dxfId="5119" priority="4815">
      <formula>"a1&lt;&gt;'Sheet 2'!a1"</formula>
    </cfRule>
  </conditionalFormatting>
  <conditionalFormatting sqref="D2392:D2393">
    <cfRule type="expression" dxfId="5118" priority="4790">
      <formula>"a1&lt;&gt;'Sheet 2'!a1"</formula>
    </cfRule>
  </conditionalFormatting>
  <conditionalFormatting sqref="D2398:D2399">
    <cfRule type="expression" dxfId="5117" priority="4765">
      <formula>"a1&lt;&gt;'Sheet 2'!a1"</formula>
    </cfRule>
  </conditionalFormatting>
  <conditionalFormatting sqref="D2404:D2405">
    <cfRule type="expression" dxfId="5116" priority="4740">
      <formula>"a1&lt;&gt;'Sheet 2'!a1"</formula>
    </cfRule>
  </conditionalFormatting>
  <conditionalFormatting sqref="D2410:D2411">
    <cfRule type="expression" dxfId="5115" priority="4715">
      <formula>"a1&lt;&gt;'Sheet 2'!a1"</formula>
    </cfRule>
  </conditionalFormatting>
  <conditionalFormatting sqref="D2416:D2417">
    <cfRule type="expression" dxfId="5114" priority="4690">
      <formula>"a1&lt;&gt;'Sheet 2'!a1"</formula>
    </cfRule>
  </conditionalFormatting>
  <conditionalFormatting sqref="D2422:D2423">
    <cfRule type="expression" dxfId="5113" priority="4665">
      <formula>"a1&lt;&gt;'Sheet 2'!a1"</formula>
    </cfRule>
  </conditionalFormatting>
  <conditionalFormatting sqref="D2428:D2429">
    <cfRule type="expression" dxfId="5112" priority="4640">
      <formula>"a1&lt;&gt;'Sheet 2'!a1"</formula>
    </cfRule>
  </conditionalFormatting>
  <conditionalFormatting sqref="D2434:D2435">
    <cfRule type="expression" dxfId="5111" priority="4615">
      <formula>"a1&lt;&gt;'Sheet 2'!a1"</formula>
    </cfRule>
  </conditionalFormatting>
  <conditionalFormatting sqref="D2440:D2441">
    <cfRule type="expression" dxfId="5110" priority="4590">
      <formula>"a1&lt;&gt;'Sheet 2'!a1"</formula>
    </cfRule>
  </conditionalFormatting>
  <conditionalFormatting sqref="D2446:D2447">
    <cfRule type="expression" dxfId="5109" priority="4566">
      <formula>"a1&lt;&gt;'Sheet 2'!a1"</formula>
    </cfRule>
  </conditionalFormatting>
  <conditionalFormatting sqref="D2452:D2453">
    <cfRule type="expression" dxfId="5108" priority="4518">
      <formula>"a1&lt;&gt;'Sheet 2'!a1"</formula>
    </cfRule>
  </conditionalFormatting>
  <conditionalFormatting sqref="D2458:D2459">
    <cfRule type="expression" dxfId="5107" priority="4470">
      <formula>"a1&lt;&gt;'Sheet 2'!a1"</formula>
    </cfRule>
  </conditionalFormatting>
  <conditionalFormatting sqref="D2464:D2465">
    <cfRule type="expression" dxfId="5106" priority="4446">
      <formula>"a1&lt;&gt;'Sheet 2'!a1"</formula>
    </cfRule>
  </conditionalFormatting>
  <conditionalFormatting sqref="D2470:D2471">
    <cfRule type="expression" dxfId="5105" priority="4422">
      <formula>"a1&lt;&gt;'Sheet 2'!a1"</formula>
    </cfRule>
  </conditionalFormatting>
  <conditionalFormatting sqref="D2476:D2477">
    <cfRule type="expression" dxfId="5104" priority="4398">
      <formula>"a1&lt;&gt;'Sheet 2'!a1"</formula>
    </cfRule>
  </conditionalFormatting>
  <conditionalFormatting sqref="D2482:D2483">
    <cfRule type="expression" dxfId="5103" priority="4374">
      <formula>"a1&lt;&gt;'Sheet 2'!a1"</formula>
    </cfRule>
  </conditionalFormatting>
  <conditionalFormatting sqref="D2488:D2489">
    <cfRule type="expression" dxfId="5102" priority="4350">
      <formula>"a1&lt;&gt;'Sheet 2'!a1"</formula>
    </cfRule>
  </conditionalFormatting>
  <conditionalFormatting sqref="D2494:D2495">
    <cfRule type="expression" dxfId="5101" priority="4302">
      <formula>"a1&lt;&gt;'Sheet 2'!a1"</formula>
    </cfRule>
  </conditionalFormatting>
  <conditionalFormatting sqref="D2500:D2501">
    <cfRule type="expression" dxfId="5100" priority="4278">
      <formula>"a1&lt;&gt;'Sheet 2'!a1"</formula>
    </cfRule>
  </conditionalFormatting>
  <conditionalFormatting sqref="D2506:D2507">
    <cfRule type="expression" dxfId="5099" priority="4257">
      <formula>"a1&lt;&gt;'Sheet 2'!a1"</formula>
    </cfRule>
  </conditionalFormatting>
  <conditionalFormatting sqref="D2512:D2513">
    <cfRule type="expression" dxfId="5098" priority="4238">
      <formula>"a1&lt;&gt;'Sheet 2'!a1"</formula>
    </cfRule>
  </conditionalFormatting>
  <conditionalFormatting sqref="D2518:D2519">
    <cfRule type="expression" dxfId="5097" priority="4219">
      <formula>"a1&lt;&gt;'Sheet 2'!a1"</formula>
    </cfRule>
  </conditionalFormatting>
  <conditionalFormatting sqref="D2524:D2525">
    <cfRule type="expression" dxfId="5096" priority="4200">
      <formula>"a1&lt;&gt;'Sheet 2'!a1"</formula>
    </cfRule>
  </conditionalFormatting>
  <conditionalFormatting sqref="D2530:D2531">
    <cfRule type="expression" dxfId="5095" priority="4181">
      <formula>"a1&lt;&gt;'Sheet 2'!a1"</formula>
    </cfRule>
  </conditionalFormatting>
  <conditionalFormatting sqref="D2536:D2537">
    <cfRule type="expression" dxfId="5094" priority="4162">
      <formula>"a1&lt;&gt;'Sheet 2'!a1"</formula>
    </cfRule>
  </conditionalFormatting>
  <conditionalFormatting sqref="D2542:D2543">
    <cfRule type="expression" dxfId="5093" priority="4143">
      <formula>"a1&lt;&gt;'Sheet 2'!a1"</formula>
    </cfRule>
  </conditionalFormatting>
  <conditionalFormatting sqref="D2548:D2549">
    <cfRule type="expression" dxfId="5092" priority="4124">
      <formula>"a1&lt;&gt;'Sheet 2'!a1"</formula>
    </cfRule>
  </conditionalFormatting>
  <conditionalFormatting sqref="D2554:D2555">
    <cfRule type="expression" dxfId="5091" priority="4105">
      <formula>"a1&lt;&gt;'Sheet 2'!a1"</formula>
    </cfRule>
  </conditionalFormatting>
  <conditionalFormatting sqref="D2560:D2561">
    <cfRule type="expression" dxfId="5090" priority="4086">
      <formula>"a1&lt;&gt;'Sheet 2'!a1"</formula>
    </cfRule>
  </conditionalFormatting>
  <conditionalFormatting sqref="D2566:D2567">
    <cfRule type="expression" dxfId="5089" priority="4067">
      <formula>"a1&lt;&gt;'Sheet 2'!a1"</formula>
    </cfRule>
  </conditionalFormatting>
  <conditionalFormatting sqref="D2572:D2573">
    <cfRule type="expression" dxfId="5088" priority="4048">
      <formula>"a1&lt;&gt;'Sheet 2'!a1"</formula>
    </cfRule>
  </conditionalFormatting>
  <conditionalFormatting sqref="D2578:D2579">
    <cfRule type="expression" dxfId="5087" priority="4029">
      <formula>"a1&lt;&gt;'Sheet 2'!a1"</formula>
    </cfRule>
  </conditionalFormatting>
  <conditionalFormatting sqref="D2584:D2585">
    <cfRule type="expression" dxfId="5086" priority="4010">
      <formula>"a1&lt;&gt;'Sheet 2'!a1"</formula>
    </cfRule>
  </conditionalFormatting>
  <conditionalFormatting sqref="D2590:D2591">
    <cfRule type="expression" dxfId="5085" priority="3991">
      <formula>"a1&lt;&gt;'Sheet 2'!a1"</formula>
    </cfRule>
  </conditionalFormatting>
  <conditionalFormatting sqref="D2596:D2597">
    <cfRule type="expression" dxfId="5084" priority="3972">
      <formula>"a1&lt;&gt;'Sheet 2'!a1"</formula>
    </cfRule>
  </conditionalFormatting>
  <conditionalFormatting sqref="D2602:D2603">
    <cfRule type="expression" dxfId="5083" priority="3953">
      <formula>"a1&lt;&gt;'Sheet 2'!a1"</formula>
    </cfRule>
  </conditionalFormatting>
  <conditionalFormatting sqref="D2608:D2609">
    <cfRule type="expression" dxfId="5082" priority="3934">
      <formula>"a1&lt;&gt;'Sheet 2'!a1"</formula>
    </cfRule>
  </conditionalFormatting>
  <conditionalFormatting sqref="D2614:D2615">
    <cfRule type="expression" dxfId="5081" priority="3915">
      <formula>"a1&lt;&gt;'Sheet 2'!a1"</formula>
    </cfRule>
  </conditionalFormatting>
  <conditionalFormatting sqref="D2620:D2621">
    <cfRule type="expression" dxfId="5080" priority="3896">
      <formula>"a1&lt;&gt;'Sheet 2'!a1"</formula>
    </cfRule>
  </conditionalFormatting>
  <conditionalFormatting sqref="D2626:D2627">
    <cfRule type="expression" dxfId="5079" priority="3877">
      <formula>"a1&lt;&gt;'Sheet 2'!a1"</formula>
    </cfRule>
  </conditionalFormatting>
  <conditionalFormatting sqref="D2632:D2633">
    <cfRule type="expression" dxfId="5078" priority="3858">
      <formula>"a1&lt;&gt;'Sheet 2'!a1"</formula>
    </cfRule>
  </conditionalFormatting>
  <conditionalFormatting sqref="D2638:D2639">
    <cfRule type="expression" dxfId="5077" priority="3839">
      <formula>"a1&lt;&gt;'Sheet 2'!a1"</formula>
    </cfRule>
  </conditionalFormatting>
  <conditionalFormatting sqref="D2644:D2645">
    <cfRule type="expression" dxfId="5076" priority="3803">
      <formula>"a1&lt;&gt;'Sheet 2'!a1"</formula>
    </cfRule>
  </conditionalFormatting>
  <conditionalFormatting sqref="D2650:D2651">
    <cfRule type="expression" dxfId="5075" priority="3785">
      <formula>"a1&lt;&gt;'Sheet 2'!a1"</formula>
    </cfRule>
  </conditionalFormatting>
  <conditionalFormatting sqref="D2656:D2657">
    <cfRule type="expression" dxfId="5074" priority="3767">
      <formula>"a1&lt;&gt;'Sheet 2'!a1"</formula>
    </cfRule>
  </conditionalFormatting>
  <conditionalFormatting sqref="D2662:D2663">
    <cfRule type="expression" dxfId="5073" priority="3749">
      <formula>"a1&lt;&gt;'Sheet 2'!a1"</formula>
    </cfRule>
  </conditionalFormatting>
  <conditionalFormatting sqref="D2668:D2669">
    <cfRule type="expression" dxfId="5072" priority="3731">
      <formula>"a1&lt;&gt;'Sheet 2'!a1"</formula>
    </cfRule>
  </conditionalFormatting>
  <conditionalFormatting sqref="D2674:D2675">
    <cfRule type="expression" dxfId="5071" priority="3695">
      <formula>"a1&lt;&gt;'Sheet 2'!a1"</formula>
    </cfRule>
  </conditionalFormatting>
  <conditionalFormatting sqref="D2680:D2681">
    <cfRule type="expression" dxfId="5070" priority="3713">
      <formula>"a1&lt;&gt;'Sheet 2'!a1"</formula>
    </cfRule>
  </conditionalFormatting>
  <conditionalFormatting sqref="D2686:D2687">
    <cfRule type="expression" dxfId="5069" priority="3677">
      <formula>"a1&lt;&gt;'Sheet 2'!a1"</formula>
    </cfRule>
  </conditionalFormatting>
  <conditionalFormatting sqref="D2692:D2693">
    <cfRule type="expression" dxfId="5068" priority="3659">
      <formula>"a1&lt;&gt;'Sheet 2'!a1"</formula>
    </cfRule>
  </conditionalFormatting>
  <conditionalFormatting sqref="D2698:D2699">
    <cfRule type="expression" dxfId="5067" priority="3641">
      <formula>"a1&lt;&gt;'Sheet 2'!a1"</formula>
    </cfRule>
  </conditionalFormatting>
  <conditionalFormatting sqref="D2704:D2705">
    <cfRule type="expression" dxfId="5066" priority="3623">
      <formula>"a1&lt;&gt;'Sheet 2'!a1"</formula>
    </cfRule>
  </conditionalFormatting>
  <conditionalFormatting sqref="D2710:D2711">
    <cfRule type="expression" dxfId="5065" priority="3605">
      <formula>"a1&lt;&gt;'Sheet 2'!a1"</formula>
    </cfRule>
  </conditionalFormatting>
  <conditionalFormatting sqref="D2716:D2717">
    <cfRule type="expression" dxfId="5064" priority="3587">
      <formula>"a1&lt;&gt;'Sheet 2'!a1"</formula>
    </cfRule>
  </conditionalFormatting>
  <conditionalFormatting sqref="D2722:D2723">
    <cfRule type="expression" dxfId="5063" priority="3569">
      <formula>"a1&lt;&gt;'Sheet 2'!a1"</formula>
    </cfRule>
  </conditionalFormatting>
  <conditionalFormatting sqref="D2728:D2729">
    <cfRule type="expression" dxfId="5062" priority="3551">
      <formula>"a1&lt;&gt;'Sheet 2'!a1"</formula>
    </cfRule>
  </conditionalFormatting>
  <conditionalFormatting sqref="D2734:D2735">
    <cfRule type="expression" dxfId="5061" priority="3533">
      <formula>"a1&lt;&gt;'Sheet 2'!a1"</formula>
    </cfRule>
  </conditionalFormatting>
  <conditionalFormatting sqref="D2740:D2741">
    <cfRule type="expression" dxfId="5060" priority="3515">
      <formula>"a1&lt;&gt;'Sheet 2'!a1"</formula>
    </cfRule>
  </conditionalFormatting>
  <conditionalFormatting sqref="D2746:D2747">
    <cfRule type="expression" dxfId="5059" priority="3497">
      <formula>"a1&lt;&gt;'Sheet 2'!a1"</formula>
    </cfRule>
  </conditionalFormatting>
  <conditionalFormatting sqref="D2752:D2753">
    <cfRule type="expression" dxfId="5058" priority="3479">
      <formula>"a1&lt;&gt;'Sheet 2'!a1"</formula>
    </cfRule>
  </conditionalFormatting>
  <conditionalFormatting sqref="D2758:D2759">
    <cfRule type="expression" dxfId="5057" priority="3461">
      <formula>"a1&lt;&gt;'Sheet 2'!a1"</formula>
    </cfRule>
  </conditionalFormatting>
  <conditionalFormatting sqref="D2764:D2765">
    <cfRule type="expression" dxfId="5056" priority="3443">
      <formula>"a1&lt;&gt;'Sheet 2'!a1"</formula>
    </cfRule>
  </conditionalFormatting>
  <conditionalFormatting sqref="D2770:D2771">
    <cfRule type="expression" dxfId="5055" priority="3425">
      <formula>"a1&lt;&gt;'Sheet 2'!a1"</formula>
    </cfRule>
  </conditionalFormatting>
  <conditionalFormatting sqref="D2776:D2777">
    <cfRule type="expression" dxfId="5054" priority="3407">
      <formula>"a1&lt;&gt;'Sheet 2'!a1"</formula>
    </cfRule>
  </conditionalFormatting>
  <conditionalFormatting sqref="D2782:D2783">
    <cfRule type="expression" dxfId="5053" priority="3389">
      <formula>"a1&lt;&gt;'Sheet 2'!a1"</formula>
    </cfRule>
  </conditionalFormatting>
  <conditionalFormatting sqref="D2788:D2789">
    <cfRule type="expression" dxfId="5052" priority="3353">
      <formula>"a1&lt;&gt;'Sheet 2'!a1"</formula>
    </cfRule>
  </conditionalFormatting>
  <conditionalFormatting sqref="D2794:D2795">
    <cfRule type="expression" dxfId="5051" priority="3335">
      <formula>"a1&lt;&gt;'Sheet 2'!a1"</formula>
    </cfRule>
  </conditionalFormatting>
  <conditionalFormatting sqref="D2800:D2801">
    <cfRule type="expression" dxfId="5050" priority="3317">
      <formula>"a1&lt;&gt;'Sheet 2'!a1"</formula>
    </cfRule>
  </conditionalFormatting>
  <conditionalFormatting sqref="D2806:D2807">
    <cfRule type="expression" dxfId="5049" priority="3299">
      <formula>"a1&lt;&gt;'Sheet 2'!a1"</formula>
    </cfRule>
  </conditionalFormatting>
  <conditionalFormatting sqref="D2812:D2813">
    <cfRule type="expression" dxfId="5048" priority="3281">
      <formula>"a1&lt;&gt;'Sheet 2'!a1"</formula>
    </cfRule>
  </conditionalFormatting>
  <conditionalFormatting sqref="D2818:D2819">
    <cfRule type="expression" dxfId="5047" priority="3263">
      <formula>"a1&lt;&gt;'Sheet 2'!a1"</formula>
    </cfRule>
  </conditionalFormatting>
  <conditionalFormatting sqref="D2824:D2825">
    <cfRule type="expression" dxfId="5046" priority="3245">
      <formula>"a1&lt;&gt;'Sheet 2'!a1"</formula>
    </cfRule>
  </conditionalFormatting>
  <conditionalFormatting sqref="D2830:D2831">
    <cfRule type="expression" dxfId="5045" priority="3227">
      <formula>"a1&lt;&gt;'Sheet 2'!a1"</formula>
    </cfRule>
  </conditionalFormatting>
  <conditionalFormatting sqref="D2836:D2837">
    <cfRule type="expression" dxfId="5044" priority="3209">
      <formula>"a1&lt;&gt;'Sheet 2'!a1"</formula>
    </cfRule>
  </conditionalFormatting>
  <conditionalFormatting sqref="D2842:D2843">
    <cfRule type="expression" dxfId="5043" priority="3173">
      <formula>"a1&lt;&gt;'Sheet 2'!a1"</formula>
    </cfRule>
  </conditionalFormatting>
  <conditionalFormatting sqref="D2848:D2849">
    <cfRule type="expression" dxfId="5042" priority="3155">
      <formula>"a1&lt;&gt;'Sheet 2'!a1"</formula>
    </cfRule>
  </conditionalFormatting>
  <conditionalFormatting sqref="D2854:D2855">
    <cfRule type="expression" dxfId="5041" priority="3137">
      <formula>"a1&lt;&gt;'Sheet 2'!a1"</formula>
    </cfRule>
  </conditionalFormatting>
  <conditionalFormatting sqref="D2860:D2861">
    <cfRule type="expression" dxfId="5040" priority="3119">
      <formula>"a1&lt;&gt;'Sheet 2'!a1"</formula>
    </cfRule>
  </conditionalFormatting>
  <conditionalFormatting sqref="D2866:D2867">
    <cfRule type="expression" dxfId="5039" priority="3101">
      <formula>"a1&lt;&gt;'Sheet 2'!a1"</formula>
    </cfRule>
  </conditionalFormatting>
  <conditionalFormatting sqref="D2872:D2873">
    <cfRule type="expression" dxfId="5038" priority="3083">
      <formula>"a1&lt;&gt;'Sheet 2'!a1"</formula>
    </cfRule>
  </conditionalFormatting>
  <conditionalFormatting sqref="D2878:D2879">
    <cfRule type="expression" dxfId="5037" priority="3065">
      <formula>"a1&lt;&gt;'Sheet 2'!a1"</formula>
    </cfRule>
  </conditionalFormatting>
  <conditionalFormatting sqref="D2884:D2885">
    <cfRule type="expression" dxfId="5036" priority="3047">
      <formula>"a1&lt;&gt;'Sheet 2'!a1"</formula>
    </cfRule>
  </conditionalFormatting>
  <conditionalFormatting sqref="D2890:D2891">
    <cfRule type="expression" dxfId="5035" priority="3029">
      <formula>"a1&lt;&gt;'Sheet 2'!a1"</formula>
    </cfRule>
  </conditionalFormatting>
  <conditionalFormatting sqref="D2896:D2897">
    <cfRule type="expression" dxfId="5034" priority="2993">
      <formula>"a1&lt;&gt;'Sheet 2'!a1"</formula>
    </cfRule>
  </conditionalFormatting>
  <conditionalFormatting sqref="D2902:D2903">
    <cfRule type="expression" dxfId="5033" priority="2975">
      <formula>"a1&lt;&gt;'Sheet 2'!a1"</formula>
    </cfRule>
  </conditionalFormatting>
  <conditionalFormatting sqref="D2908:D2909">
    <cfRule type="expression" dxfId="5032" priority="2957">
      <formula>"a1&lt;&gt;'Sheet 2'!a1"</formula>
    </cfRule>
  </conditionalFormatting>
  <conditionalFormatting sqref="D2914:D2915">
    <cfRule type="expression" dxfId="5031" priority="2939">
      <formula>"a1&lt;&gt;'Sheet 2'!a1"</formula>
    </cfRule>
  </conditionalFormatting>
  <conditionalFormatting sqref="D2920:D2921">
    <cfRule type="expression" dxfId="5030" priority="2921">
      <formula>"a1&lt;&gt;'Sheet 2'!a1"</formula>
    </cfRule>
  </conditionalFormatting>
  <conditionalFormatting sqref="D2926:D2927">
    <cfRule type="expression" dxfId="5029" priority="2903">
      <formula>"a1&lt;&gt;'Sheet 2'!a1"</formula>
    </cfRule>
  </conditionalFormatting>
  <conditionalFormatting sqref="D2932:D2933">
    <cfRule type="expression" dxfId="5028" priority="2885">
      <formula>"a1&lt;&gt;'Sheet 2'!a1"</formula>
    </cfRule>
  </conditionalFormatting>
  <conditionalFormatting sqref="D2938:D2939">
    <cfRule type="expression" dxfId="5027" priority="2867">
      <formula>"a1&lt;&gt;'Sheet 2'!a1"</formula>
    </cfRule>
  </conditionalFormatting>
  <conditionalFormatting sqref="D2944:D2945">
    <cfRule type="expression" dxfId="5026" priority="2849">
      <formula>"a1&lt;&gt;'Sheet 2'!a1"</formula>
    </cfRule>
  </conditionalFormatting>
  <conditionalFormatting sqref="D2950:D2951">
    <cfRule type="expression" dxfId="5025" priority="2831">
      <formula>"a1&lt;&gt;'Sheet 2'!a1"</formula>
    </cfRule>
  </conditionalFormatting>
  <conditionalFormatting sqref="D2956:D2957">
    <cfRule type="expression" dxfId="5024" priority="2813">
      <formula>"a1&lt;&gt;'Sheet 2'!a1"</formula>
    </cfRule>
  </conditionalFormatting>
  <conditionalFormatting sqref="D2962:D2963">
    <cfRule type="expression" dxfId="5023" priority="2795">
      <formula>"a1&lt;&gt;'Sheet 2'!a1"</formula>
    </cfRule>
  </conditionalFormatting>
  <conditionalFormatting sqref="D2968:D2969">
    <cfRule type="expression" dxfId="5022" priority="2760">
      <formula>"a1&lt;&gt;'Sheet 2'!a1"</formula>
    </cfRule>
  </conditionalFormatting>
  <conditionalFormatting sqref="D2974:D2975">
    <cfRule type="expression" dxfId="5021" priority="2742">
      <formula>"a1&lt;&gt;'Sheet 2'!a1"</formula>
    </cfRule>
  </conditionalFormatting>
  <conditionalFormatting sqref="D2980:D2981">
    <cfRule type="expression" dxfId="5020" priority="2724">
      <formula>"a1&lt;&gt;'Sheet 2'!a1"</formula>
    </cfRule>
  </conditionalFormatting>
  <conditionalFormatting sqref="D2986:D2987">
    <cfRule type="expression" dxfId="5019" priority="2707">
      <formula>"a1&lt;&gt;'Sheet 2'!a1"</formula>
    </cfRule>
  </conditionalFormatting>
  <conditionalFormatting sqref="D2992:D2993">
    <cfRule type="expression" dxfId="5018" priority="2689">
      <formula>"a1&lt;&gt;'Sheet 2'!a1"</formula>
    </cfRule>
  </conditionalFormatting>
  <conditionalFormatting sqref="D2998:D2999">
    <cfRule type="expression" dxfId="5017" priority="2671">
      <formula>"a1&lt;&gt;'Sheet 2'!a1"</formula>
    </cfRule>
  </conditionalFormatting>
  <conditionalFormatting sqref="D3004:D3005">
    <cfRule type="expression" dxfId="5016" priority="2653">
      <formula>"a1&lt;&gt;'Sheet 2'!a1"</formula>
    </cfRule>
  </conditionalFormatting>
  <conditionalFormatting sqref="D3010:D3011">
    <cfRule type="expression" dxfId="5015" priority="2635">
      <formula>"a1&lt;&gt;'Sheet 2'!a1"</formula>
    </cfRule>
  </conditionalFormatting>
  <conditionalFormatting sqref="D3016:D3017">
    <cfRule type="expression" dxfId="5014" priority="2617">
      <formula>"a1&lt;&gt;'Sheet 2'!a1"</formula>
    </cfRule>
  </conditionalFormatting>
  <conditionalFormatting sqref="D3022:D3023">
    <cfRule type="expression" dxfId="5013" priority="2599">
      <formula>"a1&lt;&gt;'Sheet 2'!a1"</formula>
    </cfRule>
  </conditionalFormatting>
  <conditionalFormatting sqref="D3028:D3029">
    <cfRule type="expression" dxfId="5012" priority="2581">
      <formula>"a1&lt;&gt;'Sheet 2'!a1"</formula>
    </cfRule>
  </conditionalFormatting>
  <conditionalFormatting sqref="D3034:D3035">
    <cfRule type="expression" dxfId="5011" priority="2563">
      <formula>"a1&lt;&gt;'Sheet 2'!a1"</formula>
    </cfRule>
  </conditionalFormatting>
  <conditionalFormatting sqref="D3040:D3041">
    <cfRule type="expression" dxfId="5010" priority="2545">
      <formula>"a1&lt;&gt;'Sheet 2'!a1"</formula>
    </cfRule>
  </conditionalFormatting>
  <conditionalFormatting sqref="D3046:D3047">
    <cfRule type="expression" dxfId="5009" priority="2527">
      <formula>"a1&lt;&gt;'Sheet 2'!a1"</formula>
    </cfRule>
  </conditionalFormatting>
  <conditionalFormatting sqref="D3052:D3053">
    <cfRule type="expression" dxfId="5008" priority="2509">
      <formula>"a1&lt;&gt;'Sheet 2'!a1"</formula>
    </cfRule>
  </conditionalFormatting>
  <conditionalFormatting sqref="D3058:D3059">
    <cfRule type="expression" dxfId="5007" priority="2491">
      <formula>"a1&lt;&gt;'Sheet 2'!a1"</formula>
    </cfRule>
  </conditionalFormatting>
  <conditionalFormatting sqref="D3064:D3065">
    <cfRule type="expression" dxfId="5006" priority="2473">
      <formula>"a1&lt;&gt;'Sheet 2'!a1"</formula>
    </cfRule>
  </conditionalFormatting>
  <conditionalFormatting sqref="D3070:D3071">
    <cfRule type="expression" dxfId="5005" priority="2455">
      <formula>"a1&lt;&gt;'Sheet 2'!a1"</formula>
    </cfRule>
  </conditionalFormatting>
  <conditionalFormatting sqref="D3076:D3077">
    <cfRule type="expression" dxfId="5004" priority="2437">
      <formula>"a1&lt;&gt;'Sheet 2'!a1"</formula>
    </cfRule>
  </conditionalFormatting>
  <conditionalFormatting sqref="D3082:D3083">
    <cfRule type="expression" dxfId="5003" priority="2419">
      <formula>"a1&lt;&gt;'Sheet 2'!a1"</formula>
    </cfRule>
  </conditionalFormatting>
  <conditionalFormatting sqref="D3088:D3089">
    <cfRule type="expression" dxfId="5002" priority="2401">
      <formula>"a1&lt;&gt;'Sheet 2'!a1"</formula>
    </cfRule>
  </conditionalFormatting>
  <conditionalFormatting sqref="D3094:D3095">
    <cfRule type="expression" dxfId="5001" priority="2383">
      <formula>"a1&lt;&gt;'Sheet 2'!a1"</formula>
    </cfRule>
  </conditionalFormatting>
  <conditionalFormatting sqref="D3100:D3101">
    <cfRule type="expression" dxfId="5000" priority="2365">
      <formula>"a1&lt;&gt;'Sheet 2'!a1"</formula>
    </cfRule>
  </conditionalFormatting>
  <conditionalFormatting sqref="D3106:D3107">
    <cfRule type="expression" dxfId="4999" priority="2329">
      <formula>"a1&lt;&gt;'Sheet 2'!a1"</formula>
    </cfRule>
  </conditionalFormatting>
  <conditionalFormatting sqref="D3112:D3113">
    <cfRule type="expression" dxfId="4998" priority="2311">
      <formula>"a1&lt;&gt;'Sheet 2'!a1"</formula>
    </cfRule>
  </conditionalFormatting>
  <conditionalFormatting sqref="D3118:D3119">
    <cfRule type="expression" dxfId="4997" priority="2293">
      <formula>"a1&lt;&gt;'Sheet 2'!a1"</formula>
    </cfRule>
  </conditionalFormatting>
  <conditionalFormatting sqref="D3124:D3125">
    <cfRule type="expression" dxfId="4996" priority="2275">
      <formula>"a1&lt;&gt;'Sheet 2'!a1"</formula>
    </cfRule>
  </conditionalFormatting>
  <conditionalFormatting sqref="D3130:D3131">
    <cfRule type="expression" dxfId="4995" priority="2257">
      <formula>"a1&lt;&gt;'Sheet 2'!a1"</formula>
    </cfRule>
  </conditionalFormatting>
  <conditionalFormatting sqref="D3136:D3137">
    <cfRule type="expression" dxfId="4994" priority="2239">
      <formula>"a1&lt;&gt;'Sheet 2'!a1"</formula>
    </cfRule>
  </conditionalFormatting>
  <conditionalFormatting sqref="D3142:D3143">
    <cfRule type="expression" dxfId="4993" priority="2221">
      <formula>"a1&lt;&gt;'Sheet 2'!a1"</formula>
    </cfRule>
  </conditionalFormatting>
  <conditionalFormatting sqref="D3148:D3149">
    <cfRule type="expression" dxfId="4992" priority="2203">
      <formula>"a1&lt;&gt;'Sheet 2'!a1"</formula>
    </cfRule>
  </conditionalFormatting>
  <conditionalFormatting sqref="D3154:D3155">
    <cfRule type="expression" dxfId="4991" priority="2185">
      <formula>"a1&lt;&gt;'Sheet 2'!a1"</formula>
    </cfRule>
  </conditionalFormatting>
  <conditionalFormatting sqref="D3160:D3161">
    <cfRule type="expression" dxfId="4990" priority="2167">
      <formula>"a1&lt;&gt;'Sheet 2'!a1"</formula>
    </cfRule>
  </conditionalFormatting>
  <conditionalFormatting sqref="D3166:D3167">
    <cfRule type="expression" dxfId="4989" priority="2131">
      <formula>"a1&lt;&gt;'Sheet 2'!a1"</formula>
    </cfRule>
  </conditionalFormatting>
  <conditionalFormatting sqref="D3172:D3173">
    <cfRule type="expression" dxfId="4988" priority="2113">
      <formula>"a1&lt;&gt;'Sheet 2'!a1"</formula>
    </cfRule>
  </conditionalFormatting>
  <conditionalFormatting sqref="D3178:D3179">
    <cfRule type="expression" dxfId="4987" priority="2095">
      <formula>"a1&lt;&gt;'Sheet 2'!a1"</formula>
    </cfRule>
  </conditionalFormatting>
  <conditionalFormatting sqref="D3184:D3185">
    <cfRule type="expression" dxfId="4986" priority="2077">
      <formula>"a1&lt;&gt;'Sheet 2'!a1"</formula>
    </cfRule>
  </conditionalFormatting>
  <conditionalFormatting sqref="D3190:D3191">
    <cfRule type="expression" dxfId="4985" priority="2059">
      <formula>"a1&lt;&gt;'Sheet 2'!a1"</formula>
    </cfRule>
  </conditionalFormatting>
  <conditionalFormatting sqref="D3196:D3197">
    <cfRule type="expression" dxfId="4984" priority="2041">
      <formula>"a1&lt;&gt;'Sheet 2'!a1"</formula>
    </cfRule>
  </conditionalFormatting>
  <conditionalFormatting sqref="D3202:D3203">
    <cfRule type="expression" dxfId="4983" priority="2023">
      <formula>"a1&lt;&gt;'Sheet 2'!a1"</formula>
    </cfRule>
  </conditionalFormatting>
  <conditionalFormatting sqref="D3208:D3209">
    <cfRule type="expression" dxfId="4982" priority="2005">
      <formula>"a1&lt;&gt;'Sheet 2'!a1"</formula>
    </cfRule>
  </conditionalFormatting>
  <conditionalFormatting sqref="D3214:D3215">
    <cfRule type="expression" dxfId="4981" priority="1987">
      <formula>"a1&lt;&gt;'Sheet 2'!a1"</formula>
    </cfRule>
  </conditionalFormatting>
  <conditionalFormatting sqref="D3220:D3221">
    <cfRule type="expression" dxfId="4980" priority="1969">
      <formula>"a1&lt;&gt;'Sheet 2'!a1"</formula>
    </cfRule>
  </conditionalFormatting>
  <conditionalFormatting sqref="D3226:D3227">
    <cfRule type="expression" dxfId="4979" priority="1951">
      <formula>"a1&lt;&gt;'Sheet 2'!a1"</formula>
    </cfRule>
  </conditionalFormatting>
  <conditionalFormatting sqref="D3232:D3233">
    <cfRule type="expression" dxfId="4978" priority="1933">
      <formula>"a1&lt;&gt;'Sheet 2'!a1"</formula>
    </cfRule>
  </conditionalFormatting>
  <conditionalFormatting sqref="D3238:D3239">
    <cfRule type="expression" dxfId="4977" priority="1915">
      <formula>"a1&lt;&gt;'Sheet 2'!a1"</formula>
    </cfRule>
  </conditionalFormatting>
  <conditionalFormatting sqref="D3244:D3245">
    <cfRule type="expression" dxfId="4976" priority="1897">
      <formula>"a1&lt;&gt;'Sheet 2'!a1"</formula>
    </cfRule>
  </conditionalFormatting>
  <conditionalFormatting sqref="D3250:D3251">
    <cfRule type="expression" dxfId="4975" priority="1879">
      <formula>"a1&lt;&gt;'Sheet 2'!a1"</formula>
    </cfRule>
  </conditionalFormatting>
  <conditionalFormatting sqref="D3256:D3257">
    <cfRule type="expression" dxfId="4974" priority="1861">
      <formula>"a1&lt;&gt;'Sheet 2'!a1"</formula>
    </cfRule>
  </conditionalFormatting>
  <conditionalFormatting sqref="D3262:D3263">
    <cfRule type="expression" dxfId="4973" priority="1843">
      <formula>"a1&lt;&gt;'Sheet 2'!a1"</formula>
    </cfRule>
  </conditionalFormatting>
  <conditionalFormatting sqref="D3268:D3269">
    <cfRule type="expression" dxfId="4972" priority="1825">
      <formula>"a1&lt;&gt;'Sheet 2'!a1"</formula>
    </cfRule>
  </conditionalFormatting>
  <conditionalFormatting sqref="D3274:D3275">
    <cfRule type="expression" dxfId="4971" priority="1772">
      <formula>"a1&lt;&gt;'Sheet 2'!a1"</formula>
    </cfRule>
  </conditionalFormatting>
  <conditionalFormatting sqref="D3280:D3281">
    <cfRule type="expression" dxfId="4970" priority="1789">
      <formula>"a1&lt;&gt;'Sheet 2'!a1"</formula>
    </cfRule>
  </conditionalFormatting>
  <conditionalFormatting sqref="D3286:D3287">
    <cfRule type="expression" dxfId="4969" priority="1754">
      <formula>"a1&lt;&gt;'Sheet 2'!a1"</formula>
    </cfRule>
  </conditionalFormatting>
  <conditionalFormatting sqref="D3292:D3293">
    <cfRule type="expression" dxfId="4968" priority="1736">
      <formula>"a1&lt;&gt;'Sheet 2'!a1"</formula>
    </cfRule>
  </conditionalFormatting>
  <conditionalFormatting sqref="D3298:D3299">
    <cfRule type="expression" dxfId="4967" priority="1718">
      <formula>"a1&lt;&gt;'Sheet 2'!a1"</formula>
    </cfRule>
  </conditionalFormatting>
  <conditionalFormatting sqref="D3304:D3305">
    <cfRule type="expression" dxfId="4966" priority="1700">
      <formula>"a1&lt;&gt;'Sheet 2'!a1"</formula>
    </cfRule>
  </conditionalFormatting>
  <conditionalFormatting sqref="D3310:D3311">
    <cfRule type="expression" dxfId="4965" priority="1682">
      <formula>"a1&lt;&gt;'Sheet 2'!a1"</formula>
    </cfRule>
  </conditionalFormatting>
  <conditionalFormatting sqref="D3316:D3317">
    <cfRule type="expression" dxfId="4964" priority="1664">
      <formula>"a1&lt;&gt;'Sheet 2'!a1"</formula>
    </cfRule>
  </conditionalFormatting>
  <conditionalFormatting sqref="D3322:D3323">
    <cfRule type="expression" dxfId="4963" priority="1628">
      <formula>"a1&lt;&gt;'Sheet 2'!a1"</formula>
    </cfRule>
  </conditionalFormatting>
  <conditionalFormatting sqref="D3328:D3329">
    <cfRule type="expression" dxfId="4962" priority="1592">
      <formula>"a1&lt;&gt;'Sheet 2'!a1"</formula>
    </cfRule>
  </conditionalFormatting>
  <conditionalFormatting sqref="D3334:D3335">
    <cfRule type="expression" dxfId="4961" priority="1574">
      <formula>"a1&lt;&gt;'Sheet 2'!a1"</formula>
    </cfRule>
  </conditionalFormatting>
  <conditionalFormatting sqref="D3340:D3341">
    <cfRule type="expression" dxfId="4960" priority="1520">
      <formula>"a1&lt;&gt;'Sheet 2'!a1"</formula>
    </cfRule>
  </conditionalFormatting>
  <conditionalFormatting sqref="D3346:D3347">
    <cfRule type="expression" dxfId="4959" priority="1502">
      <formula>"a1&lt;&gt;'Sheet 2'!a1"</formula>
    </cfRule>
  </conditionalFormatting>
  <conditionalFormatting sqref="D3352:D3353">
    <cfRule type="expression" dxfId="4958" priority="1484">
      <formula>"a1&lt;&gt;'Sheet 2'!a1"</formula>
    </cfRule>
  </conditionalFormatting>
  <conditionalFormatting sqref="D3358:D3359">
    <cfRule type="expression" dxfId="4957" priority="1466">
      <formula>"a1&lt;&gt;'Sheet 2'!a1"</formula>
    </cfRule>
  </conditionalFormatting>
  <conditionalFormatting sqref="D3364:D3365">
    <cfRule type="expression" dxfId="4956" priority="1448">
      <formula>"a1&lt;&gt;'Sheet 2'!a1"</formula>
    </cfRule>
  </conditionalFormatting>
  <conditionalFormatting sqref="D3370:D3371">
    <cfRule type="expression" dxfId="4955" priority="1430">
      <formula>"a1&lt;&gt;'Sheet 2'!a1"</formula>
    </cfRule>
  </conditionalFormatting>
  <conditionalFormatting sqref="D3376:D3377">
    <cfRule type="expression" dxfId="4954" priority="1412">
      <formula>"a1&lt;&gt;'Sheet 2'!a1"</formula>
    </cfRule>
  </conditionalFormatting>
  <conditionalFormatting sqref="D3382:D3383">
    <cfRule type="expression" dxfId="4953" priority="1394">
      <formula>"a1&lt;&gt;'Sheet 2'!a1"</formula>
    </cfRule>
  </conditionalFormatting>
  <conditionalFormatting sqref="D3388:D3389">
    <cfRule type="expression" dxfId="4952" priority="1376">
      <formula>"a1&lt;&gt;'Sheet 2'!a1"</formula>
    </cfRule>
  </conditionalFormatting>
  <conditionalFormatting sqref="D3394:D3395">
    <cfRule type="expression" dxfId="4951" priority="1358">
      <formula>"a1&lt;&gt;'Sheet 2'!a1"</formula>
    </cfRule>
  </conditionalFormatting>
  <conditionalFormatting sqref="D3400:D3401">
    <cfRule type="expression" dxfId="4950" priority="1340">
      <formula>"a1&lt;&gt;'Sheet 2'!a1"</formula>
    </cfRule>
  </conditionalFormatting>
  <conditionalFormatting sqref="D3406:D3407">
    <cfRule type="expression" dxfId="4949" priority="1322">
      <formula>"a1&lt;&gt;'Sheet 2'!a1"</formula>
    </cfRule>
  </conditionalFormatting>
  <conditionalFormatting sqref="D3412:D3413">
    <cfRule type="expression" dxfId="4948" priority="1304">
      <formula>"a1&lt;&gt;'Sheet 2'!a1"</formula>
    </cfRule>
  </conditionalFormatting>
  <conditionalFormatting sqref="D3418:D3419">
    <cfRule type="expression" dxfId="4947" priority="1286">
      <formula>"a1&lt;&gt;'Sheet 2'!a1"</formula>
    </cfRule>
  </conditionalFormatting>
  <conditionalFormatting sqref="D3424:D3425">
    <cfRule type="expression" dxfId="4946" priority="1268">
      <formula>"a1&lt;&gt;'Sheet 2'!a1"</formula>
    </cfRule>
  </conditionalFormatting>
  <conditionalFormatting sqref="D3430:D3431">
    <cfRule type="expression" dxfId="4945" priority="1251">
      <formula>"a1&lt;&gt;'Sheet 2'!a1"</formula>
    </cfRule>
  </conditionalFormatting>
  <conditionalFormatting sqref="D3436:D3437">
    <cfRule type="expression" dxfId="4944" priority="1233">
      <formula>"a1&lt;&gt;'Sheet 2'!a1"</formula>
    </cfRule>
  </conditionalFormatting>
  <conditionalFormatting sqref="D3442:D3443">
    <cfRule type="expression" dxfId="4943" priority="1215">
      <formula>"a1&lt;&gt;'Sheet 2'!a1"</formula>
    </cfRule>
  </conditionalFormatting>
  <conditionalFormatting sqref="D3448:D3449">
    <cfRule type="expression" dxfId="4942" priority="1197">
      <formula>"a1&lt;&gt;'Sheet 2'!a1"</formula>
    </cfRule>
  </conditionalFormatting>
  <conditionalFormatting sqref="D3454:D3455">
    <cfRule type="expression" dxfId="4941" priority="1179">
      <formula>"a1&lt;&gt;'Sheet 2'!a1"</formula>
    </cfRule>
  </conditionalFormatting>
  <conditionalFormatting sqref="D3460:D3461">
    <cfRule type="expression" dxfId="4940" priority="1161">
      <formula>"a1&lt;&gt;'Sheet 2'!a1"</formula>
    </cfRule>
  </conditionalFormatting>
  <conditionalFormatting sqref="D3466:D3467">
    <cfRule type="expression" dxfId="4939" priority="1143">
      <formula>"a1&lt;&gt;'Sheet 2'!a1"</formula>
    </cfRule>
  </conditionalFormatting>
  <conditionalFormatting sqref="D3472:D3473">
    <cfRule type="expression" dxfId="4938" priority="1125">
      <formula>"a1&lt;&gt;'Sheet 2'!a1"</formula>
    </cfRule>
  </conditionalFormatting>
  <conditionalFormatting sqref="D3478:D3479">
    <cfRule type="expression" dxfId="4937" priority="1107">
      <formula>"a1&lt;&gt;'Sheet 2'!a1"</formula>
    </cfRule>
  </conditionalFormatting>
  <conditionalFormatting sqref="D3484:D3485">
    <cfRule type="expression" dxfId="4936" priority="1089">
      <formula>"a1&lt;&gt;'Sheet 2'!a1"</formula>
    </cfRule>
  </conditionalFormatting>
  <conditionalFormatting sqref="D3490:D3491">
    <cfRule type="expression" dxfId="4935" priority="1071">
      <formula>"a1&lt;&gt;'Sheet 2'!a1"</formula>
    </cfRule>
  </conditionalFormatting>
  <conditionalFormatting sqref="D3496:D3497">
    <cfRule type="expression" dxfId="4934" priority="1053">
      <formula>"a1&lt;&gt;'Sheet 2'!a1"</formula>
    </cfRule>
  </conditionalFormatting>
  <conditionalFormatting sqref="D3502:D3503">
    <cfRule type="expression" dxfId="4933" priority="1035">
      <formula>"a1&lt;&gt;'Sheet 2'!a1"</formula>
    </cfRule>
  </conditionalFormatting>
  <conditionalFormatting sqref="D3508:D3509">
    <cfRule type="expression" dxfId="4932" priority="1017">
      <formula>"a1&lt;&gt;'Sheet 2'!a1"</formula>
    </cfRule>
  </conditionalFormatting>
  <conditionalFormatting sqref="D3514:D3515">
    <cfRule type="expression" dxfId="4931" priority="981">
      <formula>"a1&lt;&gt;'Sheet 2'!a1"</formula>
    </cfRule>
  </conditionalFormatting>
  <conditionalFormatting sqref="D3520:D3521">
    <cfRule type="expression" dxfId="4930" priority="999">
      <formula>"a1&lt;&gt;'Sheet 2'!a1"</formula>
    </cfRule>
  </conditionalFormatting>
  <conditionalFormatting sqref="D3526:D3527">
    <cfRule type="expression" dxfId="4929" priority="963">
      <formula>"a1&lt;&gt;'Sheet 2'!a1"</formula>
    </cfRule>
  </conditionalFormatting>
  <conditionalFormatting sqref="D3532:D3533">
    <cfRule type="expression" dxfId="4928" priority="945">
      <formula>"a1&lt;&gt;'Sheet 2'!a1"</formula>
    </cfRule>
  </conditionalFormatting>
  <conditionalFormatting sqref="D3538:D3539">
    <cfRule type="expression" dxfId="4927" priority="927">
      <formula>"a1&lt;&gt;'Sheet 2'!a1"</formula>
    </cfRule>
  </conditionalFormatting>
  <conditionalFormatting sqref="D3544:D3545">
    <cfRule type="expression" dxfId="4926" priority="909">
      <formula>"a1&lt;&gt;'Sheet 2'!a1"</formula>
    </cfRule>
  </conditionalFormatting>
  <conditionalFormatting sqref="D3550:D3551">
    <cfRule type="expression" dxfId="4925" priority="891">
      <formula>"a1&lt;&gt;'Sheet 2'!a1"</formula>
    </cfRule>
  </conditionalFormatting>
  <conditionalFormatting sqref="D3556:D3557">
    <cfRule type="expression" dxfId="4924" priority="855">
      <formula>"a1&lt;&gt;'Sheet 2'!a1"</formula>
    </cfRule>
  </conditionalFormatting>
  <conditionalFormatting sqref="D3562:D3563">
    <cfRule type="expression" dxfId="4923" priority="837">
      <formula>"a1&lt;&gt;'Sheet 2'!a1"</formula>
    </cfRule>
  </conditionalFormatting>
  <conditionalFormatting sqref="D3568:D3569">
    <cfRule type="expression" dxfId="4922" priority="819">
      <formula>"a1&lt;&gt;'Sheet 2'!a1"</formula>
    </cfRule>
  </conditionalFormatting>
  <conditionalFormatting sqref="D3574:D3575">
    <cfRule type="expression" dxfId="4921" priority="783">
      <formula>"a1&lt;&gt;'Sheet 2'!a1"</formula>
    </cfRule>
  </conditionalFormatting>
  <conditionalFormatting sqref="D3580:D3581">
    <cfRule type="expression" dxfId="4920" priority="765">
      <formula>"a1&lt;&gt;'Sheet 2'!a1"</formula>
    </cfRule>
  </conditionalFormatting>
  <conditionalFormatting sqref="D3586:D3587">
    <cfRule type="expression" dxfId="4919" priority="711">
      <formula>"a1&lt;&gt;'Sheet 2'!a1"</formula>
    </cfRule>
  </conditionalFormatting>
  <conditionalFormatting sqref="D3592:D3593">
    <cfRule type="expression" dxfId="4918" priority="729">
      <formula>"a1&lt;&gt;'Sheet 2'!a1"</formula>
    </cfRule>
  </conditionalFormatting>
  <conditionalFormatting sqref="D3598:D3599">
    <cfRule type="expression" dxfId="4917" priority="693">
      <formula>"a1&lt;&gt;'Sheet 2'!a1"</formula>
    </cfRule>
  </conditionalFormatting>
  <conditionalFormatting sqref="D3604:D3605">
    <cfRule type="expression" dxfId="4916" priority="675">
      <formula>"a1&lt;&gt;'Sheet 2'!a1"</formula>
    </cfRule>
  </conditionalFormatting>
  <conditionalFormatting sqref="D3610:D3611">
    <cfRule type="expression" dxfId="4915" priority="657">
      <formula>"a1&lt;&gt;'Sheet 2'!a1"</formula>
    </cfRule>
  </conditionalFormatting>
  <conditionalFormatting sqref="D3616:D3617">
    <cfRule type="expression" dxfId="4914" priority="639">
      <formula>"a1&lt;&gt;'Sheet 2'!a1"</formula>
    </cfRule>
  </conditionalFormatting>
  <conditionalFormatting sqref="D3622:D3623">
    <cfRule type="expression" dxfId="4913" priority="621">
      <formula>"a1&lt;&gt;'Sheet 2'!a1"</formula>
    </cfRule>
  </conditionalFormatting>
  <conditionalFormatting sqref="D3628:D3629">
    <cfRule type="expression" dxfId="4912" priority="603">
      <formula>"a1&lt;&gt;'Sheet 2'!a1"</formula>
    </cfRule>
  </conditionalFormatting>
  <conditionalFormatting sqref="D3634:D3635">
    <cfRule type="expression" dxfId="4911" priority="585">
      <formula>"a1&lt;&gt;'Sheet 2'!a1"</formula>
    </cfRule>
  </conditionalFormatting>
  <conditionalFormatting sqref="D3640:D3641">
    <cfRule type="expression" dxfId="4910" priority="567">
      <formula>"a1&lt;&gt;'Sheet 2'!a1"</formula>
    </cfRule>
  </conditionalFormatting>
  <conditionalFormatting sqref="D3646:D3647">
    <cfRule type="expression" dxfId="4909" priority="549">
      <formula>"a1&lt;&gt;'Sheet 2'!a1"</formula>
    </cfRule>
  </conditionalFormatting>
  <conditionalFormatting sqref="D3652:D3653">
    <cfRule type="expression" dxfId="4908" priority="531">
      <formula>"a1&lt;&gt;'Sheet 2'!a1"</formula>
    </cfRule>
  </conditionalFormatting>
  <conditionalFormatting sqref="D3658:D3659">
    <cfRule type="expression" dxfId="4907" priority="513">
      <formula>"a1&lt;&gt;'Sheet 2'!a1"</formula>
    </cfRule>
  </conditionalFormatting>
  <conditionalFormatting sqref="D3664:D3665">
    <cfRule type="expression" dxfId="4906" priority="495">
      <formula>"a1&lt;&gt;'Sheet 2'!a1"</formula>
    </cfRule>
  </conditionalFormatting>
  <conditionalFormatting sqref="D3670:D3671">
    <cfRule type="expression" dxfId="4905" priority="477">
      <formula>"a1&lt;&gt;'Sheet 2'!a1"</formula>
    </cfRule>
  </conditionalFormatting>
  <conditionalFormatting sqref="D3676:D3677">
    <cfRule type="expression" dxfId="4904" priority="441">
      <formula>"a1&lt;&gt;'Sheet 2'!a1"</formula>
    </cfRule>
  </conditionalFormatting>
  <conditionalFormatting sqref="D3682:D3683">
    <cfRule type="expression" dxfId="4903" priority="423">
      <formula>"a1&lt;&gt;'Sheet 2'!a1"</formula>
    </cfRule>
  </conditionalFormatting>
  <conditionalFormatting sqref="D3688:D3689">
    <cfRule type="expression" dxfId="4902" priority="405">
      <formula>"a1&lt;&gt;'Sheet 2'!a1"</formula>
    </cfRule>
  </conditionalFormatting>
  <conditionalFormatting sqref="D3694:D3695">
    <cfRule type="expression" dxfId="4901" priority="387">
      <formula>"a1&lt;&gt;'Sheet 2'!a1"</formula>
    </cfRule>
  </conditionalFormatting>
  <conditionalFormatting sqref="D3700:D3701">
    <cfRule type="expression" dxfId="4900" priority="351">
      <formula>"a1&lt;&gt;'Sheet 2'!a1"</formula>
    </cfRule>
  </conditionalFormatting>
  <conditionalFormatting sqref="D3706:D3707">
    <cfRule type="expression" dxfId="4899" priority="333">
      <formula>"a1&lt;&gt;'Sheet 2'!a1"</formula>
    </cfRule>
  </conditionalFormatting>
  <conditionalFormatting sqref="D3712:D3713">
    <cfRule type="expression" dxfId="4898" priority="315">
      <formula>"a1&lt;&gt;'Sheet 2'!a1"</formula>
    </cfRule>
  </conditionalFormatting>
  <conditionalFormatting sqref="D3718:D3719">
    <cfRule type="expression" dxfId="4897" priority="297">
      <formula>"a1&lt;&gt;'Sheet 2'!a1"</formula>
    </cfRule>
  </conditionalFormatting>
  <conditionalFormatting sqref="D3724:D3725">
    <cfRule type="expression" dxfId="4896" priority="283">
      <formula>"a1&lt;&gt;'Sheet 2'!a1"</formula>
    </cfRule>
  </conditionalFormatting>
  <conditionalFormatting sqref="D3730:D3731">
    <cfRule type="expression" dxfId="4895" priority="251">
      <formula>"a1&lt;&gt;'Sheet 2'!a1"</formula>
    </cfRule>
  </conditionalFormatting>
  <conditionalFormatting sqref="D3736:D3737">
    <cfRule type="expression" dxfId="4894" priority="268">
      <formula>"a1&lt;&gt;'Sheet 2'!a1"</formula>
    </cfRule>
  </conditionalFormatting>
  <conditionalFormatting sqref="D3742:D3743">
    <cfRule type="expression" dxfId="4893" priority="236">
      <formula>"a1&lt;&gt;'Sheet 2'!a1"</formula>
    </cfRule>
  </conditionalFormatting>
  <conditionalFormatting sqref="D3748:D3749">
    <cfRule type="expression" dxfId="4892" priority="221">
      <formula>"a1&lt;&gt;'Sheet 2'!a1"</formula>
    </cfRule>
  </conditionalFormatting>
  <conditionalFormatting sqref="D3754:D3755">
    <cfRule type="expression" dxfId="4891" priority="206">
      <formula>"a1&lt;&gt;'Sheet 2'!a1"</formula>
    </cfRule>
  </conditionalFormatting>
  <conditionalFormatting sqref="D3760:D3761">
    <cfRule type="expression" dxfId="4890" priority="191">
      <formula>"a1&lt;&gt;'Sheet 2'!a1"</formula>
    </cfRule>
  </conditionalFormatting>
  <conditionalFormatting sqref="D3766:D3767">
    <cfRule type="expression" dxfId="4889" priority="175">
      <formula>"a1&lt;&gt;'Sheet 2'!a1"</formula>
    </cfRule>
  </conditionalFormatting>
  <conditionalFormatting sqref="D3772:D3773">
    <cfRule type="expression" dxfId="4888" priority="160">
      <formula>"a1&lt;&gt;'Sheet 2'!a1"</formula>
    </cfRule>
  </conditionalFormatting>
  <conditionalFormatting sqref="D3778:D3779">
    <cfRule type="expression" dxfId="4887" priority="145">
      <formula>"a1&lt;&gt;'Sheet 2'!a1"</formula>
    </cfRule>
  </conditionalFormatting>
  <conditionalFormatting sqref="D3784:D3785">
    <cfRule type="expression" dxfId="4886" priority="130">
      <formula>"a1&lt;&gt;'Sheet 2'!a1"</formula>
    </cfRule>
  </conditionalFormatting>
  <conditionalFormatting sqref="D3790:D3791">
    <cfRule type="expression" dxfId="4885" priority="115">
      <formula>"a1&lt;&gt;'Sheet 2'!a1"</formula>
    </cfRule>
  </conditionalFormatting>
  <conditionalFormatting sqref="D3796:D3797">
    <cfRule type="expression" dxfId="4884" priority="100">
      <formula>"a1&lt;&gt;'Sheet 2'!a1"</formula>
    </cfRule>
  </conditionalFormatting>
  <conditionalFormatting sqref="D3802:D3803">
    <cfRule type="expression" dxfId="4883" priority="85">
      <formula>"a1&lt;&gt;'Sheet 2'!a1"</formula>
    </cfRule>
  </conditionalFormatting>
  <conditionalFormatting sqref="D3808:D3809">
    <cfRule type="expression" dxfId="4882" priority="70">
      <formula>"a1&lt;&gt;'Sheet 2'!a1"</formula>
    </cfRule>
  </conditionalFormatting>
  <conditionalFormatting sqref="D3814:D3815">
    <cfRule type="expression" dxfId="4881" priority="55">
      <formula>"a1&lt;&gt;'Sheet 2'!a1"</formula>
    </cfRule>
  </conditionalFormatting>
  <conditionalFormatting sqref="D3820:D3821">
    <cfRule type="expression" dxfId="4880" priority="40">
      <formula>"a1&lt;&gt;'Sheet 2'!a1"</formula>
    </cfRule>
  </conditionalFormatting>
  <conditionalFormatting sqref="D3826:D3827">
    <cfRule type="expression" dxfId="4879" priority="25">
      <formula>"a1&lt;&gt;'Sheet 2'!a1"</formula>
    </cfRule>
  </conditionalFormatting>
  <conditionalFormatting sqref="D3832:D3833">
    <cfRule type="expression" dxfId="4878" priority="10">
      <formula>"a1&lt;&gt;'Sheet 2'!a1"</formula>
    </cfRule>
  </conditionalFormatting>
  <conditionalFormatting sqref="D11:K11">
    <cfRule type="expression" dxfId="4877" priority="35499">
      <formula>"a1&lt;&gt;'Sheet 2'!a1"</formula>
    </cfRule>
  </conditionalFormatting>
  <conditionalFormatting sqref="D17:K17">
    <cfRule type="expression" dxfId="4876" priority="35469">
      <formula>"a1&lt;&gt;'Sheet 2'!a1"</formula>
    </cfRule>
  </conditionalFormatting>
  <conditionalFormatting sqref="D23:K23">
    <cfRule type="expression" dxfId="4875" priority="35439">
      <formula>"a1&lt;&gt;'Sheet 2'!a1"</formula>
    </cfRule>
  </conditionalFormatting>
  <conditionalFormatting sqref="D29:K29">
    <cfRule type="expression" dxfId="4874" priority="35406">
      <formula>"a1&lt;&gt;'Sheet 2'!a1"</formula>
    </cfRule>
  </conditionalFormatting>
  <conditionalFormatting sqref="D35:K35">
    <cfRule type="expression" dxfId="4873" priority="35375">
      <formula>"a1&lt;&gt;'Sheet 2'!a1"</formula>
    </cfRule>
  </conditionalFormatting>
  <conditionalFormatting sqref="D41:L41">
    <cfRule type="expression" dxfId="4872" priority="40566">
      <formula>"a1&lt;&gt;'Sheet 2'!a1"</formula>
    </cfRule>
  </conditionalFormatting>
  <conditionalFormatting sqref="D45:L45">
    <cfRule type="expression" dxfId="4871" priority="40550">
      <formula>"a1&lt;&gt;'Sheet 2'!a1"</formula>
    </cfRule>
  </conditionalFormatting>
  <conditionalFormatting sqref="D49:L49">
    <cfRule type="expression" dxfId="4870" priority="40534">
      <formula>"a1&lt;&gt;'Sheet 2'!a1"</formula>
    </cfRule>
  </conditionalFormatting>
  <conditionalFormatting sqref="D53:L53">
    <cfRule type="expression" dxfId="4869" priority="40518">
      <formula>"a1&lt;&gt;'Sheet 2'!a1"</formula>
    </cfRule>
  </conditionalFormatting>
  <conditionalFormatting sqref="D57:L57">
    <cfRule type="expression" dxfId="4868" priority="40502">
      <formula>"a1&lt;&gt;'Sheet 2'!a1"</formula>
    </cfRule>
  </conditionalFormatting>
  <conditionalFormatting sqref="D61:L61">
    <cfRule type="expression" dxfId="4867" priority="40486">
      <formula>"a1&lt;&gt;'Sheet 2'!a1"</formula>
    </cfRule>
  </conditionalFormatting>
  <conditionalFormatting sqref="D65:L65">
    <cfRule type="expression" dxfId="4866" priority="40470">
      <formula>"a1&lt;&gt;'Sheet 2'!a1"</formula>
    </cfRule>
  </conditionalFormatting>
  <conditionalFormatting sqref="D69:L69">
    <cfRule type="expression" dxfId="4865" priority="40454">
      <formula>"a1&lt;&gt;'Sheet 2'!a1"</formula>
    </cfRule>
  </conditionalFormatting>
  <conditionalFormatting sqref="D73:L73">
    <cfRule type="expression" dxfId="4864" priority="40438">
      <formula>"a1&lt;&gt;'Sheet 2'!a1"</formula>
    </cfRule>
  </conditionalFormatting>
  <conditionalFormatting sqref="D77:L77">
    <cfRule type="expression" dxfId="4863" priority="40422">
      <formula>"a1&lt;&gt;'Sheet 2'!a1"</formula>
    </cfRule>
  </conditionalFormatting>
  <conditionalFormatting sqref="D81:L81">
    <cfRule type="expression" dxfId="4862" priority="40406">
      <formula>"a1&lt;&gt;'Sheet 2'!a1"</formula>
    </cfRule>
  </conditionalFormatting>
  <conditionalFormatting sqref="D85:L85">
    <cfRule type="expression" dxfId="4861" priority="40390">
      <formula>"a1&lt;&gt;'Sheet 2'!a1"</formula>
    </cfRule>
  </conditionalFormatting>
  <conditionalFormatting sqref="D89:L89">
    <cfRule type="expression" dxfId="4860" priority="40374">
      <formula>"a1&lt;&gt;'Sheet 2'!a1"</formula>
    </cfRule>
  </conditionalFormatting>
  <conditionalFormatting sqref="D93:L93">
    <cfRule type="expression" dxfId="4859" priority="40358">
      <formula>"a1&lt;&gt;'Sheet 2'!a1"</formula>
    </cfRule>
  </conditionalFormatting>
  <conditionalFormatting sqref="D109:L109">
    <cfRule type="expression" dxfId="4858" priority="40795">
      <formula>"a1&lt;&gt;'Sheet 2'!a1"</formula>
    </cfRule>
  </conditionalFormatting>
  <conditionalFormatting sqref="D113:L113">
    <cfRule type="expression" dxfId="4857" priority="40778">
      <formula>"a1&lt;&gt;'Sheet 2'!a1"</formula>
    </cfRule>
  </conditionalFormatting>
  <conditionalFormatting sqref="D12:M12">
    <cfRule type="expression" dxfId="4856" priority="35480">
      <formula>"a1&lt;&gt;'Sheet 2'!a1"</formula>
    </cfRule>
  </conditionalFormatting>
  <conditionalFormatting sqref="D18:M18">
    <cfRule type="expression" dxfId="4855" priority="35450">
      <formula>"a1&lt;&gt;'Sheet 2'!a1"</formula>
    </cfRule>
  </conditionalFormatting>
  <conditionalFormatting sqref="D24:M24">
    <cfRule type="expression" dxfId="4854" priority="35420">
      <formula>"a1&lt;&gt;'Sheet 2'!a1"</formula>
    </cfRule>
  </conditionalFormatting>
  <conditionalFormatting sqref="D30:M30">
    <cfRule type="expression" dxfId="4853" priority="35387">
      <formula>"a1&lt;&gt;'Sheet 2'!a1"</formula>
    </cfRule>
  </conditionalFormatting>
  <conditionalFormatting sqref="D36:O37">
    <cfRule type="expression" dxfId="4852" priority="35352">
      <formula>"a1&lt;&gt;'Sheet 2'!a1"</formula>
    </cfRule>
  </conditionalFormatting>
  <conditionalFormatting sqref="E14:E15">
    <cfRule type="expression" dxfId="4851" priority="35462">
      <formula>"a1&lt;&gt;'Sheet 2'!a1"</formula>
    </cfRule>
  </conditionalFormatting>
  <conditionalFormatting sqref="E20:E21">
    <cfRule type="expression" dxfId="4850" priority="35432">
      <formula>"a1&lt;&gt;'Sheet 2'!a1"</formula>
    </cfRule>
  </conditionalFormatting>
  <conditionalFormatting sqref="E26:E27">
    <cfRule type="expression" dxfId="4849" priority="35399">
      <formula>"a1&lt;&gt;'Sheet 2'!a1"</formula>
    </cfRule>
  </conditionalFormatting>
  <conditionalFormatting sqref="E32:E33">
    <cfRule type="expression" dxfId="4848" priority="35368">
      <formula>"a1&lt;&gt;'Sheet 2'!a1"</formula>
    </cfRule>
  </conditionalFormatting>
  <conditionalFormatting sqref="E1780:E1781">
    <cfRule type="cellIs" dxfId="4847" priority="7369" operator="greaterThan">
      <formula>250</formula>
    </cfRule>
  </conditionalFormatting>
  <conditionalFormatting sqref="E1782">
    <cfRule type="cellIs" dxfId="4846" priority="7374" operator="greaterThan">
      <formula>270</formula>
    </cfRule>
  </conditionalFormatting>
  <conditionalFormatting sqref="E1783">
    <cfRule type="cellIs" dxfId="4845" priority="7373" operator="greaterThan">
      <formula>150</formula>
    </cfRule>
  </conditionalFormatting>
  <conditionalFormatting sqref="E1784">
    <cfRule type="cellIs" dxfId="4844" priority="7372" operator="greaterThan">
      <formula>310</formula>
    </cfRule>
  </conditionalFormatting>
  <conditionalFormatting sqref="E1785">
    <cfRule type="cellIs" dxfId="4843" priority="7371" operator="greaterThan">
      <formula>280</formula>
    </cfRule>
  </conditionalFormatting>
  <conditionalFormatting sqref="E1786:E1787">
    <cfRule type="cellIs" dxfId="4842" priority="7327" operator="greaterThan">
      <formula>250</formula>
    </cfRule>
  </conditionalFormatting>
  <conditionalFormatting sqref="E1788">
    <cfRule type="cellIs" dxfId="4841" priority="7332" operator="greaterThan">
      <formula>270</formula>
    </cfRule>
  </conditionalFormatting>
  <conditionalFormatting sqref="E1789">
    <cfRule type="cellIs" dxfId="4840" priority="7331" operator="greaterThan">
      <formula>150</formula>
    </cfRule>
  </conditionalFormatting>
  <conditionalFormatting sqref="E1790">
    <cfRule type="cellIs" dxfId="4839" priority="7330" operator="greaterThan">
      <formula>310</formula>
    </cfRule>
  </conditionalFormatting>
  <conditionalFormatting sqref="E1791">
    <cfRule type="cellIs" dxfId="4838" priority="7329" operator="greaterThan">
      <formula>280</formula>
    </cfRule>
  </conditionalFormatting>
  <conditionalFormatting sqref="E1792:E1793">
    <cfRule type="cellIs" dxfId="4837" priority="7306" operator="greaterThan">
      <formula>250</formula>
    </cfRule>
  </conditionalFormatting>
  <conditionalFormatting sqref="E1794">
    <cfRule type="cellIs" dxfId="4836" priority="7311" operator="greaterThan">
      <formula>270</formula>
    </cfRule>
  </conditionalFormatting>
  <conditionalFormatting sqref="E1795">
    <cfRule type="cellIs" dxfId="4835" priority="7310" operator="greaterThan">
      <formula>150</formula>
    </cfRule>
  </conditionalFormatting>
  <conditionalFormatting sqref="E1796">
    <cfRule type="cellIs" dxfId="4834" priority="7309" operator="greaterThan">
      <formula>310</formula>
    </cfRule>
  </conditionalFormatting>
  <conditionalFormatting sqref="E1797">
    <cfRule type="cellIs" dxfId="4833" priority="7308" operator="greaterThan">
      <formula>280</formula>
    </cfRule>
  </conditionalFormatting>
  <conditionalFormatting sqref="E1798:E1799">
    <cfRule type="cellIs" dxfId="4832" priority="7285" operator="greaterThan">
      <formula>250</formula>
    </cfRule>
  </conditionalFormatting>
  <conditionalFormatting sqref="E1800">
    <cfRule type="cellIs" dxfId="4831" priority="7290" operator="greaterThan">
      <formula>270</formula>
    </cfRule>
  </conditionalFormatting>
  <conditionalFormatting sqref="E1801">
    <cfRule type="cellIs" dxfId="4830" priority="7289" operator="greaterThan">
      <formula>150</formula>
    </cfRule>
  </conditionalFormatting>
  <conditionalFormatting sqref="E1802">
    <cfRule type="cellIs" dxfId="4829" priority="7288" operator="greaterThan">
      <formula>310</formula>
    </cfRule>
  </conditionalFormatting>
  <conditionalFormatting sqref="E1803">
    <cfRule type="cellIs" dxfId="4828" priority="7287" operator="greaterThan">
      <formula>280</formula>
    </cfRule>
  </conditionalFormatting>
  <conditionalFormatting sqref="E1804:E1805">
    <cfRule type="cellIs" dxfId="4827" priority="7264" operator="greaterThan">
      <formula>250</formula>
    </cfRule>
  </conditionalFormatting>
  <conditionalFormatting sqref="E1806">
    <cfRule type="cellIs" dxfId="4826" priority="7269" operator="greaterThan">
      <formula>270</formula>
    </cfRule>
  </conditionalFormatting>
  <conditionalFormatting sqref="E1807">
    <cfRule type="cellIs" dxfId="4825" priority="7268" operator="greaterThan">
      <formula>150</formula>
    </cfRule>
  </conditionalFormatting>
  <conditionalFormatting sqref="E1808">
    <cfRule type="cellIs" dxfId="4824" priority="7267" operator="greaterThan">
      <formula>310</formula>
    </cfRule>
  </conditionalFormatting>
  <conditionalFormatting sqref="E1809">
    <cfRule type="cellIs" dxfId="4823" priority="7266" operator="greaterThan">
      <formula>280</formula>
    </cfRule>
  </conditionalFormatting>
  <conditionalFormatting sqref="E1810:E1811">
    <cfRule type="cellIs" dxfId="4822" priority="7222" operator="greaterThan">
      <formula>250</formula>
    </cfRule>
  </conditionalFormatting>
  <conditionalFormatting sqref="E1812">
    <cfRule type="cellIs" dxfId="4821" priority="7227" operator="greaterThan">
      <formula>270</formula>
    </cfRule>
  </conditionalFormatting>
  <conditionalFormatting sqref="E1813">
    <cfRule type="cellIs" dxfId="4820" priority="7226" operator="greaterThan">
      <formula>150</formula>
    </cfRule>
  </conditionalFormatting>
  <conditionalFormatting sqref="E1814">
    <cfRule type="cellIs" dxfId="4819" priority="7225" operator="greaterThan">
      <formula>310</formula>
    </cfRule>
  </conditionalFormatting>
  <conditionalFormatting sqref="E1815">
    <cfRule type="cellIs" dxfId="4818" priority="7224" operator="greaterThan">
      <formula>280</formula>
    </cfRule>
  </conditionalFormatting>
  <conditionalFormatting sqref="E1816:E1817">
    <cfRule type="cellIs" dxfId="4817" priority="7201" operator="greaterThan">
      <formula>250</formula>
    </cfRule>
  </conditionalFormatting>
  <conditionalFormatting sqref="E1818">
    <cfRule type="cellIs" dxfId="4816" priority="7206" operator="greaterThan">
      <formula>270</formula>
    </cfRule>
  </conditionalFormatting>
  <conditionalFormatting sqref="E1819">
    <cfRule type="cellIs" dxfId="4815" priority="7205" operator="greaterThan">
      <formula>150</formula>
    </cfRule>
  </conditionalFormatting>
  <conditionalFormatting sqref="E1820">
    <cfRule type="cellIs" dxfId="4814" priority="7204" operator="greaterThan">
      <formula>310</formula>
    </cfRule>
  </conditionalFormatting>
  <conditionalFormatting sqref="E1821">
    <cfRule type="cellIs" dxfId="4813" priority="7203" operator="greaterThan">
      <formula>280</formula>
    </cfRule>
  </conditionalFormatting>
  <conditionalFormatting sqref="E1822:E1823">
    <cfRule type="cellIs" dxfId="4812" priority="7180" operator="greaterThan">
      <formula>250</formula>
    </cfRule>
  </conditionalFormatting>
  <conditionalFormatting sqref="E1824">
    <cfRule type="cellIs" dxfId="4811" priority="7185" operator="greaterThan">
      <formula>270</formula>
    </cfRule>
  </conditionalFormatting>
  <conditionalFormatting sqref="E1825">
    <cfRule type="cellIs" dxfId="4810" priority="7184" operator="greaterThan">
      <formula>150</formula>
    </cfRule>
  </conditionalFormatting>
  <conditionalFormatting sqref="E1826">
    <cfRule type="cellIs" dxfId="4809" priority="7183" operator="greaterThan">
      <formula>310</formula>
    </cfRule>
  </conditionalFormatting>
  <conditionalFormatting sqref="E1827">
    <cfRule type="cellIs" dxfId="4808" priority="7182" operator="greaterThan">
      <formula>280</formula>
    </cfRule>
  </conditionalFormatting>
  <conditionalFormatting sqref="E1828:E1829">
    <cfRule type="cellIs" dxfId="4807" priority="7159" operator="greaterThan">
      <formula>250</formula>
    </cfRule>
  </conditionalFormatting>
  <conditionalFormatting sqref="E1830">
    <cfRule type="cellIs" dxfId="4806" priority="7164" operator="greaterThan">
      <formula>270</formula>
    </cfRule>
  </conditionalFormatting>
  <conditionalFormatting sqref="E1831">
    <cfRule type="cellIs" dxfId="4805" priority="7163" operator="greaterThan">
      <formula>150</formula>
    </cfRule>
  </conditionalFormatting>
  <conditionalFormatting sqref="E1832">
    <cfRule type="cellIs" dxfId="4804" priority="7162" operator="greaterThan">
      <formula>310</formula>
    </cfRule>
  </conditionalFormatting>
  <conditionalFormatting sqref="E1833">
    <cfRule type="cellIs" dxfId="4803" priority="7161" operator="greaterThan">
      <formula>280</formula>
    </cfRule>
  </conditionalFormatting>
  <conditionalFormatting sqref="E1834:E1835">
    <cfRule type="cellIs" dxfId="4802" priority="7138" operator="greaterThan">
      <formula>250</formula>
    </cfRule>
  </conditionalFormatting>
  <conditionalFormatting sqref="E1836">
    <cfRule type="cellIs" dxfId="4801" priority="7143" operator="greaterThan">
      <formula>270</formula>
    </cfRule>
  </conditionalFormatting>
  <conditionalFormatting sqref="E1837">
    <cfRule type="cellIs" dxfId="4800" priority="7142" operator="greaterThan">
      <formula>150</formula>
    </cfRule>
  </conditionalFormatting>
  <conditionalFormatting sqref="E1838">
    <cfRule type="cellIs" dxfId="4799" priority="7141" operator="greaterThan">
      <formula>310</formula>
    </cfRule>
  </conditionalFormatting>
  <conditionalFormatting sqref="E1839">
    <cfRule type="cellIs" dxfId="4798" priority="7140" operator="greaterThan">
      <formula>280</formula>
    </cfRule>
  </conditionalFormatting>
  <conditionalFormatting sqref="E1840:E1841">
    <cfRule type="cellIs" dxfId="4797" priority="7117" operator="greaterThan">
      <formula>250</formula>
    </cfRule>
  </conditionalFormatting>
  <conditionalFormatting sqref="E1842">
    <cfRule type="cellIs" dxfId="4796" priority="7122" operator="greaterThan">
      <formula>270</formula>
    </cfRule>
  </conditionalFormatting>
  <conditionalFormatting sqref="E1843">
    <cfRule type="cellIs" dxfId="4795" priority="7121" operator="greaterThan">
      <formula>150</formula>
    </cfRule>
  </conditionalFormatting>
  <conditionalFormatting sqref="E1844">
    <cfRule type="cellIs" dxfId="4794" priority="7120" operator="greaterThan">
      <formula>310</formula>
    </cfRule>
  </conditionalFormatting>
  <conditionalFormatting sqref="E1845">
    <cfRule type="cellIs" dxfId="4793" priority="7119" operator="greaterThan">
      <formula>280</formula>
    </cfRule>
  </conditionalFormatting>
  <conditionalFormatting sqref="E1846:E1847">
    <cfRule type="cellIs" dxfId="4792" priority="7096" operator="greaterThan">
      <formula>250</formula>
    </cfRule>
  </conditionalFormatting>
  <conditionalFormatting sqref="E1848">
    <cfRule type="cellIs" dxfId="4791" priority="7101" operator="greaterThan">
      <formula>270</formula>
    </cfRule>
  </conditionalFormatting>
  <conditionalFormatting sqref="E1849">
    <cfRule type="cellIs" dxfId="4790" priority="7100" operator="greaterThan">
      <formula>150</formula>
    </cfRule>
  </conditionalFormatting>
  <conditionalFormatting sqref="E1850">
    <cfRule type="cellIs" dxfId="4789" priority="7099" operator="greaterThan">
      <formula>310</formula>
    </cfRule>
  </conditionalFormatting>
  <conditionalFormatting sqref="E1851">
    <cfRule type="cellIs" dxfId="4788" priority="7098" operator="greaterThan">
      <formula>280</formula>
    </cfRule>
  </conditionalFormatting>
  <conditionalFormatting sqref="E1852:E1853">
    <cfRule type="cellIs" dxfId="4787" priority="7075" operator="greaterThan">
      <formula>250</formula>
    </cfRule>
  </conditionalFormatting>
  <conditionalFormatting sqref="E1854">
    <cfRule type="cellIs" dxfId="4786" priority="7080" operator="greaterThan">
      <formula>270</formula>
    </cfRule>
  </conditionalFormatting>
  <conditionalFormatting sqref="E1855">
    <cfRule type="cellIs" dxfId="4785" priority="7079" operator="greaterThan">
      <formula>150</formula>
    </cfRule>
  </conditionalFormatting>
  <conditionalFormatting sqref="E1856">
    <cfRule type="cellIs" dxfId="4784" priority="7078" operator="greaterThan">
      <formula>310</formula>
    </cfRule>
  </conditionalFormatting>
  <conditionalFormatting sqref="E1857">
    <cfRule type="cellIs" dxfId="4783" priority="7077" operator="greaterThan">
      <formula>280</formula>
    </cfRule>
  </conditionalFormatting>
  <conditionalFormatting sqref="E1858:E1859">
    <cfRule type="cellIs" dxfId="4782" priority="7054" operator="greaterThan">
      <formula>250</formula>
    </cfRule>
  </conditionalFormatting>
  <conditionalFormatting sqref="E1860">
    <cfRule type="cellIs" dxfId="4781" priority="7059" operator="greaterThan">
      <formula>270</formula>
    </cfRule>
  </conditionalFormatting>
  <conditionalFormatting sqref="E1861">
    <cfRule type="cellIs" dxfId="4780" priority="7058" operator="greaterThan">
      <formula>150</formula>
    </cfRule>
  </conditionalFormatting>
  <conditionalFormatting sqref="E1862">
    <cfRule type="cellIs" dxfId="4779" priority="7057" operator="greaterThan">
      <formula>310</formula>
    </cfRule>
  </conditionalFormatting>
  <conditionalFormatting sqref="E1863">
    <cfRule type="cellIs" dxfId="4778" priority="7056" operator="greaterThan">
      <formula>280</formula>
    </cfRule>
  </conditionalFormatting>
  <conditionalFormatting sqref="E1864:E1865">
    <cfRule type="cellIs" dxfId="4777" priority="7033" operator="greaterThan">
      <formula>250</formula>
    </cfRule>
  </conditionalFormatting>
  <conditionalFormatting sqref="E1866">
    <cfRule type="cellIs" dxfId="4776" priority="7038" operator="greaterThan">
      <formula>270</formula>
    </cfRule>
  </conditionalFormatting>
  <conditionalFormatting sqref="E1867">
    <cfRule type="cellIs" dxfId="4775" priority="7037" operator="greaterThan">
      <formula>150</formula>
    </cfRule>
  </conditionalFormatting>
  <conditionalFormatting sqref="E1868">
    <cfRule type="cellIs" dxfId="4774" priority="7036" operator="greaterThan">
      <formula>310</formula>
    </cfRule>
  </conditionalFormatting>
  <conditionalFormatting sqref="E1869">
    <cfRule type="cellIs" dxfId="4773" priority="7035" operator="greaterThan">
      <formula>280</formula>
    </cfRule>
  </conditionalFormatting>
  <conditionalFormatting sqref="E1870:E1871">
    <cfRule type="cellIs" dxfId="4772" priority="7012" operator="greaterThan">
      <formula>250</formula>
    </cfRule>
  </conditionalFormatting>
  <conditionalFormatting sqref="E1872">
    <cfRule type="cellIs" dxfId="4771" priority="7017" operator="greaterThan">
      <formula>270</formula>
    </cfRule>
  </conditionalFormatting>
  <conditionalFormatting sqref="E1873">
    <cfRule type="cellIs" dxfId="4770" priority="7016" operator="greaterThan">
      <formula>150</formula>
    </cfRule>
  </conditionalFormatting>
  <conditionalFormatting sqref="E1874">
    <cfRule type="cellIs" dxfId="4769" priority="7015" operator="greaterThan">
      <formula>310</formula>
    </cfRule>
  </conditionalFormatting>
  <conditionalFormatting sqref="E1875">
    <cfRule type="cellIs" dxfId="4768" priority="7014" operator="greaterThan">
      <formula>280</formula>
    </cfRule>
  </conditionalFormatting>
  <conditionalFormatting sqref="E1876:E1877">
    <cfRule type="cellIs" dxfId="4767" priority="6991" operator="greaterThan">
      <formula>250</formula>
    </cfRule>
  </conditionalFormatting>
  <conditionalFormatting sqref="E1878">
    <cfRule type="cellIs" dxfId="4766" priority="6996" operator="greaterThan">
      <formula>270</formula>
    </cfRule>
  </conditionalFormatting>
  <conditionalFormatting sqref="E1879">
    <cfRule type="cellIs" dxfId="4765" priority="6995" operator="greaterThan">
      <formula>150</formula>
    </cfRule>
  </conditionalFormatting>
  <conditionalFormatting sqref="E1880">
    <cfRule type="cellIs" dxfId="4764" priority="6994" operator="greaterThan">
      <formula>310</formula>
    </cfRule>
  </conditionalFormatting>
  <conditionalFormatting sqref="E1881">
    <cfRule type="cellIs" dxfId="4763" priority="6993" operator="greaterThan">
      <formula>280</formula>
    </cfRule>
  </conditionalFormatting>
  <conditionalFormatting sqref="E1882:E1883">
    <cfRule type="cellIs" dxfId="4762" priority="6970" operator="greaterThan">
      <formula>250</formula>
    </cfRule>
  </conditionalFormatting>
  <conditionalFormatting sqref="E1884">
    <cfRule type="cellIs" dxfId="4761" priority="6975" operator="greaterThan">
      <formula>270</formula>
    </cfRule>
  </conditionalFormatting>
  <conditionalFormatting sqref="E1885">
    <cfRule type="cellIs" dxfId="4760" priority="6974" operator="greaterThan">
      <formula>150</formula>
    </cfRule>
  </conditionalFormatting>
  <conditionalFormatting sqref="E1886">
    <cfRule type="cellIs" dxfId="4759" priority="6973" operator="greaterThan">
      <formula>310</formula>
    </cfRule>
  </conditionalFormatting>
  <conditionalFormatting sqref="E1887">
    <cfRule type="cellIs" dxfId="4758" priority="6972" operator="greaterThan">
      <formula>280</formula>
    </cfRule>
  </conditionalFormatting>
  <conditionalFormatting sqref="E1888:E1889">
    <cfRule type="cellIs" dxfId="4757" priority="6949" operator="greaterThan">
      <formula>250</formula>
    </cfRule>
  </conditionalFormatting>
  <conditionalFormatting sqref="E1890">
    <cfRule type="cellIs" dxfId="4756" priority="6954" operator="greaterThan">
      <formula>270</formula>
    </cfRule>
  </conditionalFormatting>
  <conditionalFormatting sqref="E1891">
    <cfRule type="cellIs" dxfId="4755" priority="6953" operator="greaterThan">
      <formula>150</formula>
    </cfRule>
  </conditionalFormatting>
  <conditionalFormatting sqref="E1892">
    <cfRule type="cellIs" dxfId="4754" priority="6952" operator="greaterThan">
      <formula>310</formula>
    </cfRule>
  </conditionalFormatting>
  <conditionalFormatting sqref="E1893">
    <cfRule type="cellIs" dxfId="4753" priority="6951" operator="greaterThan">
      <formula>280</formula>
    </cfRule>
  </conditionalFormatting>
  <conditionalFormatting sqref="E1894:E1895">
    <cfRule type="cellIs" dxfId="4752" priority="6928" operator="greaterThan">
      <formula>250</formula>
    </cfRule>
  </conditionalFormatting>
  <conditionalFormatting sqref="E1896">
    <cfRule type="cellIs" dxfId="4751" priority="6933" operator="greaterThan">
      <formula>270</formula>
    </cfRule>
  </conditionalFormatting>
  <conditionalFormatting sqref="E1897">
    <cfRule type="cellIs" dxfId="4750" priority="6932" operator="greaterThan">
      <formula>150</formula>
    </cfRule>
  </conditionalFormatting>
  <conditionalFormatting sqref="E1898">
    <cfRule type="cellIs" dxfId="4749" priority="6931" operator="greaterThan">
      <formula>310</formula>
    </cfRule>
  </conditionalFormatting>
  <conditionalFormatting sqref="E1899">
    <cfRule type="cellIs" dxfId="4748" priority="6930" operator="greaterThan">
      <formula>280</formula>
    </cfRule>
  </conditionalFormatting>
  <conditionalFormatting sqref="E1900:E1901">
    <cfRule type="cellIs" dxfId="4747" priority="6907" operator="greaterThan">
      <formula>250</formula>
    </cfRule>
  </conditionalFormatting>
  <conditionalFormatting sqref="E1902">
    <cfRule type="cellIs" dxfId="4746" priority="6912" operator="greaterThan">
      <formula>270</formula>
    </cfRule>
  </conditionalFormatting>
  <conditionalFormatting sqref="E1903">
    <cfRule type="cellIs" dxfId="4745" priority="6911" operator="greaterThan">
      <formula>150</formula>
    </cfRule>
  </conditionalFormatting>
  <conditionalFormatting sqref="E1904">
    <cfRule type="cellIs" dxfId="4744" priority="6910" operator="greaterThan">
      <formula>310</formula>
    </cfRule>
  </conditionalFormatting>
  <conditionalFormatting sqref="E1905">
    <cfRule type="cellIs" dxfId="4743" priority="6909" operator="greaterThan">
      <formula>280</formula>
    </cfRule>
  </conditionalFormatting>
  <conditionalFormatting sqref="E1906:E1907">
    <cfRule type="cellIs" dxfId="4742" priority="6886" operator="greaterThan">
      <formula>250</formula>
    </cfRule>
  </conditionalFormatting>
  <conditionalFormatting sqref="E1908">
    <cfRule type="cellIs" dxfId="4741" priority="6891" operator="greaterThan">
      <formula>270</formula>
    </cfRule>
  </conditionalFormatting>
  <conditionalFormatting sqref="E1909">
    <cfRule type="cellIs" dxfId="4740" priority="6890" operator="greaterThan">
      <formula>150</formula>
    </cfRule>
  </conditionalFormatting>
  <conditionalFormatting sqref="E1910">
    <cfRule type="cellIs" dxfId="4739" priority="6889" operator="greaterThan">
      <formula>310</formula>
    </cfRule>
  </conditionalFormatting>
  <conditionalFormatting sqref="E1911">
    <cfRule type="cellIs" dxfId="4738" priority="6888" operator="greaterThan">
      <formula>280</formula>
    </cfRule>
  </conditionalFormatting>
  <conditionalFormatting sqref="E1912:E1913">
    <cfRule type="cellIs" dxfId="4737" priority="6865" operator="greaterThan">
      <formula>250</formula>
    </cfRule>
  </conditionalFormatting>
  <conditionalFormatting sqref="E1914">
    <cfRule type="cellIs" dxfId="4736" priority="6870" operator="greaterThan">
      <formula>270</formula>
    </cfRule>
  </conditionalFormatting>
  <conditionalFormatting sqref="E1915">
    <cfRule type="cellIs" dxfId="4735" priority="6869" operator="greaterThan">
      <formula>150</formula>
    </cfRule>
  </conditionalFormatting>
  <conditionalFormatting sqref="E1916">
    <cfRule type="cellIs" dxfId="4734" priority="6868" operator="greaterThan">
      <formula>310</formula>
    </cfRule>
  </conditionalFormatting>
  <conditionalFormatting sqref="E1917">
    <cfRule type="cellIs" dxfId="4733" priority="6867" operator="greaterThan">
      <formula>280</formula>
    </cfRule>
  </conditionalFormatting>
  <conditionalFormatting sqref="E1918:E1919">
    <cfRule type="cellIs" dxfId="4732" priority="6844" operator="greaterThan">
      <formula>250</formula>
    </cfRule>
  </conditionalFormatting>
  <conditionalFormatting sqref="E1920">
    <cfRule type="cellIs" dxfId="4731" priority="6849" operator="greaterThan">
      <formula>270</formula>
    </cfRule>
  </conditionalFormatting>
  <conditionalFormatting sqref="E1921">
    <cfRule type="cellIs" dxfId="4730" priority="6848" operator="greaterThan">
      <formula>150</formula>
    </cfRule>
  </conditionalFormatting>
  <conditionalFormatting sqref="E1922">
    <cfRule type="cellIs" dxfId="4729" priority="6847" operator="greaterThan">
      <formula>310</formula>
    </cfRule>
  </conditionalFormatting>
  <conditionalFormatting sqref="E1923">
    <cfRule type="cellIs" dxfId="4728" priority="6846" operator="greaterThan">
      <formula>280</formula>
    </cfRule>
  </conditionalFormatting>
  <conditionalFormatting sqref="E1924:E1925">
    <cfRule type="cellIs" dxfId="4727" priority="6823" operator="greaterThan">
      <formula>250</formula>
    </cfRule>
  </conditionalFormatting>
  <conditionalFormatting sqref="E1926">
    <cfRule type="cellIs" dxfId="4726" priority="6828" operator="greaterThan">
      <formula>270</formula>
    </cfRule>
  </conditionalFormatting>
  <conditionalFormatting sqref="E1927">
    <cfRule type="cellIs" dxfId="4725" priority="6827" operator="greaterThan">
      <formula>150</formula>
    </cfRule>
  </conditionalFormatting>
  <conditionalFormatting sqref="E1928">
    <cfRule type="cellIs" dxfId="4724" priority="6826" operator="greaterThan">
      <formula>310</formula>
    </cfRule>
  </conditionalFormatting>
  <conditionalFormatting sqref="E1929">
    <cfRule type="cellIs" dxfId="4723" priority="6825" operator="greaterThan">
      <formula>280</formula>
    </cfRule>
  </conditionalFormatting>
  <conditionalFormatting sqref="E1930:E1931">
    <cfRule type="cellIs" dxfId="4722" priority="6802" operator="greaterThan">
      <formula>250</formula>
    </cfRule>
  </conditionalFormatting>
  <conditionalFormatting sqref="E1932">
    <cfRule type="cellIs" dxfId="4721" priority="6807" operator="greaterThan">
      <formula>270</formula>
    </cfRule>
  </conditionalFormatting>
  <conditionalFormatting sqref="E1933">
    <cfRule type="cellIs" dxfId="4720" priority="6806" operator="greaterThan">
      <formula>150</formula>
    </cfRule>
  </conditionalFormatting>
  <conditionalFormatting sqref="E1934">
    <cfRule type="cellIs" dxfId="4719" priority="6805" operator="greaterThan">
      <formula>310</formula>
    </cfRule>
  </conditionalFormatting>
  <conditionalFormatting sqref="E1935">
    <cfRule type="cellIs" dxfId="4718" priority="6804" operator="greaterThan">
      <formula>280</formula>
    </cfRule>
  </conditionalFormatting>
  <conditionalFormatting sqref="E1936:E1937">
    <cfRule type="cellIs" dxfId="4717" priority="6781" operator="greaterThan">
      <formula>250</formula>
    </cfRule>
  </conditionalFormatting>
  <conditionalFormatting sqref="E1938">
    <cfRule type="cellIs" dxfId="4716" priority="6786" operator="greaterThan">
      <formula>270</formula>
    </cfRule>
  </conditionalFormatting>
  <conditionalFormatting sqref="E1939">
    <cfRule type="cellIs" dxfId="4715" priority="6785" operator="greaterThan">
      <formula>150</formula>
    </cfRule>
  </conditionalFormatting>
  <conditionalFormatting sqref="E1940">
    <cfRule type="cellIs" dxfId="4714" priority="6784" operator="greaterThan">
      <formula>310</formula>
    </cfRule>
  </conditionalFormatting>
  <conditionalFormatting sqref="E1941">
    <cfRule type="cellIs" dxfId="4713" priority="6783" operator="greaterThan">
      <formula>280</formula>
    </cfRule>
  </conditionalFormatting>
  <conditionalFormatting sqref="E1942:E1943">
    <cfRule type="cellIs" dxfId="4712" priority="6718" operator="greaterThan">
      <formula>250</formula>
    </cfRule>
  </conditionalFormatting>
  <conditionalFormatting sqref="E1944">
    <cfRule type="cellIs" dxfId="4711" priority="6723" operator="greaterThan">
      <formula>270</formula>
    </cfRule>
  </conditionalFormatting>
  <conditionalFormatting sqref="E1945">
    <cfRule type="cellIs" dxfId="4710" priority="6722" operator="greaterThan">
      <formula>150</formula>
    </cfRule>
  </conditionalFormatting>
  <conditionalFormatting sqref="E1946">
    <cfRule type="cellIs" dxfId="4709" priority="6721" operator="greaterThan">
      <formula>310</formula>
    </cfRule>
  </conditionalFormatting>
  <conditionalFormatting sqref="E1947">
    <cfRule type="cellIs" dxfId="4708" priority="6720" operator="greaterThan">
      <formula>280</formula>
    </cfRule>
  </conditionalFormatting>
  <conditionalFormatting sqref="E1948:E1949">
    <cfRule type="cellIs" dxfId="4707" priority="6760" operator="greaterThan">
      <formula>250</formula>
    </cfRule>
  </conditionalFormatting>
  <conditionalFormatting sqref="E1950">
    <cfRule type="cellIs" dxfId="4706" priority="6765" operator="greaterThan">
      <formula>270</formula>
    </cfRule>
  </conditionalFormatting>
  <conditionalFormatting sqref="E1951">
    <cfRule type="cellIs" dxfId="4705" priority="6764" operator="greaterThan">
      <formula>150</formula>
    </cfRule>
  </conditionalFormatting>
  <conditionalFormatting sqref="E1952">
    <cfRule type="cellIs" dxfId="4704" priority="6763" operator="greaterThan">
      <formula>310</formula>
    </cfRule>
  </conditionalFormatting>
  <conditionalFormatting sqref="E1953">
    <cfRule type="cellIs" dxfId="4703" priority="6762" operator="greaterThan">
      <formula>280</formula>
    </cfRule>
  </conditionalFormatting>
  <conditionalFormatting sqref="E1954:E1955">
    <cfRule type="cellIs" dxfId="4702" priority="6739" operator="greaterThan">
      <formula>250</formula>
    </cfRule>
  </conditionalFormatting>
  <conditionalFormatting sqref="E1956">
    <cfRule type="cellIs" dxfId="4701" priority="6744" operator="greaterThan">
      <formula>270</formula>
    </cfRule>
  </conditionalFormatting>
  <conditionalFormatting sqref="E1957">
    <cfRule type="cellIs" dxfId="4700" priority="6743" operator="greaterThan">
      <formula>150</formula>
    </cfRule>
  </conditionalFormatting>
  <conditionalFormatting sqref="E1958">
    <cfRule type="cellIs" dxfId="4699" priority="6742" operator="greaterThan">
      <formula>310</formula>
    </cfRule>
  </conditionalFormatting>
  <conditionalFormatting sqref="E1959">
    <cfRule type="cellIs" dxfId="4698" priority="6741" operator="greaterThan">
      <formula>280</formula>
    </cfRule>
  </conditionalFormatting>
  <conditionalFormatting sqref="E1960:E1961">
    <cfRule type="cellIs" dxfId="4697" priority="6676" operator="greaterThan">
      <formula>250</formula>
    </cfRule>
  </conditionalFormatting>
  <conditionalFormatting sqref="E1962">
    <cfRule type="cellIs" dxfId="4696" priority="6681" operator="greaterThan">
      <formula>270</formula>
    </cfRule>
  </conditionalFormatting>
  <conditionalFormatting sqref="E1963">
    <cfRule type="cellIs" dxfId="4695" priority="6680" operator="greaterThan">
      <formula>150</formula>
    </cfRule>
  </conditionalFormatting>
  <conditionalFormatting sqref="E1964">
    <cfRule type="cellIs" dxfId="4694" priority="6679" operator="greaterThan">
      <formula>310</formula>
    </cfRule>
  </conditionalFormatting>
  <conditionalFormatting sqref="E1965">
    <cfRule type="cellIs" dxfId="4693" priority="6678" operator="greaterThan">
      <formula>280</formula>
    </cfRule>
  </conditionalFormatting>
  <conditionalFormatting sqref="E1966:E1967">
    <cfRule type="cellIs" dxfId="4692" priority="6655" operator="greaterThan">
      <formula>250</formula>
    </cfRule>
  </conditionalFormatting>
  <conditionalFormatting sqref="E1968">
    <cfRule type="cellIs" dxfId="4691" priority="6660" operator="greaterThan">
      <formula>270</formula>
    </cfRule>
  </conditionalFormatting>
  <conditionalFormatting sqref="E1969">
    <cfRule type="cellIs" dxfId="4690" priority="6659" operator="greaterThan">
      <formula>150</formula>
    </cfRule>
  </conditionalFormatting>
  <conditionalFormatting sqref="E1970">
    <cfRule type="cellIs" dxfId="4689" priority="6658" operator="greaterThan">
      <formula>310</formula>
    </cfRule>
  </conditionalFormatting>
  <conditionalFormatting sqref="E1971">
    <cfRule type="cellIs" dxfId="4688" priority="6657" operator="greaterThan">
      <formula>280</formula>
    </cfRule>
  </conditionalFormatting>
  <conditionalFormatting sqref="E1972:E1973">
    <cfRule type="cellIs" dxfId="4687" priority="6634" operator="greaterThan">
      <formula>250</formula>
    </cfRule>
  </conditionalFormatting>
  <conditionalFormatting sqref="E1974">
    <cfRule type="cellIs" dxfId="4686" priority="6639" operator="greaterThan">
      <formula>270</formula>
    </cfRule>
  </conditionalFormatting>
  <conditionalFormatting sqref="E1975">
    <cfRule type="cellIs" dxfId="4685" priority="6638" operator="greaterThan">
      <formula>150</formula>
    </cfRule>
  </conditionalFormatting>
  <conditionalFormatting sqref="E1976">
    <cfRule type="cellIs" dxfId="4684" priority="6637" operator="greaterThan">
      <formula>310</formula>
    </cfRule>
  </conditionalFormatting>
  <conditionalFormatting sqref="E1977">
    <cfRule type="cellIs" dxfId="4683" priority="6636" operator="greaterThan">
      <formula>280</formula>
    </cfRule>
  </conditionalFormatting>
  <conditionalFormatting sqref="E1978:E1979">
    <cfRule type="cellIs" dxfId="4682" priority="6613" operator="greaterThan">
      <formula>250</formula>
    </cfRule>
  </conditionalFormatting>
  <conditionalFormatting sqref="E1980">
    <cfRule type="cellIs" dxfId="4681" priority="6618" operator="greaterThan">
      <formula>270</formula>
    </cfRule>
  </conditionalFormatting>
  <conditionalFormatting sqref="E1981">
    <cfRule type="cellIs" dxfId="4680" priority="6617" operator="greaterThan">
      <formula>150</formula>
    </cfRule>
  </conditionalFormatting>
  <conditionalFormatting sqref="E1982">
    <cfRule type="cellIs" dxfId="4679" priority="6616" operator="greaterThan">
      <formula>310</formula>
    </cfRule>
  </conditionalFormatting>
  <conditionalFormatting sqref="E1983">
    <cfRule type="cellIs" dxfId="4678" priority="6615" operator="greaterThan">
      <formula>280</formula>
    </cfRule>
  </conditionalFormatting>
  <conditionalFormatting sqref="E1984:E1985">
    <cfRule type="cellIs" dxfId="4677" priority="6592" operator="greaterThan">
      <formula>250</formula>
    </cfRule>
  </conditionalFormatting>
  <conditionalFormatting sqref="E1986">
    <cfRule type="cellIs" dxfId="4676" priority="6597" operator="greaterThan">
      <formula>270</formula>
    </cfRule>
  </conditionalFormatting>
  <conditionalFormatting sqref="E1987">
    <cfRule type="cellIs" dxfId="4675" priority="6596" operator="greaterThan">
      <formula>150</formula>
    </cfRule>
  </conditionalFormatting>
  <conditionalFormatting sqref="E1988">
    <cfRule type="cellIs" dxfId="4674" priority="6595" operator="greaterThan">
      <formula>310</formula>
    </cfRule>
  </conditionalFormatting>
  <conditionalFormatting sqref="E1989">
    <cfRule type="cellIs" dxfId="4673" priority="6594" operator="greaterThan">
      <formula>280</formula>
    </cfRule>
  </conditionalFormatting>
  <conditionalFormatting sqref="E1990:E1991">
    <cfRule type="cellIs" dxfId="4672" priority="6550" operator="greaterThan">
      <formula>250</formula>
    </cfRule>
  </conditionalFormatting>
  <conditionalFormatting sqref="E1992">
    <cfRule type="cellIs" dxfId="4671" priority="6555" operator="greaterThan">
      <formula>270</formula>
    </cfRule>
  </conditionalFormatting>
  <conditionalFormatting sqref="E1993">
    <cfRule type="cellIs" dxfId="4670" priority="6554" operator="greaterThan">
      <formula>150</formula>
    </cfRule>
  </conditionalFormatting>
  <conditionalFormatting sqref="E1994">
    <cfRule type="cellIs" dxfId="4669" priority="6553" operator="greaterThan">
      <formula>310</formula>
    </cfRule>
  </conditionalFormatting>
  <conditionalFormatting sqref="E1995">
    <cfRule type="cellIs" dxfId="4668" priority="6552" operator="greaterThan">
      <formula>280</formula>
    </cfRule>
  </conditionalFormatting>
  <conditionalFormatting sqref="E1996:E1997">
    <cfRule type="cellIs" dxfId="4667" priority="6529" operator="greaterThan">
      <formula>250</formula>
    </cfRule>
  </conditionalFormatting>
  <conditionalFormatting sqref="E1998">
    <cfRule type="cellIs" dxfId="4666" priority="6534" operator="greaterThan">
      <formula>270</formula>
    </cfRule>
  </conditionalFormatting>
  <conditionalFormatting sqref="E1999">
    <cfRule type="cellIs" dxfId="4665" priority="6533" operator="greaterThan">
      <formula>150</formula>
    </cfRule>
  </conditionalFormatting>
  <conditionalFormatting sqref="E2000">
    <cfRule type="cellIs" dxfId="4664" priority="6532" operator="greaterThan">
      <formula>310</formula>
    </cfRule>
  </conditionalFormatting>
  <conditionalFormatting sqref="E2001">
    <cfRule type="cellIs" dxfId="4663" priority="6531" operator="greaterThan">
      <formula>280</formula>
    </cfRule>
  </conditionalFormatting>
  <conditionalFormatting sqref="E2002:E2003">
    <cfRule type="cellIs" dxfId="4662" priority="6487" operator="greaterThan">
      <formula>250</formula>
    </cfRule>
  </conditionalFormatting>
  <conditionalFormatting sqref="E2004">
    <cfRule type="cellIs" dxfId="4661" priority="6492" operator="greaterThan">
      <formula>270</formula>
    </cfRule>
  </conditionalFormatting>
  <conditionalFormatting sqref="E2005">
    <cfRule type="cellIs" dxfId="4660" priority="6491" operator="greaterThan">
      <formula>150</formula>
    </cfRule>
  </conditionalFormatting>
  <conditionalFormatting sqref="E2006">
    <cfRule type="cellIs" dxfId="4659" priority="6490" operator="greaterThan">
      <formula>310</formula>
    </cfRule>
  </conditionalFormatting>
  <conditionalFormatting sqref="E2007">
    <cfRule type="cellIs" dxfId="4658" priority="6489" operator="greaterThan">
      <formula>280</formula>
    </cfRule>
  </conditionalFormatting>
  <conditionalFormatting sqref="E2008:E2009">
    <cfRule type="cellIs" dxfId="4657" priority="6466" operator="greaterThan">
      <formula>250</formula>
    </cfRule>
  </conditionalFormatting>
  <conditionalFormatting sqref="E2010">
    <cfRule type="cellIs" dxfId="4656" priority="6471" operator="greaterThan">
      <formula>270</formula>
    </cfRule>
  </conditionalFormatting>
  <conditionalFormatting sqref="E2011">
    <cfRule type="cellIs" dxfId="4655" priority="6470" operator="greaterThan">
      <formula>150</formula>
    </cfRule>
  </conditionalFormatting>
  <conditionalFormatting sqref="E2012">
    <cfRule type="cellIs" dxfId="4654" priority="6469" operator="greaterThan">
      <formula>310</formula>
    </cfRule>
  </conditionalFormatting>
  <conditionalFormatting sqref="E2013">
    <cfRule type="cellIs" dxfId="4653" priority="6468" operator="greaterThan">
      <formula>280</formula>
    </cfRule>
  </conditionalFormatting>
  <conditionalFormatting sqref="E2014:E2015">
    <cfRule type="cellIs" dxfId="4652" priority="6445" operator="greaterThan">
      <formula>250</formula>
    </cfRule>
  </conditionalFormatting>
  <conditionalFormatting sqref="E2016">
    <cfRule type="cellIs" dxfId="4651" priority="6450" operator="greaterThan">
      <formula>270</formula>
    </cfRule>
  </conditionalFormatting>
  <conditionalFormatting sqref="E2017">
    <cfRule type="cellIs" dxfId="4650" priority="6449" operator="greaterThan">
      <formula>150</formula>
    </cfRule>
  </conditionalFormatting>
  <conditionalFormatting sqref="E2018">
    <cfRule type="cellIs" dxfId="4649" priority="6448" operator="greaterThan">
      <formula>310</formula>
    </cfRule>
  </conditionalFormatting>
  <conditionalFormatting sqref="E2019">
    <cfRule type="cellIs" dxfId="4648" priority="6447" operator="greaterThan">
      <formula>280</formula>
    </cfRule>
  </conditionalFormatting>
  <conditionalFormatting sqref="E2020:E2021">
    <cfRule type="cellIs" dxfId="4647" priority="6424" operator="greaterThan">
      <formula>250</formula>
    </cfRule>
  </conditionalFormatting>
  <conditionalFormatting sqref="E2022">
    <cfRule type="cellIs" dxfId="4646" priority="6429" operator="greaterThan">
      <formula>270</formula>
    </cfRule>
  </conditionalFormatting>
  <conditionalFormatting sqref="E2023">
    <cfRule type="cellIs" dxfId="4645" priority="6428" operator="greaterThan">
      <formula>150</formula>
    </cfRule>
  </conditionalFormatting>
  <conditionalFormatting sqref="E2024">
    <cfRule type="cellIs" dxfId="4644" priority="6427" operator="greaterThan">
      <formula>310</formula>
    </cfRule>
  </conditionalFormatting>
  <conditionalFormatting sqref="E2025">
    <cfRule type="cellIs" dxfId="4643" priority="6426" operator="greaterThan">
      <formula>280</formula>
    </cfRule>
  </conditionalFormatting>
  <conditionalFormatting sqref="E2026:E2027">
    <cfRule type="cellIs" dxfId="4642" priority="6403" operator="greaterThan">
      <formula>250</formula>
    </cfRule>
  </conditionalFormatting>
  <conditionalFormatting sqref="E2028">
    <cfRule type="cellIs" dxfId="4641" priority="6408" operator="greaterThan">
      <formula>270</formula>
    </cfRule>
  </conditionalFormatting>
  <conditionalFormatting sqref="E2029">
    <cfRule type="cellIs" dxfId="4640" priority="6407" operator="greaterThan">
      <formula>150</formula>
    </cfRule>
  </conditionalFormatting>
  <conditionalFormatting sqref="E2030">
    <cfRule type="cellIs" dxfId="4639" priority="6406" operator="greaterThan">
      <formula>310</formula>
    </cfRule>
  </conditionalFormatting>
  <conditionalFormatting sqref="E2031">
    <cfRule type="cellIs" dxfId="4638" priority="6405" operator="greaterThan">
      <formula>280</formula>
    </cfRule>
  </conditionalFormatting>
  <conditionalFormatting sqref="E2032:E2033">
    <cfRule type="cellIs" dxfId="4637" priority="6382" operator="greaterThan">
      <formula>250</formula>
    </cfRule>
  </conditionalFormatting>
  <conditionalFormatting sqref="E2034">
    <cfRule type="cellIs" dxfId="4636" priority="6387" operator="greaterThan">
      <formula>270</formula>
    </cfRule>
  </conditionalFormatting>
  <conditionalFormatting sqref="E2035">
    <cfRule type="cellIs" dxfId="4635" priority="6386" operator="greaterThan">
      <formula>150</formula>
    </cfRule>
  </conditionalFormatting>
  <conditionalFormatting sqref="E2036">
    <cfRule type="cellIs" dxfId="4634" priority="6385" operator="greaterThan">
      <formula>310</formula>
    </cfRule>
  </conditionalFormatting>
  <conditionalFormatting sqref="E2037">
    <cfRule type="cellIs" dxfId="4633" priority="6384" operator="greaterThan">
      <formula>280</formula>
    </cfRule>
  </conditionalFormatting>
  <conditionalFormatting sqref="E2038:E2039">
    <cfRule type="cellIs" dxfId="4632" priority="6361" operator="greaterThan">
      <formula>250</formula>
    </cfRule>
  </conditionalFormatting>
  <conditionalFormatting sqref="E2040">
    <cfRule type="cellIs" dxfId="4631" priority="6366" operator="greaterThan">
      <formula>270</formula>
    </cfRule>
  </conditionalFormatting>
  <conditionalFormatting sqref="E2041">
    <cfRule type="cellIs" dxfId="4630" priority="6365" operator="greaterThan">
      <formula>150</formula>
    </cfRule>
  </conditionalFormatting>
  <conditionalFormatting sqref="E2042">
    <cfRule type="cellIs" dxfId="4629" priority="6364" operator="greaterThan">
      <formula>310</formula>
    </cfRule>
  </conditionalFormatting>
  <conditionalFormatting sqref="E2043">
    <cfRule type="cellIs" dxfId="4628" priority="6363" operator="greaterThan">
      <formula>280</formula>
    </cfRule>
  </conditionalFormatting>
  <conditionalFormatting sqref="E2044:E2045">
    <cfRule type="cellIs" dxfId="4627" priority="6340" operator="greaterThan">
      <formula>250</formula>
    </cfRule>
  </conditionalFormatting>
  <conditionalFormatting sqref="E2046">
    <cfRule type="cellIs" dxfId="4626" priority="6345" operator="greaterThan">
      <formula>270</formula>
    </cfRule>
  </conditionalFormatting>
  <conditionalFormatting sqref="E2047">
    <cfRule type="cellIs" dxfId="4625" priority="6344" operator="greaterThan">
      <formula>150</formula>
    </cfRule>
  </conditionalFormatting>
  <conditionalFormatting sqref="E2048">
    <cfRule type="cellIs" dxfId="4624" priority="6343" operator="greaterThan">
      <formula>310</formula>
    </cfRule>
  </conditionalFormatting>
  <conditionalFormatting sqref="E2049">
    <cfRule type="cellIs" dxfId="4623" priority="6342" operator="greaterThan">
      <formula>280</formula>
    </cfRule>
  </conditionalFormatting>
  <conditionalFormatting sqref="E2050:E2051">
    <cfRule type="cellIs" dxfId="4622" priority="6319" operator="greaterThan">
      <formula>250</formula>
    </cfRule>
  </conditionalFormatting>
  <conditionalFormatting sqref="E2052">
    <cfRule type="cellIs" dxfId="4621" priority="6324" operator="greaterThan">
      <formula>270</formula>
    </cfRule>
  </conditionalFormatting>
  <conditionalFormatting sqref="E2053">
    <cfRule type="cellIs" dxfId="4620" priority="6323" operator="greaterThan">
      <formula>150</formula>
    </cfRule>
  </conditionalFormatting>
  <conditionalFormatting sqref="E2054">
    <cfRule type="cellIs" dxfId="4619" priority="6322" operator="greaterThan">
      <formula>310</formula>
    </cfRule>
  </conditionalFormatting>
  <conditionalFormatting sqref="E2055">
    <cfRule type="cellIs" dxfId="4618" priority="6321" operator="greaterThan">
      <formula>280</formula>
    </cfRule>
  </conditionalFormatting>
  <conditionalFormatting sqref="E2056:E2057">
    <cfRule type="cellIs" dxfId="4617" priority="6298" operator="greaterThan">
      <formula>250</formula>
    </cfRule>
  </conditionalFormatting>
  <conditionalFormatting sqref="E2058">
    <cfRule type="cellIs" dxfId="4616" priority="6303" operator="greaterThan">
      <formula>270</formula>
    </cfRule>
  </conditionalFormatting>
  <conditionalFormatting sqref="E2059">
    <cfRule type="cellIs" dxfId="4615" priority="6302" operator="greaterThan">
      <formula>150</formula>
    </cfRule>
  </conditionalFormatting>
  <conditionalFormatting sqref="E2060">
    <cfRule type="cellIs" dxfId="4614" priority="6301" operator="greaterThan">
      <formula>310</formula>
    </cfRule>
  </conditionalFormatting>
  <conditionalFormatting sqref="E2061">
    <cfRule type="cellIs" dxfId="4613" priority="6300" operator="greaterThan">
      <formula>280</formula>
    </cfRule>
  </conditionalFormatting>
  <conditionalFormatting sqref="E2062:E2063">
    <cfRule type="cellIs" dxfId="4612" priority="6277" operator="greaterThan">
      <formula>250</formula>
    </cfRule>
  </conditionalFormatting>
  <conditionalFormatting sqref="E2064">
    <cfRule type="cellIs" dxfId="4611" priority="6282" operator="greaterThan">
      <formula>270</formula>
    </cfRule>
  </conditionalFormatting>
  <conditionalFormatting sqref="E2065">
    <cfRule type="cellIs" dxfId="4610" priority="6281" operator="greaterThan">
      <formula>150</formula>
    </cfRule>
  </conditionalFormatting>
  <conditionalFormatting sqref="E2066">
    <cfRule type="cellIs" dxfId="4609" priority="6280" operator="greaterThan">
      <formula>310</formula>
    </cfRule>
  </conditionalFormatting>
  <conditionalFormatting sqref="E2067">
    <cfRule type="cellIs" dxfId="4608" priority="6279" operator="greaterThan">
      <formula>280</formula>
    </cfRule>
  </conditionalFormatting>
  <conditionalFormatting sqref="E2068:E2069">
    <cfRule type="cellIs" dxfId="4607" priority="6256" operator="greaterThan">
      <formula>250</formula>
    </cfRule>
  </conditionalFormatting>
  <conditionalFormatting sqref="E2070">
    <cfRule type="cellIs" dxfId="4606" priority="6261" operator="greaterThan">
      <formula>270</formula>
    </cfRule>
  </conditionalFormatting>
  <conditionalFormatting sqref="E2071">
    <cfRule type="cellIs" dxfId="4605" priority="6260" operator="greaterThan">
      <formula>150</formula>
    </cfRule>
  </conditionalFormatting>
  <conditionalFormatting sqref="E2072">
    <cfRule type="cellIs" dxfId="4604" priority="6259" operator="greaterThan">
      <formula>310</formula>
    </cfRule>
  </conditionalFormatting>
  <conditionalFormatting sqref="E2073">
    <cfRule type="cellIs" dxfId="4603" priority="6258" operator="greaterThan">
      <formula>280</formula>
    </cfRule>
  </conditionalFormatting>
  <conditionalFormatting sqref="E2074:E2075">
    <cfRule type="cellIs" dxfId="4602" priority="6235" operator="greaterThan">
      <formula>250</formula>
    </cfRule>
  </conditionalFormatting>
  <conditionalFormatting sqref="E2076">
    <cfRule type="cellIs" dxfId="4601" priority="6240" operator="greaterThan">
      <formula>270</formula>
    </cfRule>
  </conditionalFormatting>
  <conditionalFormatting sqref="E2077">
    <cfRule type="cellIs" dxfId="4600" priority="6239" operator="greaterThan">
      <formula>150</formula>
    </cfRule>
  </conditionalFormatting>
  <conditionalFormatting sqref="E2078">
    <cfRule type="cellIs" dxfId="4599" priority="6238" operator="greaterThan">
      <formula>310</formula>
    </cfRule>
  </conditionalFormatting>
  <conditionalFormatting sqref="E2079">
    <cfRule type="cellIs" dxfId="4598" priority="6237" operator="greaterThan">
      <formula>280</formula>
    </cfRule>
  </conditionalFormatting>
  <conditionalFormatting sqref="E2080:E2081">
    <cfRule type="cellIs" dxfId="4597" priority="6192" operator="greaterThan">
      <formula>250</formula>
    </cfRule>
  </conditionalFormatting>
  <conditionalFormatting sqref="E2082">
    <cfRule type="cellIs" dxfId="4596" priority="6197" operator="greaterThan">
      <formula>270</formula>
    </cfRule>
  </conditionalFormatting>
  <conditionalFormatting sqref="E2083">
    <cfRule type="cellIs" dxfId="4595" priority="6196" operator="greaterThan">
      <formula>150</formula>
    </cfRule>
  </conditionalFormatting>
  <conditionalFormatting sqref="E2084">
    <cfRule type="cellIs" dxfId="4594" priority="6195" operator="greaterThan">
      <formula>310</formula>
    </cfRule>
  </conditionalFormatting>
  <conditionalFormatting sqref="E2085">
    <cfRule type="cellIs" dxfId="4593" priority="6194" operator="greaterThan">
      <formula>280</formula>
    </cfRule>
  </conditionalFormatting>
  <conditionalFormatting sqref="E2086:E2087">
    <cfRule type="cellIs" dxfId="4592" priority="6170" operator="greaterThan">
      <formula>250</formula>
    </cfRule>
  </conditionalFormatting>
  <conditionalFormatting sqref="E2088">
    <cfRule type="cellIs" dxfId="4591" priority="6175" operator="greaterThan">
      <formula>270</formula>
    </cfRule>
  </conditionalFormatting>
  <conditionalFormatting sqref="E2089">
    <cfRule type="cellIs" dxfId="4590" priority="6174" operator="greaterThan">
      <formula>150</formula>
    </cfRule>
  </conditionalFormatting>
  <conditionalFormatting sqref="E2090">
    <cfRule type="cellIs" dxfId="4589" priority="6173" operator="greaterThan">
      <formula>310</formula>
    </cfRule>
  </conditionalFormatting>
  <conditionalFormatting sqref="E2091">
    <cfRule type="cellIs" dxfId="4588" priority="6172" operator="greaterThan">
      <formula>280</formula>
    </cfRule>
  </conditionalFormatting>
  <conditionalFormatting sqref="E2092:E2093">
    <cfRule type="cellIs" dxfId="4587" priority="6148" operator="greaterThan">
      <formula>250</formula>
    </cfRule>
  </conditionalFormatting>
  <conditionalFormatting sqref="E2094">
    <cfRule type="cellIs" dxfId="4586" priority="6153" operator="greaterThan">
      <formula>270</formula>
    </cfRule>
  </conditionalFormatting>
  <conditionalFormatting sqref="E2095">
    <cfRule type="cellIs" dxfId="4585" priority="6152" operator="greaterThan">
      <formula>150</formula>
    </cfRule>
  </conditionalFormatting>
  <conditionalFormatting sqref="E2096">
    <cfRule type="cellIs" dxfId="4584" priority="6151" operator="greaterThan">
      <formula>310</formula>
    </cfRule>
  </conditionalFormatting>
  <conditionalFormatting sqref="E2097">
    <cfRule type="cellIs" dxfId="4583" priority="6150" operator="greaterThan">
      <formula>280</formula>
    </cfRule>
  </conditionalFormatting>
  <conditionalFormatting sqref="E2098:E2099">
    <cfRule type="cellIs" dxfId="4582" priority="6126" operator="greaterThan">
      <formula>250</formula>
    </cfRule>
  </conditionalFormatting>
  <conditionalFormatting sqref="E2100">
    <cfRule type="cellIs" dxfId="4581" priority="6131" operator="greaterThan">
      <formula>270</formula>
    </cfRule>
  </conditionalFormatting>
  <conditionalFormatting sqref="E2101">
    <cfRule type="cellIs" dxfId="4580" priority="6130" operator="greaterThan">
      <formula>150</formula>
    </cfRule>
  </conditionalFormatting>
  <conditionalFormatting sqref="E2102">
    <cfRule type="cellIs" dxfId="4579" priority="6129" operator="greaterThan">
      <formula>310</formula>
    </cfRule>
  </conditionalFormatting>
  <conditionalFormatting sqref="E2103">
    <cfRule type="cellIs" dxfId="4578" priority="6128" operator="greaterThan">
      <formula>280</formula>
    </cfRule>
  </conditionalFormatting>
  <conditionalFormatting sqref="E2104:E2105">
    <cfRule type="cellIs" dxfId="4577" priority="6104" operator="greaterThan">
      <formula>250</formula>
    </cfRule>
  </conditionalFormatting>
  <conditionalFormatting sqref="E2106">
    <cfRule type="cellIs" dxfId="4576" priority="6109" operator="greaterThan">
      <formula>270</formula>
    </cfRule>
  </conditionalFormatting>
  <conditionalFormatting sqref="E2107">
    <cfRule type="cellIs" dxfId="4575" priority="6108" operator="greaterThan">
      <formula>150</formula>
    </cfRule>
  </conditionalFormatting>
  <conditionalFormatting sqref="E2108">
    <cfRule type="cellIs" dxfId="4574" priority="6107" operator="greaterThan">
      <formula>310</formula>
    </cfRule>
  </conditionalFormatting>
  <conditionalFormatting sqref="E2109">
    <cfRule type="cellIs" dxfId="4573" priority="6106" operator="greaterThan">
      <formula>280</formula>
    </cfRule>
  </conditionalFormatting>
  <conditionalFormatting sqref="E2110:E2111">
    <cfRule type="cellIs" dxfId="4572" priority="6081" operator="greaterThan">
      <formula>250</formula>
    </cfRule>
  </conditionalFormatting>
  <conditionalFormatting sqref="E2112">
    <cfRule type="cellIs" dxfId="4571" priority="6086" operator="greaterThan">
      <formula>270</formula>
    </cfRule>
  </conditionalFormatting>
  <conditionalFormatting sqref="E2113">
    <cfRule type="cellIs" dxfId="4570" priority="6085" operator="greaterThan">
      <formula>150</formula>
    </cfRule>
  </conditionalFormatting>
  <conditionalFormatting sqref="E2114">
    <cfRule type="cellIs" dxfId="4569" priority="6084" operator="greaterThan">
      <formula>310</formula>
    </cfRule>
  </conditionalFormatting>
  <conditionalFormatting sqref="E2115">
    <cfRule type="cellIs" dxfId="4568" priority="6083" operator="greaterThan">
      <formula>280</formula>
    </cfRule>
  </conditionalFormatting>
  <conditionalFormatting sqref="E2116:E2117">
    <cfRule type="cellIs" dxfId="4567" priority="6058" operator="greaterThan">
      <formula>250</formula>
    </cfRule>
  </conditionalFormatting>
  <conditionalFormatting sqref="E2118">
    <cfRule type="cellIs" dxfId="4566" priority="6063" operator="greaterThan">
      <formula>270</formula>
    </cfRule>
  </conditionalFormatting>
  <conditionalFormatting sqref="E2119">
    <cfRule type="cellIs" dxfId="4565" priority="6062" operator="greaterThan">
      <formula>150</formula>
    </cfRule>
  </conditionalFormatting>
  <conditionalFormatting sqref="E2120">
    <cfRule type="cellIs" dxfId="4564" priority="6061" operator="greaterThan">
      <formula>310</formula>
    </cfRule>
  </conditionalFormatting>
  <conditionalFormatting sqref="E2121">
    <cfRule type="cellIs" dxfId="4563" priority="6060" operator="greaterThan">
      <formula>280</formula>
    </cfRule>
  </conditionalFormatting>
  <conditionalFormatting sqref="E2122:E2123">
    <cfRule type="cellIs" dxfId="4562" priority="6035" operator="greaterThan">
      <formula>250</formula>
    </cfRule>
  </conditionalFormatting>
  <conditionalFormatting sqref="E2124">
    <cfRule type="cellIs" dxfId="4561" priority="6040" operator="greaterThan">
      <formula>270</formula>
    </cfRule>
  </conditionalFormatting>
  <conditionalFormatting sqref="E2125">
    <cfRule type="cellIs" dxfId="4560" priority="6039" operator="greaterThan">
      <formula>150</formula>
    </cfRule>
  </conditionalFormatting>
  <conditionalFormatting sqref="E2126">
    <cfRule type="cellIs" dxfId="4559" priority="6038" operator="greaterThan">
      <formula>310</formula>
    </cfRule>
  </conditionalFormatting>
  <conditionalFormatting sqref="E2127">
    <cfRule type="cellIs" dxfId="4558" priority="6037" operator="greaterThan">
      <formula>280</formula>
    </cfRule>
  </conditionalFormatting>
  <conditionalFormatting sqref="E2128:E2129">
    <cfRule type="cellIs" dxfId="4557" priority="5989" operator="greaterThan">
      <formula>250</formula>
    </cfRule>
  </conditionalFormatting>
  <conditionalFormatting sqref="E2130">
    <cfRule type="cellIs" dxfId="4556" priority="5994" operator="greaterThan">
      <formula>270</formula>
    </cfRule>
  </conditionalFormatting>
  <conditionalFormatting sqref="E2131">
    <cfRule type="cellIs" dxfId="4555" priority="5993" operator="greaterThan">
      <formula>150</formula>
    </cfRule>
  </conditionalFormatting>
  <conditionalFormatting sqref="E2132">
    <cfRule type="cellIs" dxfId="4554" priority="5992" operator="greaterThan">
      <formula>310</formula>
    </cfRule>
  </conditionalFormatting>
  <conditionalFormatting sqref="E2133">
    <cfRule type="cellIs" dxfId="4553" priority="5991" operator="greaterThan">
      <formula>280</formula>
    </cfRule>
  </conditionalFormatting>
  <conditionalFormatting sqref="E2134:E2135">
    <cfRule type="cellIs" dxfId="4552" priority="5966" operator="greaterThan">
      <formula>250</formula>
    </cfRule>
  </conditionalFormatting>
  <conditionalFormatting sqref="E2136">
    <cfRule type="cellIs" dxfId="4551" priority="5971" operator="greaterThan">
      <formula>270</formula>
    </cfRule>
  </conditionalFormatting>
  <conditionalFormatting sqref="E2137">
    <cfRule type="cellIs" dxfId="4550" priority="5970" operator="greaterThan">
      <formula>150</formula>
    </cfRule>
  </conditionalFormatting>
  <conditionalFormatting sqref="E2138">
    <cfRule type="cellIs" dxfId="4549" priority="5969" operator="greaterThan">
      <formula>310</formula>
    </cfRule>
  </conditionalFormatting>
  <conditionalFormatting sqref="E2139">
    <cfRule type="cellIs" dxfId="4548" priority="5968" operator="greaterThan">
      <formula>280</formula>
    </cfRule>
  </conditionalFormatting>
  <conditionalFormatting sqref="E2140:E2141">
    <cfRule type="cellIs" dxfId="4547" priority="5943" operator="greaterThan">
      <formula>250</formula>
    </cfRule>
  </conditionalFormatting>
  <conditionalFormatting sqref="E2142">
    <cfRule type="cellIs" dxfId="4546" priority="5948" operator="greaterThan">
      <formula>270</formula>
    </cfRule>
  </conditionalFormatting>
  <conditionalFormatting sqref="E2143">
    <cfRule type="cellIs" dxfId="4545" priority="5947" operator="greaterThan">
      <formula>150</formula>
    </cfRule>
  </conditionalFormatting>
  <conditionalFormatting sqref="E2144">
    <cfRule type="cellIs" dxfId="4544" priority="5946" operator="greaterThan">
      <formula>310</formula>
    </cfRule>
  </conditionalFormatting>
  <conditionalFormatting sqref="E2145">
    <cfRule type="cellIs" dxfId="4543" priority="5945" operator="greaterThan">
      <formula>280</formula>
    </cfRule>
  </conditionalFormatting>
  <conditionalFormatting sqref="E2146:E2147">
    <cfRule type="cellIs" dxfId="4542" priority="5896" operator="greaterThan">
      <formula>250</formula>
    </cfRule>
  </conditionalFormatting>
  <conditionalFormatting sqref="E2148">
    <cfRule type="cellIs" dxfId="4541" priority="5901" operator="greaterThan">
      <formula>270</formula>
    </cfRule>
  </conditionalFormatting>
  <conditionalFormatting sqref="E2149">
    <cfRule type="cellIs" dxfId="4540" priority="5900" operator="greaterThan">
      <formula>150</formula>
    </cfRule>
  </conditionalFormatting>
  <conditionalFormatting sqref="E2150">
    <cfRule type="cellIs" dxfId="4539" priority="5899" operator="greaterThan">
      <formula>310</formula>
    </cfRule>
  </conditionalFormatting>
  <conditionalFormatting sqref="E2151">
    <cfRule type="cellIs" dxfId="4538" priority="5898" operator="greaterThan">
      <formula>280</formula>
    </cfRule>
  </conditionalFormatting>
  <conditionalFormatting sqref="E2152:E2153">
    <cfRule type="cellIs" dxfId="4537" priority="5872" operator="greaterThan">
      <formula>250</formula>
    </cfRule>
  </conditionalFormatting>
  <conditionalFormatting sqref="E2154">
    <cfRule type="cellIs" dxfId="4536" priority="5877" operator="greaterThan">
      <formula>270</formula>
    </cfRule>
  </conditionalFormatting>
  <conditionalFormatting sqref="E2155">
    <cfRule type="cellIs" dxfId="4535" priority="5876" operator="greaterThan">
      <formula>150</formula>
    </cfRule>
  </conditionalFormatting>
  <conditionalFormatting sqref="E2156">
    <cfRule type="cellIs" dxfId="4534" priority="5875" operator="greaterThan">
      <formula>310</formula>
    </cfRule>
  </conditionalFormatting>
  <conditionalFormatting sqref="E2157">
    <cfRule type="cellIs" dxfId="4533" priority="5874" operator="greaterThan">
      <formula>280</formula>
    </cfRule>
  </conditionalFormatting>
  <conditionalFormatting sqref="E2158:E2159">
    <cfRule type="cellIs" dxfId="4532" priority="5825" operator="greaterThan">
      <formula>250</formula>
    </cfRule>
  </conditionalFormatting>
  <conditionalFormatting sqref="E2160">
    <cfRule type="cellIs" dxfId="4531" priority="5830" operator="greaterThan">
      <formula>270</formula>
    </cfRule>
  </conditionalFormatting>
  <conditionalFormatting sqref="E2161">
    <cfRule type="cellIs" dxfId="4530" priority="5829" operator="greaterThan">
      <formula>150</formula>
    </cfRule>
  </conditionalFormatting>
  <conditionalFormatting sqref="E2162">
    <cfRule type="cellIs" dxfId="4529" priority="5828" operator="greaterThan">
      <formula>310</formula>
    </cfRule>
  </conditionalFormatting>
  <conditionalFormatting sqref="E2163">
    <cfRule type="cellIs" dxfId="4528" priority="5827" operator="greaterThan">
      <formula>280</formula>
    </cfRule>
  </conditionalFormatting>
  <conditionalFormatting sqref="E2164:E2165">
    <cfRule type="cellIs" dxfId="4527" priority="5802" operator="greaterThan">
      <formula>250</formula>
    </cfRule>
  </conditionalFormatting>
  <conditionalFormatting sqref="E2166">
    <cfRule type="cellIs" dxfId="4526" priority="5807" operator="greaterThan">
      <formula>270</formula>
    </cfRule>
  </conditionalFormatting>
  <conditionalFormatting sqref="E2167">
    <cfRule type="cellIs" dxfId="4525" priority="5806" operator="greaterThan">
      <formula>150</formula>
    </cfRule>
  </conditionalFormatting>
  <conditionalFormatting sqref="E2168">
    <cfRule type="cellIs" dxfId="4524" priority="5805" operator="greaterThan">
      <formula>310</formula>
    </cfRule>
  </conditionalFormatting>
  <conditionalFormatting sqref="E2169">
    <cfRule type="cellIs" dxfId="4523" priority="5804" operator="greaterThan">
      <formula>280</formula>
    </cfRule>
  </conditionalFormatting>
  <conditionalFormatting sqref="E2170:E2171">
    <cfRule type="cellIs" dxfId="4522" priority="5778" operator="greaterThan">
      <formula>250</formula>
    </cfRule>
  </conditionalFormatting>
  <conditionalFormatting sqref="E2172">
    <cfRule type="cellIs" dxfId="4521" priority="5783" operator="greaterThan">
      <formula>270</formula>
    </cfRule>
  </conditionalFormatting>
  <conditionalFormatting sqref="E2173">
    <cfRule type="cellIs" dxfId="4520" priority="5782" operator="greaterThan">
      <formula>150</formula>
    </cfRule>
  </conditionalFormatting>
  <conditionalFormatting sqref="E2174">
    <cfRule type="cellIs" dxfId="4519" priority="5781" operator="greaterThan">
      <formula>310</formula>
    </cfRule>
  </conditionalFormatting>
  <conditionalFormatting sqref="E2175">
    <cfRule type="cellIs" dxfId="4518" priority="5780" operator="greaterThan">
      <formula>280</formula>
    </cfRule>
  </conditionalFormatting>
  <conditionalFormatting sqref="E2176:E2177">
    <cfRule type="cellIs" dxfId="4517" priority="5754" operator="greaterThan">
      <formula>250</formula>
    </cfRule>
  </conditionalFormatting>
  <conditionalFormatting sqref="E2178">
    <cfRule type="cellIs" dxfId="4516" priority="5759" operator="greaterThan">
      <formula>270</formula>
    </cfRule>
  </conditionalFormatting>
  <conditionalFormatting sqref="E2179">
    <cfRule type="cellIs" dxfId="4515" priority="5758" operator="greaterThan">
      <formula>150</formula>
    </cfRule>
  </conditionalFormatting>
  <conditionalFormatting sqref="E2180">
    <cfRule type="cellIs" dxfId="4514" priority="5757" operator="greaterThan">
      <formula>310</formula>
    </cfRule>
  </conditionalFormatting>
  <conditionalFormatting sqref="E2181">
    <cfRule type="cellIs" dxfId="4513" priority="5756" operator="greaterThan">
      <formula>280</formula>
    </cfRule>
  </conditionalFormatting>
  <conditionalFormatting sqref="E2182:E2183">
    <cfRule type="cellIs" dxfId="4512" priority="5730" operator="greaterThan">
      <formula>250</formula>
    </cfRule>
  </conditionalFormatting>
  <conditionalFormatting sqref="E2184">
    <cfRule type="cellIs" dxfId="4511" priority="5735" operator="greaterThan">
      <formula>270</formula>
    </cfRule>
  </conditionalFormatting>
  <conditionalFormatting sqref="E2185">
    <cfRule type="cellIs" dxfId="4510" priority="5734" operator="greaterThan">
      <formula>150</formula>
    </cfRule>
  </conditionalFormatting>
  <conditionalFormatting sqref="E2186">
    <cfRule type="cellIs" dxfId="4509" priority="5733" operator="greaterThan">
      <formula>310</formula>
    </cfRule>
  </conditionalFormatting>
  <conditionalFormatting sqref="E2187">
    <cfRule type="cellIs" dxfId="4508" priority="5732" operator="greaterThan">
      <formula>280</formula>
    </cfRule>
  </conditionalFormatting>
  <conditionalFormatting sqref="E2188:E2189">
    <cfRule type="cellIs" dxfId="4507" priority="5706" operator="greaterThan">
      <formula>250</formula>
    </cfRule>
  </conditionalFormatting>
  <conditionalFormatting sqref="E2190">
    <cfRule type="cellIs" dxfId="4506" priority="5711" operator="greaterThan">
      <formula>270</formula>
    </cfRule>
  </conditionalFormatting>
  <conditionalFormatting sqref="E2191">
    <cfRule type="cellIs" dxfId="4505" priority="5710" operator="greaterThan">
      <formula>150</formula>
    </cfRule>
  </conditionalFormatting>
  <conditionalFormatting sqref="E2192">
    <cfRule type="cellIs" dxfId="4504" priority="5709" operator="greaterThan">
      <formula>310</formula>
    </cfRule>
  </conditionalFormatting>
  <conditionalFormatting sqref="E2193">
    <cfRule type="cellIs" dxfId="4503" priority="5708" operator="greaterThan">
      <formula>280</formula>
    </cfRule>
  </conditionalFormatting>
  <conditionalFormatting sqref="E2194:E2195">
    <cfRule type="cellIs" dxfId="4502" priority="5682" operator="greaterThan">
      <formula>250</formula>
    </cfRule>
  </conditionalFormatting>
  <conditionalFormatting sqref="E2196">
    <cfRule type="cellIs" dxfId="4501" priority="5687" operator="greaterThan">
      <formula>270</formula>
    </cfRule>
  </conditionalFormatting>
  <conditionalFormatting sqref="E2197">
    <cfRule type="cellIs" dxfId="4500" priority="5686" operator="greaterThan">
      <formula>150</formula>
    </cfRule>
  </conditionalFormatting>
  <conditionalFormatting sqref="E2198">
    <cfRule type="cellIs" dxfId="4499" priority="5685" operator="greaterThan">
      <formula>310</formula>
    </cfRule>
  </conditionalFormatting>
  <conditionalFormatting sqref="E2199">
    <cfRule type="cellIs" dxfId="4498" priority="5684" operator="greaterThan">
      <formula>280</formula>
    </cfRule>
  </conditionalFormatting>
  <conditionalFormatting sqref="E2200:E2201">
    <cfRule type="cellIs" dxfId="4497" priority="5659" operator="greaterThan">
      <formula>250</formula>
    </cfRule>
  </conditionalFormatting>
  <conditionalFormatting sqref="E2202">
    <cfRule type="cellIs" dxfId="4496" priority="5664" operator="greaterThan">
      <formula>270</formula>
    </cfRule>
  </conditionalFormatting>
  <conditionalFormatting sqref="E2203">
    <cfRule type="cellIs" dxfId="4495" priority="5663" operator="greaterThan">
      <formula>150</formula>
    </cfRule>
  </conditionalFormatting>
  <conditionalFormatting sqref="E2204">
    <cfRule type="cellIs" dxfId="4494" priority="5662" operator="greaterThan">
      <formula>310</formula>
    </cfRule>
  </conditionalFormatting>
  <conditionalFormatting sqref="E2205">
    <cfRule type="cellIs" dxfId="4493" priority="5661" operator="greaterThan">
      <formula>280</formula>
    </cfRule>
  </conditionalFormatting>
  <conditionalFormatting sqref="E2206:E2207">
    <cfRule type="cellIs" dxfId="4492" priority="5612" operator="greaterThan">
      <formula>250</formula>
    </cfRule>
  </conditionalFormatting>
  <conditionalFormatting sqref="E2208">
    <cfRule type="cellIs" dxfId="4491" priority="5617" operator="greaterThan">
      <formula>270</formula>
    </cfRule>
  </conditionalFormatting>
  <conditionalFormatting sqref="E2209">
    <cfRule type="cellIs" dxfId="4490" priority="5616" operator="greaterThan">
      <formula>150</formula>
    </cfRule>
  </conditionalFormatting>
  <conditionalFormatting sqref="E2210">
    <cfRule type="cellIs" dxfId="4489" priority="5615" operator="greaterThan">
      <formula>310</formula>
    </cfRule>
  </conditionalFormatting>
  <conditionalFormatting sqref="E2211">
    <cfRule type="cellIs" dxfId="4488" priority="5614" operator="greaterThan">
      <formula>280</formula>
    </cfRule>
  </conditionalFormatting>
  <conditionalFormatting sqref="E2212:E2213">
    <cfRule type="cellIs" dxfId="4487" priority="5588" operator="greaterThan">
      <formula>250</formula>
    </cfRule>
  </conditionalFormatting>
  <conditionalFormatting sqref="E2214">
    <cfRule type="cellIs" dxfId="4486" priority="5593" operator="greaterThan">
      <formula>270</formula>
    </cfRule>
  </conditionalFormatting>
  <conditionalFormatting sqref="E2215">
    <cfRule type="cellIs" dxfId="4485" priority="5592" operator="greaterThan">
      <formula>150</formula>
    </cfRule>
  </conditionalFormatting>
  <conditionalFormatting sqref="E2216">
    <cfRule type="cellIs" dxfId="4484" priority="5591" operator="greaterThan">
      <formula>310</formula>
    </cfRule>
  </conditionalFormatting>
  <conditionalFormatting sqref="E2217">
    <cfRule type="cellIs" dxfId="4483" priority="5590" operator="greaterThan">
      <formula>280</formula>
    </cfRule>
  </conditionalFormatting>
  <conditionalFormatting sqref="E2218:E2219">
    <cfRule type="cellIs" dxfId="4482" priority="5564" operator="greaterThan">
      <formula>250</formula>
    </cfRule>
  </conditionalFormatting>
  <conditionalFormatting sqref="E2220">
    <cfRule type="cellIs" dxfId="4481" priority="5569" operator="greaterThan">
      <formula>270</formula>
    </cfRule>
  </conditionalFormatting>
  <conditionalFormatting sqref="E2221">
    <cfRule type="cellIs" dxfId="4480" priority="5568" operator="greaterThan">
      <formula>150</formula>
    </cfRule>
  </conditionalFormatting>
  <conditionalFormatting sqref="E2222">
    <cfRule type="cellIs" dxfId="4479" priority="5567" operator="greaterThan">
      <formula>310</formula>
    </cfRule>
  </conditionalFormatting>
  <conditionalFormatting sqref="E2223">
    <cfRule type="cellIs" dxfId="4478" priority="5566" operator="greaterThan">
      <formula>280</formula>
    </cfRule>
  </conditionalFormatting>
  <conditionalFormatting sqref="E2224:E2225">
    <cfRule type="cellIs" dxfId="4477" priority="5540" operator="greaterThan">
      <formula>250</formula>
    </cfRule>
  </conditionalFormatting>
  <conditionalFormatting sqref="E2226">
    <cfRule type="cellIs" dxfId="4476" priority="5545" operator="greaterThan">
      <formula>270</formula>
    </cfRule>
  </conditionalFormatting>
  <conditionalFormatting sqref="E2227">
    <cfRule type="cellIs" dxfId="4475" priority="5544" operator="greaterThan">
      <formula>150</formula>
    </cfRule>
  </conditionalFormatting>
  <conditionalFormatting sqref="E2228">
    <cfRule type="cellIs" dxfId="4474" priority="5543" operator="greaterThan">
      <formula>310</formula>
    </cfRule>
  </conditionalFormatting>
  <conditionalFormatting sqref="E2229">
    <cfRule type="cellIs" dxfId="4473" priority="5542" operator="greaterThan">
      <formula>280</formula>
    </cfRule>
  </conditionalFormatting>
  <conditionalFormatting sqref="E2230:E2231">
    <cfRule type="cellIs" dxfId="4472" priority="5492" operator="greaterThan">
      <formula>250</formula>
    </cfRule>
  </conditionalFormatting>
  <conditionalFormatting sqref="E2232">
    <cfRule type="cellIs" dxfId="4471" priority="5497" operator="greaterThan">
      <formula>270</formula>
    </cfRule>
  </conditionalFormatting>
  <conditionalFormatting sqref="E2233">
    <cfRule type="cellIs" dxfId="4470" priority="5496" operator="greaterThan">
      <formula>150</formula>
    </cfRule>
  </conditionalFormatting>
  <conditionalFormatting sqref="E2234">
    <cfRule type="cellIs" dxfId="4469" priority="5495" operator="greaterThan">
      <formula>310</formula>
    </cfRule>
  </conditionalFormatting>
  <conditionalFormatting sqref="E2235">
    <cfRule type="cellIs" dxfId="4468" priority="5494" operator="greaterThan">
      <formula>280</formula>
    </cfRule>
  </conditionalFormatting>
  <conditionalFormatting sqref="E2236:E2237">
    <cfRule type="cellIs" dxfId="4467" priority="5468" operator="greaterThan">
      <formula>250</formula>
    </cfRule>
  </conditionalFormatting>
  <conditionalFormatting sqref="E2238">
    <cfRule type="cellIs" dxfId="4466" priority="5473" operator="greaterThan">
      <formula>270</formula>
    </cfRule>
  </conditionalFormatting>
  <conditionalFormatting sqref="E2239">
    <cfRule type="cellIs" dxfId="4465" priority="5472" operator="greaterThan">
      <formula>150</formula>
    </cfRule>
  </conditionalFormatting>
  <conditionalFormatting sqref="E2240">
    <cfRule type="cellIs" dxfId="4464" priority="5471" operator="greaterThan">
      <formula>310</formula>
    </cfRule>
  </conditionalFormatting>
  <conditionalFormatting sqref="E2241">
    <cfRule type="cellIs" dxfId="4463" priority="5470" operator="greaterThan">
      <formula>280</formula>
    </cfRule>
  </conditionalFormatting>
  <conditionalFormatting sqref="E2242:E2243">
    <cfRule type="cellIs" dxfId="4462" priority="5444" operator="greaterThan">
      <formula>250</formula>
    </cfRule>
  </conditionalFormatting>
  <conditionalFormatting sqref="E2244">
    <cfRule type="cellIs" dxfId="4461" priority="5449" operator="greaterThan">
      <formula>270</formula>
    </cfRule>
  </conditionalFormatting>
  <conditionalFormatting sqref="E2245">
    <cfRule type="cellIs" dxfId="4460" priority="5448" operator="greaterThan">
      <formula>150</formula>
    </cfRule>
  </conditionalFormatting>
  <conditionalFormatting sqref="E2246">
    <cfRule type="cellIs" dxfId="4459" priority="5447" operator="greaterThan">
      <formula>310</formula>
    </cfRule>
  </conditionalFormatting>
  <conditionalFormatting sqref="E2247">
    <cfRule type="cellIs" dxfId="4458" priority="5446" operator="greaterThan">
      <formula>280</formula>
    </cfRule>
  </conditionalFormatting>
  <conditionalFormatting sqref="E2248:E2249">
    <cfRule type="cellIs" dxfId="4457" priority="5422" operator="greaterThan">
      <formula>250</formula>
    </cfRule>
  </conditionalFormatting>
  <conditionalFormatting sqref="E2250">
    <cfRule type="cellIs" dxfId="4456" priority="5427" operator="greaterThan">
      <formula>270</formula>
    </cfRule>
  </conditionalFormatting>
  <conditionalFormatting sqref="E2251">
    <cfRule type="cellIs" dxfId="4455" priority="5426" operator="greaterThan">
      <formula>150</formula>
    </cfRule>
  </conditionalFormatting>
  <conditionalFormatting sqref="E2252">
    <cfRule type="cellIs" dxfId="4454" priority="5425" operator="greaterThan">
      <formula>310</formula>
    </cfRule>
  </conditionalFormatting>
  <conditionalFormatting sqref="E2253">
    <cfRule type="cellIs" dxfId="4453" priority="5424" operator="greaterThan">
      <formula>280</formula>
    </cfRule>
  </conditionalFormatting>
  <conditionalFormatting sqref="E2254:E2255">
    <cfRule type="cellIs" dxfId="4452" priority="5377" operator="greaterThan">
      <formula>250</formula>
    </cfRule>
  </conditionalFormatting>
  <conditionalFormatting sqref="E2256">
    <cfRule type="cellIs" dxfId="4451" priority="5382" operator="greaterThan">
      <formula>270</formula>
    </cfRule>
  </conditionalFormatting>
  <conditionalFormatting sqref="E2257">
    <cfRule type="cellIs" dxfId="4450" priority="5381" operator="greaterThan">
      <formula>150</formula>
    </cfRule>
  </conditionalFormatting>
  <conditionalFormatting sqref="E2258">
    <cfRule type="cellIs" dxfId="4449" priority="5380" operator="greaterThan">
      <formula>310</formula>
    </cfRule>
  </conditionalFormatting>
  <conditionalFormatting sqref="E2259">
    <cfRule type="cellIs" dxfId="4448" priority="5379" operator="greaterThan">
      <formula>280</formula>
    </cfRule>
  </conditionalFormatting>
  <conditionalFormatting sqref="E2260:E2261">
    <cfRule type="cellIs" dxfId="4447" priority="5354" operator="greaterThan">
      <formula>250</formula>
    </cfRule>
  </conditionalFormatting>
  <conditionalFormatting sqref="E2262">
    <cfRule type="cellIs" dxfId="4446" priority="5359" operator="greaterThan">
      <formula>270</formula>
    </cfRule>
  </conditionalFormatting>
  <conditionalFormatting sqref="E2263">
    <cfRule type="cellIs" dxfId="4445" priority="5358" operator="greaterThan">
      <formula>150</formula>
    </cfRule>
  </conditionalFormatting>
  <conditionalFormatting sqref="E2264">
    <cfRule type="cellIs" dxfId="4444" priority="5357" operator="greaterThan">
      <formula>310</formula>
    </cfRule>
  </conditionalFormatting>
  <conditionalFormatting sqref="E2265">
    <cfRule type="cellIs" dxfId="4443" priority="5356" operator="greaterThan">
      <formula>280</formula>
    </cfRule>
  </conditionalFormatting>
  <conditionalFormatting sqref="E2266:E2267">
    <cfRule type="cellIs" dxfId="4442" priority="5330" operator="greaterThan">
      <formula>250</formula>
    </cfRule>
  </conditionalFormatting>
  <conditionalFormatting sqref="E2268">
    <cfRule type="cellIs" dxfId="4441" priority="5335" operator="greaterThan">
      <formula>270</formula>
    </cfRule>
  </conditionalFormatting>
  <conditionalFormatting sqref="E2269">
    <cfRule type="cellIs" dxfId="4440" priority="5334" operator="greaterThan">
      <formula>150</formula>
    </cfRule>
  </conditionalFormatting>
  <conditionalFormatting sqref="E2270">
    <cfRule type="cellIs" dxfId="4439" priority="5333" operator="greaterThan">
      <formula>310</formula>
    </cfRule>
  </conditionalFormatting>
  <conditionalFormatting sqref="E2271">
    <cfRule type="cellIs" dxfId="4438" priority="5332" operator="greaterThan">
      <formula>280</formula>
    </cfRule>
  </conditionalFormatting>
  <conditionalFormatting sqref="E2272:E2273">
    <cfRule type="cellIs" dxfId="4437" priority="5306" operator="greaterThan">
      <formula>250</formula>
    </cfRule>
  </conditionalFormatting>
  <conditionalFormatting sqref="E2274">
    <cfRule type="cellIs" dxfId="4436" priority="5311" operator="greaterThan">
      <formula>270</formula>
    </cfRule>
  </conditionalFormatting>
  <conditionalFormatting sqref="E2275">
    <cfRule type="cellIs" dxfId="4435" priority="5310" operator="greaterThan">
      <formula>150</formula>
    </cfRule>
  </conditionalFormatting>
  <conditionalFormatting sqref="E2276">
    <cfRule type="cellIs" dxfId="4434" priority="5309" operator="greaterThan">
      <formula>310</formula>
    </cfRule>
  </conditionalFormatting>
  <conditionalFormatting sqref="E2277">
    <cfRule type="cellIs" dxfId="4433" priority="5308" operator="greaterThan">
      <formula>280</formula>
    </cfRule>
  </conditionalFormatting>
  <conditionalFormatting sqref="E2278:E2279">
    <cfRule type="cellIs" dxfId="4432" priority="5281" operator="greaterThan">
      <formula>250</formula>
    </cfRule>
  </conditionalFormatting>
  <conditionalFormatting sqref="E2280">
    <cfRule type="cellIs" dxfId="4431" priority="5286" operator="greaterThan">
      <formula>270</formula>
    </cfRule>
  </conditionalFormatting>
  <conditionalFormatting sqref="E2281">
    <cfRule type="cellIs" dxfId="4430" priority="5285" operator="greaterThan">
      <formula>150</formula>
    </cfRule>
  </conditionalFormatting>
  <conditionalFormatting sqref="E2282">
    <cfRule type="cellIs" dxfId="4429" priority="5284" operator="greaterThan">
      <formula>310</formula>
    </cfRule>
  </conditionalFormatting>
  <conditionalFormatting sqref="E2283">
    <cfRule type="cellIs" dxfId="4428" priority="5283" operator="greaterThan">
      <formula>280</formula>
    </cfRule>
  </conditionalFormatting>
  <conditionalFormatting sqref="E2284:E2285">
    <cfRule type="cellIs" dxfId="4427" priority="5257" operator="greaterThan">
      <formula>250</formula>
    </cfRule>
  </conditionalFormatting>
  <conditionalFormatting sqref="E2286">
    <cfRule type="cellIs" dxfId="4426" priority="5262" operator="greaterThan">
      <formula>270</formula>
    </cfRule>
  </conditionalFormatting>
  <conditionalFormatting sqref="E2287">
    <cfRule type="cellIs" dxfId="4425" priority="5261" operator="greaterThan">
      <formula>150</formula>
    </cfRule>
  </conditionalFormatting>
  <conditionalFormatting sqref="E2288">
    <cfRule type="cellIs" dxfId="4424" priority="5260" operator="greaterThan">
      <formula>310</formula>
    </cfRule>
  </conditionalFormatting>
  <conditionalFormatting sqref="E2289">
    <cfRule type="cellIs" dxfId="4423" priority="5259" operator="greaterThan">
      <formula>280</formula>
    </cfRule>
  </conditionalFormatting>
  <conditionalFormatting sqref="E2290:E2291">
    <cfRule type="cellIs" dxfId="4422" priority="5233" operator="greaterThan">
      <formula>250</formula>
    </cfRule>
  </conditionalFormatting>
  <conditionalFormatting sqref="E2292">
    <cfRule type="cellIs" dxfId="4421" priority="5238" operator="greaterThan">
      <formula>270</formula>
    </cfRule>
  </conditionalFormatting>
  <conditionalFormatting sqref="E2293">
    <cfRule type="cellIs" dxfId="4420" priority="5237" operator="greaterThan">
      <formula>150</formula>
    </cfRule>
  </conditionalFormatting>
  <conditionalFormatting sqref="E2294">
    <cfRule type="cellIs" dxfId="4419" priority="5236" operator="greaterThan">
      <formula>310</formula>
    </cfRule>
  </conditionalFormatting>
  <conditionalFormatting sqref="E2295">
    <cfRule type="cellIs" dxfId="4418" priority="5235" operator="greaterThan">
      <formula>280</formula>
    </cfRule>
  </conditionalFormatting>
  <conditionalFormatting sqref="E2296:E2297">
    <cfRule type="cellIs" dxfId="4417" priority="5209" operator="greaterThan">
      <formula>250</formula>
    </cfRule>
  </conditionalFormatting>
  <conditionalFormatting sqref="E2298">
    <cfRule type="cellIs" dxfId="4416" priority="5214" operator="greaterThan">
      <formula>270</formula>
    </cfRule>
  </conditionalFormatting>
  <conditionalFormatting sqref="E2299">
    <cfRule type="cellIs" dxfId="4415" priority="5213" operator="greaterThan">
      <formula>150</formula>
    </cfRule>
  </conditionalFormatting>
  <conditionalFormatting sqref="E2300">
    <cfRule type="cellIs" dxfId="4414" priority="5212" operator="greaterThan">
      <formula>310</formula>
    </cfRule>
  </conditionalFormatting>
  <conditionalFormatting sqref="E2301">
    <cfRule type="cellIs" dxfId="4413" priority="5211" operator="greaterThan">
      <formula>280</formula>
    </cfRule>
  </conditionalFormatting>
  <conditionalFormatting sqref="E2302:E2303">
    <cfRule type="cellIs" dxfId="4412" priority="5184" operator="greaterThan">
      <formula>250</formula>
    </cfRule>
  </conditionalFormatting>
  <conditionalFormatting sqref="E2304">
    <cfRule type="cellIs" dxfId="4411" priority="5189" operator="greaterThan">
      <formula>270</formula>
    </cfRule>
  </conditionalFormatting>
  <conditionalFormatting sqref="E2305">
    <cfRule type="cellIs" dxfId="4410" priority="5188" operator="greaterThan">
      <formula>150</formula>
    </cfRule>
  </conditionalFormatting>
  <conditionalFormatting sqref="E2306">
    <cfRule type="cellIs" dxfId="4409" priority="5187" operator="greaterThan">
      <formula>310</formula>
    </cfRule>
  </conditionalFormatting>
  <conditionalFormatting sqref="E2307">
    <cfRule type="cellIs" dxfId="4408" priority="5186" operator="greaterThan">
      <formula>280</formula>
    </cfRule>
  </conditionalFormatting>
  <conditionalFormatting sqref="E2308:E2309">
    <cfRule type="cellIs" dxfId="4407" priority="5159" operator="greaterThan">
      <formula>250</formula>
    </cfRule>
  </conditionalFormatting>
  <conditionalFormatting sqref="E2310">
    <cfRule type="cellIs" dxfId="4406" priority="5164" operator="greaterThan">
      <formula>270</formula>
    </cfRule>
  </conditionalFormatting>
  <conditionalFormatting sqref="E2311">
    <cfRule type="cellIs" dxfId="4405" priority="5163" operator="greaterThan">
      <formula>150</formula>
    </cfRule>
  </conditionalFormatting>
  <conditionalFormatting sqref="E2312">
    <cfRule type="cellIs" dxfId="4404" priority="5162" operator="greaterThan">
      <formula>310</formula>
    </cfRule>
  </conditionalFormatting>
  <conditionalFormatting sqref="E2313">
    <cfRule type="cellIs" dxfId="4403" priority="5161" operator="greaterThan">
      <formula>280</formula>
    </cfRule>
  </conditionalFormatting>
  <conditionalFormatting sqref="E2314:E2315">
    <cfRule type="cellIs" dxfId="4402" priority="5134" operator="greaterThan">
      <formula>250</formula>
    </cfRule>
  </conditionalFormatting>
  <conditionalFormatting sqref="E2316">
    <cfRule type="cellIs" dxfId="4401" priority="5139" operator="greaterThan">
      <formula>270</formula>
    </cfRule>
  </conditionalFormatting>
  <conditionalFormatting sqref="E2317">
    <cfRule type="cellIs" dxfId="4400" priority="5138" operator="greaterThan">
      <formula>150</formula>
    </cfRule>
  </conditionalFormatting>
  <conditionalFormatting sqref="E2318">
    <cfRule type="cellIs" dxfId="4399" priority="5137" operator="greaterThan">
      <formula>310</formula>
    </cfRule>
  </conditionalFormatting>
  <conditionalFormatting sqref="E2319">
    <cfRule type="cellIs" dxfId="4398" priority="5136" operator="greaterThan">
      <formula>280</formula>
    </cfRule>
  </conditionalFormatting>
  <conditionalFormatting sqref="E2320:E2321">
    <cfRule type="cellIs" dxfId="4397" priority="5084" operator="greaterThan">
      <formula>250</formula>
    </cfRule>
  </conditionalFormatting>
  <conditionalFormatting sqref="E2322">
    <cfRule type="cellIs" dxfId="4396" priority="5089" operator="greaterThan">
      <formula>270</formula>
    </cfRule>
  </conditionalFormatting>
  <conditionalFormatting sqref="E2323">
    <cfRule type="cellIs" dxfId="4395" priority="5088" operator="greaterThan">
      <formula>150</formula>
    </cfRule>
  </conditionalFormatting>
  <conditionalFormatting sqref="E2324">
    <cfRule type="cellIs" dxfId="4394" priority="5087" operator="greaterThan">
      <formula>310</formula>
    </cfRule>
  </conditionalFormatting>
  <conditionalFormatting sqref="E2325">
    <cfRule type="cellIs" dxfId="4393" priority="5086" operator="greaterThan">
      <formula>280</formula>
    </cfRule>
  </conditionalFormatting>
  <conditionalFormatting sqref="E2326:E2327">
    <cfRule type="cellIs" dxfId="4392" priority="5059" operator="greaterThan">
      <formula>250</formula>
    </cfRule>
  </conditionalFormatting>
  <conditionalFormatting sqref="E2328">
    <cfRule type="cellIs" dxfId="4391" priority="5064" operator="greaterThan">
      <formula>270</formula>
    </cfRule>
  </conditionalFormatting>
  <conditionalFormatting sqref="E2329">
    <cfRule type="cellIs" dxfId="4390" priority="5063" operator="greaterThan">
      <formula>150</formula>
    </cfRule>
  </conditionalFormatting>
  <conditionalFormatting sqref="E2330">
    <cfRule type="cellIs" dxfId="4389" priority="5062" operator="greaterThan">
      <formula>310</formula>
    </cfRule>
  </conditionalFormatting>
  <conditionalFormatting sqref="E2331">
    <cfRule type="cellIs" dxfId="4388" priority="5061" operator="greaterThan">
      <formula>280</formula>
    </cfRule>
  </conditionalFormatting>
  <conditionalFormatting sqref="E2332:E2333">
    <cfRule type="cellIs" dxfId="4387" priority="5034" operator="greaterThan">
      <formula>250</formula>
    </cfRule>
  </conditionalFormatting>
  <conditionalFormatting sqref="E2334">
    <cfRule type="cellIs" dxfId="4386" priority="5039" operator="greaterThan">
      <formula>270</formula>
    </cfRule>
  </conditionalFormatting>
  <conditionalFormatting sqref="E2335">
    <cfRule type="cellIs" dxfId="4385" priority="5038" operator="greaterThan">
      <formula>150</formula>
    </cfRule>
  </conditionalFormatting>
  <conditionalFormatting sqref="E2336">
    <cfRule type="cellIs" dxfId="4384" priority="5037" operator="greaterThan">
      <formula>310</formula>
    </cfRule>
  </conditionalFormatting>
  <conditionalFormatting sqref="E2337">
    <cfRule type="cellIs" dxfId="4383" priority="5036" operator="greaterThan">
      <formula>280</formula>
    </cfRule>
  </conditionalFormatting>
  <conditionalFormatting sqref="E2338:E2339">
    <cfRule type="cellIs" dxfId="4382" priority="5009" operator="greaterThan">
      <formula>250</formula>
    </cfRule>
  </conditionalFormatting>
  <conditionalFormatting sqref="E2340">
    <cfRule type="cellIs" dxfId="4381" priority="5014" operator="greaterThan">
      <formula>270</formula>
    </cfRule>
  </conditionalFormatting>
  <conditionalFormatting sqref="E2341">
    <cfRule type="cellIs" dxfId="4380" priority="5013" operator="greaterThan">
      <formula>150</formula>
    </cfRule>
  </conditionalFormatting>
  <conditionalFormatting sqref="E2342">
    <cfRule type="cellIs" dxfId="4379" priority="5012" operator="greaterThan">
      <formula>310</formula>
    </cfRule>
  </conditionalFormatting>
  <conditionalFormatting sqref="E2343">
    <cfRule type="cellIs" dxfId="4378" priority="5011" operator="greaterThan">
      <formula>280</formula>
    </cfRule>
  </conditionalFormatting>
  <conditionalFormatting sqref="E2344:E2345">
    <cfRule type="cellIs" dxfId="4377" priority="4984" operator="greaterThan">
      <formula>250</formula>
    </cfRule>
  </conditionalFormatting>
  <conditionalFormatting sqref="E2346">
    <cfRule type="cellIs" dxfId="4376" priority="4989" operator="greaterThan">
      <formula>270</formula>
    </cfRule>
  </conditionalFormatting>
  <conditionalFormatting sqref="E2347">
    <cfRule type="cellIs" dxfId="4375" priority="4988" operator="greaterThan">
      <formula>150</formula>
    </cfRule>
  </conditionalFormatting>
  <conditionalFormatting sqref="E2348">
    <cfRule type="cellIs" dxfId="4374" priority="4987" operator="greaterThan">
      <formula>310</formula>
    </cfRule>
  </conditionalFormatting>
  <conditionalFormatting sqref="E2349">
    <cfRule type="cellIs" dxfId="4373" priority="4986" operator="greaterThan">
      <formula>280</formula>
    </cfRule>
  </conditionalFormatting>
  <conditionalFormatting sqref="E2350:E2351">
    <cfRule type="cellIs" dxfId="4372" priority="4959" operator="greaterThan">
      <formula>250</formula>
    </cfRule>
  </conditionalFormatting>
  <conditionalFormatting sqref="E2352">
    <cfRule type="cellIs" dxfId="4371" priority="4964" operator="greaterThan">
      <formula>270</formula>
    </cfRule>
  </conditionalFormatting>
  <conditionalFormatting sqref="E2353">
    <cfRule type="cellIs" dxfId="4370" priority="4963" operator="greaterThan">
      <formula>150</formula>
    </cfRule>
  </conditionalFormatting>
  <conditionalFormatting sqref="E2354">
    <cfRule type="cellIs" dxfId="4369" priority="4962" operator="greaterThan">
      <formula>310</formula>
    </cfRule>
  </conditionalFormatting>
  <conditionalFormatting sqref="E2355">
    <cfRule type="cellIs" dxfId="4368" priority="4961" operator="greaterThan">
      <formula>280</formula>
    </cfRule>
  </conditionalFormatting>
  <conditionalFormatting sqref="E2356:E2357">
    <cfRule type="cellIs" dxfId="4367" priority="4934" operator="greaterThan">
      <formula>250</formula>
    </cfRule>
  </conditionalFormatting>
  <conditionalFormatting sqref="E2358">
    <cfRule type="cellIs" dxfId="4366" priority="4939" operator="greaterThan">
      <formula>270</formula>
    </cfRule>
  </conditionalFormatting>
  <conditionalFormatting sqref="E2359">
    <cfRule type="cellIs" dxfId="4365" priority="4938" operator="greaterThan">
      <formula>150</formula>
    </cfRule>
  </conditionalFormatting>
  <conditionalFormatting sqref="E2360">
    <cfRule type="cellIs" dxfId="4364" priority="4937" operator="greaterThan">
      <formula>310</formula>
    </cfRule>
  </conditionalFormatting>
  <conditionalFormatting sqref="E2361">
    <cfRule type="cellIs" dxfId="4363" priority="4936" operator="greaterThan">
      <formula>280</formula>
    </cfRule>
  </conditionalFormatting>
  <conditionalFormatting sqref="E2362:E2363">
    <cfRule type="cellIs" dxfId="4362" priority="4909" operator="greaterThan">
      <formula>250</formula>
    </cfRule>
  </conditionalFormatting>
  <conditionalFormatting sqref="E2364">
    <cfRule type="cellIs" dxfId="4361" priority="4914" operator="greaterThan">
      <formula>270</formula>
    </cfRule>
  </conditionalFormatting>
  <conditionalFormatting sqref="E2365">
    <cfRule type="cellIs" dxfId="4360" priority="4913" operator="greaterThan">
      <formula>150</formula>
    </cfRule>
  </conditionalFormatting>
  <conditionalFormatting sqref="E2366">
    <cfRule type="cellIs" dxfId="4359" priority="4912" operator="greaterThan">
      <formula>310</formula>
    </cfRule>
  </conditionalFormatting>
  <conditionalFormatting sqref="E2367">
    <cfRule type="cellIs" dxfId="4358" priority="4911" operator="greaterThan">
      <formula>280</formula>
    </cfRule>
  </conditionalFormatting>
  <conditionalFormatting sqref="E2368:E2369">
    <cfRule type="cellIs" dxfId="4357" priority="4884" operator="greaterThan">
      <formula>250</formula>
    </cfRule>
  </conditionalFormatting>
  <conditionalFormatting sqref="E2370">
    <cfRule type="cellIs" dxfId="4356" priority="4889" operator="greaterThan">
      <formula>270</formula>
    </cfRule>
  </conditionalFormatting>
  <conditionalFormatting sqref="E2371">
    <cfRule type="cellIs" dxfId="4355" priority="4888" operator="greaterThan">
      <formula>150</formula>
    </cfRule>
  </conditionalFormatting>
  <conditionalFormatting sqref="E2372">
    <cfRule type="cellIs" dxfId="4354" priority="4887" operator="greaterThan">
      <formula>310</formula>
    </cfRule>
  </conditionalFormatting>
  <conditionalFormatting sqref="E2373">
    <cfRule type="cellIs" dxfId="4353" priority="4886" operator="greaterThan">
      <formula>280</formula>
    </cfRule>
  </conditionalFormatting>
  <conditionalFormatting sqref="E2374:E2375">
    <cfRule type="cellIs" dxfId="4352" priority="4859" operator="greaterThan">
      <formula>250</formula>
    </cfRule>
  </conditionalFormatting>
  <conditionalFormatting sqref="E2376">
    <cfRule type="cellIs" dxfId="4351" priority="4864" operator="greaterThan">
      <formula>270</formula>
    </cfRule>
  </conditionalFormatting>
  <conditionalFormatting sqref="E2377">
    <cfRule type="cellIs" dxfId="4350" priority="4863" operator="greaterThan">
      <formula>150</formula>
    </cfRule>
  </conditionalFormatting>
  <conditionalFormatting sqref="E2378">
    <cfRule type="cellIs" dxfId="4349" priority="4862" operator="greaterThan">
      <formula>310</formula>
    </cfRule>
  </conditionalFormatting>
  <conditionalFormatting sqref="E2379">
    <cfRule type="cellIs" dxfId="4348" priority="4861" operator="greaterThan">
      <formula>280</formula>
    </cfRule>
  </conditionalFormatting>
  <conditionalFormatting sqref="E2380:E2381">
    <cfRule type="cellIs" dxfId="4347" priority="4834" operator="greaterThan">
      <formula>250</formula>
    </cfRule>
  </conditionalFormatting>
  <conditionalFormatting sqref="E2382">
    <cfRule type="cellIs" dxfId="4346" priority="4839" operator="greaterThan">
      <formula>270</formula>
    </cfRule>
  </conditionalFormatting>
  <conditionalFormatting sqref="E2383">
    <cfRule type="cellIs" dxfId="4345" priority="4838" operator="greaterThan">
      <formula>150</formula>
    </cfRule>
  </conditionalFormatting>
  <conditionalFormatting sqref="E2384">
    <cfRule type="cellIs" dxfId="4344" priority="4837" operator="greaterThan">
      <formula>310</formula>
    </cfRule>
  </conditionalFormatting>
  <conditionalFormatting sqref="E2385">
    <cfRule type="cellIs" dxfId="4343" priority="4836" operator="greaterThan">
      <formula>280</formula>
    </cfRule>
  </conditionalFormatting>
  <conditionalFormatting sqref="E2386:E2387">
    <cfRule type="cellIs" dxfId="4342" priority="4809" operator="greaterThan">
      <formula>250</formula>
    </cfRule>
  </conditionalFormatting>
  <conditionalFormatting sqref="E2388">
    <cfRule type="cellIs" dxfId="4341" priority="4814" operator="greaterThan">
      <formula>270</formula>
    </cfRule>
  </conditionalFormatting>
  <conditionalFormatting sqref="E2389">
    <cfRule type="cellIs" dxfId="4340" priority="4813" operator="greaterThan">
      <formula>150</formula>
    </cfRule>
  </conditionalFormatting>
  <conditionalFormatting sqref="E2390">
    <cfRule type="cellIs" dxfId="4339" priority="4812" operator="greaterThan">
      <formula>310</formula>
    </cfRule>
  </conditionalFormatting>
  <conditionalFormatting sqref="E2391">
    <cfRule type="cellIs" dxfId="4338" priority="4811" operator="greaterThan">
      <formula>280</formula>
    </cfRule>
  </conditionalFormatting>
  <conditionalFormatting sqref="E2392:E2393">
    <cfRule type="cellIs" dxfId="4337" priority="4784" operator="greaterThan">
      <formula>250</formula>
    </cfRule>
  </conditionalFormatting>
  <conditionalFormatting sqref="E2394">
    <cfRule type="cellIs" dxfId="4336" priority="4789" operator="greaterThan">
      <formula>270</formula>
    </cfRule>
  </conditionalFormatting>
  <conditionalFormatting sqref="E2395">
    <cfRule type="cellIs" dxfId="4335" priority="4788" operator="greaterThan">
      <formula>150</formula>
    </cfRule>
  </conditionalFormatting>
  <conditionalFormatting sqref="E2396">
    <cfRule type="cellIs" dxfId="4334" priority="4787" operator="greaterThan">
      <formula>310</formula>
    </cfRule>
  </conditionalFormatting>
  <conditionalFormatting sqref="E2397">
    <cfRule type="cellIs" dxfId="4333" priority="4786" operator="greaterThan">
      <formula>280</formula>
    </cfRule>
  </conditionalFormatting>
  <conditionalFormatting sqref="E2398:E2399">
    <cfRule type="cellIs" dxfId="4332" priority="4759" operator="greaterThan">
      <formula>250</formula>
    </cfRule>
  </conditionalFormatting>
  <conditionalFormatting sqref="E2400">
    <cfRule type="cellIs" dxfId="4331" priority="4764" operator="greaterThan">
      <formula>270</formula>
    </cfRule>
  </conditionalFormatting>
  <conditionalFormatting sqref="E2401">
    <cfRule type="cellIs" dxfId="4330" priority="4763" operator="greaterThan">
      <formula>150</formula>
    </cfRule>
  </conditionalFormatting>
  <conditionalFormatting sqref="E2402">
    <cfRule type="cellIs" dxfId="4329" priority="4762" operator="greaterThan">
      <formula>310</formula>
    </cfRule>
  </conditionalFormatting>
  <conditionalFormatting sqref="E2403">
    <cfRule type="cellIs" dxfId="4328" priority="4761" operator="greaterThan">
      <formula>280</formula>
    </cfRule>
  </conditionalFormatting>
  <conditionalFormatting sqref="E2404:E2405">
    <cfRule type="cellIs" dxfId="4327" priority="4734" operator="greaterThan">
      <formula>250</formula>
    </cfRule>
  </conditionalFormatting>
  <conditionalFormatting sqref="E2406">
    <cfRule type="cellIs" dxfId="4326" priority="4739" operator="greaterThan">
      <formula>270</formula>
    </cfRule>
  </conditionalFormatting>
  <conditionalFormatting sqref="E2407">
    <cfRule type="cellIs" dxfId="4325" priority="4738" operator="greaterThan">
      <formula>150</formula>
    </cfRule>
  </conditionalFormatting>
  <conditionalFormatting sqref="E2408">
    <cfRule type="cellIs" dxfId="4324" priority="4737" operator="greaterThan">
      <formula>310</formula>
    </cfRule>
  </conditionalFormatting>
  <conditionalFormatting sqref="E2409">
    <cfRule type="cellIs" dxfId="4323" priority="4736" operator="greaterThan">
      <formula>280</formula>
    </cfRule>
  </conditionalFormatting>
  <conditionalFormatting sqref="E2410:E2411">
    <cfRule type="cellIs" dxfId="4322" priority="4709" operator="greaterThan">
      <formula>250</formula>
    </cfRule>
  </conditionalFormatting>
  <conditionalFormatting sqref="E2412">
    <cfRule type="cellIs" dxfId="4321" priority="4714" operator="greaterThan">
      <formula>270</formula>
    </cfRule>
  </conditionalFormatting>
  <conditionalFormatting sqref="E2413">
    <cfRule type="cellIs" dxfId="4320" priority="4713" operator="greaterThan">
      <formula>150</formula>
    </cfRule>
  </conditionalFormatting>
  <conditionalFormatting sqref="E2414">
    <cfRule type="cellIs" dxfId="4319" priority="4712" operator="greaterThan">
      <formula>310</formula>
    </cfRule>
  </conditionalFormatting>
  <conditionalFormatting sqref="E2415">
    <cfRule type="cellIs" dxfId="4318" priority="4711" operator="greaterThan">
      <formula>280</formula>
    </cfRule>
  </conditionalFormatting>
  <conditionalFormatting sqref="E2416:E2417">
    <cfRule type="cellIs" dxfId="4317" priority="4684" operator="greaterThan">
      <formula>250</formula>
    </cfRule>
  </conditionalFormatting>
  <conditionalFormatting sqref="E2418">
    <cfRule type="cellIs" dxfId="4316" priority="4689" operator="greaterThan">
      <formula>270</formula>
    </cfRule>
  </conditionalFormatting>
  <conditionalFormatting sqref="E2419">
    <cfRule type="cellIs" dxfId="4315" priority="4688" operator="greaterThan">
      <formula>150</formula>
    </cfRule>
  </conditionalFormatting>
  <conditionalFormatting sqref="E2420">
    <cfRule type="cellIs" dxfId="4314" priority="4687" operator="greaterThan">
      <formula>310</formula>
    </cfRule>
  </conditionalFormatting>
  <conditionalFormatting sqref="E2421">
    <cfRule type="cellIs" dxfId="4313" priority="4686" operator="greaterThan">
      <formula>280</formula>
    </cfRule>
  </conditionalFormatting>
  <conditionalFormatting sqref="E2422:E2423">
    <cfRule type="cellIs" dxfId="4312" priority="4659" operator="greaterThan">
      <formula>250</formula>
    </cfRule>
  </conditionalFormatting>
  <conditionalFormatting sqref="E2424">
    <cfRule type="cellIs" dxfId="4311" priority="4664" operator="greaterThan">
      <formula>270</formula>
    </cfRule>
  </conditionalFormatting>
  <conditionalFormatting sqref="E2425">
    <cfRule type="cellIs" dxfId="4310" priority="4663" operator="greaterThan">
      <formula>150</formula>
    </cfRule>
  </conditionalFormatting>
  <conditionalFormatting sqref="E2426">
    <cfRule type="cellIs" dxfId="4309" priority="4662" operator="greaterThan">
      <formula>310</formula>
    </cfRule>
  </conditionalFormatting>
  <conditionalFormatting sqref="E2427">
    <cfRule type="cellIs" dxfId="4308" priority="4661" operator="greaterThan">
      <formula>280</formula>
    </cfRule>
  </conditionalFormatting>
  <conditionalFormatting sqref="E2428:E2429">
    <cfRule type="cellIs" dxfId="4307" priority="4634" operator="greaterThan">
      <formula>250</formula>
    </cfRule>
  </conditionalFormatting>
  <conditionalFormatting sqref="E2430">
    <cfRule type="cellIs" dxfId="4306" priority="4639" operator="greaterThan">
      <formula>270</formula>
    </cfRule>
  </conditionalFormatting>
  <conditionalFormatting sqref="E2431">
    <cfRule type="cellIs" dxfId="4305" priority="4638" operator="greaterThan">
      <formula>150</formula>
    </cfRule>
  </conditionalFormatting>
  <conditionalFormatting sqref="E2432">
    <cfRule type="cellIs" dxfId="4304" priority="4637" operator="greaterThan">
      <formula>310</formula>
    </cfRule>
  </conditionalFormatting>
  <conditionalFormatting sqref="E2433">
    <cfRule type="cellIs" dxfId="4303" priority="4636" operator="greaterThan">
      <formula>280</formula>
    </cfRule>
  </conditionalFormatting>
  <conditionalFormatting sqref="E2434:E2435">
    <cfRule type="cellIs" dxfId="4302" priority="4609" operator="greaterThan">
      <formula>250</formula>
    </cfRule>
  </conditionalFormatting>
  <conditionalFormatting sqref="E2436">
    <cfRule type="cellIs" dxfId="4301" priority="4614" operator="greaterThan">
      <formula>270</formula>
    </cfRule>
  </conditionalFormatting>
  <conditionalFormatting sqref="E2437">
    <cfRule type="cellIs" dxfId="4300" priority="4613" operator="greaterThan">
      <formula>150</formula>
    </cfRule>
  </conditionalFormatting>
  <conditionalFormatting sqref="E2438">
    <cfRule type="cellIs" dxfId="4299" priority="4612" operator="greaterThan">
      <formula>310</formula>
    </cfRule>
  </conditionalFormatting>
  <conditionalFormatting sqref="E2439">
    <cfRule type="cellIs" dxfId="4298" priority="4611" operator="greaterThan">
      <formula>280</formula>
    </cfRule>
  </conditionalFormatting>
  <conditionalFormatting sqref="E2440:E2441">
    <cfRule type="cellIs" dxfId="4297" priority="4584" operator="greaterThan">
      <formula>250</formula>
    </cfRule>
  </conditionalFormatting>
  <conditionalFormatting sqref="E2442">
    <cfRule type="cellIs" dxfId="4296" priority="4589" operator="greaterThan">
      <formula>270</formula>
    </cfRule>
  </conditionalFormatting>
  <conditionalFormatting sqref="E2443">
    <cfRule type="cellIs" dxfId="4295" priority="4588" operator="greaterThan">
      <formula>150</formula>
    </cfRule>
  </conditionalFormatting>
  <conditionalFormatting sqref="E2444">
    <cfRule type="cellIs" dxfId="4294" priority="4587" operator="greaterThan">
      <formula>310</formula>
    </cfRule>
  </conditionalFormatting>
  <conditionalFormatting sqref="E2445">
    <cfRule type="cellIs" dxfId="4293" priority="4586" operator="greaterThan">
      <formula>280</formula>
    </cfRule>
  </conditionalFormatting>
  <conditionalFormatting sqref="E2446:E2447">
    <cfRule type="cellIs" dxfId="4292" priority="4560" operator="greaterThan">
      <formula>250</formula>
    </cfRule>
  </conditionalFormatting>
  <conditionalFormatting sqref="E2448">
    <cfRule type="cellIs" dxfId="4291" priority="4565" operator="greaterThan">
      <formula>270</formula>
    </cfRule>
  </conditionalFormatting>
  <conditionalFormatting sqref="E2449">
    <cfRule type="cellIs" dxfId="4290" priority="4564" operator="greaterThan">
      <formula>150</formula>
    </cfRule>
  </conditionalFormatting>
  <conditionalFormatting sqref="E2450">
    <cfRule type="cellIs" dxfId="4289" priority="4563" operator="greaterThan">
      <formula>310</formula>
    </cfRule>
  </conditionalFormatting>
  <conditionalFormatting sqref="E2451">
    <cfRule type="cellIs" dxfId="4288" priority="4562" operator="greaterThan">
      <formula>280</formula>
    </cfRule>
  </conditionalFormatting>
  <conditionalFormatting sqref="E2452:E2453">
    <cfRule type="cellIs" dxfId="4287" priority="4512" operator="greaterThan">
      <formula>250</formula>
    </cfRule>
  </conditionalFormatting>
  <conditionalFormatting sqref="E2454">
    <cfRule type="cellIs" dxfId="4286" priority="4517" operator="greaterThan">
      <formula>270</formula>
    </cfRule>
  </conditionalFormatting>
  <conditionalFormatting sqref="E2455">
    <cfRule type="cellIs" dxfId="4285" priority="4516" operator="greaterThan">
      <formula>150</formula>
    </cfRule>
  </conditionalFormatting>
  <conditionalFormatting sqref="E2456">
    <cfRule type="cellIs" dxfId="4284" priority="4515" operator="greaterThan">
      <formula>310</formula>
    </cfRule>
  </conditionalFormatting>
  <conditionalFormatting sqref="E2457">
    <cfRule type="cellIs" dxfId="4283" priority="4514" operator="greaterThan">
      <formula>280</formula>
    </cfRule>
  </conditionalFormatting>
  <conditionalFormatting sqref="E2458:E2459">
    <cfRule type="cellIs" dxfId="4282" priority="4464" operator="greaterThan">
      <formula>250</formula>
    </cfRule>
  </conditionalFormatting>
  <conditionalFormatting sqref="E2460">
    <cfRule type="cellIs" dxfId="4281" priority="4469" operator="greaterThan">
      <formula>270</formula>
    </cfRule>
  </conditionalFormatting>
  <conditionalFormatting sqref="E2461">
    <cfRule type="cellIs" dxfId="4280" priority="4468" operator="greaterThan">
      <formula>150</formula>
    </cfRule>
  </conditionalFormatting>
  <conditionalFormatting sqref="E2462">
    <cfRule type="cellIs" dxfId="4279" priority="4467" operator="greaterThan">
      <formula>310</formula>
    </cfRule>
  </conditionalFormatting>
  <conditionalFormatting sqref="E2463">
    <cfRule type="cellIs" dxfId="4278" priority="4466" operator="greaterThan">
      <formula>280</formula>
    </cfRule>
  </conditionalFormatting>
  <conditionalFormatting sqref="E2464:E2465">
    <cfRule type="cellIs" dxfId="4277" priority="4440" operator="greaterThan">
      <formula>250</formula>
    </cfRule>
  </conditionalFormatting>
  <conditionalFormatting sqref="E2466">
    <cfRule type="cellIs" dxfId="4276" priority="4445" operator="greaterThan">
      <formula>270</formula>
    </cfRule>
  </conditionalFormatting>
  <conditionalFormatting sqref="E2467">
    <cfRule type="cellIs" dxfId="4275" priority="4444" operator="greaterThan">
      <formula>150</formula>
    </cfRule>
  </conditionalFormatting>
  <conditionalFormatting sqref="E2468">
    <cfRule type="cellIs" dxfId="4274" priority="4443" operator="greaterThan">
      <formula>310</formula>
    </cfRule>
  </conditionalFormatting>
  <conditionalFormatting sqref="E2469">
    <cfRule type="cellIs" dxfId="4273" priority="4442" operator="greaterThan">
      <formula>280</formula>
    </cfRule>
  </conditionalFormatting>
  <conditionalFormatting sqref="E2470:E2471">
    <cfRule type="cellIs" dxfId="4272" priority="4416" operator="greaterThan">
      <formula>250</formula>
    </cfRule>
  </conditionalFormatting>
  <conditionalFormatting sqref="E2472">
    <cfRule type="cellIs" dxfId="4271" priority="4421" operator="greaterThan">
      <formula>270</formula>
    </cfRule>
  </conditionalFormatting>
  <conditionalFormatting sqref="E2473">
    <cfRule type="cellIs" dxfId="4270" priority="4420" operator="greaterThan">
      <formula>150</formula>
    </cfRule>
  </conditionalFormatting>
  <conditionalFormatting sqref="E2474">
    <cfRule type="cellIs" dxfId="4269" priority="4419" operator="greaterThan">
      <formula>310</formula>
    </cfRule>
  </conditionalFormatting>
  <conditionalFormatting sqref="E2475">
    <cfRule type="cellIs" dxfId="4268" priority="4418" operator="greaterThan">
      <formula>280</formula>
    </cfRule>
  </conditionalFormatting>
  <conditionalFormatting sqref="E2476:E2477">
    <cfRule type="cellIs" dxfId="4267" priority="4392" operator="greaterThan">
      <formula>250</formula>
    </cfRule>
  </conditionalFormatting>
  <conditionalFormatting sqref="E2478">
    <cfRule type="cellIs" dxfId="4266" priority="4397" operator="greaterThan">
      <formula>270</formula>
    </cfRule>
  </conditionalFormatting>
  <conditionalFormatting sqref="E2479">
    <cfRule type="cellIs" dxfId="4265" priority="4396" operator="greaterThan">
      <formula>150</formula>
    </cfRule>
  </conditionalFormatting>
  <conditionalFormatting sqref="E2480">
    <cfRule type="cellIs" dxfId="4264" priority="4395" operator="greaterThan">
      <formula>310</formula>
    </cfRule>
  </conditionalFormatting>
  <conditionalFormatting sqref="E2481">
    <cfRule type="cellIs" dxfId="4263" priority="4394" operator="greaterThan">
      <formula>280</formula>
    </cfRule>
  </conditionalFormatting>
  <conditionalFormatting sqref="E2482:E2483">
    <cfRule type="cellIs" dxfId="4262" priority="4368" operator="greaterThan">
      <formula>250</formula>
    </cfRule>
  </conditionalFormatting>
  <conditionalFormatting sqref="E2484">
    <cfRule type="cellIs" dxfId="4261" priority="4373" operator="greaterThan">
      <formula>270</formula>
    </cfRule>
  </conditionalFormatting>
  <conditionalFormatting sqref="E2485">
    <cfRule type="cellIs" dxfId="4260" priority="4372" operator="greaterThan">
      <formula>150</formula>
    </cfRule>
  </conditionalFormatting>
  <conditionalFormatting sqref="E2486">
    <cfRule type="cellIs" dxfId="4259" priority="4371" operator="greaterThan">
      <formula>310</formula>
    </cfRule>
  </conditionalFormatting>
  <conditionalFormatting sqref="E2487">
    <cfRule type="cellIs" dxfId="4258" priority="4370" operator="greaterThan">
      <formula>280</formula>
    </cfRule>
  </conditionalFormatting>
  <conditionalFormatting sqref="E2488:E2489">
    <cfRule type="cellIs" dxfId="4257" priority="4344" operator="greaterThan">
      <formula>250</formula>
    </cfRule>
  </conditionalFormatting>
  <conditionalFormatting sqref="E2490">
    <cfRule type="cellIs" dxfId="4256" priority="4349" operator="greaterThan">
      <formula>270</formula>
    </cfRule>
  </conditionalFormatting>
  <conditionalFormatting sqref="E2491">
    <cfRule type="cellIs" dxfId="4255" priority="4348" operator="greaterThan">
      <formula>150</formula>
    </cfRule>
  </conditionalFormatting>
  <conditionalFormatting sqref="E2492">
    <cfRule type="cellIs" dxfId="4254" priority="4347" operator="greaterThan">
      <formula>310</formula>
    </cfRule>
  </conditionalFormatting>
  <conditionalFormatting sqref="E2493">
    <cfRule type="cellIs" dxfId="4253" priority="4346" operator="greaterThan">
      <formula>280</formula>
    </cfRule>
  </conditionalFormatting>
  <conditionalFormatting sqref="E2494:E2495">
    <cfRule type="cellIs" dxfId="4252" priority="4296" operator="greaterThan">
      <formula>250</formula>
    </cfRule>
  </conditionalFormatting>
  <conditionalFormatting sqref="E2496">
    <cfRule type="cellIs" dxfId="4251" priority="4301" operator="greaterThan">
      <formula>270</formula>
    </cfRule>
  </conditionalFormatting>
  <conditionalFormatting sqref="E2497">
    <cfRule type="cellIs" dxfId="4250" priority="4300" operator="greaterThan">
      <formula>150</formula>
    </cfRule>
  </conditionalFormatting>
  <conditionalFormatting sqref="E2498">
    <cfRule type="cellIs" dxfId="4249" priority="4299" operator="greaterThan">
      <formula>310</formula>
    </cfRule>
  </conditionalFormatting>
  <conditionalFormatting sqref="E2499">
    <cfRule type="cellIs" dxfId="4248" priority="4298" operator="greaterThan">
      <formula>280</formula>
    </cfRule>
  </conditionalFormatting>
  <conditionalFormatting sqref="E2500:E2501">
    <cfRule type="cellIs" dxfId="4247" priority="4272" operator="greaterThan">
      <formula>250</formula>
    </cfRule>
  </conditionalFormatting>
  <conditionalFormatting sqref="E2502">
    <cfRule type="cellIs" dxfId="4246" priority="4277" operator="greaterThan">
      <formula>270</formula>
    </cfRule>
  </conditionalFormatting>
  <conditionalFormatting sqref="E2503">
    <cfRule type="cellIs" dxfId="4245" priority="4276" operator="greaterThan">
      <formula>150</formula>
    </cfRule>
  </conditionalFormatting>
  <conditionalFormatting sqref="E2504">
    <cfRule type="cellIs" dxfId="4244" priority="4275" operator="greaterThan">
      <formula>310</formula>
    </cfRule>
  </conditionalFormatting>
  <conditionalFormatting sqref="E2505">
    <cfRule type="cellIs" dxfId="4243" priority="4274" operator="greaterThan">
      <formula>280</formula>
    </cfRule>
  </conditionalFormatting>
  <conditionalFormatting sqref="E2506:E2507">
    <cfRule type="cellIs" dxfId="4242" priority="4252" operator="greaterThan">
      <formula>250</formula>
    </cfRule>
  </conditionalFormatting>
  <conditionalFormatting sqref="E2508">
    <cfRule type="cellIs" dxfId="4241" priority="4256" operator="greaterThan">
      <formula>270</formula>
    </cfRule>
  </conditionalFormatting>
  <conditionalFormatting sqref="E2509">
    <cfRule type="cellIs" dxfId="4240" priority="4255" operator="greaterThan">
      <formula>150</formula>
    </cfRule>
  </conditionalFormatting>
  <conditionalFormatting sqref="E2510">
    <cfRule type="cellIs" dxfId="4239" priority="4254" operator="greaterThan">
      <formula>310</formula>
    </cfRule>
  </conditionalFormatting>
  <conditionalFormatting sqref="E2511">
    <cfRule type="cellIs" dxfId="4238" priority="4253" operator="greaterThan">
      <formula>280</formula>
    </cfRule>
  </conditionalFormatting>
  <conditionalFormatting sqref="E2512:E2513">
    <cfRule type="cellIs" dxfId="4237" priority="4233" operator="greaterThan">
      <formula>250</formula>
    </cfRule>
  </conditionalFormatting>
  <conditionalFormatting sqref="E2514">
    <cfRule type="cellIs" dxfId="4236" priority="4237" operator="greaterThan">
      <formula>270</formula>
    </cfRule>
  </conditionalFormatting>
  <conditionalFormatting sqref="E2515">
    <cfRule type="cellIs" dxfId="4235" priority="4236" operator="greaterThan">
      <formula>150</formula>
    </cfRule>
  </conditionalFormatting>
  <conditionalFormatting sqref="E2516">
    <cfRule type="cellIs" dxfId="4234" priority="4235" operator="greaterThan">
      <formula>310</formula>
    </cfRule>
  </conditionalFormatting>
  <conditionalFormatting sqref="E2517">
    <cfRule type="cellIs" dxfId="4233" priority="4234" operator="greaterThan">
      <formula>280</formula>
    </cfRule>
  </conditionalFormatting>
  <conditionalFormatting sqref="E2518:E2519">
    <cfRule type="cellIs" dxfId="4232" priority="4214" operator="greaterThan">
      <formula>250</formula>
    </cfRule>
  </conditionalFormatting>
  <conditionalFormatting sqref="E2520">
    <cfRule type="cellIs" dxfId="4231" priority="4218" operator="greaterThan">
      <formula>270</formula>
    </cfRule>
  </conditionalFormatting>
  <conditionalFormatting sqref="E2521">
    <cfRule type="cellIs" dxfId="4230" priority="4217" operator="greaterThan">
      <formula>150</formula>
    </cfRule>
  </conditionalFormatting>
  <conditionalFormatting sqref="E2522">
    <cfRule type="cellIs" dxfId="4229" priority="4216" operator="greaterThan">
      <formula>310</formula>
    </cfRule>
  </conditionalFormatting>
  <conditionalFormatting sqref="E2523">
    <cfRule type="cellIs" dxfId="4228" priority="4215" operator="greaterThan">
      <formula>280</formula>
    </cfRule>
  </conditionalFormatting>
  <conditionalFormatting sqref="E2524:E2525">
    <cfRule type="cellIs" dxfId="4227" priority="4195" operator="greaterThan">
      <formula>250</formula>
    </cfRule>
  </conditionalFormatting>
  <conditionalFormatting sqref="E2526">
    <cfRule type="cellIs" dxfId="4226" priority="4199" operator="greaterThan">
      <formula>270</formula>
    </cfRule>
  </conditionalFormatting>
  <conditionalFormatting sqref="E2527">
    <cfRule type="cellIs" dxfId="4225" priority="4198" operator="greaterThan">
      <formula>150</formula>
    </cfRule>
  </conditionalFormatting>
  <conditionalFormatting sqref="E2528">
    <cfRule type="cellIs" dxfId="4224" priority="4197" operator="greaterThan">
      <formula>310</formula>
    </cfRule>
  </conditionalFormatting>
  <conditionalFormatting sqref="E2529">
    <cfRule type="cellIs" dxfId="4223" priority="4196" operator="greaterThan">
      <formula>280</formula>
    </cfRule>
  </conditionalFormatting>
  <conditionalFormatting sqref="E2530:E2531">
    <cfRule type="cellIs" dxfId="4222" priority="4176" operator="greaterThan">
      <formula>250</formula>
    </cfRule>
  </conditionalFormatting>
  <conditionalFormatting sqref="E2532">
    <cfRule type="cellIs" dxfId="4221" priority="4180" operator="greaterThan">
      <formula>270</formula>
    </cfRule>
  </conditionalFormatting>
  <conditionalFormatting sqref="E2533">
    <cfRule type="cellIs" dxfId="4220" priority="4179" operator="greaterThan">
      <formula>150</formula>
    </cfRule>
  </conditionalFormatting>
  <conditionalFormatting sqref="E2534">
    <cfRule type="cellIs" dxfId="4219" priority="4178" operator="greaterThan">
      <formula>310</formula>
    </cfRule>
  </conditionalFormatting>
  <conditionalFormatting sqref="E2535">
    <cfRule type="cellIs" dxfId="4218" priority="4177" operator="greaterThan">
      <formula>280</formula>
    </cfRule>
  </conditionalFormatting>
  <conditionalFormatting sqref="E2536:E2537">
    <cfRule type="cellIs" dxfId="4217" priority="4157" operator="greaterThan">
      <formula>250</formula>
    </cfRule>
  </conditionalFormatting>
  <conditionalFormatting sqref="E2538">
    <cfRule type="cellIs" dxfId="4216" priority="4161" operator="greaterThan">
      <formula>270</formula>
    </cfRule>
  </conditionalFormatting>
  <conditionalFormatting sqref="E2539">
    <cfRule type="cellIs" dxfId="4215" priority="4160" operator="greaterThan">
      <formula>150</formula>
    </cfRule>
  </conditionalFormatting>
  <conditionalFormatting sqref="E2540">
    <cfRule type="cellIs" dxfId="4214" priority="4159" operator="greaterThan">
      <formula>310</formula>
    </cfRule>
  </conditionalFormatting>
  <conditionalFormatting sqref="E2541">
    <cfRule type="cellIs" dxfId="4213" priority="4158" operator="greaterThan">
      <formula>280</formula>
    </cfRule>
  </conditionalFormatting>
  <conditionalFormatting sqref="E2542:E2543">
    <cfRule type="cellIs" dxfId="4212" priority="4138" operator="greaterThan">
      <formula>250</formula>
    </cfRule>
  </conditionalFormatting>
  <conditionalFormatting sqref="E2544">
    <cfRule type="cellIs" dxfId="4211" priority="4142" operator="greaterThan">
      <formula>270</formula>
    </cfRule>
  </conditionalFormatting>
  <conditionalFormatting sqref="E2545">
    <cfRule type="cellIs" dxfId="4210" priority="4141" operator="greaterThan">
      <formula>150</formula>
    </cfRule>
  </conditionalFormatting>
  <conditionalFormatting sqref="E2546">
    <cfRule type="cellIs" dxfId="4209" priority="4140" operator="greaterThan">
      <formula>310</formula>
    </cfRule>
  </conditionalFormatting>
  <conditionalFormatting sqref="E2547">
    <cfRule type="cellIs" dxfId="4208" priority="4139" operator="greaterThan">
      <formula>280</formula>
    </cfRule>
  </conditionalFormatting>
  <conditionalFormatting sqref="E2548:E2549">
    <cfRule type="cellIs" dxfId="4207" priority="4119" operator="greaterThan">
      <formula>250</formula>
    </cfRule>
  </conditionalFormatting>
  <conditionalFormatting sqref="E2550">
    <cfRule type="cellIs" dxfId="4206" priority="4123" operator="greaterThan">
      <formula>270</formula>
    </cfRule>
  </conditionalFormatting>
  <conditionalFormatting sqref="E2551">
    <cfRule type="cellIs" dxfId="4205" priority="4122" operator="greaterThan">
      <formula>150</formula>
    </cfRule>
  </conditionalFormatting>
  <conditionalFormatting sqref="E2552">
    <cfRule type="cellIs" dxfId="4204" priority="4121" operator="greaterThan">
      <formula>310</formula>
    </cfRule>
  </conditionalFormatting>
  <conditionalFormatting sqref="E2553">
    <cfRule type="cellIs" dxfId="4203" priority="4120" operator="greaterThan">
      <formula>280</formula>
    </cfRule>
  </conditionalFormatting>
  <conditionalFormatting sqref="E2554:E2555">
    <cfRule type="cellIs" dxfId="4202" priority="4100" operator="greaterThan">
      <formula>250</formula>
    </cfRule>
  </conditionalFormatting>
  <conditionalFormatting sqref="E2556">
    <cfRule type="cellIs" dxfId="4201" priority="4104" operator="greaterThan">
      <formula>270</formula>
    </cfRule>
  </conditionalFormatting>
  <conditionalFormatting sqref="E2557">
    <cfRule type="cellIs" dxfId="4200" priority="4103" operator="greaterThan">
      <formula>150</formula>
    </cfRule>
  </conditionalFormatting>
  <conditionalFormatting sqref="E2558">
    <cfRule type="cellIs" dxfId="4199" priority="4102" operator="greaterThan">
      <formula>310</formula>
    </cfRule>
  </conditionalFormatting>
  <conditionalFormatting sqref="E2559">
    <cfRule type="cellIs" dxfId="4198" priority="4101" operator="greaterThan">
      <formula>280</formula>
    </cfRule>
  </conditionalFormatting>
  <conditionalFormatting sqref="E2560:E2561">
    <cfRule type="cellIs" dxfId="4197" priority="4081" operator="greaterThan">
      <formula>250</formula>
    </cfRule>
  </conditionalFormatting>
  <conditionalFormatting sqref="E2562">
    <cfRule type="cellIs" dxfId="4196" priority="4085" operator="greaterThan">
      <formula>270</formula>
    </cfRule>
  </conditionalFormatting>
  <conditionalFormatting sqref="E2563">
    <cfRule type="cellIs" dxfId="4195" priority="4084" operator="greaterThan">
      <formula>150</formula>
    </cfRule>
  </conditionalFormatting>
  <conditionalFormatting sqref="E2564">
    <cfRule type="cellIs" dxfId="4194" priority="4083" operator="greaterThan">
      <formula>310</formula>
    </cfRule>
  </conditionalFormatting>
  <conditionalFormatting sqref="E2565">
    <cfRule type="cellIs" dxfId="4193" priority="4082" operator="greaterThan">
      <formula>280</formula>
    </cfRule>
  </conditionalFormatting>
  <conditionalFormatting sqref="E2566:E2567">
    <cfRule type="cellIs" dxfId="4192" priority="4062" operator="greaterThan">
      <formula>250</formula>
    </cfRule>
  </conditionalFormatting>
  <conditionalFormatting sqref="E2568">
    <cfRule type="cellIs" dxfId="4191" priority="4066" operator="greaterThan">
      <formula>270</formula>
    </cfRule>
  </conditionalFormatting>
  <conditionalFormatting sqref="E2569">
    <cfRule type="cellIs" dxfId="4190" priority="4065" operator="greaterThan">
      <formula>150</formula>
    </cfRule>
  </conditionalFormatting>
  <conditionalFormatting sqref="E2570">
    <cfRule type="cellIs" dxfId="4189" priority="4064" operator="greaterThan">
      <formula>310</formula>
    </cfRule>
  </conditionalFormatting>
  <conditionalFormatting sqref="E2571">
    <cfRule type="cellIs" dxfId="4188" priority="4063" operator="greaterThan">
      <formula>280</formula>
    </cfRule>
  </conditionalFormatting>
  <conditionalFormatting sqref="E2572:E2573">
    <cfRule type="cellIs" dxfId="4187" priority="4043" operator="greaterThan">
      <formula>250</formula>
    </cfRule>
  </conditionalFormatting>
  <conditionalFormatting sqref="E2574">
    <cfRule type="cellIs" dxfId="4186" priority="4047" operator="greaterThan">
      <formula>270</formula>
    </cfRule>
  </conditionalFormatting>
  <conditionalFormatting sqref="E2575">
    <cfRule type="cellIs" dxfId="4185" priority="4046" operator="greaterThan">
      <formula>150</formula>
    </cfRule>
  </conditionalFormatting>
  <conditionalFormatting sqref="E2576">
    <cfRule type="cellIs" dxfId="4184" priority="4045" operator="greaterThan">
      <formula>310</formula>
    </cfRule>
  </conditionalFormatting>
  <conditionalFormatting sqref="E2577">
    <cfRule type="cellIs" dxfId="4183" priority="4044" operator="greaterThan">
      <formula>280</formula>
    </cfRule>
  </conditionalFormatting>
  <conditionalFormatting sqref="E2578:E2579">
    <cfRule type="cellIs" dxfId="4182" priority="4024" operator="greaterThan">
      <formula>250</formula>
    </cfRule>
  </conditionalFormatting>
  <conditionalFormatting sqref="E2580">
    <cfRule type="cellIs" dxfId="4181" priority="4028" operator="greaterThan">
      <formula>270</formula>
    </cfRule>
  </conditionalFormatting>
  <conditionalFormatting sqref="E2581">
    <cfRule type="cellIs" dxfId="4180" priority="4027" operator="greaterThan">
      <formula>150</formula>
    </cfRule>
  </conditionalFormatting>
  <conditionalFormatting sqref="E2582">
    <cfRule type="cellIs" dxfId="4179" priority="4026" operator="greaterThan">
      <formula>310</formula>
    </cfRule>
  </conditionalFormatting>
  <conditionalFormatting sqref="E2583">
    <cfRule type="cellIs" dxfId="4178" priority="4025" operator="greaterThan">
      <formula>280</formula>
    </cfRule>
  </conditionalFormatting>
  <conditionalFormatting sqref="E2584:E2585">
    <cfRule type="cellIs" dxfId="4177" priority="4005" operator="greaterThan">
      <formula>250</formula>
    </cfRule>
  </conditionalFormatting>
  <conditionalFormatting sqref="E2586">
    <cfRule type="cellIs" dxfId="4176" priority="4009" operator="greaterThan">
      <formula>270</formula>
    </cfRule>
  </conditionalFormatting>
  <conditionalFormatting sqref="E2587">
    <cfRule type="cellIs" dxfId="4175" priority="4008" operator="greaterThan">
      <formula>150</formula>
    </cfRule>
  </conditionalFormatting>
  <conditionalFormatting sqref="E2588">
    <cfRule type="cellIs" dxfId="4174" priority="4007" operator="greaterThan">
      <formula>310</formula>
    </cfRule>
  </conditionalFormatting>
  <conditionalFormatting sqref="E2589">
    <cfRule type="cellIs" dxfId="4173" priority="4006" operator="greaterThan">
      <formula>280</formula>
    </cfRule>
  </conditionalFormatting>
  <conditionalFormatting sqref="E2590:E2591">
    <cfRule type="cellIs" dxfId="4172" priority="3986" operator="greaterThan">
      <formula>250</formula>
    </cfRule>
  </conditionalFormatting>
  <conditionalFormatting sqref="E2592">
    <cfRule type="cellIs" dxfId="4171" priority="3990" operator="greaterThan">
      <formula>270</formula>
    </cfRule>
  </conditionalFormatting>
  <conditionalFormatting sqref="E2593">
    <cfRule type="cellIs" dxfId="4170" priority="3989" operator="greaterThan">
      <formula>150</formula>
    </cfRule>
  </conditionalFormatting>
  <conditionalFormatting sqref="E2594">
    <cfRule type="cellIs" dxfId="4169" priority="3988" operator="greaterThan">
      <formula>310</formula>
    </cfRule>
  </conditionalFormatting>
  <conditionalFormatting sqref="E2595">
    <cfRule type="cellIs" dxfId="4168" priority="3987" operator="greaterThan">
      <formula>280</formula>
    </cfRule>
  </conditionalFormatting>
  <conditionalFormatting sqref="E2596:E2597">
    <cfRule type="cellIs" dxfId="4167" priority="3967" operator="greaterThan">
      <formula>250</formula>
    </cfRule>
  </conditionalFormatting>
  <conditionalFormatting sqref="E2598">
    <cfRule type="cellIs" dxfId="4166" priority="3971" operator="greaterThan">
      <formula>270</formula>
    </cfRule>
  </conditionalFormatting>
  <conditionalFormatting sqref="E2599">
    <cfRule type="cellIs" dxfId="4165" priority="3970" operator="greaterThan">
      <formula>150</formula>
    </cfRule>
  </conditionalFormatting>
  <conditionalFormatting sqref="E2600">
    <cfRule type="cellIs" dxfId="4164" priority="3969" operator="greaterThan">
      <formula>310</formula>
    </cfRule>
  </conditionalFormatting>
  <conditionalFormatting sqref="E2601">
    <cfRule type="cellIs" dxfId="4163" priority="3968" operator="greaterThan">
      <formula>280</formula>
    </cfRule>
  </conditionalFormatting>
  <conditionalFormatting sqref="E2602:E2603">
    <cfRule type="cellIs" dxfId="4162" priority="3948" operator="greaterThan">
      <formula>250</formula>
    </cfRule>
  </conditionalFormatting>
  <conditionalFormatting sqref="E2604">
    <cfRule type="cellIs" dxfId="4161" priority="3952" operator="greaterThan">
      <formula>270</formula>
    </cfRule>
  </conditionalFormatting>
  <conditionalFormatting sqref="E2605">
    <cfRule type="cellIs" dxfId="4160" priority="3951" operator="greaterThan">
      <formula>150</formula>
    </cfRule>
  </conditionalFormatting>
  <conditionalFormatting sqref="E2606">
    <cfRule type="cellIs" dxfId="4159" priority="3950" operator="greaterThan">
      <formula>310</formula>
    </cfRule>
  </conditionalFormatting>
  <conditionalFormatting sqref="E2607">
    <cfRule type="cellIs" dxfId="4158" priority="3949" operator="greaterThan">
      <formula>280</formula>
    </cfRule>
  </conditionalFormatting>
  <conditionalFormatting sqref="E2608:E2609">
    <cfRule type="cellIs" dxfId="4157" priority="3929" operator="greaterThan">
      <formula>250</formula>
    </cfRule>
  </conditionalFormatting>
  <conditionalFormatting sqref="E2610">
    <cfRule type="cellIs" dxfId="4156" priority="3933" operator="greaterThan">
      <formula>270</formula>
    </cfRule>
  </conditionalFormatting>
  <conditionalFormatting sqref="E2611">
    <cfRule type="cellIs" dxfId="4155" priority="3932" operator="greaterThan">
      <formula>150</formula>
    </cfRule>
  </conditionalFormatting>
  <conditionalFormatting sqref="E2612">
    <cfRule type="cellIs" dxfId="4154" priority="3931" operator="greaterThan">
      <formula>310</formula>
    </cfRule>
  </conditionalFormatting>
  <conditionalFormatting sqref="E2613">
    <cfRule type="cellIs" dxfId="4153" priority="3930" operator="greaterThan">
      <formula>280</formula>
    </cfRule>
  </conditionalFormatting>
  <conditionalFormatting sqref="E2614:E2615">
    <cfRule type="cellIs" dxfId="4152" priority="3910" operator="greaterThan">
      <formula>250</formula>
    </cfRule>
  </conditionalFormatting>
  <conditionalFormatting sqref="E2616">
    <cfRule type="cellIs" dxfId="4151" priority="3914" operator="greaterThan">
      <formula>270</formula>
    </cfRule>
  </conditionalFormatting>
  <conditionalFormatting sqref="E2617">
    <cfRule type="cellIs" dxfId="4150" priority="3913" operator="greaterThan">
      <formula>150</formula>
    </cfRule>
  </conditionalFormatting>
  <conditionalFormatting sqref="E2618">
    <cfRule type="cellIs" dxfId="4149" priority="3912" operator="greaterThan">
      <formula>310</formula>
    </cfRule>
  </conditionalFormatting>
  <conditionalFormatting sqref="E2619">
    <cfRule type="cellIs" dxfId="4148" priority="3911" operator="greaterThan">
      <formula>280</formula>
    </cfRule>
  </conditionalFormatting>
  <conditionalFormatting sqref="E2620:E2621">
    <cfRule type="cellIs" dxfId="4147" priority="3891" operator="greaterThan">
      <formula>250</formula>
    </cfRule>
  </conditionalFormatting>
  <conditionalFormatting sqref="E2622">
    <cfRule type="cellIs" dxfId="4146" priority="3895" operator="greaterThan">
      <formula>270</formula>
    </cfRule>
  </conditionalFormatting>
  <conditionalFormatting sqref="E2623">
    <cfRule type="cellIs" dxfId="4145" priority="3894" operator="greaterThan">
      <formula>150</formula>
    </cfRule>
  </conditionalFormatting>
  <conditionalFormatting sqref="E2624">
    <cfRule type="cellIs" dxfId="4144" priority="3893" operator="greaterThan">
      <formula>310</formula>
    </cfRule>
  </conditionalFormatting>
  <conditionalFormatting sqref="E2625">
    <cfRule type="cellIs" dxfId="4143" priority="3892" operator="greaterThan">
      <formula>280</formula>
    </cfRule>
  </conditionalFormatting>
  <conditionalFormatting sqref="E2626:E2627">
    <cfRule type="cellIs" dxfId="4142" priority="3872" operator="greaterThan">
      <formula>250</formula>
    </cfRule>
  </conditionalFormatting>
  <conditionalFormatting sqref="E2628">
    <cfRule type="cellIs" dxfId="4141" priority="3876" operator="greaterThan">
      <formula>270</formula>
    </cfRule>
  </conditionalFormatting>
  <conditionalFormatting sqref="E2629">
    <cfRule type="cellIs" dxfId="4140" priority="3875" operator="greaterThan">
      <formula>150</formula>
    </cfRule>
  </conditionalFormatting>
  <conditionalFormatting sqref="E2630">
    <cfRule type="cellIs" dxfId="4139" priority="3874" operator="greaterThan">
      <formula>310</formula>
    </cfRule>
  </conditionalFormatting>
  <conditionalFormatting sqref="E2631">
    <cfRule type="cellIs" dxfId="4138" priority="3873" operator="greaterThan">
      <formula>280</formula>
    </cfRule>
  </conditionalFormatting>
  <conditionalFormatting sqref="E2632:E2633">
    <cfRule type="cellIs" dxfId="4137" priority="3853" operator="greaterThan">
      <formula>250</formula>
    </cfRule>
  </conditionalFormatting>
  <conditionalFormatting sqref="E2634">
    <cfRule type="cellIs" dxfId="4136" priority="3857" operator="greaterThan">
      <formula>270</formula>
    </cfRule>
  </conditionalFormatting>
  <conditionalFormatting sqref="E2635">
    <cfRule type="cellIs" dxfId="4135" priority="3856" operator="greaterThan">
      <formula>150</formula>
    </cfRule>
  </conditionalFormatting>
  <conditionalFormatting sqref="E2636">
    <cfRule type="cellIs" dxfId="4134" priority="3855" operator="greaterThan">
      <formula>310</formula>
    </cfRule>
  </conditionalFormatting>
  <conditionalFormatting sqref="E2637">
    <cfRule type="cellIs" dxfId="4133" priority="3854" operator="greaterThan">
      <formula>280</formula>
    </cfRule>
  </conditionalFormatting>
  <conditionalFormatting sqref="E2638:E2639">
    <cfRule type="cellIs" dxfId="4132" priority="3834" operator="greaterThan">
      <formula>250</formula>
    </cfRule>
  </conditionalFormatting>
  <conditionalFormatting sqref="E2640">
    <cfRule type="cellIs" dxfId="4131" priority="3838" operator="greaterThan">
      <formula>270</formula>
    </cfRule>
  </conditionalFormatting>
  <conditionalFormatting sqref="E2641">
    <cfRule type="cellIs" dxfId="4130" priority="3837" operator="greaterThan">
      <formula>150</formula>
    </cfRule>
  </conditionalFormatting>
  <conditionalFormatting sqref="E2642">
    <cfRule type="cellIs" dxfId="4129" priority="3836" operator="greaterThan">
      <formula>310</formula>
    </cfRule>
  </conditionalFormatting>
  <conditionalFormatting sqref="E2643">
    <cfRule type="cellIs" dxfId="4128" priority="3835" operator="greaterThan">
      <formula>280</formula>
    </cfRule>
  </conditionalFormatting>
  <conditionalFormatting sqref="E2644:E2645">
    <cfRule type="cellIs" dxfId="4127" priority="3798" operator="greaterThan">
      <formula>250</formula>
    </cfRule>
  </conditionalFormatting>
  <conditionalFormatting sqref="E2646">
    <cfRule type="cellIs" dxfId="4126" priority="3802" operator="greaterThan">
      <formula>270</formula>
    </cfRule>
  </conditionalFormatting>
  <conditionalFormatting sqref="E2647">
    <cfRule type="cellIs" dxfId="4125" priority="3801" operator="greaterThan">
      <formula>150</formula>
    </cfRule>
  </conditionalFormatting>
  <conditionalFormatting sqref="E2648">
    <cfRule type="cellIs" dxfId="4124" priority="3800" operator="greaterThan">
      <formula>310</formula>
    </cfRule>
  </conditionalFormatting>
  <conditionalFormatting sqref="E2649">
    <cfRule type="cellIs" dxfId="4123" priority="3799" operator="greaterThan">
      <formula>280</formula>
    </cfRule>
  </conditionalFormatting>
  <conditionalFormatting sqref="E2650:E2651">
    <cfRule type="cellIs" dxfId="4122" priority="3780" operator="greaterThan">
      <formula>250</formula>
    </cfRule>
  </conditionalFormatting>
  <conditionalFormatting sqref="E2652">
    <cfRule type="cellIs" dxfId="4121" priority="3784" operator="greaterThan">
      <formula>270</formula>
    </cfRule>
  </conditionalFormatting>
  <conditionalFormatting sqref="E2653">
    <cfRule type="cellIs" dxfId="4120" priority="3783" operator="greaterThan">
      <formula>150</formula>
    </cfRule>
  </conditionalFormatting>
  <conditionalFormatting sqref="E2654">
    <cfRule type="cellIs" dxfId="4119" priority="3782" operator="greaterThan">
      <formula>310</formula>
    </cfRule>
  </conditionalFormatting>
  <conditionalFormatting sqref="E2655">
    <cfRule type="cellIs" dxfId="4118" priority="3781" operator="greaterThan">
      <formula>280</formula>
    </cfRule>
  </conditionalFormatting>
  <conditionalFormatting sqref="E2656:E2657">
    <cfRule type="cellIs" dxfId="4117" priority="3762" operator="greaterThan">
      <formula>250</formula>
    </cfRule>
  </conditionalFormatting>
  <conditionalFormatting sqref="E2658">
    <cfRule type="cellIs" dxfId="4116" priority="3766" operator="greaterThan">
      <formula>270</formula>
    </cfRule>
  </conditionalFormatting>
  <conditionalFormatting sqref="E2659">
    <cfRule type="cellIs" dxfId="4115" priority="3765" operator="greaterThan">
      <formula>150</formula>
    </cfRule>
  </conditionalFormatting>
  <conditionalFormatting sqref="E2660">
    <cfRule type="cellIs" dxfId="4114" priority="3764" operator="greaterThan">
      <formula>310</formula>
    </cfRule>
  </conditionalFormatting>
  <conditionalFormatting sqref="E2661">
    <cfRule type="cellIs" dxfId="4113" priority="3763" operator="greaterThan">
      <formula>280</formula>
    </cfRule>
  </conditionalFormatting>
  <conditionalFormatting sqref="E2662:E2663">
    <cfRule type="cellIs" dxfId="4112" priority="3744" operator="greaterThan">
      <formula>250</formula>
    </cfRule>
  </conditionalFormatting>
  <conditionalFormatting sqref="E2664">
    <cfRule type="cellIs" dxfId="4111" priority="3748" operator="greaterThan">
      <formula>270</formula>
    </cfRule>
  </conditionalFormatting>
  <conditionalFormatting sqref="E2665">
    <cfRule type="cellIs" dxfId="4110" priority="3747" operator="greaterThan">
      <formula>150</formula>
    </cfRule>
  </conditionalFormatting>
  <conditionalFormatting sqref="E2666">
    <cfRule type="cellIs" dxfId="4109" priority="3746" operator="greaterThan">
      <formula>310</formula>
    </cfRule>
  </conditionalFormatting>
  <conditionalFormatting sqref="E2667">
    <cfRule type="cellIs" dxfId="4108" priority="3745" operator="greaterThan">
      <formula>280</formula>
    </cfRule>
  </conditionalFormatting>
  <conditionalFormatting sqref="E2668:E2669">
    <cfRule type="cellIs" dxfId="4107" priority="3726" operator="greaterThan">
      <formula>250</formula>
    </cfRule>
  </conditionalFormatting>
  <conditionalFormatting sqref="E2670">
    <cfRule type="cellIs" dxfId="4106" priority="3730" operator="greaterThan">
      <formula>270</formula>
    </cfRule>
  </conditionalFormatting>
  <conditionalFormatting sqref="E2671">
    <cfRule type="cellIs" dxfId="4105" priority="3729" operator="greaterThan">
      <formula>150</formula>
    </cfRule>
  </conditionalFormatting>
  <conditionalFormatting sqref="E2672">
    <cfRule type="cellIs" dxfId="4104" priority="3728" operator="greaterThan">
      <formula>310</formula>
    </cfRule>
  </conditionalFormatting>
  <conditionalFormatting sqref="E2673">
    <cfRule type="cellIs" dxfId="4103" priority="3727" operator="greaterThan">
      <formula>280</formula>
    </cfRule>
  </conditionalFormatting>
  <conditionalFormatting sqref="E2674:E2675">
    <cfRule type="cellIs" dxfId="4102" priority="3690" operator="greaterThan">
      <formula>250</formula>
    </cfRule>
  </conditionalFormatting>
  <conditionalFormatting sqref="E2676">
    <cfRule type="cellIs" dxfId="4101" priority="3694" operator="greaterThan">
      <formula>270</formula>
    </cfRule>
  </conditionalFormatting>
  <conditionalFormatting sqref="E2677">
    <cfRule type="cellIs" dxfId="4100" priority="3693" operator="greaterThan">
      <formula>150</formula>
    </cfRule>
  </conditionalFormatting>
  <conditionalFormatting sqref="E2678">
    <cfRule type="cellIs" dxfId="4099" priority="3692" operator="greaterThan">
      <formula>310</formula>
    </cfRule>
  </conditionalFormatting>
  <conditionalFormatting sqref="E2679">
    <cfRule type="cellIs" dxfId="4098" priority="3691" operator="greaterThan">
      <formula>280</formula>
    </cfRule>
  </conditionalFormatting>
  <conditionalFormatting sqref="E2680:E2681">
    <cfRule type="cellIs" dxfId="4097" priority="3708" operator="greaterThan">
      <formula>250</formula>
    </cfRule>
  </conditionalFormatting>
  <conditionalFormatting sqref="E2682">
    <cfRule type="cellIs" dxfId="4096" priority="3712" operator="greaterThan">
      <formula>270</formula>
    </cfRule>
  </conditionalFormatting>
  <conditionalFormatting sqref="E2683">
    <cfRule type="cellIs" dxfId="4095" priority="3711" operator="greaterThan">
      <formula>150</formula>
    </cfRule>
  </conditionalFormatting>
  <conditionalFormatting sqref="E2684">
    <cfRule type="cellIs" dxfId="4094" priority="3710" operator="greaterThan">
      <formula>310</formula>
    </cfRule>
  </conditionalFormatting>
  <conditionalFormatting sqref="E2685">
    <cfRule type="cellIs" dxfId="4093" priority="3709" operator="greaterThan">
      <formula>280</formula>
    </cfRule>
  </conditionalFormatting>
  <conditionalFormatting sqref="E2686:E2687">
    <cfRule type="cellIs" dxfId="4092" priority="3672" operator="greaterThan">
      <formula>250</formula>
    </cfRule>
  </conditionalFormatting>
  <conditionalFormatting sqref="E2688">
    <cfRule type="cellIs" dxfId="4091" priority="3676" operator="greaterThan">
      <formula>270</formula>
    </cfRule>
  </conditionalFormatting>
  <conditionalFormatting sqref="E2689">
    <cfRule type="cellIs" dxfId="4090" priority="3675" operator="greaterThan">
      <formula>150</formula>
    </cfRule>
  </conditionalFormatting>
  <conditionalFormatting sqref="E2690">
    <cfRule type="cellIs" dxfId="4089" priority="3674" operator="greaterThan">
      <formula>310</formula>
    </cfRule>
  </conditionalFormatting>
  <conditionalFormatting sqref="E2691">
    <cfRule type="cellIs" dxfId="4088" priority="3673" operator="greaterThan">
      <formula>280</formula>
    </cfRule>
  </conditionalFormatting>
  <conditionalFormatting sqref="E2692:E2693">
    <cfRule type="cellIs" dxfId="4087" priority="3654" operator="greaterThan">
      <formula>250</formula>
    </cfRule>
  </conditionalFormatting>
  <conditionalFormatting sqref="E2694">
    <cfRule type="cellIs" dxfId="4086" priority="3658" operator="greaterThan">
      <formula>270</formula>
    </cfRule>
  </conditionalFormatting>
  <conditionalFormatting sqref="E2695">
    <cfRule type="cellIs" dxfId="4085" priority="3657" operator="greaterThan">
      <formula>150</formula>
    </cfRule>
  </conditionalFormatting>
  <conditionalFormatting sqref="E2696">
    <cfRule type="cellIs" dxfId="4084" priority="3656" operator="greaterThan">
      <formula>310</formula>
    </cfRule>
  </conditionalFormatting>
  <conditionalFormatting sqref="E2697">
    <cfRule type="cellIs" dxfId="4083" priority="3655" operator="greaterThan">
      <formula>280</formula>
    </cfRule>
  </conditionalFormatting>
  <conditionalFormatting sqref="E2698:E2699">
    <cfRule type="cellIs" dxfId="4082" priority="3636" operator="greaterThan">
      <formula>250</formula>
    </cfRule>
  </conditionalFormatting>
  <conditionalFormatting sqref="E2700">
    <cfRule type="cellIs" dxfId="4081" priority="3640" operator="greaterThan">
      <formula>270</formula>
    </cfRule>
  </conditionalFormatting>
  <conditionalFormatting sqref="E2701">
    <cfRule type="cellIs" dxfId="4080" priority="3639" operator="greaterThan">
      <formula>150</formula>
    </cfRule>
  </conditionalFormatting>
  <conditionalFormatting sqref="E2702">
    <cfRule type="cellIs" dxfId="4079" priority="3638" operator="greaterThan">
      <formula>310</formula>
    </cfRule>
  </conditionalFormatting>
  <conditionalFormatting sqref="E2703">
    <cfRule type="cellIs" dxfId="4078" priority="3637" operator="greaterThan">
      <formula>280</formula>
    </cfRule>
  </conditionalFormatting>
  <conditionalFormatting sqref="E2704:E2705">
    <cfRule type="cellIs" dxfId="4077" priority="3618" operator="greaterThan">
      <formula>250</formula>
    </cfRule>
  </conditionalFormatting>
  <conditionalFormatting sqref="E2706">
    <cfRule type="cellIs" dxfId="4076" priority="3622" operator="greaterThan">
      <formula>270</formula>
    </cfRule>
  </conditionalFormatting>
  <conditionalFormatting sqref="E2707">
    <cfRule type="cellIs" dxfId="4075" priority="3621" operator="greaterThan">
      <formula>150</formula>
    </cfRule>
  </conditionalFormatting>
  <conditionalFormatting sqref="E2708">
    <cfRule type="cellIs" dxfId="4074" priority="3620" operator="greaterThan">
      <formula>310</formula>
    </cfRule>
  </conditionalFormatting>
  <conditionalFormatting sqref="E2709">
    <cfRule type="cellIs" dxfId="4073" priority="3619" operator="greaterThan">
      <formula>280</formula>
    </cfRule>
  </conditionalFormatting>
  <conditionalFormatting sqref="E2710:E2711">
    <cfRule type="cellIs" dxfId="4072" priority="3600" operator="greaterThan">
      <formula>250</formula>
    </cfRule>
  </conditionalFormatting>
  <conditionalFormatting sqref="E2712">
    <cfRule type="cellIs" dxfId="4071" priority="3604" operator="greaterThan">
      <formula>270</formula>
    </cfRule>
  </conditionalFormatting>
  <conditionalFormatting sqref="E2713">
    <cfRule type="cellIs" dxfId="4070" priority="3603" operator="greaterThan">
      <formula>150</formula>
    </cfRule>
  </conditionalFormatting>
  <conditionalFormatting sqref="E2714">
    <cfRule type="cellIs" dxfId="4069" priority="3602" operator="greaterThan">
      <formula>310</formula>
    </cfRule>
  </conditionalFormatting>
  <conditionalFormatting sqref="E2715">
    <cfRule type="cellIs" dxfId="4068" priority="3601" operator="greaterThan">
      <formula>280</formula>
    </cfRule>
  </conditionalFormatting>
  <conditionalFormatting sqref="E2716:E2717">
    <cfRule type="cellIs" dxfId="4067" priority="3582" operator="greaterThan">
      <formula>250</formula>
    </cfRule>
  </conditionalFormatting>
  <conditionalFormatting sqref="E2718">
    <cfRule type="cellIs" dxfId="4066" priority="3586" operator="greaterThan">
      <formula>270</formula>
    </cfRule>
  </conditionalFormatting>
  <conditionalFormatting sqref="E2719">
    <cfRule type="cellIs" dxfId="4065" priority="3585" operator="greaterThan">
      <formula>150</formula>
    </cfRule>
  </conditionalFormatting>
  <conditionalFormatting sqref="E2720">
    <cfRule type="cellIs" dxfId="4064" priority="3584" operator="greaterThan">
      <formula>310</formula>
    </cfRule>
  </conditionalFormatting>
  <conditionalFormatting sqref="E2721">
    <cfRule type="cellIs" dxfId="4063" priority="3583" operator="greaterThan">
      <formula>280</formula>
    </cfRule>
  </conditionalFormatting>
  <conditionalFormatting sqref="E2722:E2723">
    <cfRule type="cellIs" dxfId="4062" priority="3564" operator="greaterThan">
      <formula>250</formula>
    </cfRule>
  </conditionalFormatting>
  <conditionalFormatting sqref="E2724">
    <cfRule type="cellIs" dxfId="4061" priority="3568" operator="greaterThan">
      <formula>270</formula>
    </cfRule>
  </conditionalFormatting>
  <conditionalFormatting sqref="E2725">
    <cfRule type="cellIs" dxfId="4060" priority="3567" operator="greaterThan">
      <formula>150</formula>
    </cfRule>
  </conditionalFormatting>
  <conditionalFormatting sqref="E2726">
    <cfRule type="cellIs" dxfId="4059" priority="3566" operator="greaterThan">
      <formula>310</formula>
    </cfRule>
  </conditionalFormatting>
  <conditionalFormatting sqref="E2727">
    <cfRule type="cellIs" dxfId="4058" priority="3565" operator="greaterThan">
      <formula>280</formula>
    </cfRule>
  </conditionalFormatting>
  <conditionalFormatting sqref="E2728:E2729">
    <cfRule type="cellIs" dxfId="4057" priority="3546" operator="greaterThan">
      <formula>250</formula>
    </cfRule>
  </conditionalFormatting>
  <conditionalFormatting sqref="E2730">
    <cfRule type="cellIs" dxfId="4056" priority="3550" operator="greaterThan">
      <formula>270</formula>
    </cfRule>
  </conditionalFormatting>
  <conditionalFormatting sqref="E2731">
    <cfRule type="cellIs" dxfId="4055" priority="3549" operator="greaterThan">
      <formula>150</formula>
    </cfRule>
  </conditionalFormatting>
  <conditionalFormatting sqref="E2732">
    <cfRule type="cellIs" dxfId="4054" priority="3548" operator="greaterThan">
      <formula>310</formula>
    </cfRule>
  </conditionalFormatting>
  <conditionalFormatting sqref="E2733">
    <cfRule type="cellIs" dxfId="4053" priority="3547" operator="greaterThan">
      <formula>280</formula>
    </cfRule>
  </conditionalFormatting>
  <conditionalFormatting sqref="E2734:E2735">
    <cfRule type="cellIs" dxfId="4052" priority="3528" operator="greaterThan">
      <formula>250</formula>
    </cfRule>
  </conditionalFormatting>
  <conditionalFormatting sqref="E2736">
    <cfRule type="cellIs" dxfId="4051" priority="3532" operator="greaterThan">
      <formula>270</formula>
    </cfRule>
  </conditionalFormatting>
  <conditionalFormatting sqref="E2737">
    <cfRule type="cellIs" dxfId="4050" priority="3531" operator="greaterThan">
      <formula>150</formula>
    </cfRule>
  </conditionalFormatting>
  <conditionalFormatting sqref="E2738">
    <cfRule type="cellIs" dxfId="4049" priority="3530" operator="greaterThan">
      <formula>310</formula>
    </cfRule>
  </conditionalFormatting>
  <conditionalFormatting sqref="E2739">
    <cfRule type="cellIs" dxfId="4048" priority="3529" operator="greaterThan">
      <formula>280</formula>
    </cfRule>
  </conditionalFormatting>
  <conditionalFormatting sqref="E2740:E2741">
    <cfRule type="cellIs" dxfId="4047" priority="3510" operator="greaterThan">
      <formula>250</formula>
    </cfRule>
  </conditionalFormatting>
  <conditionalFormatting sqref="E2742">
    <cfRule type="cellIs" dxfId="4046" priority="3514" operator="greaterThan">
      <formula>270</formula>
    </cfRule>
  </conditionalFormatting>
  <conditionalFormatting sqref="E2743">
    <cfRule type="cellIs" dxfId="4045" priority="3513" operator="greaterThan">
      <formula>150</formula>
    </cfRule>
  </conditionalFormatting>
  <conditionalFormatting sqref="E2744">
    <cfRule type="cellIs" dxfId="4044" priority="3512" operator="greaterThan">
      <formula>310</formula>
    </cfRule>
  </conditionalFormatting>
  <conditionalFormatting sqref="E2745">
    <cfRule type="cellIs" dxfId="4043" priority="3511" operator="greaterThan">
      <formula>280</formula>
    </cfRule>
  </conditionalFormatting>
  <conditionalFormatting sqref="E2746:E2747">
    <cfRule type="cellIs" dxfId="4042" priority="3492" operator="greaterThan">
      <formula>250</formula>
    </cfRule>
  </conditionalFormatting>
  <conditionalFormatting sqref="E2748">
    <cfRule type="cellIs" dxfId="4041" priority="3496" operator="greaterThan">
      <formula>270</formula>
    </cfRule>
  </conditionalFormatting>
  <conditionalFormatting sqref="E2749">
    <cfRule type="cellIs" dxfId="4040" priority="3495" operator="greaterThan">
      <formula>150</formula>
    </cfRule>
  </conditionalFormatting>
  <conditionalFormatting sqref="E2750">
    <cfRule type="cellIs" dxfId="4039" priority="3494" operator="greaterThan">
      <formula>310</formula>
    </cfRule>
  </conditionalFormatting>
  <conditionalFormatting sqref="E2751">
    <cfRule type="cellIs" dxfId="4038" priority="3493" operator="greaterThan">
      <formula>280</formula>
    </cfRule>
  </conditionalFormatting>
  <conditionalFormatting sqref="E2752:E2753">
    <cfRule type="cellIs" dxfId="4037" priority="3474" operator="greaterThan">
      <formula>250</formula>
    </cfRule>
  </conditionalFormatting>
  <conditionalFormatting sqref="E2754">
    <cfRule type="cellIs" dxfId="4036" priority="3478" operator="greaterThan">
      <formula>270</formula>
    </cfRule>
  </conditionalFormatting>
  <conditionalFormatting sqref="E2755">
    <cfRule type="cellIs" dxfId="4035" priority="3477" operator="greaterThan">
      <formula>150</formula>
    </cfRule>
  </conditionalFormatting>
  <conditionalFormatting sqref="E2756">
    <cfRule type="cellIs" dxfId="4034" priority="3476" operator="greaterThan">
      <formula>310</formula>
    </cfRule>
  </conditionalFormatting>
  <conditionalFormatting sqref="E2757">
    <cfRule type="cellIs" dxfId="4033" priority="3475" operator="greaterThan">
      <formula>280</formula>
    </cfRule>
  </conditionalFormatting>
  <conditionalFormatting sqref="E2758:E2759">
    <cfRule type="cellIs" dxfId="4032" priority="3456" operator="greaterThan">
      <formula>250</formula>
    </cfRule>
  </conditionalFormatting>
  <conditionalFormatting sqref="E2760">
    <cfRule type="cellIs" dxfId="4031" priority="3460" operator="greaterThan">
      <formula>270</formula>
    </cfRule>
  </conditionalFormatting>
  <conditionalFormatting sqref="E2761">
    <cfRule type="cellIs" dxfId="4030" priority="3459" operator="greaterThan">
      <formula>150</formula>
    </cfRule>
  </conditionalFormatting>
  <conditionalFormatting sqref="E2762">
    <cfRule type="cellIs" dxfId="4029" priority="3458" operator="greaterThan">
      <formula>310</formula>
    </cfRule>
  </conditionalFormatting>
  <conditionalFormatting sqref="E2763">
    <cfRule type="cellIs" dxfId="4028" priority="3457" operator="greaterThan">
      <formula>280</formula>
    </cfRule>
  </conditionalFormatting>
  <conditionalFormatting sqref="E2764:E2765">
    <cfRule type="cellIs" dxfId="4027" priority="3438" operator="greaterThan">
      <formula>250</formula>
    </cfRule>
  </conditionalFormatting>
  <conditionalFormatting sqref="E2766">
    <cfRule type="cellIs" dxfId="4026" priority="3442" operator="greaterThan">
      <formula>270</formula>
    </cfRule>
  </conditionalFormatting>
  <conditionalFormatting sqref="E2767">
    <cfRule type="cellIs" dxfId="4025" priority="3441" operator="greaterThan">
      <formula>150</formula>
    </cfRule>
  </conditionalFormatting>
  <conditionalFormatting sqref="E2768">
    <cfRule type="cellIs" dxfId="4024" priority="3440" operator="greaterThan">
      <formula>310</formula>
    </cfRule>
  </conditionalFormatting>
  <conditionalFormatting sqref="E2769">
    <cfRule type="cellIs" dxfId="4023" priority="3439" operator="greaterThan">
      <formula>280</formula>
    </cfRule>
  </conditionalFormatting>
  <conditionalFormatting sqref="E2770:E2771">
    <cfRule type="cellIs" dxfId="4022" priority="3420" operator="greaterThan">
      <formula>250</formula>
    </cfRule>
  </conditionalFormatting>
  <conditionalFormatting sqref="E2772">
    <cfRule type="cellIs" dxfId="4021" priority="3424" operator="greaterThan">
      <formula>270</formula>
    </cfRule>
  </conditionalFormatting>
  <conditionalFormatting sqref="E2773">
    <cfRule type="cellIs" dxfId="4020" priority="3423" operator="greaterThan">
      <formula>150</formula>
    </cfRule>
  </conditionalFormatting>
  <conditionalFormatting sqref="E2774">
    <cfRule type="cellIs" dxfId="4019" priority="3422" operator="greaterThan">
      <formula>310</formula>
    </cfRule>
  </conditionalFormatting>
  <conditionalFormatting sqref="E2775">
    <cfRule type="cellIs" dxfId="4018" priority="3421" operator="greaterThan">
      <formula>280</formula>
    </cfRule>
  </conditionalFormatting>
  <conditionalFormatting sqref="E2776:E2777">
    <cfRule type="cellIs" dxfId="4017" priority="3402" operator="greaterThan">
      <formula>250</formula>
    </cfRule>
  </conditionalFormatting>
  <conditionalFormatting sqref="E2778">
    <cfRule type="cellIs" dxfId="4016" priority="3406" operator="greaterThan">
      <formula>270</formula>
    </cfRule>
  </conditionalFormatting>
  <conditionalFormatting sqref="E2779">
    <cfRule type="cellIs" dxfId="4015" priority="3405" operator="greaterThan">
      <formula>150</formula>
    </cfRule>
  </conditionalFormatting>
  <conditionalFormatting sqref="E2780">
    <cfRule type="cellIs" dxfId="4014" priority="3404" operator="greaterThan">
      <formula>310</formula>
    </cfRule>
  </conditionalFormatting>
  <conditionalFormatting sqref="E2781">
    <cfRule type="cellIs" dxfId="4013" priority="3403" operator="greaterThan">
      <formula>280</formula>
    </cfRule>
  </conditionalFormatting>
  <conditionalFormatting sqref="E2782:E2783">
    <cfRule type="cellIs" dxfId="4012" priority="3384" operator="greaterThan">
      <formula>250</formula>
    </cfRule>
  </conditionalFormatting>
  <conditionalFormatting sqref="E2784">
    <cfRule type="cellIs" dxfId="4011" priority="3388" operator="greaterThan">
      <formula>270</formula>
    </cfRule>
  </conditionalFormatting>
  <conditionalFormatting sqref="E2785">
    <cfRule type="cellIs" dxfId="4010" priority="3387" operator="greaterThan">
      <formula>150</formula>
    </cfRule>
  </conditionalFormatting>
  <conditionalFormatting sqref="E2786">
    <cfRule type="cellIs" dxfId="4009" priority="3386" operator="greaterThan">
      <formula>310</formula>
    </cfRule>
  </conditionalFormatting>
  <conditionalFormatting sqref="E2787">
    <cfRule type="cellIs" dxfId="4008" priority="3385" operator="greaterThan">
      <formula>280</formula>
    </cfRule>
  </conditionalFormatting>
  <conditionalFormatting sqref="E2788:E2789">
    <cfRule type="cellIs" dxfId="4007" priority="3348" operator="greaterThan">
      <formula>250</formula>
    </cfRule>
  </conditionalFormatting>
  <conditionalFormatting sqref="E2790">
    <cfRule type="cellIs" dxfId="4006" priority="3352" operator="greaterThan">
      <formula>270</formula>
    </cfRule>
  </conditionalFormatting>
  <conditionalFormatting sqref="E2791">
    <cfRule type="cellIs" dxfId="4005" priority="3351" operator="greaterThan">
      <formula>150</formula>
    </cfRule>
  </conditionalFormatting>
  <conditionalFormatting sqref="E2792">
    <cfRule type="cellIs" dxfId="4004" priority="3350" operator="greaterThan">
      <formula>310</formula>
    </cfRule>
  </conditionalFormatting>
  <conditionalFormatting sqref="E2793">
    <cfRule type="cellIs" dxfId="4003" priority="3349" operator="greaterThan">
      <formula>280</formula>
    </cfRule>
  </conditionalFormatting>
  <conditionalFormatting sqref="E2794:E2795">
    <cfRule type="cellIs" dxfId="4002" priority="3330" operator="greaterThan">
      <formula>250</formula>
    </cfRule>
  </conditionalFormatting>
  <conditionalFormatting sqref="E2796">
    <cfRule type="cellIs" dxfId="4001" priority="3334" operator="greaterThan">
      <formula>270</formula>
    </cfRule>
  </conditionalFormatting>
  <conditionalFormatting sqref="E2797">
    <cfRule type="cellIs" dxfId="4000" priority="3333" operator="greaterThan">
      <formula>150</formula>
    </cfRule>
  </conditionalFormatting>
  <conditionalFormatting sqref="E2798">
    <cfRule type="cellIs" dxfId="3999" priority="3332" operator="greaterThan">
      <formula>310</formula>
    </cfRule>
  </conditionalFormatting>
  <conditionalFormatting sqref="E2799">
    <cfRule type="cellIs" dxfId="3998" priority="3331" operator="greaterThan">
      <formula>280</formula>
    </cfRule>
  </conditionalFormatting>
  <conditionalFormatting sqref="E2800:E2801">
    <cfRule type="cellIs" dxfId="3997" priority="3312" operator="greaterThan">
      <formula>250</formula>
    </cfRule>
  </conditionalFormatting>
  <conditionalFormatting sqref="E2802">
    <cfRule type="cellIs" dxfId="3996" priority="3316" operator="greaterThan">
      <formula>270</formula>
    </cfRule>
  </conditionalFormatting>
  <conditionalFormatting sqref="E2803">
    <cfRule type="cellIs" dxfId="3995" priority="3315" operator="greaterThan">
      <formula>150</formula>
    </cfRule>
  </conditionalFormatting>
  <conditionalFormatting sqref="E2804">
    <cfRule type="cellIs" dxfId="3994" priority="3314" operator="greaterThan">
      <formula>310</formula>
    </cfRule>
  </conditionalFormatting>
  <conditionalFormatting sqref="E2805">
    <cfRule type="cellIs" dxfId="3993" priority="3313" operator="greaterThan">
      <formula>280</formula>
    </cfRule>
  </conditionalFormatting>
  <conditionalFormatting sqref="E2806:E2807">
    <cfRule type="cellIs" dxfId="3992" priority="3294" operator="greaterThan">
      <formula>250</formula>
    </cfRule>
  </conditionalFormatting>
  <conditionalFormatting sqref="E2808">
    <cfRule type="cellIs" dxfId="3991" priority="3298" operator="greaterThan">
      <formula>270</formula>
    </cfRule>
  </conditionalFormatting>
  <conditionalFormatting sqref="E2809">
    <cfRule type="cellIs" dxfId="3990" priority="3297" operator="greaterThan">
      <formula>150</formula>
    </cfRule>
  </conditionalFormatting>
  <conditionalFormatting sqref="E2810">
    <cfRule type="cellIs" dxfId="3989" priority="3296" operator="greaterThan">
      <formula>310</formula>
    </cfRule>
  </conditionalFormatting>
  <conditionalFormatting sqref="E2811">
    <cfRule type="cellIs" dxfId="3988" priority="3295" operator="greaterThan">
      <formula>280</formula>
    </cfRule>
  </conditionalFormatting>
  <conditionalFormatting sqref="E2812:E2813">
    <cfRule type="cellIs" dxfId="3987" priority="3276" operator="greaterThan">
      <formula>250</formula>
    </cfRule>
  </conditionalFormatting>
  <conditionalFormatting sqref="E2814">
    <cfRule type="cellIs" dxfId="3986" priority="3280" operator="greaterThan">
      <formula>270</formula>
    </cfRule>
  </conditionalFormatting>
  <conditionalFormatting sqref="E2815">
    <cfRule type="cellIs" dxfId="3985" priority="3279" operator="greaterThan">
      <formula>150</formula>
    </cfRule>
  </conditionalFormatting>
  <conditionalFormatting sqref="E2816">
    <cfRule type="cellIs" dxfId="3984" priority="3278" operator="greaterThan">
      <formula>310</formula>
    </cfRule>
  </conditionalFormatting>
  <conditionalFormatting sqref="E2817">
    <cfRule type="cellIs" dxfId="3983" priority="3277" operator="greaterThan">
      <formula>280</formula>
    </cfRule>
  </conditionalFormatting>
  <conditionalFormatting sqref="E2818:E2819">
    <cfRule type="cellIs" dxfId="3982" priority="3258" operator="greaterThan">
      <formula>250</formula>
    </cfRule>
  </conditionalFormatting>
  <conditionalFormatting sqref="E2820">
    <cfRule type="cellIs" dxfId="3981" priority="3262" operator="greaterThan">
      <formula>270</formula>
    </cfRule>
  </conditionalFormatting>
  <conditionalFormatting sqref="E2821">
    <cfRule type="cellIs" dxfId="3980" priority="3261" operator="greaterThan">
      <formula>150</formula>
    </cfRule>
  </conditionalFormatting>
  <conditionalFormatting sqref="E2822">
    <cfRule type="cellIs" dxfId="3979" priority="3260" operator="greaterThan">
      <formula>310</formula>
    </cfRule>
  </conditionalFormatting>
  <conditionalFormatting sqref="E2823">
    <cfRule type="cellIs" dxfId="3978" priority="3259" operator="greaterThan">
      <formula>280</formula>
    </cfRule>
  </conditionalFormatting>
  <conditionalFormatting sqref="E2824:E2825">
    <cfRule type="cellIs" dxfId="3977" priority="3240" operator="greaterThan">
      <formula>250</formula>
    </cfRule>
  </conditionalFormatting>
  <conditionalFormatting sqref="E2826">
    <cfRule type="cellIs" dxfId="3976" priority="3244" operator="greaterThan">
      <formula>270</formula>
    </cfRule>
  </conditionalFormatting>
  <conditionalFormatting sqref="E2827">
    <cfRule type="cellIs" dxfId="3975" priority="3243" operator="greaterThan">
      <formula>150</formula>
    </cfRule>
  </conditionalFormatting>
  <conditionalFormatting sqref="E2828">
    <cfRule type="cellIs" dxfId="3974" priority="3242" operator="greaterThan">
      <formula>310</formula>
    </cfRule>
  </conditionalFormatting>
  <conditionalFormatting sqref="E2829">
    <cfRule type="cellIs" dxfId="3973" priority="3241" operator="greaterThan">
      <formula>280</formula>
    </cfRule>
  </conditionalFormatting>
  <conditionalFormatting sqref="E2830:E2831">
    <cfRule type="cellIs" dxfId="3972" priority="3222" operator="greaterThan">
      <formula>250</formula>
    </cfRule>
  </conditionalFormatting>
  <conditionalFormatting sqref="E2832">
    <cfRule type="cellIs" dxfId="3971" priority="3226" operator="greaterThan">
      <formula>270</formula>
    </cfRule>
  </conditionalFormatting>
  <conditionalFormatting sqref="E2833">
    <cfRule type="cellIs" dxfId="3970" priority="3225" operator="greaterThan">
      <formula>150</formula>
    </cfRule>
  </conditionalFormatting>
  <conditionalFormatting sqref="E2834">
    <cfRule type="cellIs" dxfId="3969" priority="3224" operator="greaterThan">
      <formula>310</formula>
    </cfRule>
  </conditionalFormatting>
  <conditionalFormatting sqref="E2835">
    <cfRule type="cellIs" dxfId="3968" priority="3223" operator="greaterThan">
      <formula>280</formula>
    </cfRule>
  </conditionalFormatting>
  <conditionalFormatting sqref="E2836:E2837">
    <cfRule type="cellIs" dxfId="3967" priority="3204" operator="greaterThan">
      <formula>250</formula>
    </cfRule>
  </conditionalFormatting>
  <conditionalFormatting sqref="E2838">
    <cfRule type="cellIs" dxfId="3966" priority="3208" operator="greaterThan">
      <formula>270</formula>
    </cfRule>
  </conditionalFormatting>
  <conditionalFormatting sqref="E2839">
    <cfRule type="cellIs" dxfId="3965" priority="3207" operator="greaterThan">
      <formula>150</formula>
    </cfRule>
  </conditionalFormatting>
  <conditionalFormatting sqref="E2840">
    <cfRule type="cellIs" dxfId="3964" priority="3206" operator="greaterThan">
      <formula>310</formula>
    </cfRule>
  </conditionalFormatting>
  <conditionalFormatting sqref="E2841">
    <cfRule type="cellIs" dxfId="3963" priority="3205" operator="greaterThan">
      <formula>280</formula>
    </cfRule>
  </conditionalFormatting>
  <conditionalFormatting sqref="E2842:E2843">
    <cfRule type="cellIs" dxfId="3962" priority="3168" operator="greaterThan">
      <formula>250</formula>
    </cfRule>
  </conditionalFormatting>
  <conditionalFormatting sqref="E2844">
    <cfRule type="cellIs" dxfId="3961" priority="3172" operator="greaterThan">
      <formula>270</formula>
    </cfRule>
  </conditionalFormatting>
  <conditionalFormatting sqref="E2845">
    <cfRule type="cellIs" dxfId="3960" priority="3171" operator="greaterThan">
      <formula>150</formula>
    </cfRule>
  </conditionalFormatting>
  <conditionalFormatting sqref="E2846">
    <cfRule type="cellIs" dxfId="3959" priority="3170" operator="greaterThan">
      <formula>310</formula>
    </cfRule>
  </conditionalFormatting>
  <conditionalFormatting sqref="E2847">
    <cfRule type="cellIs" dxfId="3958" priority="3169" operator="greaterThan">
      <formula>280</formula>
    </cfRule>
  </conditionalFormatting>
  <conditionalFormatting sqref="E2848:E2849">
    <cfRule type="cellIs" dxfId="3957" priority="3150" operator="greaterThan">
      <formula>250</formula>
    </cfRule>
  </conditionalFormatting>
  <conditionalFormatting sqref="E2850">
    <cfRule type="cellIs" dxfId="3956" priority="3154" operator="greaterThan">
      <formula>270</formula>
    </cfRule>
  </conditionalFormatting>
  <conditionalFormatting sqref="E2851">
    <cfRule type="cellIs" dxfId="3955" priority="3153" operator="greaterThan">
      <formula>150</formula>
    </cfRule>
  </conditionalFormatting>
  <conditionalFormatting sqref="E2852">
    <cfRule type="cellIs" dxfId="3954" priority="3152" operator="greaterThan">
      <formula>310</formula>
    </cfRule>
  </conditionalFormatting>
  <conditionalFormatting sqref="E2853">
    <cfRule type="cellIs" dxfId="3953" priority="3151" operator="greaterThan">
      <formula>280</formula>
    </cfRule>
  </conditionalFormatting>
  <conditionalFormatting sqref="E2854:E2855">
    <cfRule type="cellIs" dxfId="3952" priority="3132" operator="greaterThan">
      <formula>250</formula>
    </cfRule>
  </conditionalFormatting>
  <conditionalFormatting sqref="E2856">
    <cfRule type="cellIs" dxfId="3951" priority="3136" operator="greaterThan">
      <formula>270</formula>
    </cfRule>
  </conditionalFormatting>
  <conditionalFormatting sqref="E2857">
    <cfRule type="cellIs" dxfId="3950" priority="3135" operator="greaterThan">
      <formula>150</formula>
    </cfRule>
  </conditionalFormatting>
  <conditionalFormatting sqref="E2858">
    <cfRule type="cellIs" dxfId="3949" priority="3134" operator="greaterThan">
      <formula>310</formula>
    </cfRule>
  </conditionalFormatting>
  <conditionalFormatting sqref="E2859">
    <cfRule type="cellIs" dxfId="3948" priority="3133" operator="greaterThan">
      <formula>280</formula>
    </cfRule>
  </conditionalFormatting>
  <conditionalFormatting sqref="E2860:E2861">
    <cfRule type="cellIs" dxfId="3947" priority="3114" operator="greaterThan">
      <formula>250</formula>
    </cfRule>
  </conditionalFormatting>
  <conditionalFormatting sqref="E2862">
    <cfRule type="cellIs" dxfId="3946" priority="3118" operator="greaterThan">
      <formula>270</formula>
    </cfRule>
  </conditionalFormatting>
  <conditionalFormatting sqref="E2863">
    <cfRule type="cellIs" dxfId="3945" priority="3117" operator="greaterThan">
      <formula>150</formula>
    </cfRule>
  </conditionalFormatting>
  <conditionalFormatting sqref="E2864">
    <cfRule type="cellIs" dxfId="3944" priority="3116" operator="greaterThan">
      <formula>310</formula>
    </cfRule>
  </conditionalFormatting>
  <conditionalFormatting sqref="E2865">
    <cfRule type="cellIs" dxfId="3943" priority="3115" operator="greaterThan">
      <formula>280</formula>
    </cfRule>
  </conditionalFormatting>
  <conditionalFormatting sqref="E2866:E2867">
    <cfRule type="cellIs" dxfId="3942" priority="3096" operator="greaterThan">
      <formula>250</formula>
    </cfRule>
  </conditionalFormatting>
  <conditionalFormatting sqref="E2868">
    <cfRule type="cellIs" dxfId="3941" priority="3100" operator="greaterThan">
      <formula>270</formula>
    </cfRule>
  </conditionalFormatting>
  <conditionalFormatting sqref="E2869">
    <cfRule type="cellIs" dxfId="3940" priority="3099" operator="greaterThan">
      <formula>150</formula>
    </cfRule>
  </conditionalFormatting>
  <conditionalFormatting sqref="E2870">
    <cfRule type="cellIs" dxfId="3939" priority="3098" operator="greaterThan">
      <formula>310</formula>
    </cfRule>
  </conditionalFormatting>
  <conditionalFormatting sqref="E2871">
    <cfRule type="cellIs" dxfId="3938" priority="3097" operator="greaterThan">
      <formula>280</formula>
    </cfRule>
  </conditionalFormatting>
  <conditionalFormatting sqref="E2872:E2873">
    <cfRule type="cellIs" dxfId="3937" priority="3078" operator="greaterThan">
      <formula>250</formula>
    </cfRule>
  </conditionalFormatting>
  <conditionalFormatting sqref="E2874">
    <cfRule type="cellIs" dxfId="3936" priority="3082" operator="greaterThan">
      <formula>270</formula>
    </cfRule>
  </conditionalFormatting>
  <conditionalFormatting sqref="E2875">
    <cfRule type="cellIs" dxfId="3935" priority="3081" operator="greaterThan">
      <formula>150</formula>
    </cfRule>
  </conditionalFormatting>
  <conditionalFormatting sqref="E2876">
    <cfRule type="cellIs" dxfId="3934" priority="3080" operator="greaterThan">
      <formula>310</formula>
    </cfRule>
  </conditionalFormatting>
  <conditionalFormatting sqref="E2877">
    <cfRule type="cellIs" dxfId="3933" priority="3079" operator="greaterThan">
      <formula>280</formula>
    </cfRule>
  </conditionalFormatting>
  <conditionalFormatting sqref="E2878:E2879">
    <cfRule type="cellIs" dxfId="3932" priority="3060" operator="greaterThan">
      <formula>250</formula>
    </cfRule>
  </conditionalFormatting>
  <conditionalFormatting sqref="E2880">
    <cfRule type="cellIs" dxfId="3931" priority="3064" operator="greaterThan">
      <formula>270</formula>
    </cfRule>
  </conditionalFormatting>
  <conditionalFormatting sqref="E2881">
    <cfRule type="cellIs" dxfId="3930" priority="3063" operator="greaterThan">
      <formula>150</formula>
    </cfRule>
  </conditionalFormatting>
  <conditionalFormatting sqref="E2882">
    <cfRule type="cellIs" dxfId="3929" priority="3062" operator="greaterThan">
      <formula>310</formula>
    </cfRule>
  </conditionalFormatting>
  <conditionalFormatting sqref="E2883">
    <cfRule type="cellIs" dxfId="3928" priority="3061" operator="greaterThan">
      <formula>280</formula>
    </cfRule>
  </conditionalFormatting>
  <conditionalFormatting sqref="E2884:E2885">
    <cfRule type="cellIs" dxfId="3927" priority="3042" operator="greaterThan">
      <formula>250</formula>
    </cfRule>
  </conditionalFormatting>
  <conditionalFormatting sqref="E2886">
    <cfRule type="cellIs" dxfId="3926" priority="3046" operator="greaterThan">
      <formula>270</formula>
    </cfRule>
  </conditionalFormatting>
  <conditionalFormatting sqref="E2887">
    <cfRule type="cellIs" dxfId="3925" priority="3045" operator="greaterThan">
      <formula>150</formula>
    </cfRule>
  </conditionalFormatting>
  <conditionalFormatting sqref="E2888">
    <cfRule type="cellIs" dxfId="3924" priority="3044" operator="greaterThan">
      <formula>310</formula>
    </cfRule>
  </conditionalFormatting>
  <conditionalFormatting sqref="E2889">
    <cfRule type="cellIs" dxfId="3923" priority="3043" operator="greaterThan">
      <formula>280</formula>
    </cfRule>
  </conditionalFormatting>
  <conditionalFormatting sqref="E2890:E2891">
    <cfRule type="cellIs" dxfId="3922" priority="3024" operator="greaterThan">
      <formula>250</formula>
    </cfRule>
  </conditionalFormatting>
  <conditionalFormatting sqref="E2892">
    <cfRule type="cellIs" dxfId="3921" priority="3028" operator="greaterThan">
      <formula>270</formula>
    </cfRule>
  </conditionalFormatting>
  <conditionalFormatting sqref="E2893">
    <cfRule type="cellIs" dxfId="3920" priority="3027" operator="greaterThan">
      <formula>150</formula>
    </cfRule>
  </conditionalFormatting>
  <conditionalFormatting sqref="E2894">
    <cfRule type="cellIs" dxfId="3919" priority="3026" operator="greaterThan">
      <formula>310</formula>
    </cfRule>
  </conditionalFormatting>
  <conditionalFormatting sqref="E2895">
    <cfRule type="cellIs" dxfId="3918" priority="3025" operator="greaterThan">
      <formula>280</formula>
    </cfRule>
  </conditionalFormatting>
  <conditionalFormatting sqref="E2896:E2897">
    <cfRule type="cellIs" dxfId="3917" priority="2988" operator="greaterThan">
      <formula>250</formula>
    </cfRule>
  </conditionalFormatting>
  <conditionalFormatting sqref="E2898">
    <cfRule type="cellIs" dxfId="3916" priority="2992" operator="greaterThan">
      <formula>270</formula>
    </cfRule>
  </conditionalFormatting>
  <conditionalFormatting sqref="E2899">
    <cfRule type="cellIs" dxfId="3915" priority="2991" operator="greaterThan">
      <formula>150</formula>
    </cfRule>
  </conditionalFormatting>
  <conditionalFormatting sqref="E2900">
    <cfRule type="cellIs" dxfId="3914" priority="2990" operator="greaterThan">
      <formula>310</formula>
    </cfRule>
  </conditionalFormatting>
  <conditionalFormatting sqref="E2901">
    <cfRule type="cellIs" dxfId="3913" priority="2989" operator="greaterThan">
      <formula>280</formula>
    </cfRule>
  </conditionalFormatting>
  <conditionalFormatting sqref="E2902:E2903">
    <cfRule type="cellIs" dxfId="3912" priority="2970" operator="greaterThan">
      <formula>250</formula>
    </cfRule>
  </conditionalFormatting>
  <conditionalFormatting sqref="E2904">
    <cfRule type="cellIs" dxfId="3911" priority="2974" operator="greaterThan">
      <formula>270</formula>
    </cfRule>
  </conditionalFormatting>
  <conditionalFormatting sqref="E2905">
    <cfRule type="cellIs" dxfId="3910" priority="2973" operator="greaterThan">
      <formula>150</formula>
    </cfRule>
  </conditionalFormatting>
  <conditionalFormatting sqref="E2906">
    <cfRule type="cellIs" dxfId="3909" priority="2972" operator="greaterThan">
      <formula>310</formula>
    </cfRule>
  </conditionalFormatting>
  <conditionalFormatting sqref="E2907">
    <cfRule type="cellIs" dxfId="3908" priority="2971" operator="greaterThan">
      <formula>280</formula>
    </cfRule>
  </conditionalFormatting>
  <conditionalFormatting sqref="E2908:E2909">
    <cfRule type="cellIs" dxfId="3907" priority="2952" operator="greaterThan">
      <formula>250</formula>
    </cfRule>
  </conditionalFormatting>
  <conditionalFormatting sqref="E2910">
    <cfRule type="cellIs" dxfId="3906" priority="2956" operator="greaterThan">
      <formula>270</formula>
    </cfRule>
  </conditionalFormatting>
  <conditionalFormatting sqref="E2911">
    <cfRule type="cellIs" dxfId="3905" priority="2955" operator="greaterThan">
      <formula>150</formula>
    </cfRule>
  </conditionalFormatting>
  <conditionalFormatting sqref="E2912">
    <cfRule type="cellIs" dxfId="3904" priority="2954" operator="greaterThan">
      <formula>310</formula>
    </cfRule>
  </conditionalFormatting>
  <conditionalFormatting sqref="E2913">
    <cfRule type="cellIs" dxfId="3903" priority="2953" operator="greaterThan">
      <formula>280</formula>
    </cfRule>
  </conditionalFormatting>
  <conditionalFormatting sqref="E2914:E2915">
    <cfRule type="cellIs" dxfId="3902" priority="2934" operator="greaterThan">
      <formula>250</formula>
    </cfRule>
  </conditionalFormatting>
  <conditionalFormatting sqref="E2916">
    <cfRule type="cellIs" dxfId="3901" priority="2938" operator="greaterThan">
      <formula>270</formula>
    </cfRule>
  </conditionalFormatting>
  <conditionalFormatting sqref="E2917">
    <cfRule type="cellIs" dxfId="3900" priority="2937" operator="greaterThan">
      <formula>150</formula>
    </cfRule>
  </conditionalFormatting>
  <conditionalFormatting sqref="E2918">
    <cfRule type="cellIs" dxfId="3899" priority="2936" operator="greaterThan">
      <formula>310</formula>
    </cfRule>
  </conditionalFormatting>
  <conditionalFormatting sqref="E2919">
    <cfRule type="cellIs" dxfId="3898" priority="2935" operator="greaterThan">
      <formula>280</formula>
    </cfRule>
  </conditionalFormatting>
  <conditionalFormatting sqref="E2920:E2921">
    <cfRule type="cellIs" dxfId="3897" priority="2916" operator="greaterThan">
      <formula>250</formula>
    </cfRule>
  </conditionalFormatting>
  <conditionalFormatting sqref="E2922">
    <cfRule type="cellIs" dxfId="3896" priority="2920" operator="greaterThan">
      <formula>270</formula>
    </cfRule>
  </conditionalFormatting>
  <conditionalFormatting sqref="E2923">
    <cfRule type="cellIs" dxfId="3895" priority="2919" operator="greaterThan">
      <formula>150</formula>
    </cfRule>
  </conditionalFormatting>
  <conditionalFormatting sqref="E2924">
    <cfRule type="cellIs" dxfId="3894" priority="2918" operator="greaterThan">
      <formula>310</formula>
    </cfRule>
  </conditionalFormatting>
  <conditionalFormatting sqref="E2925">
    <cfRule type="cellIs" dxfId="3893" priority="2917" operator="greaterThan">
      <formula>280</formula>
    </cfRule>
  </conditionalFormatting>
  <conditionalFormatting sqref="E2926:E2927">
    <cfRule type="cellIs" dxfId="3892" priority="2898" operator="greaterThan">
      <formula>250</formula>
    </cfRule>
  </conditionalFormatting>
  <conditionalFormatting sqref="E2928">
    <cfRule type="cellIs" dxfId="3891" priority="2902" operator="greaterThan">
      <formula>270</formula>
    </cfRule>
  </conditionalFormatting>
  <conditionalFormatting sqref="E2929">
    <cfRule type="cellIs" dxfId="3890" priority="2901" operator="greaterThan">
      <formula>150</formula>
    </cfRule>
  </conditionalFormatting>
  <conditionalFormatting sqref="E2930">
    <cfRule type="cellIs" dxfId="3889" priority="2900" operator="greaterThan">
      <formula>310</formula>
    </cfRule>
  </conditionalFormatting>
  <conditionalFormatting sqref="E2931">
    <cfRule type="cellIs" dxfId="3888" priority="2899" operator="greaterThan">
      <formula>280</formula>
    </cfRule>
  </conditionalFormatting>
  <conditionalFormatting sqref="E2932:E2933">
    <cfRule type="cellIs" dxfId="3887" priority="2880" operator="greaterThan">
      <formula>250</formula>
    </cfRule>
  </conditionalFormatting>
  <conditionalFormatting sqref="E2934">
    <cfRule type="cellIs" dxfId="3886" priority="2884" operator="greaterThan">
      <formula>270</formula>
    </cfRule>
  </conditionalFormatting>
  <conditionalFormatting sqref="E2935">
    <cfRule type="cellIs" dxfId="3885" priority="2883" operator="greaterThan">
      <formula>150</formula>
    </cfRule>
  </conditionalFormatting>
  <conditionalFormatting sqref="E2936">
    <cfRule type="cellIs" dxfId="3884" priority="2882" operator="greaterThan">
      <formula>310</formula>
    </cfRule>
  </conditionalFormatting>
  <conditionalFormatting sqref="E2937">
    <cfRule type="cellIs" dxfId="3883" priority="2881" operator="greaterThan">
      <formula>280</formula>
    </cfRule>
  </conditionalFormatting>
  <conditionalFormatting sqref="E2938:E2939">
    <cfRule type="cellIs" dxfId="3882" priority="2862" operator="greaterThan">
      <formula>250</formula>
    </cfRule>
  </conditionalFormatting>
  <conditionalFormatting sqref="E2940">
    <cfRule type="cellIs" dxfId="3881" priority="2866" operator="greaterThan">
      <formula>270</formula>
    </cfRule>
  </conditionalFormatting>
  <conditionalFormatting sqref="E2941">
    <cfRule type="cellIs" dxfId="3880" priority="2865" operator="greaterThan">
      <formula>150</formula>
    </cfRule>
  </conditionalFormatting>
  <conditionalFormatting sqref="E2942">
    <cfRule type="cellIs" dxfId="3879" priority="2864" operator="greaterThan">
      <formula>310</formula>
    </cfRule>
  </conditionalFormatting>
  <conditionalFormatting sqref="E2943">
    <cfRule type="cellIs" dxfId="3878" priority="2863" operator="greaterThan">
      <formula>280</formula>
    </cfRule>
  </conditionalFormatting>
  <conditionalFormatting sqref="E2944:E2945">
    <cfRule type="cellIs" dxfId="3877" priority="2844" operator="greaterThan">
      <formula>250</formula>
    </cfRule>
  </conditionalFormatting>
  <conditionalFormatting sqref="E2946">
    <cfRule type="cellIs" dxfId="3876" priority="2848" operator="greaterThan">
      <formula>270</formula>
    </cfRule>
  </conditionalFormatting>
  <conditionalFormatting sqref="E2947">
    <cfRule type="cellIs" dxfId="3875" priority="2847" operator="greaterThan">
      <formula>150</formula>
    </cfRule>
  </conditionalFormatting>
  <conditionalFormatting sqref="E2948">
    <cfRule type="cellIs" dxfId="3874" priority="2846" operator="greaterThan">
      <formula>310</formula>
    </cfRule>
  </conditionalFormatting>
  <conditionalFormatting sqref="E2949">
    <cfRule type="cellIs" dxfId="3873" priority="2845" operator="greaterThan">
      <formula>280</formula>
    </cfRule>
  </conditionalFormatting>
  <conditionalFormatting sqref="E2950:E2951">
    <cfRule type="cellIs" dxfId="3872" priority="2826" operator="greaterThan">
      <formula>250</formula>
    </cfRule>
  </conditionalFormatting>
  <conditionalFormatting sqref="E2952">
    <cfRule type="cellIs" dxfId="3871" priority="2830" operator="greaterThan">
      <formula>270</formula>
    </cfRule>
  </conditionalFormatting>
  <conditionalFormatting sqref="E2953">
    <cfRule type="cellIs" dxfId="3870" priority="2829" operator="greaterThan">
      <formula>150</formula>
    </cfRule>
  </conditionalFormatting>
  <conditionalFormatting sqref="E2954">
    <cfRule type="cellIs" dxfId="3869" priority="2828" operator="greaterThan">
      <formula>310</formula>
    </cfRule>
  </conditionalFormatting>
  <conditionalFormatting sqref="E2955">
    <cfRule type="cellIs" dxfId="3868" priority="2827" operator="greaterThan">
      <formula>280</formula>
    </cfRule>
  </conditionalFormatting>
  <conditionalFormatting sqref="E2956:E2957">
    <cfRule type="cellIs" dxfId="3867" priority="2808" operator="greaterThan">
      <formula>250</formula>
    </cfRule>
  </conditionalFormatting>
  <conditionalFormatting sqref="E2958">
    <cfRule type="cellIs" dxfId="3866" priority="2812" operator="greaterThan">
      <formula>270</formula>
    </cfRule>
  </conditionalFormatting>
  <conditionalFormatting sqref="E2959">
    <cfRule type="cellIs" dxfId="3865" priority="2811" operator="greaterThan">
      <formula>150</formula>
    </cfRule>
  </conditionalFormatting>
  <conditionalFormatting sqref="E2960">
    <cfRule type="cellIs" dxfId="3864" priority="2810" operator="greaterThan">
      <formula>310</formula>
    </cfRule>
  </conditionalFormatting>
  <conditionalFormatting sqref="E2961">
    <cfRule type="cellIs" dxfId="3863" priority="2809" operator="greaterThan">
      <formula>280</formula>
    </cfRule>
  </conditionalFormatting>
  <conditionalFormatting sqref="E2962:E2963">
    <cfRule type="cellIs" dxfId="3862" priority="2790" operator="greaterThan">
      <formula>250</formula>
    </cfRule>
  </conditionalFormatting>
  <conditionalFormatting sqref="E2964">
    <cfRule type="cellIs" dxfId="3861" priority="2794" operator="greaterThan">
      <formula>270</formula>
    </cfRule>
  </conditionalFormatting>
  <conditionalFormatting sqref="E2965">
    <cfRule type="cellIs" dxfId="3860" priority="2793" operator="greaterThan">
      <formula>150</formula>
    </cfRule>
  </conditionalFormatting>
  <conditionalFormatting sqref="E2966">
    <cfRule type="cellIs" dxfId="3859" priority="2792" operator="greaterThan">
      <formula>310</formula>
    </cfRule>
  </conditionalFormatting>
  <conditionalFormatting sqref="E2967">
    <cfRule type="cellIs" dxfId="3858" priority="2791" operator="greaterThan">
      <formula>280</formula>
    </cfRule>
  </conditionalFormatting>
  <conditionalFormatting sqref="E2968:E2969">
    <cfRule type="cellIs" dxfId="3857" priority="2755" operator="greaterThan">
      <formula>250</formula>
    </cfRule>
  </conditionalFormatting>
  <conditionalFormatting sqref="E2970">
    <cfRule type="cellIs" dxfId="3856" priority="2759" operator="greaterThan">
      <formula>270</formula>
    </cfRule>
  </conditionalFormatting>
  <conditionalFormatting sqref="E2971">
    <cfRule type="cellIs" dxfId="3855" priority="2758" operator="greaterThan">
      <formula>150</formula>
    </cfRule>
  </conditionalFormatting>
  <conditionalFormatting sqref="E2972">
    <cfRule type="cellIs" dxfId="3854" priority="2757" operator="greaterThan">
      <formula>310</formula>
    </cfRule>
  </conditionalFormatting>
  <conditionalFormatting sqref="E2973">
    <cfRule type="cellIs" dxfId="3853" priority="2756" operator="greaterThan">
      <formula>280</formula>
    </cfRule>
  </conditionalFormatting>
  <conditionalFormatting sqref="E2974:E2975">
    <cfRule type="cellIs" dxfId="3852" priority="2737" operator="greaterThan">
      <formula>250</formula>
    </cfRule>
  </conditionalFormatting>
  <conditionalFormatting sqref="E2976">
    <cfRule type="cellIs" dxfId="3851" priority="2741" operator="greaterThan">
      <formula>270</formula>
    </cfRule>
  </conditionalFormatting>
  <conditionalFormatting sqref="E2977">
    <cfRule type="cellIs" dxfId="3850" priority="2740" operator="greaterThan">
      <formula>150</formula>
    </cfRule>
  </conditionalFormatting>
  <conditionalFormatting sqref="E2978">
    <cfRule type="cellIs" dxfId="3849" priority="2739" operator="greaterThan">
      <formula>310</formula>
    </cfRule>
  </conditionalFormatting>
  <conditionalFormatting sqref="E2979">
    <cfRule type="cellIs" dxfId="3848" priority="2738" operator="greaterThan">
      <formula>280</formula>
    </cfRule>
  </conditionalFormatting>
  <conditionalFormatting sqref="E2980:E2981">
    <cfRule type="cellIs" dxfId="3847" priority="2719" operator="greaterThan">
      <formula>250</formula>
    </cfRule>
  </conditionalFormatting>
  <conditionalFormatting sqref="E2982">
    <cfRule type="cellIs" dxfId="3846" priority="2723" operator="greaterThan">
      <formula>270</formula>
    </cfRule>
  </conditionalFormatting>
  <conditionalFormatting sqref="E2983">
    <cfRule type="cellIs" dxfId="3845" priority="2722" operator="greaterThan">
      <formula>150</formula>
    </cfRule>
  </conditionalFormatting>
  <conditionalFormatting sqref="E2984">
    <cfRule type="cellIs" dxfId="3844" priority="2721" operator="greaterThan">
      <formula>310</formula>
    </cfRule>
  </conditionalFormatting>
  <conditionalFormatting sqref="E2985">
    <cfRule type="cellIs" dxfId="3843" priority="2720" operator="greaterThan">
      <formula>280</formula>
    </cfRule>
  </conditionalFormatting>
  <conditionalFormatting sqref="E2986:E2987">
    <cfRule type="cellIs" dxfId="3842" priority="2702" operator="greaterThan">
      <formula>250</formula>
    </cfRule>
  </conditionalFormatting>
  <conditionalFormatting sqref="E2988">
    <cfRule type="cellIs" dxfId="3841" priority="2706" operator="greaterThan">
      <formula>270</formula>
    </cfRule>
  </conditionalFormatting>
  <conditionalFormatting sqref="E2989">
    <cfRule type="cellIs" dxfId="3840" priority="2705" operator="greaterThan">
      <formula>150</formula>
    </cfRule>
  </conditionalFormatting>
  <conditionalFormatting sqref="E2990">
    <cfRule type="cellIs" dxfId="3839" priority="2704" operator="greaterThan">
      <formula>310</formula>
    </cfRule>
  </conditionalFormatting>
  <conditionalFormatting sqref="E2991">
    <cfRule type="cellIs" dxfId="3838" priority="2703" operator="greaterThan">
      <formula>280</formula>
    </cfRule>
  </conditionalFormatting>
  <conditionalFormatting sqref="E2992:E2993">
    <cfRule type="cellIs" dxfId="3837" priority="2684" operator="greaterThan">
      <formula>250</formula>
    </cfRule>
  </conditionalFormatting>
  <conditionalFormatting sqref="E2994">
    <cfRule type="cellIs" dxfId="3836" priority="2688" operator="greaterThan">
      <formula>270</formula>
    </cfRule>
  </conditionalFormatting>
  <conditionalFormatting sqref="E2995">
    <cfRule type="cellIs" dxfId="3835" priority="2687" operator="greaterThan">
      <formula>150</formula>
    </cfRule>
  </conditionalFormatting>
  <conditionalFormatting sqref="E2996">
    <cfRule type="cellIs" dxfId="3834" priority="2686" operator="greaterThan">
      <formula>310</formula>
    </cfRule>
  </conditionalFormatting>
  <conditionalFormatting sqref="E2997">
    <cfRule type="cellIs" dxfId="3833" priority="2685" operator="greaterThan">
      <formula>280</formula>
    </cfRule>
  </conditionalFormatting>
  <conditionalFormatting sqref="E2998:E2999">
    <cfRule type="cellIs" dxfId="3832" priority="2666" operator="greaterThan">
      <formula>250</formula>
    </cfRule>
  </conditionalFormatting>
  <conditionalFormatting sqref="E3000">
    <cfRule type="cellIs" dxfId="3831" priority="2670" operator="greaterThan">
      <formula>270</formula>
    </cfRule>
  </conditionalFormatting>
  <conditionalFormatting sqref="E3001">
    <cfRule type="cellIs" dxfId="3830" priority="2669" operator="greaterThan">
      <formula>150</formula>
    </cfRule>
  </conditionalFormatting>
  <conditionalFormatting sqref="E3002">
    <cfRule type="cellIs" dxfId="3829" priority="2668" operator="greaterThan">
      <formula>310</formula>
    </cfRule>
  </conditionalFormatting>
  <conditionalFormatting sqref="E3003">
    <cfRule type="cellIs" dxfId="3828" priority="2667" operator="greaterThan">
      <formula>280</formula>
    </cfRule>
  </conditionalFormatting>
  <conditionalFormatting sqref="E3004:E3005">
    <cfRule type="cellIs" dxfId="3827" priority="2648" operator="greaterThan">
      <formula>250</formula>
    </cfRule>
  </conditionalFormatting>
  <conditionalFormatting sqref="E3006">
    <cfRule type="cellIs" dxfId="3826" priority="2652" operator="greaterThan">
      <formula>270</formula>
    </cfRule>
  </conditionalFormatting>
  <conditionalFormatting sqref="E3007">
    <cfRule type="cellIs" dxfId="3825" priority="2651" operator="greaterThan">
      <formula>150</formula>
    </cfRule>
  </conditionalFormatting>
  <conditionalFormatting sqref="E3008">
    <cfRule type="cellIs" dxfId="3824" priority="2650" operator="greaterThan">
      <formula>310</formula>
    </cfRule>
  </conditionalFormatting>
  <conditionalFormatting sqref="E3009">
    <cfRule type="cellIs" dxfId="3823" priority="2649" operator="greaterThan">
      <formula>280</formula>
    </cfRule>
  </conditionalFormatting>
  <conditionalFormatting sqref="E3010:E3011">
    <cfRule type="cellIs" dxfId="3822" priority="2630" operator="greaterThan">
      <formula>250</formula>
    </cfRule>
  </conditionalFormatting>
  <conditionalFormatting sqref="E3012">
    <cfRule type="cellIs" dxfId="3821" priority="2634" operator="greaterThan">
      <formula>270</formula>
    </cfRule>
  </conditionalFormatting>
  <conditionalFormatting sqref="E3013">
    <cfRule type="cellIs" dxfId="3820" priority="2633" operator="greaterThan">
      <formula>150</formula>
    </cfRule>
  </conditionalFormatting>
  <conditionalFormatting sqref="E3014">
    <cfRule type="cellIs" dxfId="3819" priority="2632" operator="greaterThan">
      <formula>310</formula>
    </cfRule>
  </conditionalFormatting>
  <conditionalFormatting sqref="E3015">
    <cfRule type="cellIs" dxfId="3818" priority="2631" operator="greaterThan">
      <formula>280</formula>
    </cfRule>
  </conditionalFormatting>
  <conditionalFormatting sqref="E3016:E3017">
    <cfRule type="cellIs" dxfId="3817" priority="2612" operator="greaterThan">
      <formula>250</formula>
    </cfRule>
  </conditionalFormatting>
  <conditionalFormatting sqref="E3018">
    <cfRule type="cellIs" dxfId="3816" priority="2616" operator="greaterThan">
      <formula>270</formula>
    </cfRule>
  </conditionalFormatting>
  <conditionalFormatting sqref="E3019">
    <cfRule type="cellIs" dxfId="3815" priority="2615" operator="greaterThan">
      <formula>150</formula>
    </cfRule>
  </conditionalFormatting>
  <conditionalFormatting sqref="E3020">
    <cfRule type="cellIs" dxfId="3814" priority="2614" operator="greaterThan">
      <formula>310</formula>
    </cfRule>
  </conditionalFormatting>
  <conditionalFormatting sqref="E3021">
    <cfRule type="cellIs" dxfId="3813" priority="2613" operator="greaterThan">
      <formula>280</formula>
    </cfRule>
  </conditionalFormatting>
  <conditionalFormatting sqref="E3022:E3023">
    <cfRule type="cellIs" dxfId="3812" priority="2594" operator="greaterThan">
      <formula>250</formula>
    </cfRule>
  </conditionalFormatting>
  <conditionalFormatting sqref="E3024">
    <cfRule type="cellIs" dxfId="3811" priority="2598" operator="greaterThan">
      <formula>270</formula>
    </cfRule>
  </conditionalFormatting>
  <conditionalFormatting sqref="E3025">
    <cfRule type="cellIs" dxfId="3810" priority="2597" operator="greaterThan">
      <formula>150</formula>
    </cfRule>
  </conditionalFormatting>
  <conditionalFormatting sqref="E3026">
    <cfRule type="cellIs" dxfId="3809" priority="2596" operator="greaterThan">
      <formula>310</formula>
    </cfRule>
  </conditionalFormatting>
  <conditionalFormatting sqref="E3027">
    <cfRule type="cellIs" dxfId="3808" priority="2595" operator="greaterThan">
      <formula>280</formula>
    </cfRule>
  </conditionalFormatting>
  <conditionalFormatting sqref="E3028:E3029">
    <cfRule type="cellIs" dxfId="3807" priority="2576" operator="greaterThan">
      <formula>250</formula>
    </cfRule>
  </conditionalFormatting>
  <conditionalFormatting sqref="E3030">
    <cfRule type="cellIs" dxfId="3806" priority="2580" operator="greaterThan">
      <formula>270</formula>
    </cfRule>
  </conditionalFormatting>
  <conditionalFormatting sqref="E3031">
    <cfRule type="cellIs" dxfId="3805" priority="2579" operator="greaterThan">
      <formula>150</formula>
    </cfRule>
  </conditionalFormatting>
  <conditionalFormatting sqref="E3032">
    <cfRule type="cellIs" dxfId="3804" priority="2578" operator="greaterThan">
      <formula>310</formula>
    </cfRule>
  </conditionalFormatting>
  <conditionalFormatting sqref="E3033">
    <cfRule type="cellIs" dxfId="3803" priority="2577" operator="greaterThan">
      <formula>280</formula>
    </cfRule>
  </conditionalFormatting>
  <conditionalFormatting sqref="E3034:E3035">
    <cfRule type="cellIs" dxfId="3802" priority="2558" operator="greaterThan">
      <formula>250</formula>
    </cfRule>
  </conditionalFormatting>
  <conditionalFormatting sqref="E3036">
    <cfRule type="cellIs" dxfId="3801" priority="2562" operator="greaterThan">
      <formula>270</formula>
    </cfRule>
  </conditionalFormatting>
  <conditionalFormatting sqref="E3037">
    <cfRule type="cellIs" dxfId="3800" priority="2561" operator="greaterThan">
      <formula>150</formula>
    </cfRule>
  </conditionalFormatting>
  <conditionalFormatting sqref="E3038">
    <cfRule type="cellIs" dxfId="3799" priority="2560" operator="greaterThan">
      <formula>310</formula>
    </cfRule>
  </conditionalFormatting>
  <conditionalFormatting sqref="E3039">
    <cfRule type="cellIs" dxfId="3798" priority="2559" operator="greaterThan">
      <formula>280</formula>
    </cfRule>
  </conditionalFormatting>
  <conditionalFormatting sqref="E3040:E3041">
    <cfRule type="cellIs" dxfId="3797" priority="2540" operator="greaterThan">
      <formula>250</formula>
    </cfRule>
  </conditionalFormatting>
  <conditionalFormatting sqref="E3042">
    <cfRule type="cellIs" dxfId="3796" priority="2544" operator="greaterThan">
      <formula>270</formula>
    </cfRule>
  </conditionalFormatting>
  <conditionalFormatting sqref="E3043">
    <cfRule type="cellIs" dxfId="3795" priority="2543" operator="greaterThan">
      <formula>150</formula>
    </cfRule>
  </conditionalFormatting>
  <conditionalFormatting sqref="E3044">
    <cfRule type="cellIs" dxfId="3794" priority="2542" operator="greaterThan">
      <formula>310</formula>
    </cfRule>
  </conditionalFormatting>
  <conditionalFormatting sqref="E3045">
    <cfRule type="cellIs" dxfId="3793" priority="2541" operator="greaterThan">
      <formula>280</formula>
    </cfRule>
  </conditionalFormatting>
  <conditionalFormatting sqref="E3046:E3047">
    <cfRule type="cellIs" dxfId="3792" priority="2522" operator="greaterThan">
      <formula>250</formula>
    </cfRule>
  </conditionalFormatting>
  <conditionalFormatting sqref="E3048">
    <cfRule type="cellIs" dxfId="3791" priority="2526" operator="greaterThan">
      <formula>270</formula>
    </cfRule>
  </conditionalFormatting>
  <conditionalFormatting sqref="E3049">
    <cfRule type="cellIs" dxfId="3790" priority="2525" operator="greaterThan">
      <formula>150</formula>
    </cfRule>
  </conditionalFormatting>
  <conditionalFormatting sqref="E3050">
    <cfRule type="cellIs" dxfId="3789" priority="2524" operator="greaterThan">
      <formula>310</formula>
    </cfRule>
  </conditionalFormatting>
  <conditionalFormatting sqref="E3051">
    <cfRule type="cellIs" dxfId="3788" priority="2523" operator="greaterThan">
      <formula>280</formula>
    </cfRule>
  </conditionalFormatting>
  <conditionalFormatting sqref="E3052:E3053">
    <cfRule type="cellIs" dxfId="3787" priority="2504" operator="greaterThan">
      <formula>250</formula>
    </cfRule>
  </conditionalFormatting>
  <conditionalFormatting sqref="E3054">
    <cfRule type="cellIs" dxfId="3786" priority="2508" operator="greaterThan">
      <formula>270</formula>
    </cfRule>
  </conditionalFormatting>
  <conditionalFormatting sqref="E3055">
    <cfRule type="cellIs" dxfId="3785" priority="2507" operator="greaterThan">
      <formula>150</formula>
    </cfRule>
  </conditionalFormatting>
  <conditionalFormatting sqref="E3056">
    <cfRule type="cellIs" dxfId="3784" priority="2506" operator="greaterThan">
      <formula>310</formula>
    </cfRule>
  </conditionalFormatting>
  <conditionalFormatting sqref="E3057">
    <cfRule type="cellIs" dxfId="3783" priority="2505" operator="greaterThan">
      <formula>280</formula>
    </cfRule>
  </conditionalFormatting>
  <conditionalFormatting sqref="E3058:E3059">
    <cfRule type="cellIs" dxfId="3782" priority="2486" operator="greaterThan">
      <formula>250</formula>
    </cfRule>
  </conditionalFormatting>
  <conditionalFormatting sqref="E3060">
    <cfRule type="cellIs" dxfId="3781" priority="2490" operator="greaterThan">
      <formula>270</formula>
    </cfRule>
  </conditionalFormatting>
  <conditionalFormatting sqref="E3061">
    <cfRule type="cellIs" dxfId="3780" priority="2489" operator="greaterThan">
      <formula>150</formula>
    </cfRule>
  </conditionalFormatting>
  <conditionalFormatting sqref="E3062">
    <cfRule type="cellIs" dxfId="3779" priority="2488" operator="greaterThan">
      <formula>310</formula>
    </cfRule>
  </conditionalFormatting>
  <conditionalFormatting sqref="E3063">
    <cfRule type="cellIs" dxfId="3778" priority="2487" operator="greaterThan">
      <formula>280</formula>
    </cfRule>
  </conditionalFormatting>
  <conditionalFormatting sqref="E3064:E3065">
    <cfRule type="cellIs" dxfId="3777" priority="2468" operator="greaterThan">
      <formula>250</formula>
    </cfRule>
  </conditionalFormatting>
  <conditionalFormatting sqref="E3066">
    <cfRule type="cellIs" dxfId="3776" priority="2472" operator="greaterThan">
      <formula>270</formula>
    </cfRule>
  </conditionalFormatting>
  <conditionalFormatting sqref="E3067">
    <cfRule type="cellIs" dxfId="3775" priority="2471" operator="greaterThan">
      <formula>150</formula>
    </cfRule>
  </conditionalFormatting>
  <conditionalFormatting sqref="E3068">
    <cfRule type="cellIs" dxfId="3774" priority="2470" operator="greaterThan">
      <formula>310</formula>
    </cfRule>
  </conditionalFormatting>
  <conditionalFormatting sqref="E3069">
    <cfRule type="cellIs" dxfId="3773" priority="2469" operator="greaterThan">
      <formula>280</formula>
    </cfRule>
  </conditionalFormatting>
  <conditionalFormatting sqref="E3070:E3071">
    <cfRule type="cellIs" dxfId="3772" priority="2450" operator="greaterThan">
      <formula>250</formula>
    </cfRule>
  </conditionalFormatting>
  <conditionalFormatting sqref="E3072">
    <cfRule type="cellIs" dxfId="3771" priority="2454" operator="greaterThan">
      <formula>270</formula>
    </cfRule>
  </conditionalFormatting>
  <conditionalFormatting sqref="E3073">
    <cfRule type="cellIs" dxfId="3770" priority="2453" operator="greaterThan">
      <formula>150</formula>
    </cfRule>
  </conditionalFormatting>
  <conditionalFormatting sqref="E3074">
    <cfRule type="cellIs" dxfId="3769" priority="2452" operator="greaterThan">
      <formula>310</formula>
    </cfRule>
  </conditionalFormatting>
  <conditionalFormatting sqref="E3075">
    <cfRule type="cellIs" dxfId="3768" priority="2451" operator="greaterThan">
      <formula>280</formula>
    </cfRule>
  </conditionalFormatting>
  <conditionalFormatting sqref="E3076:E3077">
    <cfRule type="cellIs" dxfId="3767" priority="2432" operator="greaterThan">
      <formula>250</formula>
    </cfRule>
  </conditionalFormatting>
  <conditionalFormatting sqref="E3078">
    <cfRule type="cellIs" dxfId="3766" priority="2436" operator="greaterThan">
      <formula>270</formula>
    </cfRule>
  </conditionalFormatting>
  <conditionalFormatting sqref="E3079">
    <cfRule type="cellIs" dxfId="3765" priority="2435" operator="greaterThan">
      <formula>150</formula>
    </cfRule>
  </conditionalFormatting>
  <conditionalFormatting sqref="E3080">
    <cfRule type="cellIs" dxfId="3764" priority="2434" operator="greaterThan">
      <formula>310</formula>
    </cfRule>
  </conditionalFormatting>
  <conditionalFormatting sqref="E3081">
    <cfRule type="cellIs" dxfId="3763" priority="2433" operator="greaterThan">
      <formula>280</formula>
    </cfRule>
  </conditionalFormatting>
  <conditionalFormatting sqref="E3082:E3083">
    <cfRule type="cellIs" dxfId="3762" priority="2414" operator="greaterThan">
      <formula>250</formula>
    </cfRule>
  </conditionalFormatting>
  <conditionalFormatting sqref="E3084">
    <cfRule type="cellIs" dxfId="3761" priority="2418" operator="greaterThan">
      <formula>270</formula>
    </cfRule>
  </conditionalFormatting>
  <conditionalFormatting sqref="E3085">
    <cfRule type="cellIs" dxfId="3760" priority="2417" operator="greaterThan">
      <formula>150</formula>
    </cfRule>
  </conditionalFormatting>
  <conditionalFormatting sqref="E3086">
    <cfRule type="cellIs" dxfId="3759" priority="2416" operator="greaterThan">
      <formula>310</formula>
    </cfRule>
  </conditionalFormatting>
  <conditionalFormatting sqref="E3087">
    <cfRule type="cellIs" dxfId="3758" priority="2415" operator="greaterThan">
      <formula>280</formula>
    </cfRule>
  </conditionalFormatting>
  <conditionalFormatting sqref="E3088:E3089">
    <cfRule type="cellIs" dxfId="3757" priority="2396" operator="greaterThan">
      <formula>250</formula>
    </cfRule>
  </conditionalFormatting>
  <conditionalFormatting sqref="E3090">
    <cfRule type="cellIs" dxfId="3756" priority="2400" operator="greaterThan">
      <formula>270</formula>
    </cfRule>
  </conditionalFormatting>
  <conditionalFormatting sqref="E3091">
    <cfRule type="cellIs" dxfId="3755" priority="2399" operator="greaterThan">
      <formula>150</formula>
    </cfRule>
  </conditionalFormatting>
  <conditionalFormatting sqref="E3092">
    <cfRule type="cellIs" dxfId="3754" priority="2398" operator="greaterThan">
      <formula>310</formula>
    </cfRule>
  </conditionalFormatting>
  <conditionalFormatting sqref="E3093">
    <cfRule type="cellIs" dxfId="3753" priority="2397" operator="greaterThan">
      <formula>280</formula>
    </cfRule>
  </conditionalFormatting>
  <conditionalFormatting sqref="E3094:E3095">
    <cfRule type="cellIs" dxfId="3752" priority="2378" operator="greaterThan">
      <formula>250</formula>
    </cfRule>
  </conditionalFormatting>
  <conditionalFormatting sqref="E3096">
    <cfRule type="cellIs" dxfId="3751" priority="2382" operator="greaterThan">
      <formula>270</formula>
    </cfRule>
  </conditionalFormatting>
  <conditionalFormatting sqref="E3097">
    <cfRule type="cellIs" dxfId="3750" priority="2381" operator="greaterThan">
      <formula>150</formula>
    </cfRule>
  </conditionalFormatting>
  <conditionalFormatting sqref="E3098">
    <cfRule type="cellIs" dxfId="3749" priority="2380" operator="greaterThan">
      <formula>310</formula>
    </cfRule>
  </conditionalFormatting>
  <conditionalFormatting sqref="E3099">
    <cfRule type="cellIs" dxfId="3748" priority="2379" operator="greaterThan">
      <formula>280</formula>
    </cfRule>
  </conditionalFormatting>
  <conditionalFormatting sqref="E3100:E3101">
    <cfRule type="cellIs" dxfId="3747" priority="2360" operator="greaterThan">
      <formula>250</formula>
    </cfRule>
  </conditionalFormatting>
  <conditionalFormatting sqref="E3102">
    <cfRule type="cellIs" dxfId="3746" priority="2364" operator="greaterThan">
      <formula>270</formula>
    </cfRule>
  </conditionalFormatting>
  <conditionalFormatting sqref="E3103">
    <cfRule type="cellIs" dxfId="3745" priority="2363" operator="greaterThan">
      <formula>150</formula>
    </cfRule>
  </conditionalFormatting>
  <conditionalFormatting sqref="E3104">
    <cfRule type="cellIs" dxfId="3744" priority="2362" operator="greaterThan">
      <formula>310</formula>
    </cfRule>
  </conditionalFormatting>
  <conditionalFormatting sqref="E3105">
    <cfRule type="cellIs" dxfId="3743" priority="2361" operator="greaterThan">
      <formula>280</formula>
    </cfRule>
  </conditionalFormatting>
  <conditionalFormatting sqref="E3106:E3107">
    <cfRule type="cellIs" dxfId="3742" priority="2324" operator="greaterThan">
      <formula>250</formula>
    </cfRule>
  </conditionalFormatting>
  <conditionalFormatting sqref="E3108">
    <cfRule type="cellIs" dxfId="3741" priority="2328" operator="greaterThan">
      <formula>270</formula>
    </cfRule>
  </conditionalFormatting>
  <conditionalFormatting sqref="E3109">
    <cfRule type="cellIs" dxfId="3740" priority="2327" operator="greaterThan">
      <formula>150</formula>
    </cfRule>
  </conditionalFormatting>
  <conditionalFormatting sqref="E3110">
    <cfRule type="cellIs" dxfId="3739" priority="2326" operator="greaterThan">
      <formula>310</formula>
    </cfRule>
  </conditionalFormatting>
  <conditionalFormatting sqref="E3111">
    <cfRule type="cellIs" dxfId="3738" priority="2325" operator="greaterThan">
      <formula>280</formula>
    </cfRule>
  </conditionalFormatting>
  <conditionalFormatting sqref="E3112:E3113">
    <cfRule type="cellIs" dxfId="3737" priority="2306" operator="greaterThan">
      <formula>250</formula>
    </cfRule>
  </conditionalFormatting>
  <conditionalFormatting sqref="E3114">
    <cfRule type="cellIs" dxfId="3736" priority="2310" operator="greaterThan">
      <formula>270</formula>
    </cfRule>
  </conditionalFormatting>
  <conditionalFormatting sqref="E3115">
    <cfRule type="cellIs" dxfId="3735" priority="2309" operator="greaterThan">
      <formula>150</formula>
    </cfRule>
  </conditionalFormatting>
  <conditionalFormatting sqref="E3116">
    <cfRule type="cellIs" dxfId="3734" priority="2308" operator="greaterThan">
      <formula>310</formula>
    </cfRule>
  </conditionalFormatting>
  <conditionalFormatting sqref="E3117">
    <cfRule type="cellIs" dxfId="3733" priority="2307" operator="greaterThan">
      <formula>280</formula>
    </cfRule>
  </conditionalFormatting>
  <conditionalFormatting sqref="E3118:E3119">
    <cfRule type="cellIs" dxfId="3732" priority="2288" operator="greaterThan">
      <formula>250</formula>
    </cfRule>
  </conditionalFormatting>
  <conditionalFormatting sqref="E3120">
    <cfRule type="cellIs" dxfId="3731" priority="2292" operator="greaterThan">
      <formula>270</formula>
    </cfRule>
  </conditionalFormatting>
  <conditionalFormatting sqref="E3121">
    <cfRule type="cellIs" dxfId="3730" priority="2291" operator="greaterThan">
      <formula>150</formula>
    </cfRule>
  </conditionalFormatting>
  <conditionalFormatting sqref="E3122">
    <cfRule type="cellIs" dxfId="3729" priority="2290" operator="greaterThan">
      <formula>310</formula>
    </cfRule>
  </conditionalFormatting>
  <conditionalFormatting sqref="E3123">
    <cfRule type="cellIs" dxfId="3728" priority="2289" operator="greaterThan">
      <formula>280</formula>
    </cfRule>
  </conditionalFormatting>
  <conditionalFormatting sqref="E3124:E3125">
    <cfRule type="cellIs" dxfId="3727" priority="2270" operator="greaterThan">
      <formula>250</formula>
    </cfRule>
  </conditionalFormatting>
  <conditionalFormatting sqref="E3126">
    <cfRule type="cellIs" dxfId="3726" priority="2274" operator="greaterThan">
      <formula>270</formula>
    </cfRule>
  </conditionalFormatting>
  <conditionalFormatting sqref="E3127">
    <cfRule type="cellIs" dxfId="3725" priority="2273" operator="greaterThan">
      <formula>150</formula>
    </cfRule>
  </conditionalFormatting>
  <conditionalFormatting sqref="E3128">
    <cfRule type="cellIs" dxfId="3724" priority="2272" operator="greaterThan">
      <formula>310</formula>
    </cfRule>
  </conditionalFormatting>
  <conditionalFormatting sqref="E3129">
    <cfRule type="cellIs" dxfId="3723" priority="2271" operator="greaterThan">
      <formula>280</formula>
    </cfRule>
  </conditionalFormatting>
  <conditionalFormatting sqref="E3130:E3131">
    <cfRule type="cellIs" dxfId="3722" priority="2252" operator="greaterThan">
      <formula>250</formula>
    </cfRule>
  </conditionalFormatting>
  <conditionalFormatting sqref="E3132">
    <cfRule type="cellIs" dxfId="3721" priority="2256" operator="greaterThan">
      <formula>270</formula>
    </cfRule>
  </conditionalFormatting>
  <conditionalFormatting sqref="E3133">
    <cfRule type="cellIs" dxfId="3720" priority="2255" operator="greaterThan">
      <formula>150</formula>
    </cfRule>
  </conditionalFormatting>
  <conditionalFormatting sqref="E3134">
    <cfRule type="cellIs" dxfId="3719" priority="2254" operator="greaterThan">
      <formula>310</formula>
    </cfRule>
  </conditionalFormatting>
  <conditionalFormatting sqref="E3135">
    <cfRule type="cellIs" dxfId="3718" priority="2253" operator="greaterThan">
      <formula>280</formula>
    </cfRule>
  </conditionalFormatting>
  <conditionalFormatting sqref="E3136:E3137">
    <cfRule type="cellIs" dxfId="3717" priority="2234" operator="greaterThan">
      <formula>250</formula>
    </cfRule>
  </conditionalFormatting>
  <conditionalFormatting sqref="E3138">
    <cfRule type="cellIs" dxfId="3716" priority="2238" operator="greaterThan">
      <formula>270</formula>
    </cfRule>
  </conditionalFormatting>
  <conditionalFormatting sqref="E3139">
    <cfRule type="cellIs" dxfId="3715" priority="2237" operator="greaterThan">
      <formula>150</formula>
    </cfRule>
  </conditionalFormatting>
  <conditionalFormatting sqref="E3140">
    <cfRule type="cellIs" dxfId="3714" priority="2236" operator="greaterThan">
      <formula>310</formula>
    </cfRule>
  </conditionalFormatting>
  <conditionalFormatting sqref="E3141">
    <cfRule type="cellIs" dxfId="3713" priority="2235" operator="greaterThan">
      <formula>280</formula>
    </cfRule>
  </conditionalFormatting>
  <conditionalFormatting sqref="E3142:E3143">
    <cfRule type="cellIs" dxfId="3712" priority="2216" operator="greaterThan">
      <formula>250</formula>
    </cfRule>
  </conditionalFormatting>
  <conditionalFormatting sqref="E3144">
    <cfRule type="cellIs" dxfId="3711" priority="2220" operator="greaterThan">
      <formula>270</formula>
    </cfRule>
  </conditionalFormatting>
  <conditionalFormatting sqref="E3145">
    <cfRule type="cellIs" dxfId="3710" priority="2219" operator="greaterThan">
      <formula>150</formula>
    </cfRule>
  </conditionalFormatting>
  <conditionalFormatting sqref="E3146">
    <cfRule type="cellIs" dxfId="3709" priority="2218" operator="greaterThan">
      <formula>310</formula>
    </cfRule>
  </conditionalFormatting>
  <conditionalFormatting sqref="E3147">
    <cfRule type="cellIs" dxfId="3708" priority="2217" operator="greaterThan">
      <formula>280</formula>
    </cfRule>
  </conditionalFormatting>
  <conditionalFormatting sqref="E3148:E3149">
    <cfRule type="cellIs" dxfId="3707" priority="2198" operator="greaterThan">
      <formula>250</formula>
    </cfRule>
  </conditionalFormatting>
  <conditionalFormatting sqref="E3150">
    <cfRule type="cellIs" dxfId="3706" priority="2202" operator="greaterThan">
      <formula>270</formula>
    </cfRule>
  </conditionalFormatting>
  <conditionalFormatting sqref="E3151">
    <cfRule type="cellIs" dxfId="3705" priority="2201" operator="greaterThan">
      <formula>150</formula>
    </cfRule>
  </conditionalFormatting>
  <conditionalFormatting sqref="E3152">
    <cfRule type="cellIs" dxfId="3704" priority="2200" operator="greaterThan">
      <formula>310</formula>
    </cfRule>
  </conditionalFormatting>
  <conditionalFormatting sqref="E3153">
    <cfRule type="cellIs" dxfId="3703" priority="2199" operator="greaterThan">
      <formula>280</formula>
    </cfRule>
  </conditionalFormatting>
  <conditionalFormatting sqref="E3154:E3155">
    <cfRule type="cellIs" dxfId="3702" priority="2180" operator="greaterThan">
      <formula>250</formula>
    </cfRule>
  </conditionalFormatting>
  <conditionalFormatting sqref="E3156">
    <cfRule type="cellIs" dxfId="3701" priority="2184" operator="greaterThan">
      <formula>270</formula>
    </cfRule>
  </conditionalFormatting>
  <conditionalFormatting sqref="E3157">
    <cfRule type="cellIs" dxfId="3700" priority="2183" operator="greaterThan">
      <formula>150</formula>
    </cfRule>
  </conditionalFormatting>
  <conditionalFormatting sqref="E3158">
    <cfRule type="cellIs" dxfId="3699" priority="2182" operator="greaterThan">
      <formula>310</formula>
    </cfRule>
  </conditionalFormatting>
  <conditionalFormatting sqref="E3159">
    <cfRule type="cellIs" dxfId="3698" priority="2181" operator="greaterThan">
      <formula>280</formula>
    </cfRule>
  </conditionalFormatting>
  <conditionalFormatting sqref="E3160:E3161">
    <cfRule type="cellIs" dxfId="3697" priority="2162" operator="greaterThan">
      <formula>250</formula>
    </cfRule>
  </conditionalFormatting>
  <conditionalFormatting sqref="E3162">
    <cfRule type="cellIs" dxfId="3696" priority="2166" operator="greaterThan">
      <formula>270</formula>
    </cfRule>
  </conditionalFormatting>
  <conditionalFormatting sqref="E3163">
    <cfRule type="cellIs" dxfId="3695" priority="2165" operator="greaterThan">
      <formula>150</formula>
    </cfRule>
  </conditionalFormatting>
  <conditionalFormatting sqref="E3164">
    <cfRule type="cellIs" dxfId="3694" priority="2164" operator="greaterThan">
      <formula>310</formula>
    </cfRule>
  </conditionalFormatting>
  <conditionalFormatting sqref="E3165">
    <cfRule type="cellIs" dxfId="3693" priority="2163" operator="greaterThan">
      <formula>280</formula>
    </cfRule>
  </conditionalFormatting>
  <conditionalFormatting sqref="E3166:E3167">
    <cfRule type="cellIs" dxfId="3692" priority="2126" operator="greaterThan">
      <formula>250</formula>
    </cfRule>
  </conditionalFormatting>
  <conditionalFormatting sqref="E3168">
    <cfRule type="cellIs" dxfId="3691" priority="2130" operator="greaterThan">
      <formula>270</formula>
    </cfRule>
  </conditionalFormatting>
  <conditionalFormatting sqref="E3169">
    <cfRule type="cellIs" dxfId="3690" priority="2129" operator="greaterThan">
      <formula>150</formula>
    </cfRule>
  </conditionalFormatting>
  <conditionalFormatting sqref="E3170">
    <cfRule type="cellIs" dxfId="3689" priority="2128" operator="greaterThan">
      <formula>310</formula>
    </cfRule>
  </conditionalFormatting>
  <conditionalFormatting sqref="E3171">
    <cfRule type="cellIs" dxfId="3688" priority="2127" operator="greaterThan">
      <formula>280</formula>
    </cfRule>
  </conditionalFormatting>
  <conditionalFormatting sqref="E3172:E3173">
    <cfRule type="cellIs" dxfId="3687" priority="2108" operator="greaterThan">
      <formula>250</formula>
    </cfRule>
  </conditionalFormatting>
  <conditionalFormatting sqref="E3174">
    <cfRule type="cellIs" dxfId="3686" priority="2112" operator="greaterThan">
      <formula>270</formula>
    </cfRule>
  </conditionalFormatting>
  <conditionalFormatting sqref="E3175">
    <cfRule type="cellIs" dxfId="3685" priority="2111" operator="greaterThan">
      <formula>150</formula>
    </cfRule>
  </conditionalFormatting>
  <conditionalFormatting sqref="E3176">
    <cfRule type="cellIs" dxfId="3684" priority="2110" operator="greaterThan">
      <formula>310</formula>
    </cfRule>
  </conditionalFormatting>
  <conditionalFormatting sqref="E3177">
    <cfRule type="cellIs" dxfId="3683" priority="2109" operator="greaterThan">
      <formula>280</formula>
    </cfRule>
  </conditionalFormatting>
  <conditionalFormatting sqref="E3178:E3179">
    <cfRule type="cellIs" dxfId="3682" priority="2090" operator="greaterThan">
      <formula>250</formula>
    </cfRule>
  </conditionalFormatting>
  <conditionalFormatting sqref="E3180">
    <cfRule type="cellIs" dxfId="3681" priority="2094" operator="greaterThan">
      <formula>270</formula>
    </cfRule>
  </conditionalFormatting>
  <conditionalFormatting sqref="E3181">
    <cfRule type="cellIs" dxfId="3680" priority="2093" operator="greaterThan">
      <formula>150</formula>
    </cfRule>
  </conditionalFormatting>
  <conditionalFormatting sqref="E3182">
    <cfRule type="cellIs" dxfId="3679" priority="2092" operator="greaterThan">
      <formula>310</formula>
    </cfRule>
  </conditionalFormatting>
  <conditionalFormatting sqref="E3183">
    <cfRule type="cellIs" dxfId="3678" priority="2091" operator="greaterThan">
      <formula>280</formula>
    </cfRule>
  </conditionalFormatting>
  <conditionalFormatting sqref="E3184:E3185">
    <cfRule type="cellIs" dxfId="3677" priority="2072" operator="greaterThan">
      <formula>250</formula>
    </cfRule>
  </conditionalFormatting>
  <conditionalFormatting sqref="E3186">
    <cfRule type="cellIs" dxfId="3676" priority="2076" operator="greaterThan">
      <formula>270</formula>
    </cfRule>
  </conditionalFormatting>
  <conditionalFormatting sqref="E3187">
    <cfRule type="cellIs" dxfId="3675" priority="2075" operator="greaterThan">
      <formula>150</formula>
    </cfRule>
  </conditionalFormatting>
  <conditionalFormatting sqref="E3188">
    <cfRule type="cellIs" dxfId="3674" priority="2074" operator="greaterThan">
      <formula>310</formula>
    </cfRule>
  </conditionalFormatting>
  <conditionalFormatting sqref="E3189">
    <cfRule type="cellIs" dxfId="3673" priority="2073" operator="greaterThan">
      <formula>280</formula>
    </cfRule>
  </conditionalFormatting>
  <conditionalFormatting sqref="E3190:E3191">
    <cfRule type="cellIs" dxfId="3672" priority="2054" operator="greaterThan">
      <formula>250</formula>
    </cfRule>
  </conditionalFormatting>
  <conditionalFormatting sqref="E3192">
    <cfRule type="cellIs" dxfId="3671" priority="2058" operator="greaterThan">
      <formula>270</formula>
    </cfRule>
  </conditionalFormatting>
  <conditionalFormatting sqref="E3193">
    <cfRule type="cellIs" dxfId="3670" priority="2057" operator="greaterThan">
      <formula>150</formula>
    </cfRule>
  </conditionalFormatting>
  <conditionalFormatting sqref="E3194">
    <cfRule type="cellIs" dxfId="3669" priority="2056" operator="greaterThan">
      <formula>310</formula>
    </cfRule>
  </conditionalFormatting>
  <conditionalFormatting sqref="E3195">
    <cfRule type="cellIs" dxfId="3668" priority="2055" operator="greaterThan">
      <formula>280</formula>
    </cfRule>
  </conditionalFormatting>
  <conditionalFormatting sqref="E3196:E3197">
    <cfRule type="cellIs" dxfId="3667" priority="2036" operator="greaterThan">
      <formula>250</formula>
    </cfRule>
  </conditionalFormatting>
  <conditionalFormatting sqref="E3198">
    <cfRule type="cellIs" dxfId="3666" priority="2040" operator="greaterThan">
      <formula>270</formula>
    </cfRule>
  </conditionalFormatting>
  <conditionalFormatting sqref="E3199">
    <cfRule type="cellIs" dxfId="3665" priority="2039" operator="greaterThan">
      <formula>150</formula>
    </cfRule>
  </conditionalFormatting>
  <conditionalFormatting sqref="E3200">
    <cfRule type="cellIs" dxfId="3664" priority="2038" operator="greaterThan">
      <formula>310</formula>
    </cfRule>
  </conditionalFormatting>
  <conditionalFormatting sqref="E3201">
    <cfRule type="cellIs" dxfId="3663" priority="2037" operator="greaterThan">
      <formula>280</formula>
    </cfRule>
  </conditionalFormatting>
  <conditionalFormatting sqref="E3202:E3203">
    <cfRule type="cellIs" dxfId="3662" priority="2018" operator="greaterThan">
      <formula>250</formula>
    </cfRule>
  </conditionalFormatting>
  <conditionalFormatting sqref="E3204">
    <cfRule type="cellIs" dxfId="3661" priority="2022" operator="greaterThan">
      <formula>270</formula>
    </cfRule>
  </conditionalFormatting>
  <conditionalFormatting sqref="E3205">
    <cfRule type="cellIs" dxfId="3660" priority="2021" operator="greaterThan">
      <formula>150</formula>
    </cfRule>
  </conditionalFormatting>
  <conditionalFormatting sqref="E3206">
    <cfRule type="cellIs" dxfId="3659" priority="2020" operator="greaterThan">
      <formula>310</formula>
    </cfRule>
  </conditionalFormatting>
  <conditionalFormatting sqref="E3207">
    <cfRule type="cellIs" dxfId="3658" priority="2019" operator="greaterThan">
      <formula>280</formula>
    </cfRule>
  </conditionalFormatting>
  <conditionalFormatting sqref="E3208:E3209">
    <cfRule type="cellIs" dxfId="3657" priority="2000" operator="greaterThan">
      <formula>250</formula>
    </cfRule>
  </conditionalFormatting>
  <conditionalFormatting sqref="E3210">
    <cfRule type="cellIs" dxfId="3656" priority="2004" operator="greaterThan">
      <formula>270</formula>
    </cfRule>
  </conditionalFormatting>
  <conditionalFormatting sqref="E3211">
    <cfRule type="cellIs" dxfId="3655" priority="2003" operator="greaterThan">
      <formula>150</formula>
    </cfRule>
  </conditionalFormatting>
  <conditionalFormatting sqref="E3212">
    <cfRule type="cellIs" dxfId="3654" priority="2002" operator="greaterThan">
      <formula>310</formula>
    </cfRule>
  </conditionalFormatting>
  <conditionalFormatting sqref="E3213">
    <cfRule type="cellIs" dxfId="3653" priority="2001" operator="greaterThan">
      <formula>280</formula>
    </cfRule>
  </conditionalFormatting>
  <conditionalFormatting sqref="E3214:E3215">
    <cfRule type="cellIs" dxfId="3652" priority="1982" operator="greaterThan">
      <formula>250</formula>
    </cfRule>
  </conditionalFormatting>
  <conditionalFormatting sqref="E3216">
    <cfRule type="cellIs" dxfId="3651" priority="1986" operator="greaterThan">
      <formula>270</formula>
    </cfRule>
  </conditionalFormatting>
  <conditionalFormatting sqref="E3217">
    <cfRule type="cellIs" dxfId="3650" priority="1985" operator="greaterThan">
      <formula>150</formula>
    </cfRule>
  </conditionalFormatting>
  <conditionalFormatting sqref="E3218">
    <cfRule type="cellIs" dxfId="3649" priority="1984" operator="greaterThan">
      <formula>310</formula>
    </cfRule>
  </conditionalFormatting>
  <conditionalFormatting sqref="E3219">
    <cfRule type="cellIs" dxfId="3648" priority="1983" operator="greaterThan">
      <formula>280</formula>
    </cfRule>
  </conditionalFormatting>
  <conditionalFormatting sqref="E3220:E3221">
    <cfRule type="cellIs" dxfId="3647" priority="1964" operator="greaterThan">
      <formula>250</formula>
    </cfRule>
  </conditionalFormatting>
  <conditionalFormatting sqref="E3222">
    <cfRule type="cellIs" dxfId="3646" priority="1968" operator="greaterThan">
      <formula>270</formula>
    </cfRule>
  </conditionalFormatting>
  <conditionalFormatting sqref="E3223">
    <cfRule type="cellIs" dxfId="3645" priority="1967" operator="greaterThan">
      <formula>150</formula>
    </cfRule>
  </conditionalFormatting>
  <conditionalFormatting sqref="E3224">
    <cfRule type="cellIs" dxfId="3644" priority="1966" operator="greaterThan">
      <formula>310</formula>
    </cfRule>
  </conditionalFormatting>
  <conditionalFormatting sqref="E3225">
    <cfRule type="cellIs" dxfId="3643" priority="1965" operator="greaterThan">
      <formula>280</formula>
    </cfRule>
  </conditionalFormatting>
  <conditionalFormatting sqref="E3226:E3227">
    <cfRule type="cellIs" dxfId="3642" priority="1946" operator="greaterThan">
      <formula>250</formula>
    </cfRule>
  </conditionalFormatting>
  <conditionalFormatting sqref="E3228">
    <cfRule type="cellIs" dxfId="3641" priority="1950" operator="greaterThan">
      <formula>270</formula>
    </cfRule>
  </conditionalFormatting>
  <conditionalFormatting sqref="E3229">
    <cfRule type="cellIs" dxfId="3640" priority="1949" operator="greaterThan">
      <formula>150</formula>
    </cfRule>
  </conditionalFormatting>
  <conditionalFormatting sqref="E3230">
    <cfRule type="cellIs" dxfId="3639" priority="1948" operator="greaterThan">
      <formula>310</formula>
    </cfRule>
  </conditionalFormatting>
  <conditionalFormatting sqref="E3231">
    <cfRule type="cellIs" dxfId="3638" priority="1947" operator="greaterThan">
      <formula>280</formula>
    </cfRule>
  </conditionalFormatting>
  <conditionalFormatting sqref="E3232:E3233">
    <cfRule type="cellIs" dxfId="3637" priority="1928" operator="greaterThan">
      <formula>250</formula>
    </cfRule>
  </conditionalFormatting>
  <conditionalFormatting sqref="E3234">
    <cfRule type="cellIs" dxfId="3636" priority="1932" operator="greaterThan">
      <formula>270</formula>
    </cfRule>
  </conditionalFormatting>
  <conditionalFormatting sqref="E3235">
    <cfRule type="cellIs" dxfId="3635" priority="1931" operator="greaterThan">
      <formula>150</formula>
    </cfRule>
  </conditionalFormatting>
  <conditionalFormatting sqref="E3236">
    <cfRule type="cellIs" dxfId="3634" priority="1930" operator="greaterThan">
      <formula>310</formula>
    </cfRule>
  </conditionalFormatting>
  <conditionalFormatting sqref="E3237">
    <cfRule type="cellIs" dxfId="3633" priority="1929" operator="greaterThan">
      <formula>280</formula>
    </cfRule>
  </conditionalFormatting>
  <conditionalFormatting sqref="E3238:E3239">
    <cfRule type="cellIs" dxfId="3632" priority="1910" operator="greaterThan">
      <formula>250</formula>
    </cfRule>
  </conditionalFormatting>
  <conditionalFormatting sqref="E3240">
    <cfRule type="cellIs" dxfId="3631" priority="1914" operator="greaterThan">
      <formula>270</formula>
    </cfRule>
  </conditionalFormatting>
  <conditionalFormatting sqref="E3241">
    <cfRule type="cellIs" dxfId="3630" priority="1913" operator="greaterThan">
      <formula>150</formula>
    </cfRule>
  </conditionalFormatting>
  <conditionalFormatting sqref="E3242">
    <cfRule type="cellIs" dxfId="3629" priority="1912" operator="greaterThan">
      <formula>310</formula>
    </cfRule>
  </conditionalFormatting>
  <conditionalFormatting sqref="E3243">
    <cfRule type="cellIs" dxfId="3628" priority="1911" operator="greaterThan">
      <formula>280</formula>
    </cfRule>
  </conditionalFormatting>
  <conditionalFormatting sqref="E3244:E3245">
    <cfRule type="cellIs" dxfId="3627" priority="1892" operator="greaterThan">
      <formula>250</formula>
    </cfRule>
  </conditionalFormatting>
  <conditionalFormatting sqref="E3246">
    <cfRule type="cellIs" dxfId="3626" priority="1896" operator="greaterThan">
      <formula>270</formula>
    </cfRule>
  </conditionalFormatting>
  <conditionalFormatting sqref="E3247">
    <cfRule type="cellIs" dxfId="3625" priority="1895" operator="greaterThan">
      <formula>150</formula>
    </cfRule>
  </conditionalFormatting>
  <conditionalFormatting sqref="E3248">
    <cfRule type="cellIs" dxfId="3624" priority="1894" operator="greaterThan">
      <formula>310</formula>
    </cfRule>
  </conditionalFormatting>
  <conditionalFormatting sqref="E3249">
    <cfRule type="cellIs" dxfId="3623" priority="1893" operator="greaterThan">
      <formula>280</formula>
    </cfRule>
  </conditionalFormatting>
  <conditionalFormatting sqref="E3250:E3251">
    <cfRule type="cellIs" dxfId="3622" priority="1874" operator="greaterThan">
      <formula>250</formula>
    </cfRule>
  </conditionalFormatting>
  <conditionalFormatting sqref="E3252">
    <cfRule type="cellIs" dxfId="3621" priority="1878" operator="greaterThan">
      <formula>270</formula>
    </cfRule>
  </conditionalFormatting>
  <conditionalFormatting sqref="E3253">
    <cfRule type="cellIs" dxfId="3620" priority="1877" operator="greaterThan">
      <formula>150</formula>
    </cfRule>
  </conditionalFormatting>
  <conditionalFormatting sqref="E3254">
    <cfRule type="cellIs" dxfId="3619" priority="1876" operator="greaterThan">
      <formula>310</formula>
    </cfRule>
  </conditionalFormatting>
  <conditionalFormatting sqref="E3255">
    <cfRule type="cellIs" dxfId="3618" priority="1875" operator="greaterThan">
      <formula>280</formula>
    </cfRule>
  </conditionalFormatting>
  <conditionalFormatting sqref="E3256:E3257">
    <cfRule type="cellIs" dxfId="3617" priority="1856" operator="greaterThan">
      <formula>250</formula>
    </cfRule>
  </conditionalFormatting>
  <conditionalFormatting sqref="E3258">
    <cfRule type="cellIs" dxfId="3616" priority="1860" operator="greaterThan">
      <formula>270</formula>
    </cfRule>
  </conditionalFormatting>
  <conditionalFormatting sqref="E3259">
    <cfRule type="cellIs" dxfId="3615" priority="1859" operator="greaterThan">
      <formula>150</formula>
    </cfRule>
  </conditionalFormatting>
  <conditionalFormatting sqref="E3260">
    <cfRule type="cellIs" dxfId="3614" priority="1858" operator="greaterThan">
      <formula>310</formula>
    </cfRule>
  </conditionalFormatting>
  <conditionalFormatting sqref="E3261">
    <cfRule type="cellIs" dxfId="3613" priority="1857" operator="greaterThan">
      <formula>280</formula>
    </cfRule>
  </conditionalFormatting>
  <conditionalFormatting sqref="E3262:E3263">
    <cfRule type="cellIs" dxfId="3612" priority="1838" operator="greaterThan">
      <formula>250</formula>
    </cfRule>
  </conditionalFormatting>
  <conditionalFormatting sqref="E3264">
    <cfRule type="cellIs" dxfId="3611" priority="1842" operator="greaterThan">
      <formula>270</formula>
    </cfRule>
  </conditionalFormatting>
  <conditionalFormatting sqref="E3265">
    <cfRule type="cellIs" dxfId="3610" priority="1841" operator="greaterThan">
      <formula>150</formula>
    </cfRule>
  </conditionalFormatting>
  <conditionalFormatting sqref="E3266">
    <cfRule type="cellIs" dxfId="3609" priority="1840" operator="greaterThan">
      <formula>310</formula>
    </cfRule>
  </conditionalFormatting>
  <conditionalFormatting sqref="E3267">
    <cfRule type="cellIs" dxfId="3608" priority="1839" operator="greaterThan">
      <formula>280</formula>
    </cfRule>
  </conditionalFormatting>
  <conditionalFormatting sqref="E3268:E3269">
    <cfRule type="cellIs" dxfId="3607" priority="1820" operator="greaterThan">
      <formula>250</formula>
    </cfRule>
  </conditionalFormatting>
  <conditionalFormatting sqref="E3270">
    <cfRule type="cellIs" dxfId="3606" priority="1824" operator="greaterThan">
      <formula>270</formula>
    </cfRule>
  </conditionalFormatting>
  <conditionalFormatting sqref="E3271">
    <cfRule type="cellIs" dxfId="3605" priority="1823" operator="greaterThan">
      <formula>150</formula>
    </cfRule>
  </conditionalFormatting>
  <conditionalFormatting sqref="E3272">
    <cfRule type="cellIs" dxfId="3604" priority="1822" operator="greaterThan">
      <formula>310</formula>
    </cfRule>
  </conditionalFormatting>
  <conditionalFormatting sqref="E3273">
    <cfRule type="cellIs" dxfId="3603" priority="1821" operator="greaterThan">
      <formula>280</formula>
    </cfRule>
  </conditionalFormatting>
  <conditionalFormatting sqref="E3274:E3275">
    <cfRule type="cellIs" dxfId="3602" priority="1767" operator="greaterThan">
      <formula>250</formula>
    </cfRule>
  </conditionalFormatting>
  <conditionalFormatting sqref="E3276">
    <cfRule type="cellIs" dxfId="3601" priority="1771" operator="greaterThan">
      <formula>270</formula>
    </cfRule>
  </conditionalFormatting>
  <conditionalFormatting sqref="E3277">
    <cfRule type="cellIs" dxfId="3600" priority="1770" operator="greaterThan">
      <formula>150</formula>
    </cfRule>
  </conditionalFormatting>
  <conditionalFormatting sqref="E3278">
    <cfRule type="cellIs" dxfId="3599" priority="1769" operator="greaterThan">
      <formula>310</formula>
    </cfRule>
  </conditionalFormatting>
  <conditionalFormatting sqref="E3279">
    <cfRule type="cellIs" dxfId="3598" priority="1768" operator="greaterThan">
      <formula>280</formula>
    </cfRule>
  </conditionalFormatting>
  <conditionalFormatting sqref="E3280:E3281">
    <cfRule type="cellIs" dxfId="3597" priority="1784" operator="greaterThan">
      <formula>250</formula>
    </cfRule>
  </conditionalFormatting>
  <conditionalFormatting sqref="E3282">
    <cfRule type="cellIs" dxfId="3596" priority="1788" operator="greaterThan">
      <formula>270</formula>
    </cfRule>
  </conditionalFormatting>
  <conditionalFormatting sqref="E3283">
    <cfRule type="cellIs" dxfId="3595" priority="1787" operator="greaterThan">
      <formula>150</formula>
    </cfRule>
  </conditionalFormatting>
  <conditionalFormatting sqref="E3284">
    <cfRule type="cellIs" dxfId="3594" priority="1786" operator="greaterThan">
      <formula>310</formula>
    </cfRule>
  </conditionalFormatting>
  <conditionalFormatting sqref="E3285">
    <cfRule type="cellIs" dxfId="3593" priority="1785" operator="greaterThan">
      <formula>280</formula>
    </cfRule>
  </conditionalFormatting>
  <conditionalFormatting sqref="E3286:E3287">
    <cfRule type="cellIs" dxfId="3592" priority="1749" operator="greaterThan">
      <formula>250</formula>
    </cfRule>
  </conditionalFormatting>
  <conditionalFormatting sqref="E3288">
    <cfRule type="cellIs" dxfId="3591" priority="1753" operator="greaterThan">
      <formula>270</formula>
    </cfRule>
  </conditionalFormatting>
  <conditionalFormatting sqref="E3289">
    <cfRule type="cellIs" dxfId="3590" priority="1752" operator="greaterThan">
      <formula>150</formula>
    </cfRule>
  </conditionalFormatting>
  <conditionalFormatting sqref="E3290">
    <cfRule type="cellIs" dxfId="3589" priority="1751" operator="greaterThan">
      <formula>310</formula>
    </cfRule>
  </conditionalFormatting>
  <conditionalFormatting sqref="E3291">
    <cfRule type="cellIs" dxfId="3588" priority="1750" operator="greaterThan">
      <formula>280</formula>
    </cfRule>
  </conditionalFormatting>
  <conditionalFormatting sqref="E3292:E3293">
    <cfRule type="cellIs" dxfId="3587" priority="1731" operator="greaterThan">
      <formula>250</formula>
    </cfRule>
  </conditionalFormatting>
  <conditionalFormatting sqref="E3294">
    <cfRule type="cellIs" dxfId="3586" priority="1735" operator="greaterThan">
      <formula>270</formula>
    </cfRule>
  </conditionalFormatting>
  <conditionalFormatting sqref="E3295">
    <cfRule type="cellIs" dxfId="3585" priority="1734" operator="greaterThan">
      <formula>150</formula>
    </cfRule>
  </conditionalFormatting>
  <conditionalFormatting sqref="E3296">
    <cfRule type="cellIs" dxfId="3584" priority="1733" operator="greaterThan">
      <formula>310</formula>
    </cfRule>
  </conditionalFormatting>
  <conditionalFormatting sqref="E3297">
    <cfRule type="cellIs" dxfId="3583" priority="1732" operator="greaterThan">
      <formula>280</formula>
    </cfRule>
  </conditionalFormatting>
  <conditionalFormatting sqref="E3298:E3299">
    <cfRule type="cellIs" dxfId="3582" priority="1713" operator="greaterThan">
      <formula>250</formula>
    </cfRule>
  </conditionalFormatting>
  <conditionalFormatting sqref="E3300">
    <cfRule type="cellIs" dxfId="3581" priority="1717" operator="greaterThan">
      <formula>270</formula>
    </cfRule>
  </conditionalFormatting>
  <conditionalFormatting sqref="E3301">
    <cfRule type="cellIs" dxfId="3580" priority="1716" operator="greaterThan">
      <formula>150</formula>
    </cfRule>
  </conditionalFormatting>
  <conditionalFormatting sqref="E3302">
    <cfRule type="cellIs" dxfId="3579" priority="1715" operator="greaterThan">
      <formula>310</formula>
    </cfRule>
  </conditionalFormatting>
  <conditionalFormatting sqref="E3303">
    <cfRule type="cellIs" dxfId="3578" priority="1714" operator="greaterThan">
      <formula>280</formula>
    </cfRule>
  </conditionalFormatting>
  <conditionalFormatting sqref="E3304:E3305">
    <cfRule type="cellIs" dxfId="3577" priority="1695" operator="greaterThan">
      <formula>250</formula>
    </cfRule>
  </conditionalFormatting>
  <conditionalFormatting sqref="E3306">
    <cfRule type="cellIs" dxfId="3576" priority="1699" operator="greaterThan">
      <formula>270</formula>
    </cfRule>
  </conditionalFormatting>
  <conditionalFormatting sqref="E3307">
    <cfRule type="cellIs" dxfId="3575" priority="1698" operator="greaterThan">
      <formula>150</formula>
    </cfRule>
  </conditionalFormatting>
  <conditionalFormatting sqref="E3308">
    <cfRule type="cellIs" dxfId="3574" priority="1697" operator="greaterThan">
      <formula>310</formula>
    </cfRule>
  </conditionalFormatting>
  <conditionalFormatting sqref="E3309">
    <cfRule type="cellIs" dxfId="3573" priority="1696" operator="greaterThan">
      <formula>280</formula>
    </cfRule>
  </conditionalFormatting>
  <conditionalFormatting sqref="E3310:E3311">
    <cfRule type="cellIs" dxfId="3572" priority="1677" operator="greaterThan">
      <formula>250</formula>
    </cfRule>
  </conditionalFormatting>
  <conditionalFormatting sqref="E3312">
    <cfRule type="cellIs" dxfId="3571" priority="1681" operator="greaterThan">
      <formula>270</formula>
    </cfRule>
  </conditionalFormatting>
  <conditionalFormatting sqref="E3313">
    <cfRule type="cellIs" dxfId="3570" priority="1680" operator="greaterThan">
      <formula>150</formula>
    </cfRule>
  </conditionalFormatting>
  <conditionalFormatting sqref="E3314">
    <cfRule type="cellIs" dxfId="3569" priority="1679" operator="greaterThan">
      <formula>310</formula>
    </cfRule>
  </conditionalFormatting>
  <conditionalFormatting sqref="E3315">
    <cfRule type="cellIs" dxfId="3568" priority="1678" operator="greaterThan">
      <formula>280</formula>
    </cfRule>
  </conditionalFormatting>
  <conditionalFormatting sqref="E3316:E3317">
    <cfRule type="cellIs" dxfId="3567" priority="1659" operator="greaterThan">
      <formula>250</formula>
    </cfRule>
  </conditionalFormatting>
  <conditionalFormatting sqref="E3318">
    <cfRule type="cellIs" dxfId="3566" priority="1663" operator="greaterThan">
      <formula>270</formula>
    </cfRule>
  </conditionalFormatting>
  <conditionalFormatting sqref="E3319">
    <cfRule type="cellIs" dxfId="3565" priority="1662" operator="greaterThan">
      <formula>150</formula>
    </cfRule>
  </conditionalFormatting>
  <conditionalFormatting sqref="E3320">
    <cfRule type="cellIs" dxfId="3564" priority="1661" operator="greaterThan">
      <formula>310</formula>
    </cfRule>
  </conditionalFormatting>
  <conditionalFormatting sqref="E3321">
    <cfRule type="cellIs" dxfId="3563" priority="1660" operator="greaterThan">
      <formula>280</formula>
    </cfRule>
  </conditionalFormatting>
  <conditionalFormatting sqref="E3322:E3323">
    <cfRule type="cellIs" dxfId="3562" priority="1623" operator="greaterThan">
      <formula>250</formula>
    </cfRule>
  </conditionalFormatting>
  <conditionalFormatting sqref="E3324">
    <cfRule type="cellIs" dxfId="3561" priority="1627" operator="greaterThan">
      <formula>270</formula>
    </cfRule>
  </conditionalFormatting>
  <conditionalFormatting sqref="E3325">
    <cfRule type="cellIs" dxfId="3560" priority="1626" operator="greaterThan">
      <formula>150</formula>
    </cfRule>
  </conditionalFormatting>
  <conditionalFormatting sqref="E3326">
    <cfRule type="cellIs" dxfId="3559" priority="1625" operator="greaterThan">
      <formula>310</formula>
    </cfRule>
  </conditionalFormatting>
  <conditionalFormatting sqref="E3327">
    <cfRule type="cellIs" dxfId="3558" priority="1624" operator="greaterThan">
      <formula>280</formula>
    </cfRule>
  </conditionalFormatting>
  <conditionalFormatting sqref="E3328:E3329">
    <cfRule type="cellIs" dxfId="3557" priority="1587" operator="greaterThan">
      <formula>250</formula>
    </cfRule>
  </conditionalFormatting>
  <conditionalFormatting sqref="E3330">
    <cfRule type="cellIs" dxfId="3556" priority="1591" operator="greaterThan">
      <formula>270</formula>
    </cfRule>
  </conditionalFormatting>
  <conditionalFormatting sqref="E3331">
    <cfRule type="cellIs" dxfId="3555" priority="1590" operator="greaterThan">
      <formula>150</formula>
    </cfRule>
  </conditionalFormatting>
  <conditionalFormatting sqref="E3332">
    <cfRule type="cellIs" dxfId="3554" priority="1589" operator="greaterThan">
      <formula>310</formula>
    </cfRule>
  </conditionalFormatting>
  <conditionalFormatting sqref="E3333">
    <cfRule type="cellIs" dxfId="3553" priority="1588" operator="greaterThan">
      <formula>280</formula>
    </cfRule>
  </conditionalFormatting>
  <conditionalFormatting sqref="E3334:E3335">
    <cfRule type="cellIs" dxfId="3552" priority="1569" operator="greaterThan">
      <formula>250</formula>
    </cfRule>
  </conditionalFormatting>
  <conditionalFormatting sqref="E3336">
    <cfRule type="cellIs" dxfId="3551" priority="1573" operator="greaterThan">
      <formula>270</formula>
    </cfRule>
  </conditionalFormatting>
  <conditionalFormatting sqref="E3337">
    <cfRule type="cellIs" dxfId="3550" priority="1572" operator="greaterThan">
      <formula>150</formula>
    </cfRule>
  </conditionalFormatting>
  <conditionalFormatting sqref="E3338">
    <cfRule type="cellIs" dxfId="3549" priority="1571" operator="greaterThan">
      <formula>310</formula>
    </cfRule>
  </conditionalFormatting>
  <conditionalFormatting sqref="E3339">
    <cfRule type="cellIs" dxfId="3548" priority="1570" operator="greaterThan">
      <formula>280</formula>
    </cfRule>
  </conditionalFormatting>
  <conditionalFormatting sqref="E3340:E3341">
    <cfRule type="cellIs" dxfId="3547" priority="1515" operator="greaterThan">
      <formula>250</formula>
    </cfRule>
  </conditionalFormatting>
  <conditionalFormatting sqref="E3342">
    <cfRule type="cellIs" dxfId="3546" priority="1519" operator="greaterThan">
      <formula>270</formula>
    </cfRule>
  </conditionalFormatting>
  <conditionalFormatting sqref="E3343">
    <cfRule type="cellIs" dxfId="3545" priority="1518" operator="greaterThan">
      <formula>150</formula>
    </cfRule>
  </conditionalFormatting>
  <conditionalFormatting sqref="E3344">
    <cfRule type="cellIs" dxfId="3544" priority="1517" operator="greaterThan">
      <formula>310</formula>
    </cfRule>
  </conditionalFormatting>
  <conditionalFormatting sqref="E3345">
    <cfRule type="cellIs" dxfId="3543" priority="1516" operator="greaterThan">
      <formula>280</formula>
    </cfRule>
  </conditionalFormatting>
  <conditionalFormatting sqref="E3346:E3347">
    <cfRule type="cellIs" dxfId="3542" priority="1497" operator="greaterThan">
      <formula>250</formula>
    </cfRule>
  </conditionalFormatting>
  <conditionalFormatting sqref="E3348">
    <cfRule type="cellIs" dxfId="3541" priority="1501" operator="greaterThan">
      <formula>270</formula>
    </cfRule>
  </conditionalFormatting>
  <conditionalFormatting sqref="E3349">
    <cfRule type="cellIs" dxfId="3540" priority="1500" operator="greaterThan">
      <formula>150</formula>
    </cfRule>
  </conditionalFormatting>
  <conditionalFormatting sqref="E3350">
    <cfRule type="cellIs" dxfId="3539" priority="1499" operator="greaterThan">
      <formula>310</formula>
    </cfRule>
  </conditionalFormatting>
  <conditionalFormatting sqref="E3351">
    <cfRule type="cellIs" dxfId="3538" priority="1498" operator="greaterThan">
      <formula>280</formula>
    </cfRule>
  </conditionalFormatting>
  <conditionalFormatting sqref="E3352:E3353">
    <cfRule type="cellIs" dxfId="3537" priority="1479" operator="greaterThan">
      <formula>250</formula>
    </cfRule>
  </conditionalFormatting>
  <conditionalFormatting sqref="E3354">
    <cfRule type="cellIs" dxfId="3536" priority="1483" operator="greaterThan">
      <formula>270</formula>
    </cfRule>
  </conditionalFormatting>
  <conditionalFormatting sqref="E3355">
    <cfRule type="cellIs" dxfId="3535" priority="1482" operator="greaterThan">
      <formula>150</formula>
    </cfRule>
  </conditionalFormatting>
  <conditionalFormatting sqref="E3356">
    <cfRule type="cellIs" dxfId="3534" priority="1481" operator="greaterThan">
      <formula>310</formula>
    </cfRule>
  </conditionalFormatting>
  <conditionalFormatting sqref="E3357">
    <cfRule type="cellIs" dxfId="3533" priority="1480" operator="greaterThan">
      <formula>280</formula>
    </cfRule>
  </conditionalFormatting>
  <conditionalFormatting sqref="E3358:E3359">
    <cfRule type="cellIs" dxfId="3532" priority="1461" operator="greaterThan">
      <formula>250</formula>
    </cfRule>
  </conditionalFormatting>
  <conditionalFormatting sqref="E3360">
    <cfRule type="cellIs" dxfId="3531" priority="1465" operator="greaterThan">
      <formula>270</formula>
    </cfRule>
  </conditionalFormatting>
  <conditionalFormatting sqref="E3361">
    <cfRule type="cellIs" dxfId="3530" priority="1464" operator="greaterThan">
      <formula>150</formula>
    </cfRule>
  </conditionalFormatting>
  <conditionalFormatting sqref="E3362">
    <cfRule type="cellIs" dxfId="3529" priority="1463" operator="greaterThan">
      <formula>310</formula>
    </cfRule>
  </conditionalFormatting>
  <conditionalFormatting sqref="E3363">
    <cfRule type="cellIs" dxfId="3528" priority="1462" operator="greaterThan">
      <formula>280</formula>
    </cfRule>
  </conditionalFormatting>
  <conditionalFormatting sqref="E3364:E3365">
    <cfRule type="cellIs" dxfId="3527" priority="1443" operator="greaterThan">
      <formula>250</formula>
    </cfRule>
  </conditionalFormatting>
  <conditionalFormatting sqref="E3366">
    <cfRule type="cellIs" dxfId="3526" priority="1447" operator="greaterThan">
      <formula>270</formula>
    </cfRule>
  </conditionalFormatting>
  <conditionalFormatting sqref="E3367">
    <cfRule type="cellIs" dxfId="3525" priority="1446" operator="greaterThan">
      <formula>150</formula>
    </cfRule>
  </conditionalFormatting>
  <conditionalFormatting sqref="E3368">
    <cfRule type="cellIs" dxfId="3524" priority="1445" operator="greaterThan">
      <formula>310</formula>
    </cfRule>
  </conditionalFormatting>
  <conditionalFormatting sqref="E3369">
    <cfRule type="cellIs" dxfId="3523" priority="1444" operator="greaterThan">
      <formula>280</formula>
    </cfRule>
  </conditionalFormatting>
  <conditionalFormatting sqref="E3370:E3371">
    <cfRule type="cellIs" dxfId="3522" priority="1425" operator="greaterThan">
      <formula>250</formula>
    </cfRule>
  </conditionalFormatting>
  <conditionalFormatting sqref="E3372">
    <cfRule type="cellIs" dxfId="3521" priority="1429" operator="greaterThan">
      <formula>270</formula>
    </cfRule>
  </conditionalFormatting>
  <conditionalFormatting sqref="E3373">
    <cfRule type="cellIs" dxfId="3520" priority="1428" operator="greaterThan">
      <formula>150</formula>
    </cfRule>
  </conditionalFormatting>
  <conditionalFormatting sqref="E3374">
    <cfRule type="cellIs" dxfId="3519" priority="1427" operator="greaterThan">
      <formula>310</formula>
    </cfRule>
  </conditionalFormatting>
  <conditionalFormatting sqref="E3375">
    <cfRule type="cellIs" dxfId="3518" priority="1426" operator="greaterThan">
      <formula>280</formula>
    </cfRule>
  </conditionalFormatting>
  <conditionalFormatting sqref="E3376:E3377">
    <cfRule type="cellIs" dxfId="3517" priority="1407" operator="greaterThan">
      <formula>250</formula>
    </cfRule>
  </conditionalFormatting>
  <conditionalFormatting sqref="E3378">
    <cfRule type="cellIs" dxfId="3516" priority="1411" operator="greaterThan">
      <formula>270</formula>
    </cfRule>
  </conditionalFormatting>
  <conditionalFormatting sqref="E3379">
    <cfRule type="cellIs" dxfId="3515" priority="1410" operator="greaterThan">
      <formula>150</formula>
    </cfRule>
  </conditionalFormatting>
  <conditionalFormatting sqref="E3380">
    <cfRule type="cellIs" dxfId="3514" priority="1409" operator="greaterThan">
      <formula>310</formula>
    </cfRule>
  </conditionalFormatting>
  <conditionalFormatting sqref="E3381">
    <cfRule type="cellIs" dxfId="3513" priority="1408" operator="greaterThan">
      <formula>280</formula>
    </cfRule>
  </conditionalFormatting>
  <conditionalFormatting sqref="E3382:E3383">
    <cfRule type="cellIs" dxfId="3512" priority="1389" operator="greaterThan">
      <formula>250</formula>
    </cfRule>
  </conditionalFormatting>
  <conditionalFormatting sqref="E3384">
    <cfRule type="cellIs" dxfId="3511" priority="1393" operator="greaterThan">
      <formula>270</formula>
    </cfRule>
  </conditionalFormatting>
  <conditionalFormatting sqref="E3385">
    <cfRule type="cellIs" dxfId="3510" priority="1392" operator="greaterThan">
      <formula>150</formula>
    </cfRule>
  </conditionalFormatting>
  <conditionalFormatting sqref="E3386">
    <cfRule type="cellIs" dxfId="3509" priority="1391" operator="greaterThan">
      <formula>310</formula>
    </cfRule>
  </conditionalFormatting>
  <conditionalFormatting sqref="E3387">
    <cfRule type="cellIs" dxfId="3508" priority="1390" operator="greaterThan">
      <formula>280</formula>
    </cfRule>
  </conditionalFormatting>
  <conditionalFormatting sqref="E3388:E3389">
    <cfRule type="cellIs" dxfId="3507" priority="1371" operator="greaterThan">
      <formula>250</formula>
    </cfRule>
  </conditionalFormatting>
  <conditionalFormatting sqref="E3390">
    <cfRule type="cellIs" dxfId="3506" priority="1375" operator="greaterThan">
      <formula>270</formula>
    </cfRule>
  </conditionalFormatting>
  <conditionalFormatting sqref="E3391">
    <cfRule type="cellIs" dxfId="3505" priority="1374" operator="greaterThan">
      <formula>150</formula>
    </cfRule>
  </conditionalFormatting>
  <conditionalFormatting sqref="E3392">
    <cfRule type="cellIs" dxfId="3504" priority="1373" operator="greaterThan">
      <formula>310</formula>
    </cfRule>
  </conditionalFormatting>
  <conditionalFormatting sqref="E3393">
    <cfRule type="cellIs" dxfId="3503" priority="1372" operator="greaterThan">
      <formula>280</formula>
    </cfRule>
  </conditionalFormatting>
  <conditionalFormatting sqref="E3394:E3395">
    <cfRule type="cellIs" dxfId="3502" priority="1353" operator="greaterThan">
      <formula>250</formula>
    </cfRule>
  </conditionalFormatting>
  <conditionalFormatting sqref="E3396">
    <cfRule type="cellIs" dxfId="3501" priority="1357" operator="greaterThan">
      <formula>270</formula>
    </cfRule>
  </conditionalFormatting>
  <conditionalFormatting sqref="E3397">
    <cfRule type="cellIs" dxfId="3500" priority="1356" operator="greaterThan">
      <formula>150</formula>
    </cfRule>
  </conditionalFormatting>
  <conditionalFormatting sqref="E3398">
    <cfRule type="cellIs" dxfId="3499" priority="1355" operator="greaterThan">
      <formula>310</formula>
    </cfRule>
  </conditionalFormatting>
  <conditionalFormatting sqref="E3399">
    <cfRule type="cellIs" dxfId="3498" priority="1354" operator="greaterThan">
      <formula>280</formula>
    </cfRule>
  </conditionalFormatting>
  <conditionalFormatting sqref="E3400:E3401">
    <cfRule type="cellIs" dxfId="3497" priority="1335" operator="greaterThan">
      <formula>250</formula>
    </cfRule>
  </conditionalFormatting>
  <conditionalFormatting sqref="E3402">
    <cfRule type="cellIs" dxfId="3496" priority="1339" operator="greaterThan">
      <formula>270</formula>
    </cfRule>
  </conditionalFormatting>
  <conditionalFormatting sqref="E3403">
    <cfRule type="cellIs" dxfId="3495" priority="1338" operator="greaterThan">
      <formula>150</formula>
    </cfRule>
  </conditionalFormatting>
  <conditionalFormatting sqref="E3404">
    <cfRule type="cellIs" dxfId="3494" priority="1337" operator="greaterThan">
      <formula>310</formula>
    </cfRule>
  </conditionalFormatting>
  <conditionalFormatting sqref="E3405">
    <cfRule type="cellIs" dxfId="3493" priority="1336" operator="greaterThan">
      <formula>280</formula>
    </cfRule>
  </conditionalFormatting>
  <conditionalFormatting sqref="E3406:E3407">
    <cfRule type="cellIs" dxfId="3492" priority="1317" operator="greaterThan">
      <formula>250</formula>
    </cfRule>
  </conditionalFormatting>
  <conditionalFormatting sqref="E3408">
    <cfRule type="cellIs" dxfId="3491" priority="1321" operator="greaterThan">
      <formula>270</formula>
    </cfRule>
  </conditionalFormatting>
  <conditionalFormatting sqref="E3409">
    <cfRule type="cellIs" dxfId="3490" priority="1320" operator="greaterThan">
      <formula>150</formula>
    </cfRule>
  </conditionalFormatting>
  <conditionalFormatting sqref="E3410">
    <cfRule type="cellIs" dxfId="3489" priority="1319" operator="greaterThan">
      <formula>310</formula>
    </cfRule>
  </conditionalFormatting>
  <conditionalFormatting sqref="E3411">
    <cfRule type="cellIs" dxfId="3488" priority="1318" operator="greaterThan">
      <formula>280</formula>
    </cfRule>
  </conditionalFormatting>
  <conditionalFormatting sqref="E3412:E3413">
    <cfRule type="cellIs" dxfId="3487" priority="1299" operator="greaterThan">
      <formula>250</formula>
    </cfRule>
  </conditionalFormatting>
  <conditionalFormatting sqref="E3414">
    <cfRule type="cellIs" dxfId="3486" priority="1303" operator="greaterThan">
      <formula>270</formula>
    </cfRule>
  </conditionalFormatting>
  <conditionalFormatting sqref="E3415">
    <cfRule type="cellIs" dxfId="3485" priority="1302" operator="greaterThan">
      <formula>150</formula>
    </cfRule>
  </conditionalFormatting>
  <conditionalFormatting sqref="E3416">
    <cfRule type="cellIs" dxfId="3484" priority="1301" operator="greaterThan">
      <formula>310</formula>
    </cfRule>
  </conditionalFormatting>
  <conditionalFormatting sqref="E3417">
    <cfRule type="cellIs" dxfId="3483" priority="1300" operator="greaterThan">
      <formula>280</formula>
    </cfRule>
  </conditionalFormatting>
  <conditionalFormatting sqref="E3418:E3419">
    <cfRule type="cellIs" dxfId="3482" priority="1281" operator="greaterThan">
      <formula>250</formula>
    </cfRule>
  </conditionalFormatting>
  <conditionalFormatting sqref="E3420">
    <cfRule type="cellIs" dxfId="3481" priority="1285" operator="greaterThan">
      <formula>270</formula>
    </cfRule>
  </conditionalFormatting>
  <conditionalFormatting sqref="E3421">
    <cfRule type="cellIs" dxfId="3480" priority="1284" operator="greaterThan">
      <formula>150</formula>
    </cfRule>
  </conditionalFormatting>
  <conditionalFormatting sqref="E3422">
    <cfRule type="cellIs" dxfId="3479" priority="1283" operator="greaterThan">
      <formula>310</formula>
    </cfRule>
  </conditionalFormatting>
  <conditionalFormatting sqref="E3423">
    <cfRule type="cellIs" dxfId="3478" priority="1282" operator="greaterThan">
      <formula>280</formula>
    </cfRule>
  </conditionalFormatting>
  <conditionalFormatting sqref="E3424:E3425">
    <cfRule type="cellIs" dxfId="3477" priority="1263" operator="greaterThan">
      <formula>250</formula>
    </cfRule>
  </conditionalFormatting>
  <conditionalFormatting sqref="E3426">
    <cfRule type="cellIs" dxfId="3476" priority="1267" operator="greaterThan">
      <formula>270</formula>
    </cfRule>
  </conditionalFormatting>
  <conditionalFormatting sqref="E3427">
    <cfRule type="cellIs" dxfId="3475" priority="1266" operator="greaterThan">
      <formula>150</formula>
    </cfRule>
  </conditionalFormatting>
  <conditionalFormatting sqref="E3428">
    <cfRule type="cellIs" dxfId="3474" priority="1265" operator="greaterThan">
      <formula>310</formula>
    </cfRule>
  </conditionalFormatting>
  <conditionalFormatting sqref="E3429">
    <cfRule type="cellIs" dxfId="3473" priority="1264" operator="greaterThan">
      <formula>280</formula>
    </cfRule>
  </conditionalFormatting>
  <conditionalFormatting sqref="E3430:E3431">
    <cfRule type="cellIs" dxfId="3472" priority="1246" operator="greaterThan">
      <formula>250</formula>
    </cfRule>
  </conditionalFormatting>
  <conditionalFormatting sqref="E3432">
    <cfRule type="cellIs" dxfId="3471" priority="1250" operator="greaterThan">
      <formula>270</formula>
    </cfRule>
  </conditionalFormatting>
  <conditionalFormatting sqref="E3433">
    <cfRule type="cellIs" dxfId="3470" priority="1249" operator="greaterThan">
      <formula>150</formula>
    </cfRule>
  </conditionalFormatting>
  <conditionalFormatting sqref="E3434">
    <cfRule type="cellIs" dxfId="3469" priority="1248" operator="greaterThan">
      <formula>310</formula>
    </cfRule>
  </conditionalFormatting>
  <conditionalFormatting sqref="E3435">
    <cfRule type="cellIs" dxfId="3468" priority="1247" operator="greaterThan">
      <formula>280</formula>
    </cfRule>
  </conditionalFormatting>
  <conditionalFormatting sqref="E3436:E3437">
    <cfRule type="cellIs" dxfId="3467" priority="1228" operator="greaterThan">
      <formula>250</formula>
    </cfRule>
  </conditionalFormatting>
  <conditionalFormatting sqref="E3438">
    <cfRule type="cellIs" dxfId="3466" priority="1232" operator="greaterThan">
      <formula>270</formula>
    </cfRule>
  </conditionalFormatting>
  <conditionalFormatting sqref="E3439">
    <cfRule type="cellIs" dxfId="3465" priority="1231" operator="greaterThan">
      <formula>150</formula>
    </cfRule>
  </conditionalFormatting>
  <conditionalFormatting sqref="E3440">
    <cfRule type="cellIs" dxfId="3464" priority="1230" operator="greaterThan">
      <formula>310</formula>
    </cfRule>
  </conditionalFormatting>
  <conditionalFormatting sqref="E3441">
    <cfRule type="cellIs" dxfId="3463" priority="1229" operator="greaterThan">
      <formula>280</formula>
    </cfRule>
  </conditionalFormatting>
  <conditionalFormatting sqref="E3442:E3443">
    <cfRule type="cellIs" dxfId="3462" priority="1210" operator="greaterThan">
      <formula>250</formula>
    </cfRule>
  </conditionalFormatting>
  <conditionalFormatting sqref="E3444">
    <cfRule type="cellIs" dxfId="3461" priority="1214" operator="greaterThan">
      <formula>270</formula>
    </cfRule>
  </conditionalFormatting>
  <conditionalFormatting sqref="E3445">
    <cfRule type="cellIs" dxfId="3460" priority="1213" operator="greaterThan">
      <formula>150</formula>
    </cfRule>
  </conditionalFormatting>
  <conditionalFormatting sqref="E3446">
    <cfRule type="cellIs" dxfId="3459" priority="1212" operator="greaterThan">
      <formula>310</formula>
    </cfRule>
  </conditionalFormatting>
  <conditionalFormatting sqref="E3447">
    <cfRule type="cellIs" dxfId="3458" priority="1211" operator="greaterThan">
      <formula>280</formula>
    </cfRule>
  </conditionalFormatting>
  <conditionalFormatting sqref="E3448:E3449">
    <cfRule type="cellIs" dxfId="3457" priority="1192" operator="greaterThan">
      <formula>250</formula>
    </cfRule>
  </conditionalFormatting>
  <conditionalFormatting sqref="E3450">
    <cfRule type="cellIs" dxfId="3456" priority="1196" operator="greaterThan">
      <formula>270</formula>
    </cfRule>
  </conditionalFormatting>
  <conditionalFormatting sqref="E3451">
    <cfRule type="cellIs" dxfId="3455" priority="1195" operator="greaterThan">
      <formula>150</formula>
    </cfRule>
  </conditionalFormatting>
  <conditionalFormatting sqref="E3452">
    <cfRule type="cellIs" dxfId="3454" priority="1194" operator="greaterThan">
      <formula>310</formula>
    </cfRule>
  </conditionalFormatting>
  <conditionalFormatting sqref="E3453">
    <cfRule type="cellIs" dxfId="3453" priority="1193" operator="greaterThan">
      <formula>280</formula>
    </cfRule>
  </conditionalFormatting>
  <conditionalFormatting sqref="E3454:E3455">
    <cfRule type="cellIs" dxfId="3452" priority="1174" operator="greaterThan">
      <formula>250</formula>
    </cfRule>
  </conditionalFormatting>
  <conditionalFormatting sqref="E3456">
    <cfRule type="cellIs" dxfId="3451" priority="1178" operator="greaterThan">
      <formula>270</formula>
    </cfRule>
  </conditionalFormatting>
  <conditionalFormatting sqref="E3457">
    <cfRule type="cellIs" dxfId="3450" priority="1177" operator="greaterThan">
      <formula>150</formula>
    </cfRule>
  </conditionalFormatting>
  <conditionalFormatting sqref="E3458">
    <cfRule type="cellIs" dxfId="3449" priority="1176" operator="greaterThan">
      <formula>310</formula>
    </cfRule>
  </conditionalFormatting>
  <conditionalFormatting sqref="E3459">
    <cfRule type="cellIs" dxfId="3448" priority="1175" operator="greaterThan">
      <formula>280</formula>
    </cfRule>
  </conditionalFormatting>
  <conditionalFormatting sqref="E3460:E3461">
    <cfRule type="cellIs" dxfId="3447" priority="1156" operator="greaterThan">
      <formula>250</formula>
    </cfRule>
  </conditionalFormatting>
  <conditionalFormatting sqref="E3462">
    <cfRule type="cellIs" dxfId="3446" priority="1160" operator="greaterThan">
      <formula>270</formula>
    </cfRule>
  </conditionalFormatting>
  <conditionalFormatting sqref="E3463">
    <cfRule type="cellIs" dxfId="3445" priority="1159" operator="greaterThan">
      <formula>150</formula>
    </cfRule>
  </conditionalFormatting>
  <conditionalFormatting sqref="E3464">
    <cfRule type="cellIs" dxfId="3444" priority="1158" operator="greaterThan">
      <formula>310</formula>
    </cfRule>
  </conditionalFormatting>
  <conditionalFormatting sqref="E3465">
    <cfRule type="cellIs" dxfId="3443" priority="1157" operator="greaterThan">
      <formula>280</formula>
    </cfRule>
  </conditionalFormatting>
  <conditionalFormatting sqref="E3466:E3467">
    <cfRule type="cellIs" dxfId="3442" priority="1138" operator="greaterThan">
      <formula>250</formula>
    </cfRule>
  </conditionalFormatting>
  <conditionalFormatting sqref="E3468">
    <cfRule type="cellIs" dxfId="3441" priority="1142" operator="greaterThan">
      <formula>270</formula>
    </cfRule>
  </conditionalFormatting>
  <conditionalFormatting sqref="E3469">
    <cfRule type="cellIs" dxfId="3440" priority="1141" operator="greaterThan">
      <formula>150</formula>
    </cfRule>
  </conditionalFormatting>
  <conditionalFormatting sqref="E3470">
    <cfRule type="cellIs" dxfId="3439" priority="1140" operator="greaterThan">
      <formula>310</formula>
    </cfRule>
  </conditionalFormatting>
  <conditionalFormatting sqref="E3471">
    <cfRule type="cellIs" dxfId="3438" priority="1139" operator="greaterThan">
      <formula>280</formula>
    </cfRule>
  </conditionalFormatting>
  <conditionalFormatting sqref="E3472:E3473">
    <cfRule type="cellIs" dxfId="3437" priority="1120" operator="greaterThan">
      <formula>250</formula>
    </cfRule>
  </conditionalFormatting>
  <conditionalFormatting sqref="E3474">
    <cfRule type="cellIs" dxfId="3436" priority="1124" operator="greaterThan">
      <formula>270</formula>
    </cfRule>
  </conditionalFormatting>
  <conditionalFormatting sqref="E3475">
    <cfRule type="cellIs" dxfId="3435" priority="1123" operator="greaterThan">
      <formula>150</formula>
    </cfRule>
  </conditionalFormatting>
  <conditionalFormatting sqref="E3476">
    <cfRule type="cellIs" dxfId="3434" priority="1122" operator="greaterThan">
      <formula>310</formula>
    </cfRule>
  </conditionalFormatting>
  <conditionalFormatting sqref="E3477">
    <cfRule type="cellIs" dxfId="3433" priority="1121" operator="greaterThan">
      <formula>280</formula>
    </cfRule>
  </conditionalFormatting>
  <conditionalFormatting sqref="E3478:E3479">
    <cfRule type="cellIs" dxfId="3432" priority="1102" operator="greaterThan">
      <formula>250</formula>
    </cfRule>
  </conditionalFormatting>
  <conditionalFormatting sqref="E3480">
    <cfRule type="cellIs" dxfId="3431" priority="1106" operator="greaterThan">
      <formula>270</formula>
    </cfRule>
  </conditionalFormatting>
  <conditionalFormatting sqref="E3481">
    <cfRule type="cellIs" dxfId="3430" priority="1105" operator="greaterThan">
      <formula>150</formula>
    </cfRule>
  </conditionalFormatting>
  <conditionalFormatting sqref="E3482">
    <cfRule type="cellIs" dxfId="3429" priority="1104" operator="greaterThan">
      <formula>310</formula>
    </cfRule>
  </conditionalFormatting>
  <conditionalFormatting sqref="E3483">
    <cfRule type="cellIs" dxfId="3428" priority="1103" operator="greaterThan">
      <formula>280</formula>
    </cfRule>
  </conditionalFormatting>
  <conditionalFormatting sqref="E3484:E3485">
    <cfRule type="cellIs" dxfId="3427" priority="1084" operator="greaterThan">
      <formula>250</formula>
    </cfRule>
  </conditionalFormatting>
  <conditionalFormatting sqref="E3486">
    <cfRule type="cellIs" dxfId="3426" priority="1088" operator="greaterThan">
      <formula>270</formula>
    </cfRule>
  </conditionalFormatting>
  <conditionalFormatting sqref="E3487">
    <cfRule type="cellIs" dxfId="3425" priority="1087" operator="greaterThan">
      <formula>150</formula>
    </cfRule>
  </conditionalFormatting>
  <conditionalFormatting sqref="E3488">
    <cfRule type="cellIs" dxfId="3424" priority="1086" operator="greaterThan">
      <formula>310</formula>
    </cfRule>
  </conditionalFormatting>
  <conditionalFormatting sqref="E3489">
    <cfRule type="cellIs" dxfId="3423" priority="1085" operator="greaterThan">
      <formula>280</formula>
    </cfRule>
  </conditionalFormatting>
  <conditionalFormatting sqref="E3490:E3491">
    <cfRule type="cellIs" dxfId="3422" priority="1066" operator="greaterThan">
      <formula>250</formula>
    </cfRule>
  </conditionalFormatting>
  <conditionalFormatting sqref="E3492">
    <cfRule type="cellIs" dxfId="3421" priority="1070" operator="greaterThan">
      <formula>270</formula>
    </cfRule>
  </conditionalFormatting>
  <conditionalFormatting sqref="E3493">
    <cfRule type="cellIs" dxfId="3420" priority="1069" operator="greaterThan">
      <formula>150</formula>
    </cfRule>
  </conditionalFormatting>
  <conditionalFormatting sqref="E3494">
    <cfRule type="cellIs" dxfId="3419" priority="1068" operator="greaterThan">
      <formula>310</formula>
    </cfRule>
  </conditionalFormatting>
  <conditionalFormatting sqref="E3495">
    <cfRule type="cellIs" dxfId="3418" priority="1067" operator="greaterThan">
      <formula>280</formula>
    </cfRule>
  </conditionalFormatting>
  <conditionalFormatting sqref="E3496:E3497">
    <cfRule type="cellIs" dxfId="3417" priority="1048" operator="greaterThan">
      <formula>250</formula>
    </cfRule>
  </conditionalFormatting>
  <conditionalFormatting sqref="E3498">
    <cfRule type="cellIs" dxfId="3416" priority="1052" operator="greaterThan">
      <formula>270</formula>
    </cfRule>
  </conditionalFormatting>
  <conditionalFormatting sqref="E3499">
    <cfRule type="cellIs" dxfId="3415" priority="1051" operator="greaterThan">
      <formula>150</formula>
    </cfRule>
  </conditionalFormatting>
  <conditionalFormatting sqref="E3500">
    <cfRule type="cellIs" dxfId="3414" priority="1050" operator="greaterThan">
      <formula>310</formula>
    </cfRule>
  </conditionalFormatting>
  <conditionalFormatting sqref="E3501">
    <cfRule type="cellIs" dxfId="3413" priority="1049" operator="greaterThan">
      <formula>280</formula>
    </cfRule>
  </conditionalFormatting>
  <conditionalFormatting sqref="E3502:E3503">
    <cfRule type="cellIs" dxfId="3412" priority="1030" operator="greaterThan">
      <formula>250</formula>
    </cfRule>
  </conditionalFormatting>
  <conditionalFormatting sqref="E3504">
    <cfRule type="cellIs" dxfId="3411" priority="1034" operator="greaterThan">
      <formula>270</formula>
    </cfRule>
  </conditionalFormatting>
  <conditionalFormatting sqref="E3505">
    <cfRule type="cellIs" dxfId="3410" priority="1033" operator="greaterThan">
      <formula>150</formula>
    </cfRule>
  </conditionalFormatting>
  <conditionalFormatting sqref="E3506">
    <cfRule type="cellIs" dxfId="3409" priority="1032" operator="greaterThan">
      <formula>310</formula>
    </cfRule>
  </conditionalFormatting>
  <conditionalFormatting sqref="E3507">
    <cfRule type="cellIs" dxfId="3408" priority="1031" operator="greaterThan">
      <formula>280</formula>
    </cfRule>
  </conditionalFormatting>
  <conditionalFormatting sqref="E3508:E3509">
    <cfRule type="cellIs" dxfId="3407" priority="1012" operator="greaterThan">
      <formula>250</formula>
    </cfRule>
  </conditionalFormatting>
  <conditionalFormatting sqref="E3510">
    <cfRule type="cellIs" dxfId="3406" priority="1016" operator="greaterThan">
      <formula>270</formula>
    </cfRule>
  </conditionalFormatting>
  <conditionalFormatting sqref="E3511">
    <cfRule type="cellIs" dxfId="3405" priority="1015" operator="greaterThan">
      <formula>150</formula>
    </cfRule>
  </conditionalFormatting>
  <conditionalFormatting sqref="E3512">
    <cfRule type="cellIs" dxfId="3404" priority="1014" operator="greaterThan">
      <formula>310</formula>
    </cfRule>
  </conditionalFormatting>
  <conditionalFormatting sqref="E3513">
    <cfRule type="cellIs" dxfId="3403" priority="1013" operator="greaterThan">
      <formula>280</formula>
    </cfRule>
  </conditionalFormatting>
  <conditionalFormatting sqref="E3514:E3515">
    <cfRule type="cellIs" dxfId="3402" priority="976" operator="greaterThan">
      <formula>250</formula>
    </cfRule>
  </conditionalFormatting>
  <conditionalFormatting sqref="E3516">
    <cfRule type="cellIs" dxfId="3401" priority="980" operator="greaterThan">
      <formula>270</formula>
    </cfRule>
  </conditionalFormatting>
  <conditionalFormatting sqref="E3517">
    <cfRule type="cellIs" dxfId="3400" priority="979" operator="greaterThan">
      <formula>150</formula>
    </cfRule>
  </conditionalFormatting>
  <conditionalFormatting sqref="E3518">
    <cfRule type="cellIs" dxfId="3399" priority="978" operator="greaterThan">
      <formula>310</formula>
    </cfRule>
  </conditionalFormatting>
  <conditionalFormatting sqref="E3519">
    <cfRule type="cellIs" dxfId="3398" priority="977" operator="greaterThan">
      <formula>280</formula>
    </cfRule>
  </conditionalFormatting>
  <conditionalFormatting sqref="E3520:E3521">
    <cfRule type="cellIs" dxfId="3397" priority="994" operator="greaterThan">
      <formula>250</formula>
    </cfRule>
  </conditionalFormatting>
  <conditionalFormatting sqref="E3522">
    <cfRule type="cellIs" dxfId="3396" priority="998" operator="greaterThan">
      <formula>270</formula>
    </cfRule>
  </conditionalFormatting>
  <conditionalFormatting sqref="E3523">
    <cfRule type="cellIs" dxfId="3395" priority="997" operator="greaterThan">
      <formula>150</formula>
    </cfRule>
  </conditionalFormatting>
  <conditionalFormatting sqref="E3524">
    <cfRule type="cellIs" dxfId="3394" priority="996" operator="greaterThan">
      <formula>310</formula>
    </cfRule>
  </conditionalFormatting>
  <conditionalFormatting sqref="E3525">
    <cfRule type="cellIs" dxfId="3393" priority="995" operator="greaterThan">
      <formula>280</formula>
    </cfRule>
  </conditionalFormatting>
  <conditionalFormatting sqref="E3526:E3527">
    <cfRule type="cellIs" dxfId="3392" priority="958" operator="greaterThan">
      <formula>250</formula>
    </cfRule>
  </conditionalFormatting>
  <conditionalFormatting sqref="E3528">
    <cfRule type="cellIs" dxfId="3391" priority="962" operator="greaterThan">
      <formula>270</formula>
    </cfRule>
  </conditionalFormatting>
  <conditionalFormatting sqref="E3529">
    <cfRule type="cellIs" dxfId="3390" priority="961" operator="greaterThan">
      <formula>150</formula>
    </cfRule>
  </conditionalFormatting>
  <conditionalFormatting sqref="E3530">
    <cfRule type="cellIs" dxfId="3389" priority="960" operator="greaterThan">
      <formula>310</formula>
    </cfRule>
  </conditionalFormatting>
  <conditionalFormatting sqref="E3531">
    <cfRule type="cellIs" dxfId="3388" priority="959" operator="greaterThan">
      <formula>280</formula>
    </cfRule>
  </conditionalFormatting>
  <conditionalFormatting sqref="E3532:E3533">
    <cfRule type="cellIs" dxfId="3387" priority="940" operator="greaterThan">
      <formula>250</formula>
    </cfRule>
  </conditionalFormatting>
  <conditionalFormatting sqref="E3534">
    <cfRule type="cellIs" dxfId="3386" priority="944" operator="greaterThan">
      <formula>270</formula>
    </cfRule>
  </conditionalFormatting>
  <conditionalFormatting sqref="E3535">
    <cfRule type="cellIs" dxfId="3385" priority="943" operator="greaterThan">
      <formula>150</formula>
    </cfRule>
  </conditionalFormatting>
  <conditionalFormatting sqref="E3536">
    <cfRule type="cellIs" dxfId="3384" priority="942" operator="greaterThan">
      <formula>310</formula>
    </cfRule>
  </conditionalFormatting>
  <conditionalFormatting sqref="E3537">
    <cfRule type="cellIs" dxfId="3383" priority="941" operator="greaterThan">
      <formula>280</formula>
    </cfRule>
  </conditionalFormatting>
  <conditionalFormatting sqref="E3538:E3539">
    <cfRule type="cellIs" dxfId="3382" priority="922" operator="greaterThan">
      <formula>250</formula>
    </cfRule>
  </conditionalFormatting>
  <conditionalFormatting sqref="E3540">
    <cfRule type="cellIs" dxfId="3381" priority="926" operator="greaterThan">
      <formula>270</formula>
    </cfRule>
  </conditionalFormatting>
  <conditionalFormatting sqref="E3541">
    <cfRule type="cellIs" dxfId="3380" priority="925" operator="greaterThan">
      <formula>150</formula>
    </cfRule>
  </conditionalFormatting>
  <conditionalFormatting sqref="E3542">
    <cfRule type="cellIs" dxfId="3379" priority="924" operator="greaterThan">
      <formula>310</formula>
    </cfRule>
  </conditionalFormatting>
  <conditionalFormatting sqref="E3543">
    <cfRule type="cellIs" dxfId="3378" priority="923" operator="greaterThan">
      <formula>280</formula>
    </cfRule>
  </conditionalFormatting>
  <conditionalFormatting sqref="E3544:E3545">
    <cfRule type="cellIs" dxfId="3377" priority="904" operator="greaterThan">
      <formula>250</formula>
    </cfRule>
  </conditionalFormatting>
  <conditionalFormatting sqref="E3546">
    <cfRule type="cellIs" dxfId="3376" priority="908" operator="greaterThan">
      <formula>270</formula>
    </cfRule>
  </conditionalFormatting>
  <conditionalFormatting sqref="E3547">
    <cfRule type="cellIs" dxfId="3375" priority="907" operator="greaterThan">
      <formula>150</formula>
    </cfRule>
  </conditionalFormatting>
  <conditionalFormatting sqref="E3548">
    <cfRule type="cellIs" dxfId="3374" priority="906" operator="greaterThan">
      <formula>310</formula>
    </cfRule>
  </conditionalFormatting>
  <conditionalFormatting sqref="E3549">
    <cfRule type="cellIs" dxfId="3373" priority="905" operator="greaterThan">
      <formula>280</formula>
    </cfRule>
  </conditionalFormatting>
  <conditionalFormatting sqref="E3550:E3551">
    <cfRule type="cellIs" dxfId="3372" priority="886" operator="greaterThan">
      <formula>250</formula>
    </cfRule>
  </conditionalFormatting>
  <conditionalFormatting sqref="E3552">
    <cfRule type="cellIs" dxfId="3371" priority="890" operator="greaterThan">
      <formula>270</formula>
    </cfRule>
  </conditionalFormatting>
  <conditionalFormatting sqref="E3553">
    <cfRule type="cellIs" dxfId="3370" priority="889" operator="greaterThan">
      <formula>150</formula>
    </cfRule>
  </conditionalFormatting>
  <conditionalFormatting sqref="E3554">
    <cfRule type="cellIs" dxfId="3369" priority="888" operator="greaterThan">
      <formula>310</formula>
    </cfRule>
  </conditionalFormatting>
  <conditionalFormatting sqref="E3555">
    <cfRule type="cellIs" dxfId="3368" priority="887" operator="greaterThan">
      <formula>280</formula>
    </cfRule>
  </conditionalFormatting>
  <conditionalFormatting sqref="E3556:E3557">
    <cfRule type="cellIs" dxfId="3367" priority="850" operator="greaterThan">
      <formula>250</formula>
    </cfRule>
  </conditionalFormatting>
  <conditionalFormatting sqref="E3558">
    <cfRule type="cellIs" dxfId="3366" priority="854" operator="greaterThan">
      <formula>270</formula>
    </cfRule>
  </conditionalFormatting>
  <conditionalFormatting sqref="E3559">
    <cfRule type="cellIs" dxfId="3365" priority="853" operator="greaterThan">
      <formula>150</formula>
    </cfRule>
  </conditionalFormatting>
  <conditionalFormatting sqref="E3560">
    <cfRule type="cellIs" dxfId="3364" priority="852" operator="greaterThan">
      <formula>310</formula>
    </cfRule>
  </conditionalFormatting>
  <conditionalFormatting sqref="E3561">
    <cfRule type="cellIs" dxfId="3363" priority="851" operator="greaterThan">
      <formula>280</formula>
    </cfRule>
  </conditionalFormatting>
  <conditionalFormatting sqref="E3562:E3563">
    <cfRule type="cellIs" dxfId="3362" priority="832" operator="greaterThan">
      <formula>250</formula>
    </cfRule>
  </conditionalFormatting>
  <conditionalFormatting sqref="E3564">
    <cfRule type="cellIs" dxfId="3361" priority="836" operator="greaterThan">
      <formula>270</formula>
    </cfRule>
  </conditionalFormatting>
  <conditionalFormatting sqref="E3565">
    <cfRule type="cellIs" dxfId="3360" priority="835" operator="greaterThan">
      <formula>150</formula>
    </cfRule>
  </conditionalFormatting>
  <conditionalFormatting sqref="E3566">
    <cfRule type="cellIs" dxfId="3359" priority="834" operator="greaterThan">
      <formula>310</formula>
    </cfRule>
  </conditionalFormatting>
  <conditionalFormatting sqref="E3567">
    <cfRule type="cellIs" dxfId="3358" priority="833" operator="greaterThan">
      <formula>280</formula>
    </cfRule>
  </conditionalFormatting>
  <conditionalFormatting sqref="E3568:E3569">
    <cfRule type="cellIs" dxfId="3357" priority="814" operator="greaterThan">
      <formula>250</formula>
    </cfRule>
  </conditionalFormatting>
  <conditionalFormatting sqref="E3570">
    <cfRule type="cellIs" dxfId="3356" priority="818" operator="greaterThan">
      <formula>270</formula>
    </cfRule>
  </conditionalFormatting>
  <conditionalFormatting sqref="E3571">
    <cfRule type="cellIs" dxfId="3355" priority="817" operator="greaterThan">
      <formula>150</formula>
    </cfRule>
  </conditionalFormatting>
  <conditionalFormatting sqref="E3572">
    <cfRule type="cellIs" dxfId="3354" priority="816" operator="greaterThan">
      <formula>310</formula>
    </cfRule>
  </conditionalFormatting>
  <conditionalFormatting sqref="E3573">
    <cfRule type="cellIs" dxfId="3353" priority="815" operator="greaterThan">
      <formula>280</formula>
    </cfRule>
  </conditionalFormatting>
  <conditionalFormatting sqref="E3574:E3575">
    <cfRule type="cellIs" dxfId="3352" priority="778" operator="greaterThan">
      <formula>250</formula>
    </cfRule>
  </conditionalFormatting>
  <conditionalFormatting sqref="E3576">
    <cfRule type="cellIs" dxfId="3351" priority="782" operator="greaterThan">
      <formula>270</formula>
    </cfRule>
  </conditionalFormatting>
  <conditionalFormatting sqref="E3577">
    <cfRule type="cellIs" dxfId="3350" priority="781" operator="greaterThan">
      <formula>150</formula>
    </cfRule>
  </conditionalFormatting>
  <conditionalFormatting sqref="E3578">
    <cfRule type="cellIs" dxfId="3349" priority="780" operator="greaterThan">
      <formula>310</formula>
    </cfRule>
  </conditionalFormatting>
  <conditionalFormatting sqref="E3579">
    <cfRule type="cellIs" dxfId="3348" priority="779" operator="greaterThan">
      <formula>280</formula>
    </cfRule>
  </conditionalFormatting>
  <conditionalFormatting sqref="E3580:E3581">
    <cfRule type="cellIs" dxfId="3347" priority="760" operator="greaterThan">
      <formula>250</formula>
    </cfRule>
  </conditionalFormatting>
  <conditionalFormatting sqref="E3582">
    <cfRule type="cellIs" dxfId="3346" priority="764" operator="greaterThan">
      <formula>270</formula>
    </cfRule>
  </conditionalFormatting>
  <conditionalFormatting sqref="E3583">
    <cfRule type="cellIs" dxfId="3345" priority="763" operator="greaterThan">
      <formula>150</formula>
    </cfRule>
  </conditionalFormatting>
  <conditionalFormatting sqref="E3584">
    <cfRule type="cellIs" dxfId="3344" priority="762" operator="greaterThan">
      <formula>310</formula>
    </cfRule>
  </conditionalFormatting>
  <conditionalFormatting sqref="E3585">
    <cfRule type="cellIs" dxfId="3343" priority="761" operator="greaterThan">
      <formula>280</formula>
    </cfRule>
  </conditionalFormatting>
  <conditionalFormatting sqref="E3586:E3587">
    <cfRule type="cellIs" dxfId="3342" priority="706" operator="greaterThan">
      <formula>250</formula>
    </cfRule>
  </conditionalFormatting>
  <conditionalFormatting sqref="E3588">
    <cfRule type="cellIs" dxfId="3341" priority="710" operator="greaterThan">
      <formula>270</formula>
    </cfRule>
  </conditionalFormatting>
  <conditionalFormatting sqref="E3589">
    <cfRule type="cellIs" dxfId="3340" priority="709" operator="greaterThan">
      <formula>150</formula>
    </cfRule>
  </conditionalFormatting>
  <conditionalFormatting sqref="E3590">
    <cfRule type="cellIs" dxfId="3339" priority="708" operator="greaterThan">
      <formula>310</formula>
    </cfRule>
  </conditionalFormatting>
  <conditionalFormatting sqref="E3591">
    <cfRule type="cellIs" dxfId="3338" priority="707" operator="greaterThan">
      <formula>280</formula>
    </cfRule>
  </conditionalFormatting>
  <conditionalFormatting sqref="E3592:E3593">
    <cfRule type="cellIs" dxfId="3337" priority="724" operator="greaterThan">
      <formula>250</formula>
    </cfRule>
  </conditionalFormatting>
  <conditionalFormatting sqref="E3594">
    <cfRule type="cellIs" dxfId="3336" priority="728" operator="greaterThan">
      <formula>270</formula>
    </cfRule>
  </conditionalFormatting>
  <conditionalFormatting sqref="E3595">
    <cfRule type="cellIs" dxfId="3335" priority="727" operator="greaterThan">
      <formula>150</formula>
    </cfRule>
  </conditionalFormatting>
  <conditionalFormatting sqref="E3596">
    <cfRule type="cellIs" dxfId="3334" priority="726" operator="greaterThan">
      <formula>310</formula>
    </cfRule>
  </conditionalFormatting>
  <conditionalFormatting sqref="E3597">
    <cfRule type="cellIs" dxfId="3333" priority="725" operator="greaterThan">
      <formula>280</formula>
    </cfRule>
  </conditionalFormatting>
  <conditionalFormatting sqref="E3598:E3599">
    <cfRule type="cellIs" dxfId="3332" priority="688" operator="greaterThan">
      <formula>250</formula>
    </cfRule>
  </conditionalFormatting>
  <conditionalFormatting sqref="E3600">
    <cfRule type="cellIs" dxfId="3331" priority="692" operator="greaterThan">
      <formula>270</formula>
    </cfRule>
  </conditionalFormatting>
  <conditionalFormatting sqref="E3601">
    <cfRule type="cellIs" dxfId="3330" priority="691" operator="greaterThan">
      <formula>150</formula>
    </cfRule>
  </conditionalFormatting>
  <conditionalFormatting sqref="E3602">
    <cfRule type="cellIs" dxfId="3329" priority="690" operator="greaterThan">
      <formula>310</formula>
    </cfRule>
  </conditionalFormatting>
  <conditionalFormatting sqref="E3603">
    <cfRule type="cellIs" dxfId="3328" priority="689" operator="greaterThan">
      <formula>280</formula>
    </cfRule>
  </conditionalFormatting>
  <conditionalFormatting sqref="E3604:E3605">
    <cfRule type="cellIs" dxfId="3327" priority="670" operator="greaterThan">
      <formula>250</formula>
    </cfRule>
  </conditionalFormatting>
  <conditionalFormatting sqref="E3606">
    <cfRule type="cellIs" dxfId="3326" priority="674" operator="greaterThan">
      <formula>270</formula>
    </cfRule>
  </conditionalFormatting>
  <conditionalFormatting sqref="E3607">
    <cfRule type="cellIs" dxfId="3325" priority="673" operator="greaterThan">
      <formula>150</formula>
    </cfRule>
  </conditionalFormatting>
  <conditionalFormatting sqref="E3608">
    <cfRule type="cellIs" dxfId="3324" priority="672" operator="greaterThan">
      <formula>310</formula>
    </cfRule>
  </conditionalFormatting>
  <conditionalFormatting sqref="E3609">
    <cfRule type="cellIs" dxfId="3323" priority="671" operator="greaterThan">
      <formula>280</formula>
    </cfRule>
  </conditionalFormatting>
  <conditionalFormatting sqref="E3610:E3611">
    <cfRule type="cellIs" dxfId="3322" priority="652" operator="greaterThan">
      <formula>250</formula>
    </cfRule>
  </conditionalFormatting>
  <conditionalFormatting sqref="E3612">
    <cfRule type="cellIs" dxfId="3321" priority="656" operator="greaterThan">
      <formula>270</formula>
    </cfRule>
  </conditionalFormatting>
  <conditionalFormatting sqref="E3613">
    <cfRule type="cellIs" dxfId="3320" priority="655" operator="greaterThan">
      <formula>150</formula>
    </cfRule>
  </conditionalFormatting>
  <conditionalFormatting sqref="E3614">
    <cfRule type="cellIs" dxfId="3319" priority="654" operator="greaterThan">
      <formula>310</formula>
    </cfRule>
  </conditionalFormatting>
  <conditionalFormatting sqref="E3615">
    <cfRule type="cellIs" dxfId="3318" priority="653" operator="greaterThan">
      <formula>280</formula>
    </cfRule>
  </conditionalFormatting>
  <conditionalFormatting sqref="E3616:E3617">
    <cfRule type="cellIs" dxfId="3317" priority="634" operator="greaterThan">
      <formula>250</formula>
    </cfRule>
  </conditionalFormatting>
  <conditionalFormatting sqref="E3618">
    <cfRule type="cellIs" dxfId="3316" priority="638" operator="greaterThan">
      <formula>270</formula>
    </cfRule>
  </conditionalFormatting>
  <conditionalFormatting sqref="E3619">
    <cfRule type="cellIs" dxfId="3315" priority="637" operator="greaterThan">
      <formula>150</formula>
    </cfRule>
  </conditionalFormatting>
  <conditionalFormatting sqref="E3620">
    <cfRule type="cellIs" dxfId="3314" priority="636" operator="greaterThan">
      <formula>310</formula>
    </cfRule>
  </conditionalFormatting>
  <conditionalFormatting sqref="E3621">
    <cfRule type="cellIs" dxfId="3313" priority="635" operator="greaterThan">
      <formula>280</formula>
    </cfRule>
  </conditionalFormatting>
  <conditionalFormatting sqref="E3622:E3623">
    <cfRule type="cellIs" dxfId="3312" priority="616" operator="greaterThan">
      <formula>250</formula>
    </cfRule>
  </conditionalFormatting>
  <conditionalFormatting sqref="E3624">
    <cfRule type="cellIs" dxfId="3311" priority="620" operator="greaterThan">
      <formula>270</formula>
    </cfRule>
  </conditionalFormatting>
  <conditionalFormatting sqref="E3625">
    <cfRule type="cellIs" dxfId="3310" priority="619" operator="greaterThan">
      <formula>150</formula>
    </cfRule>
  </conditionalFormatting>
  <conditionalFormatting sqref="E3626">
    <cfRule type="cellIs" dxfId="3309" priority="618" operator="greaterThan">
      <formula>310</formula>
    </cfRule>
  </conditionalFormatting>
  <conditionalFormatting sqref="E3627">
    <cfRule type="cellIs" dxfId="3308" priority="617" operator="greaterThan">
      <formula>280</formula>
    </cfRule>
  </conditionalFormatting>
  <conditionalFormatting sqref="E3628:E3629">
    <cfRule type="cellIs" dxfId="3307" priority="598" operator="greaterThan">
      <formula>250</formula>
    </cfRule>
  </conditionalFormatting>
  <conditionalFormatting sqref="E3630">
    <cfRule type="cellIs" dxfId="3306" priority="602" operator="greaterThan">
      <formula>270</formula>
    </cfRule>
  </conditionalFormatting>
  <conditionalFormatting sqref="E3631">
    <cfRule type="cellIs" dxfId="3305" priority="601" operator="greaterThan">
      <formula>150</formula>
    </cfRule>
  </conditionalFormatting>
  <conditionalFormatting sqref="E3632">
    <cfRule type="cellIs" dxfId="3304" priority="600" operator="greaterThan">
      <formula>310</formula>
    </cfRule>
  </conditionalFormatting>
  <conditionalFormatting sqref="E3633">
    <cfRule type="cellIs" dxfId="3303" priority="599" operator="greaterThan">
      <formula>280</formula>
    </cfRule>
  </conditionalFormatting>
  <conditionalFormatting sqref="E3634:E3635">
    <cfRule type="cellIs" dxfId="3302" priority="580" operator="greaterThan">
      <formula>250</formula>
    </cfRule>
  </conditionalFormatting>
  <conditionalFormatting sqref="E3636">
    <cfRule type="cellIs" dxfId="3301" priority="584" operator="greaterThan">
      <formula>270</formula>
    </cfRule>
  </conditionalFormatting>
  <conditionalFormatting sqref="E3637">
    <cfRule type="cellIs" dxfId="3300" priority="583" operator="greaterThan">
      <formula>150</formula>
    </cfRule>
  </conditionalFormatting>
  <conditionalFormatting sqref="E3638">
    <cfRule type="cellIs" dxfId="3299" priority="582" operator="greaterThan">
      <formula>310</formula>
    </cfRule>
  </conditionalFormatting>
  <conditionalFormatting sqref="E3639">
    <cfRule type="cellIs" dxfId="3298" priority="581" operator="greaterThan">
      <formula>280</formula>
    </cfRule>
  </conditionalFormatting>
  <conditionalFormatting sqref="E3640:E3641">
    <cfRule type="cellIs" dxfId="3297" priority="562" operator="greaterThan">
      <formula>250</formula>
    </cfRule>
  </conditionalFormatting>
  <conditionalFormatting sqref="E3642">
    <cfRule type="cellIs" dxfId="3296" priority="566" operator="greaterThan">
      <formula>270</formula>
    </cfRule>
  </conditionalFormatting>
  <conditionalFormatting sqref="E3643">
    <cfRule type="cellIs" dxfId="3295" priority="565" operator="greaterThan">
      <formula>150</formula>
    </cfRule>
  </conditionalFormatting>
  <conditionalFormatting sqref="E3644">
    <cfRule type="cellIs" dxfId="3294" priority="564" operator="greaterThan">
      <formula>310</formula>
    </cfRule>
  </conditionalFormatting>
  <conditionalFormatting sqref="E3645">
    <cfRule type="cellIs" dxfId="3293" priority="563" operator="greaterThan">
      <formula>280</formula>
    </cfRule>
  </conditionalFormatting>
  <conditionalFormatting sqref="E3646:E3647">
    <cfRule type="cellIs" dxfId="3292" priority="544" operator="greaterThan">
      <formula>250</formula>
    </cfRule>
  </conditionalFormatting>
  <conditionalFormatting sqref="E3648">
    <cfRule type="cellIs" dxfId="3291" priority="548" operator="greaterThan">
      <formula>270</formula>
    </cfRule>
  </conditionalFormatting>
  <conditionalFormatting sqref="E3649">
    <cfRule type="cellIs" dxfId="3290" priority="547" operator="greaterThan">
      <formula>150</formula>
    </cfRule>
  </conditionalFormatting>
  <conditionalFormatting sqref="E3650">
    <cfRule type="cellIs" dxfId="3289" priority="546" operator="greaterThan">
      <formula>310</formula>
    </cfRule>
  </conditionalFormatting>
  <conditionalFormatting sqref="E3651">
    <cfRule type="cellIs" dxfId="3288" priority="545" operator="greaterThan">
      <formula>280</formula>
    </cfRule>
  </conditionalFormatting>
  <conditionalFormatting sqref="E3652:E3653">
    <cfRule type="cellIs" dxfId="3287" priority="526" operator="greaterThan">
      <formula>250</formula>
    </cfRule>
  </conditionalFormatting>
  <conditionalFormatting sqref="E3654">
    <cfRule type="cellIs" dxfId="3286" priority="530" operator="greaterThan">
      <formula>270</formula>
    </cfRule>
  </conditionalFormatting>
  <conditionalFormatting sqref="E3655">
    <cfRule type="cellIs" dxfId="3285" priority="529" operator="greaterThan">
      <formula>150</formula>
    </cfRule>
  </conditionalFormatting>
  <conditionalFormatting sqref="E3656">
    <cfRule type="cellIs" dxfId="3284" priority="528" operator="greaterThan">
      <formula>310</formula>
    </cfRule>
  </conditionalFormatting>
  <conditionalFormatting sqref="E3657">
    <cfRule type="cellIs" dxfId="3283" priority="527" operator="greaterThan">
      <formula>280</formula>
    </cfRule>
  </conditionalFormatting>
  <conditionalFormatting sqref="E3658:E3659">
    <cfRule type="cellIs" dxfId="3282" priority="508" operator="greaterThan">
      <formula>250</formula>
    </cfRule>
  </conditionalFormatting>
  <conditionalFormatting sqref="E3660">
    <cfRule type="cellIs" dxfId="3281" priority="512" operator="greaterThan">
      <formula>270</formula>
    </cfRule>
  </conditionalFormatting>
  <conditionalFormatting sqref="E3661">
    <cfRule type="cellIs" dxfId="3280" priority="511" operator="greaterThan">
      <formula>150</formula>
    </cfRule>
  </conditionalFormatting>
  <conditionalFormatting sqref="E3662">
    <cfRule type="cellIs" dxfId="3279" priority="510" operator="greaterThan">
      <formula>310</formula>
    </cfRule>
  </conditionalFormatting>
  <conditionalFormatting sqref="E3663">
    <cfRule type="cellIs" dxfId="3278" priority="509" operator="greaterThan">
      <formula>280</formula>
    </cfRule>
  </conditionalFormatting>
  <conditionalFormatting sqref="E3664:E3665">
    <cfRule type="cellIs" dxfId="3277" priority="490" operator="greaterThan">
      <formula>250</formula>
    </cfRule>
  </conditionalFormatting>
  <conditionalFormatting sqref="E3666">
    <cfRule type="cellIs" dxfId="3276" priority="494" operator="greaterThan">
      <formula>270</formula>
    </cfRule>
  </conditionalFormatting>
  <conditionalFormatting sqref="E3667">
    <cfRule type="cellIs" dxfId="3275" priority="493" operator="greaterThan">
      <formula>150</formula>
    </cfRule>
  </conditionalFormatting>
  <conditionalFormatting sqref="E3668">
    <cfRule type="cellIs" dxfId="3274" priority="492" operator="greaterThan">
      <formula>310</formula>
    </cfRule>
  </conditionalFormatting>
  <conditionalFormatting sqref="E3669">
    <cfRule type="cellIs" dxfId="3273" priority="491" operator="greaterThan">
      <formula>280</formula>
    </cfRule>
  </conditionalFormatting>
  <conditionalFormatting sqref="E3670:E3671">
    <cfRule type="cellIs" dxfId="3272" priority="472" operator="greaterThan">
      <formula>250</formula>
    </cfRule>
  </conditionalFormatting>
  <conditionalFormatting sqref="E3672">
    <cfRule type="cellIs" dxfId="3271" priority="476" operator="greaterThan">
      <formula>270</formula>
    </cfRule>
  </conditionalFormatting>
  <conditionalFormatting sqref="E3673">
    <cfRule type="cellIs" dxfId="3270" priority="475" operator="greaterThan">
      <formula>150</formula>
    </cfRule>
  </conditionalFormatting>
  <conditionalFormatting sqref="E3674">
    <cfRule type="cellIs" dxfId="3269" priority="474" operator="greaterThan">
      <formula>310</formula>
    </cfRule>
  </conditionalFormatting>
  <conditionalFormatting sqref="E3675">
    <cfRule type="cellIs" dxfId="3268" priority="473" operator="greaterThan">
      <formula>280</formula>
    </cfRule>
  </conditionalFormatting>
  <conditionalFormatting sqref="E3676:E3677">
    <cfRule type="cellIs" dxfId="3267" priority="436" operator="greaterThan">
      <formula>250</formula>
    </cfRule>
  </conditionalFormatting>
  <conditionalFormatting sqref="E3678">
    <cfRule type="cellIs" dxfId="3266" priority="440" operator="greaterThan">
      <formula>270</formula>
    </cfRule>
  </conditionalFormatting>
  <conditionalFormatting sqref="E3679">
    <cfRule type="cellIs" dxfId="3265" priority="439" operator="greaterThan">
      <formula>150</formula>
    </cfRule>
  </conditionalFormatting>
  <conditionalFormatting sqref="E3680">
    <cfRule type="cellIs" dxfId="3264" priority="438" operator="greaterThan">
      <formula>310</formula>
    </cfRule>
  </conditionalFormatting>
  <conditionalFormatting sqref="E3681">
    <cfRule type="cellIs" dxfId="3263" priority="437" operator="greaterThan">
      <formula>280</formula>
    </cfRule>
  </conditionalFormatting>
  <conditionalFormatting sqref="E3682:E3683">
    <cfRule type="cellIs" dxfId="3262" priority="418" operator="greaterThan">
      <formula>250</formula>
    </cfRule>
  </conditionalFormatting>
  <conditionalFormatting sqref="E3684">
    <cfRule type="cellIs" dxfId="3261" priority="422" operator="greaterThan">
      <formula>270</formula>
    </cfRule>
  </conditionalFormatting>
  <conditionalFormatting sqref="E3685">
    <cfRule type="cellIs" dxfId="3260" priority="421" operator="greaterThan">
      <formula>150</formula>
    </cfRule>
  </conditionalFormatting>
  <conditionalFormatting sqref="E3686">
    <cfRule type="cellIs" dxfId="3259" priority="420" operator="greaterThan">
      <formula>310</formula>
    </cfRule>
  </conditionalFormatting>
  <conditionalFormatting sqref="E3687">
    <cfRule type="cellIs" dxfId="3258" priority="419" operator="greaterThan">
      <formula>280</formula>
    </cfRule>
  </conditionalFormatting>
  <conditionalFormatting sqref="E3688:E3689">
    <cfRule type="cellIs" dxfId="3257" priority="400" operator="greaterThan">
      <formula>250</formula>
    </cfRule>
  </conditionalFormatting>
  <conditionalFormatting sqref="E3690">
    <cfRule type="cellIs" dxfId="3256" priority="404" operator="greaterThan">
      <formula>270</formula>
    </cfRule>
  </conditionalFormatting>
  <conditionalFormatting sqref="E3691">
    <cfRule type="cellIs" dxfId="3255" priority="403" operator="greaterThan">
      <formula>150</formula>
    </cfRule>
  </conditionalFormatting>
  <conditionalFormatting sqref="E3692">
    <cfRule type="cellIs" dxfId="3254" priority="402" operator="greaterThan">
      <formula>310</formula>
    </cfRule>
  </conditionalFormatting>
  <conditionalFormatting sqref="E3693">
    <cfRule type="cellIs" dxfId="3253" priority="401" operator="greaterThan">
      <formula>280</formula>
    </cfRule>
  </conditionalFormatting>
  <conditionalFormatting sqref="E3694:E3695">
    <cfRule type="cellIs" dxfId="3252" priority="382" operator="greaterThan">
      <formula>250</formula>
    </cfRule>
  </conditionalFormatting>
  <conditionalFormatting sqref="E3696">
    <cfRule type="cellIs" dxfId="3251" priority="386" operator="greaterThan">
      <formula>270</formula>
    </cfRule>
  </conditionalFormatting>
  <conditionalFormatting sqref="E3697">
    <cfRule type="cellIs" dxfId="3250" priority="385" operator="greaterThan">
      <formula>150</formula>
    </cfRule>
  </conditionalFormatting>
  <conditionalFormatting sqref="E3698">
    <cfRule type="cellIs" dxfId="3249" priority="384" operator="greaterThan">
      <formula>310</formula>
    </cfRule>
  </conditionalFormatting>
  <conditionalFormatting sqref="E3699">
    <cfRule type="cellIs" dxfId="3248" priority="383" operator="greaterThan">
      <formula>280</formula>
    </cfRule>
  </conditionalFormatting>
  <conditionalFormatting sqref="E3700:E3701">
    <cfRule type="cellIs" dxfId="3247" priority="346" operator="greaterThan">
      <formula>250</formula>
    </cfRule>
  </conditionalFormatting>
  <conditionalFormatting sqref="E3702">
    <cfRule type="cellIs" dxfId="3246" priority="350" operator="greaterThan">
      <formula>270</formula>
    </cfRule>
  </conditionalFormatting>
  <conditionalFormatting sqref="E3703">
    <cfRule type="cellIs" dxfId="3245" priority="349" operator="greaterThan">
      <formula>150</formula>
    </cfRule>
  </conditionalFormatting>
  <conditionalFormatting sqref="E3704">
    <cfRule type="cellIs" dxfId="3244" priority="348" operator="greaterThan">
      <formula>310</formula>
    </cfRule>
  </conditionalFormatting>
  <conditionalFormatting sqref="E3705">
    <cfRule type="cellIs" dxfId="3243" priority="347" operator="greaterThan">
      <formula>280</formula>
    </cfRule>
  </conditionalFormatting>
  <conditionalFormatting sqref="E3706:E3707">
    <cfRule type="cellIs" dxfId="3242" priority="328" operator="greaterThan">
      <formula>250</formula>
    </cfRule>
  </conditionalFormatting>
  <conditionalFormatting sqref="E3708">
    <cfRule type="cellIs" dxfId="3241" priority="332" operator="greaterThan">
      <formula>270</formula>
    </cfRule>
  </conditionalFormatting>
  <conditionalFormatting sqref="E3709">
    <cfRule type="cellIs" dxfId="3240" priority="331" operator="greaterThan">
      <formula>150</formula>
    </cfRule>
  </conditionalFormatting>
  <conditionalFormatting sqref="E3710">
    <cfRule type="cellIs" dxfId="3239" priority="330" operator="greaterThan">
      <formula>310</formula>
    </cfRule>
  </conditionalFormatting>
  <conditionalFormatting sqref="E3711">
    <cfRule type="cellIs" dxfId="3238" priority="329" operator="greaterThan">
      <formula>280</formula>
    </cfRule>
  </conditionalFormatting>
  <conditionalFormatting sqref="E3712:E3713">
    <cfRule type="cellIs" dxfId="3237" priority="310" operator="greaterThan">
      <formula>250</formula>
    </cfRule>
  </conditionalFormatting>
  <conditionalFormatting sqref="E3714">
    <cfRule type="cellIs" dxfId="3236" priority="314" operator="greaterThan">
      <formula>270</formula>
    </cfRule>
  </conditionalFormatting>
  <conditionalFormatting sqref="E3715">
    <cfRule type="cellIs" dxfId="3235" priority="313" operator="greaterThan">
      <formula>150</formula>
    </cfRule>
  </conditionalFormatting>
  <conditionalFormatting sqref="E3716">
    <cfRule type="cellIs" dxfId="3234" priority="312" operator="greaterThan">
      <formula>310</formula>
    </cfRule>
  </conditionalFormatting>
  <conditionalFormatting sqref="E3717">
    <cfRule type="cellIs" dxfId="3233" priority="311" operator="greaterThan">
      <formula>280</formula>
    </cfRule>
  </conditionalFormatting>
  <conditionalFormatting sqref="E3718:E3719">
    <cfRule type="cellIs" dxfId="3232" priority="292" operator="greaterThan">
      <formula>250</formula>
    </cfRule>
  </conditionalFormatting>
  <conditionalFormatting sqref="E3720">
    <cfRule type="cellIs" dxfId="3231" priority="296" operator="greaterThan">
      <formula>270</formula>
    </cfRule>
  </conditionalFormatting>
  <conditionalFormatting sqref="E3721">
    <cfRule type="cellIs" dxfId="3230" priority="295" operator="greaterThan">
      <formula>150</formula>
    </cfRule>
  </conditionalFormatting>
  <conditionalFormatting sqref="E3722">
    <cfRule type="cellIs" dxfId="3229" priority="294" operator="greaterThan">
      <formula>310</formula>
    </cfRule>
  </conditionalFormatting>
  <conditionalFormatting sqref="E3723">
    <cfRule type="cellIs" dxfId="3228" priority="293" operator="greaterThan">
      <formula>280</formula>
    </cfRule>
  </conditionalFormatting>
  <conditionalFormatting sqref="E3724:E3725">
    <cfRule type="cellIs" dxfId="3227" priority="278" operator="greaterThan">
      <formula>250</formula>
    </cfRule>
  </conditionalFormatting>
  <conditionalFormatting sqref="E3726">
    <cfRule type="cellIs" dxfId="3226" priority="282" operator="greaterThan">
      <formula>270</formula>
    </cfRule>
  </conditionalFormatting>
  <conditionalFormatting sqref="E3727">
    <cfRule type="cellIs" dxfId="3225" priority="281" operator="greaterThan">
      <formula>150</formula>
    </cfRule>
  </conditionalFormatting>
  <conditionalFormatting sqref="E3728">
    <cfRule type="cellIs" dxfId="3224" priority="280" operator="greaterThan">
      <formula>310</formula>
    </cfRule>
  </conditionalFormatting>
  <conditionalFormatting sqref="E3729">
    <cfRule type="cellIs" dxfId="3223" priority="279" operator="greaterThan">
      <formula>280</formula>
    </cfRule>
  </conditionalFormatting>
  <conditionalFormatting sqref="E3730:E3731">
    <cfRule type="cellIs" dxfId="3222" priority="246" operator="greaterThan">
      <formula>250</formula>
    </cfRule>
  </conditionalFormatting>
  <conditionalFormatting sqref="E3732">
    <cfRule type="cellIs" dxfId="3221" priority="250" operator="greaterThan">
      <formula>270</formula>
    </cfRule>
  </conditionalFormatting>
  <conditionalFormatting sqref="E3733">
    <cfRule type="cellIs" dxfId="3220" priority="249" operator="greaterThan">
      <formula>150</formula>
    </cfRule>
  </conditionalFormatting>
  <conditionalFormatting sqref="E3734">
    <cfRule type="cellIs" dxfId="3219" priority="248" operator="greaterThan">
      <formula>310</formula>
    </cfRule>
  </conditionalFormatting>
  <conditionalFormatting sqref="E3735">
    <cfRule type="cellIs" dxfId="3218" priority="247" operator="greaterThan">
      <formula>280</formula>
    </cfRule>
  </conditionalFormatting>
  <conditionalFormatting sqref="E3736:E3737">
    <cfRule type="cellIs" dxfId="3217" priority="263" operator="greaterThan">
      <formula>250</formula>
    </cfRule>
  </conditionalFormatting>
  <conditionalFormatting sqref="E3738">
    <cfRule type="cellIs" dxfId="3216" priority="267" operator="greaterThan">
      <formula>270</formula>
    </cfRule>
  </conditionalFormatting>
  <conditionalFormatting sqref="E3739">
    <cfRule type="cellIs" dxfId="3215" priority="266" operator="greaterThan">
      <formula>150</formula>
    </cfRule>
  </conditionalFormatting>
  <conditionalFormatting sqref="E3740">
    <cfRule type="cellIs" dxfId="3214" priority="265" operator="greaterThan">
      <formula>310</formula>
    </cfRule>
  </conditionalFormatting>
  <conditionalFormatting sqref="E3741">
    <cfRule type="cellIs" dxfId="3213" priority="264" operator="greaterThan">
      <formula>280</formula>
    </cfRule>
  </conditionalFormatting>
  <conditionalFormatting sqref="E3742:E3743">
    <cfRule type="cellIs" dxfId="3212" priority="231" operator="greaterThan">
      <formula>250</formula>
    </cfRule>
  </conditionalFormatting>
  <conditionalFormatting sqref="E3744">
    <cfRule type="cellIs" dxfId="3211" priority="235" operator="greaterThan">
      <formula>270</formula>
    </cfRule>
  </conditionalFormatting>
  <conditionalFormatting sqref="E3745">
    <cfRule type="cellIs" dxfId="3210" priority="234" operator="greaterThan">
      <formula>150</formula>
    </cfRule>
  </conditionalFormatting>
  <conditionalFormatting sqref="E3746">
    <cfRule type="cellIs" dxfId="3209" priority="233" operator="greaterThan">
      <formula>310</formula>
    </cfRule>
  </conditionalFormatting>
  <conditionalFormatting sqref="E3747">
    <cfRule type="cellIs" dxfId="3208" priority="232" operator="greaterThan">
      <formula>280</formula>
    </cfRule>
  </conditionalFormatting>
  <conditionalFormatting sqref="E3748:E3749">
    <cfRule type="cellIs" dxfId="3207" priority="216" operator="greaterThan">
      <formula>250</formula>
    </cfRule>
  </conditionalFormatting>
  <conditionalFormatting sqref="E3750">
    <cfRule type="cellIs" dxfId="3206" priority="220" operator="greaterThan">
      <formula>270</formula>
    </cfRule>
  </conditionalFormatting>
  <conditionalFormatting sqref="E3751">
    <cfRule type="cellIs" dxfId="3205" priority="219" operator="greaterThan">
      <formula>150</formula>
    </cfRule>
  </conditionalFormatting>
  <conditionalFormatting sqref="E3752">
    <cfRule type="cellIs" dxfId="3204" priority="218" operator="greaterThan">
      <formula>310</formula>
    </cfRule>
  </conditionalFormatting>
  <conditionalFormatting sqref="E3753">
    <cfRule type="cellIs" dxfId="3203" priority="217" operator="greaterThan">
      <formula>280</formula>
    </cfRule>
  </conditionalFormatting>
  <conditionalFormatting sqref="E3754:E3755">
    <cfRule type="cellIs" dxfId="3202" priority="201" operator="greaterThan">
      <formula>250</formula>
    </cfRule>
  </conditionalFormatting>
  <conditionalFormatting sqref="E3756">
    <cfRule type="cellIs" dxfId="3201" priority="205" operator="greaterThan">
      <formula>270</formula>
    </cfRule>
  </conditionalFormatting>
  <conditionalFormatting sqref="E3757">
    <cfRule type="cellIs" dxfId="3200" priority="204" operator="greaterThan">
      <formula>150</formula>
    </cfRule>
  </conditionalFormatting>
  <conditionalFormatting sqref="E3758">
    <cfRule type="cellIs" dxfId="3199" priority="203" operator="greaterThan">
      <formula>310</formula>
    </cfRule>
  </conditionalFormatting>
  <conditionalFormatting sqref="E3759">
    <cfRule type="cellIs" dxfId="3198" priority="202" operator="greaterThan">
      <formula>280</formula>
    </cfRule>
  </conditionalFormatting>
  <conditionalFormatting sqref="E3760:E3761">
    <cfRule type="cellIs" dxfId="3197" priority="186" operator="greaterThan">
      <formula>250</formula>
    </cfRule>
  </conditionalFormatting>
  <conditionalFormatting sqref="E3762">
    <cfRule type="cellIs" dxfId="3196" priority="190" operator="greaterThan">
      <formula>270</formula>
    </cfRule>
  </conditionalFormatting>
  <conditionalFormatting sqref="E3763">
    <cfRule type="cellIs" dxfId="3195" priority="189" operator="greaterThan">
      <formula>150</formula>
    </cfRule>
  </conditionalFormatting>
  <conditionalFormatting sqref="E3764">
    <cfRule type="cellIs" dxfId="3194" priority="188" operator="greaterThan">
      <formula>310</formula>
    </cfRule>
  </conditionalFormatting>
  <conditionalFormatting sqref="E3765">
    <cfRule type="cellIs" dxfId="3193" priority="187" operator="greaterThan">
      <formula>280</formula>
    </cfRule>
  </conditionalFormatting>
  <conditionalFormatting sqref="E3766:E3767">
    <cfRule type="cellIs" dxfId="3192" priority="170" operator="greaterThan">
      <formula>250</formula>
    </cfRule>
  </conditionalFormatting>
  <conditionalFormatting sqref="E3768">
    <cfRule type="cellIs" dxfId="3191" priority="174" operator="greaterThan">
      <formula>270</formula>
    </cfRule>
  </conditionalFormatting>
  <conditionalFormatting sqref="E3769">
    <cfRule type="cellIs" dxfId="3190" priority="173" operator="greaterThan">
      <formula>150</formula>
    </cfRule>
  </conditionalFormatting>
  <conditionalFormatting sqref="E3770">
    <cfRule type="cellIs" dxfId="3189" priority="172" operator="greaterThan">
      <formula>310</formula>
    </cfRule>
  </conditionalFormatting>
  <conditionalFormatting sqref="E3771">
    <cfRule type="cellIs" dxfId="3188" priority="171" operator="greaterThan">
      <formula>280</formula>
    </cfRule>
  </conditionalFormatting>
  <conditionalFormatting sqref="E3772:E3773">
    <cfRule type="cellIs" dxfId="3187" priority="155" operator="greaterThan">
      <formula>250</formula>
    </cfRule>
  </conditionalFormatting>
  <conditionalFormatting sqref="E3774">
    <cfRule type="cellIs" dxfId="3186" priority="159" operator="greaterThan">
      <formula>270</formula>
    </cfRule>
  </conditionalFormatting>
  <conditionalFormatting sqref="E3775">
    <cfRule type="cellIs" dxfId="3185" priority="158" operator="greaterThan">
      <formula>150</formula>
    </cfRule>
  </conditionalFormatting>
  <conditionalFormatting sqref="E3776">
    <cfRule type="cellIs" dxfId="3184" priority="157" operator="greaterThan">
      <formula>310</formula>
    </cfRule>
  </conditionalFormatting>
  <conditionalFormatting sqref="E3777">
    <cfRule type="cellIs" dxfId="3183" priority="156" operator="greaterThan">
      <formula>280</formula>
    </cfRule>
  </conditionalFormatting>
  <conditionalFormatting sqref="E3778:E3779">
    <cfRule type="cellIs" dxfId="3182" priority="140" operator="greaterThan">
      <formula>250</formula>
    </cfRule>
  </conditionalFormatting>
  <conditionalFormatting sqref="E3780">
    <cfRule type="cellIs" dxfId="3181" priority="144" operator="greaterThan">
      <formula>270</formula>
    </cfRule>
  </conditionalFormatting>
  <conditionalFormatting sqref="E3781">
    <cfRule type="cellIs" dxfId="3180" priority="143" operator="greaterThan">
      <formula>150</formula>
    </cfRule>
  </conditionalFormatting>
  <conditionalFormatting sqref="E3782">
    <cfRule type="cellIs" dxfId="3179" priority="142" operator="greaterThan">
      <formula>310</formula>
    </cfRule>
  </conditionalFormatting>
  <conditionalFormatting sqref="E3783">
    <cfRule type="cellIs" dxfId="3178" priority="141" operator="greaterThan">
      <formula>280</formula>
    </cfRule>
  </conditionalFormatting>
  <conditionalFormatting sqref="E3784:E3785">
    <cfRule type="cellIs" dxfId="3177" priority="125" operator="greaterThan">
      <formula>250</formula>
    </cfRule>
  </conditionalFormatting>
  <conditionalFormatting sqref="E3786">
    <cfRule type="cellIs" dxfId="3176" priority="129" operator="greaterThan">
      <formula>270</formula>
    </cfRule>
  </conditionalFormatting>
  <conditionalFormatting sqref="E3787">
    <cfRule type="cellIs" dxfId="3175" priority="128" operator="greaterThan">
      <formula>150</formula>
    </cfRule>
  </conditionalFormatting>
  <conditionalFormatting sqref="E3788">
    <cfRule type="cellIs" dxfId="3174" priority="127" operator="greaterThan">
      <formula>310</formula>
    </cfRule>
  </conditionalFormatting>
  <conditionalFormatting sqref="E3789">
    <cfRule type="cellIs" dxfId="3173" priority="126" operator="greaterThan">
      <formula>280</formula>
    </cfRule>
  </conditionalFormatting>
  <conditionalFormatting sqref="E3790:E3791">
    <cfRule type="cellIs" dxfId="3172" priority="110" operator="greaterThan">
      <formula>250</formula>
    </cfRule>
  </conditionalFormatting>
  <conditionalFormatting sqref="E3792">
    <cfRule type="cellIs" dxfId="3171" priority="114" operator="greaterThan">
      <formula>270</formula>
    </cfRule>
  </conditionalFormatting>
  <conditionalFormatting sqref="E3793">
    <cfRule type="cellIs" dxfId="3170" priority="113" operator="greaterThan">
      <formula>150</formula>
    </cfRule>
  </conditionalFormatting>
  <conditionalFormatting sqref="E3794">
    <cfRule type="cellIs" dxfId="3169" priority="112" operator="greaterThan">
      <formula>310</formula>
    </cfRule>
  </conditionalFormatting>
  <conditionalFormatting sqref="E3795">
    <cfRule type="cellIs" dxfId="3168" priority="111" operator="greaterThan">
      <formula>280</formula>
    </cfRule>
  </conditionalFormatting>
  <conditionalFormatting sqref="E3796:E3797">
    <cfRule type="cellIs" dxfId="3167" priority="95" operator="greaterThan">
      <formula>250</formula>
    </cfRule>
  </conditionalFormatting>
  <conditionalFormatting sqref="E3798">
    <cfRule type="cellIs" dxfId="3166" priority="99" operator="greaterThan">
      <formula>270</formula>
    </cfRule>
  </conditionalFormatting>
  <conditionalFormatting sqref="E3799">
    <cfRule type="cellIs" dxfId="3165" priority="98" operator="greaterThan">
      <formula>150</formula>
    </cfRule>
  </conditionalFormatting>
  <conditionalFormatting sqref="E3800">
    <cfRule type="cellIs" dxfId="3164" priority="97" operator="greaterThan">
      <formula>310</formula>
    </cfRule>
  </conditionalFormatting>
  <conditionalFormatting sqref="E3801">
    <cfRule type="cellIs" dxfId="3163" priority="96" operator="greaterThan">
      <formula>280</formula>
    </cfRule>
  </conditionalFormatting>
  <conditionalFormatting sqref="E3802:E3803">
    <cfRule type="cellIs" dxfId="3162" priority="80" operator="greaterThan">
      <formula>250</formula>
    </cfRule>
  </conditionalFormatting>
  <conditionalFormatting sqref="E3804">
    <cfRule type="cellIs" dxfId="3161" priority="84" operator="greaterThan">
      <formula>270</formula>
    </cfRule>
  </conditionalFormatting>
  <conditionalFormatting sqref="E3805">
    <cfRule type="cellIs" dxfId="3160" priority="83" operator="greaterThan">
      <formula>150</formula>
    </cfRule>
  </conditionalFormatting>
  <conditionalFormatting sqref="E3806">
    <cfRule type="cellIs" dxfId="3159" priority="82" operator="greaterThan">
      <formula>310</formula>
    </cfRule>
  </conditionalFormatting>
  <conditionalFormatting sqref="E3807">
    <cfRule type="cellIs" dxfId="3158" priority="81" operator="greaterThan">
      <formula>280</formula>
    </cfRule>
  </conditionalFormatting>
  <conditionalFormatting sqref="E3808:E3809">
    <cfRule type="cellIs" dxfId="3157" priority="65" operator="greaterThan">
      <formula>250</formula>
    </cfRule>
  </conditionalFormatting>
  <conditionalFormatting sqref="E3810">
    <cfRule type="cellIs" dxfId="3156" priority="69" operator="greaterThan">
      <formula>270</formula>
    </cfRule>
  </conditionalFormatting>
  <conditionalFormatting sqref="E3811">
    <cfRule type="cellIs" dxfId="3155" priority="68" operator="greaterThan">
      <formula>150</formula>
    </cfRule>
  </conditionalFormatting>
  <conditionalFormatting sqref="E3812">
    <cfRule type="cellIs" dxfId="3154" priority="67" operator="greaterThan">
      <formula>310</formula>
    </cfRule>
  </conditionalFormatting>
  <conditionalFormatting sqref="E3813">
    <cfRule type="cellIs" dxfId="3153" priority="66" operator="greaterThan">
      <formula>280</formula>
    </cfRule>
  </conditionalFormatting>
  <conditionalFormatting sqref="E3814:E3815">
    <cfRule type="cellIs" dxfId="3152" priority="50" operator="greaterThan">
      <formula>250</formula>
    </cfRule>
  </conditionalFormatting>
  <conditionalFormatting sqref="E3816">
    <cfRule type="cellIs" dxfId="3151" priority="54" operator="greaterThan">
      <formula>270</formula>
    </cfRule>
  </conditionalFormatting>
  <conditionalFormatting sqref="E3817">
    <cfRule type="cellIs" dxfId="3150" priority="53" operator="greaterThan">
      <formula>150</formula>
    </cfRule>
  </conditionalFormatting>
  <conditionalFormatting sqref="E3818">
    <cfRule type="cellIs" dxfId="3149" priority="52" operator="greaterThan">
      <formula>310</formula>
    </cfRule>
  </conditionalFormatting>
  <conditionalFormatting sqref="E3819">
    <cfRule type="cellIs" dxfId="3148" priority="51" operator="greaterThan">
      <formula>280</formula>
    </cfRule>
  </conditionalFormatting>
  <conditionalFormatting sqref="E3820:E3821">
    <cfRule type="cellIs" dxfId="3147" priority="35" operator="greaterThan">
      <formula>250</formula>
    </cfRule>
  </conditionalFormatting>
  <conditionalFormatting sqref="E3822">
    <cfRule type="cellIs" dxfId="3146" priority="39" operator="greaterThan">
      <formula>270</formula>
    </cfRule>
  </conditionalFormatting>
  <conditionalFormatting sqref="E3823">
    <cfRule type="cellIs" dxfId="3145" priority="38" operator="greaterThan">
      <formula>150</formula>
    </cfRule>
  </conditionalFormatting>
  <conditionalFormatting sqref="E3824">
    <cfRule type="cellIs" dxfId="3144" priority="37" operator="greaterThan">
      <formula>310</formula>
    </cfRule>
  </conditionalFormatting>
  <conditionalFormatting sqref="E3825">
    <cfRule type="cellIs" dxfId="3143" priority="36" operator="greaterThan">
      <formula>280</formula>
    </cfRule>
  </conditionalFormatting>
  <conditionalFormatting sqref="E3826:E3827">
    <cfRule type="cellIs" dxfId="3142" priority="20" operator="greaterThan">
      <formula>250</formula>
    </cfRule>
  </conditionalFormatting>
  <conditionalFormatting sqref="E3828">
    <cfRule type="cellIs" dxfId="3141" priority="24" operator="greaterThan">
      <formula>270</formula>
    </cfRule>
  </conditionalFormatting>
  <conditionalFormatting sqref="E3829">
    <cfRule type="cellIs" dxfId="3140" priority="23" operator="greaterThan">
      <formula>150</formula>
    </cfRule>
  </conditionalFormatting>
  <conditionalFormatting sqref="E3830">
    <cfRule type="cellIs" dxfId="3139" priority="22" operator="greaterThan">
      <formula>310</formula>
    </cfRule>
  </conditionalFormatting>
  <conditionalFormatting sqref="E3831">
    <cfRule type="cellIs" dxfId="3138" priority="21" operator="greaterThan">
      <formula>280</formula>
    </cfRule>
  </conditionalFormatting>
  <conditionalFormatting sqref="E3832:E3833">
    <cfRule type="cellIs" dxfId="3137" priority="5" operator="greaterThan">
      <formula>250</formula>
    </cfRule>
  </conditionalFormatting>
  <conditionalFormatting sqref="E3834">
    <cfRule type="cellIs" dxfId="3136" priority="9" operator="greaterThan">
      <formula>270</formula>
    </cfRule>
  </conditionalFormatting>
  <conditionalFormatting sqref="E3835">
    <cfRule type="cellIs" dxfId="3135" priority="8" operator="greaterThan">
      <formula>150</formula>
    </cfRule>
  </conditionalFormatting>
  <conditionalFormatting sqref="E3836">
    <cfRule type="cellIs" dxfId="3134" priority="7" operator="greaterThan">
      <formula>310</formula>
    </cfRule>
  </conditionalFormatting>
  <conditionalFormatting sqref="E3837">
    <cfRule type="cellIs" dxfId="3133" priority="6" operator="greaterThan">
      <formula>280</formula>
    </cfRule>
  </conditionalFormatting>
  <conditionalFormatting sqref="E38:G39">
    <cfRule type="expression" dxfId="3132" priority="40559">
      <formula>"a1&lt;&gt;'Sheet 2'!a1"</formula>
    </cfRule>
  </conditionalFormatting>
  <conditionalFormatting sqref="E42:G43">
    <cfRule type="expression" dxfId="3131" priority="40543">
      <formula>"a1&lt;&gt;'Sheet 2'!a1"</formula>
    </cfRule>
  </conditionalFormatting>
  <conditionalFormatting sqref="E46:G47">
    <cfRule type="expression" dxfId="3130" priority="40527">
      <formula>"a1&lt;&gt;'Sheet 2'!a1"</formula>
    </cfRule>
  </conditionalFormatting>
  <conditionalFormatting sqref="E50:G51">
    <cfRule type="expression" dxfId="3129" priority="40511">
      <formula>"a1&lt;&gt;'Sheet 2'!a1"</formula>
    </cfRule>
  </conditionalFormatting>
  <conditionalFormatting sqref="E54:G55">
    <cfRule type="expression" dxfId="3128" priority="40495">
      <formula>"a1&lt;&gt;'Sheet 2'!a1"</formula>
    </cfRule>
  </conditionalFormatting>
  <conditionalFormatting sqref="E58:G59">
    <cfRule type="expression" dxfId="3127" priority="40479">
      <formula>"a1&lt;&gt;'Sheet 2'!a1"</formula>
    </cfRule>
  </conditionalFormatting>
  <conditionalFormatting sqref="E62:G63">
    <cfRule type="expression" dxfId="3126" priority="40463">
      <formula>"a1&lt;&gt;'Sheet 2'!a1"</formula>
    </cfRule>
  </conditionalFormatting>
  <conditionalFormatting sqref="E66:G67">
    <cfRule type="expression" dxfId="3125" priority="40447">
      <formula>"a1&lt;&gt;'Sheet 2'!a1"</formula>
    </cfRule>
  </conditionalFormatting>
  <conditionalFormatting sqref="E70:G71">
    <cfRule type="expression" dxfId="3124" priority="40431">
      <formula>"a1&lt;&gt;'Sheet 2'!a1"</formula>
    </cfRule>
  </conditionalFormatting>
  <conditionalFormatting sqref="E74:G75">
    <cfRule type="expression" dxfId="3123" priority="40415">
      <formula>"a1&lt;&gt;'Sheet 2'!a1"</formula>
    </cfRule>
  </conditionalFormatting>
  <conditionalFormatting sqref="E78:G79">
    <cfRule type="expression" dxfId="3122" priority="40399">
      <formula>"a1&lt;&gt;'Sheet 2'!a1"</formula>
    </cfRule>
  </conditionalFormatting>
  <conditionalFormatting sqref="E82:G83">
    <cfRule type="expression" dxfId="3121" priority="40383">
      <formula>"a1&lt;&gt;'Sheet 2'!a1"</formula>
    </cfRule>
  </conditionalFormatting>
  <conditionalFormatting sqref="E86:G87">
    <cfRule type="expression" dxfId="3120" priority="40367">
      <formula>"a1&lt;&gt;'Sheet 2'!a1"</formula>
    </cfRule>
  </conditionalFormatting>
  <conditionalFormatting sqref="E90:G91">
    <cfRule type="expression" dxfId="3119" priority="40351">
      <formula>"a1&lt;&gt;'Sheet 2'!a1"</formula>
    </cfRule>
  </conditionalFormatting>
  <conditionalFormatting sqref="E94:G95">
    <cfRule type="expression" dxfId="3118" priority="45858">
      <formula>"a1&lt;&gt;'Sheet 2'!a1"</formula>
    </cfRule>
  </conditionalFormatting>
  <conditionalFormatting sqref="E110:G111">
    <cfRule type="expression" dxfId="3117" priority="40771">
      <formula>"a1&lt;&gt;'Sheet 2'!a1"</formula>
    </cfRule>
  </conditionalFormatting>
  <conditionalFormatting sqref="E114:G115">
    <cfRule type="expression" dxfId="3116" priority="40754">
      <formula>"a1&lt;&gt;'Sheet 2'!a1"</formula>
    </cfRule>
  </conditionalFormatting>
  <conditionalFormatting sqref="E1540:G1779">
    <cfRule type="expression" dxfId="3115" priority="7390">
      <formula>"a1&lt;&gt;'Sheet 2'!a1"</formula>
    </cfRule>
  </conditionalFormatting>
  <conditionalFormatting sqref="F9:K9 O9:O10 L9:M11 C10:K10">
    <cfRule type="expression" dxfId="3114" priority="35496">
      <formula>"a1&lt;&gt;'Sheet 2'!a1"</formula>
    </cfRule>
  </conditionalFormatting>
  <conditionalFormatting sqref="F8:M8">
    <cfRule type="expression" dxfId="3113" priority="35478">
      <formula>"a1&lt;&gt;'Sheet 2'!a1"</formula>
    </cfRule>
  </conditionalFormatting>
  <conditionalFormatting sqref="G1780:G3837">
    <cfRule type="expression" dxfId="3112" priority="11">
      <formula>"a1&lt;&gt;'Sheet 2'!a1"</formula>
    </cfRule>
  </conditionalFormatting>
  <conditionalFormatting sqref="H11:I13">
    <cfRule type="expression" dxfId="3111" priority="35483">
      <formula>"a1&lt;&gt;'Sheet 2'!a1"</formula>
    </cfRule>
  </conditionalFormatting>
  <conditionalFormatting sqref="H17:I19">
    <cfRule type="expression" dxfId="3110" priority="35453">
      <formula>"a1&lt;&gt;'Sheet 2'!a1"</formula>
    </cfRule>
  </conditionalFormatting>
  <conditionalFormatting sqref="H23:I25">
    <cfRule type="expression" dxfId="3109" priority="35423">
      <formula>"a1&lt;&gt;'Sheet 2'!a1"</formula>
    </cfRule>
  </conditionalFormatting>
  <conditionalFormatting sqref="H29:I31">
    <cfRule type="expression" dxfId="3108" priority="35390">
      <formula>"a1&lt;&gt;'Sheet 2'!a1"</formula>
    </cfRule>
  </conditionalFormatting>
  <conditionalFormatting sqref="H35:I117">
    <cfRule type="expression" dxfId="3107" priority="35359">
      <formula>"a1&lt;&gt;'Sheet 2'!a1"</formula>
    </cfRule>
  </conditionalFormatting>
  <conditionalFormatting sqref="H119:I123 J122:O122">
    <cfRule type="expression" dxfId="3106" priority="11916">
      <formula>"a1&lt;&gt;'Sheet 2'!a1"</formula>
    </cfRule>
  </conditionalFormatting>
  <conditionalFormatting sqref="H125:I129 J128:O128">
    <cfRule type="expression" dxfId="3105" priority="11886">
      <formula>"a1&lt;&gt;'Sheet 2'!a1"</formula>
    </cfRule>
  </conditionalFormatting>
  <conditionalFormatting sqref="H131:I135 J134:O134">
    <cfRule type="expression" dxfId="3104" priority="11856">
      <formula>"a1&lt;&gt;'Sheet 2'!a1"</formula>
    </cfRule>
  </conditionalFormatting>
  <conditionalFormatting sqref="H137:I141 J140:O140">
    <cfRule type="expression" dxfId="3103" priority="11841">
      <formula>"a1&lt;&gt;'Sheet 2'!a1"</formula>
    </cfRule>
  </conditionalFormatting>
  <conditionalFormatting sqref="H143:I147 J146:O146">
    <cfRule type="expression" dxfId="3102" priority="11811">
      <formula>"a1&lt;&gt;'Sheet 2'!a1"</formula>
    </cfRule>
  </conditionalFormatting>
  <conditionalFormatting sqref="H149:I153 J152:O152">
    <cfRule type="expression" dxfId="3101" priority="11796">
      <formula>"a1&lt;&gt;'Sheet 2'!a1"</formula>
    </cfRule>
  </conditionalFormatting>
  <conditionalFormatting sqref="H155:I159 J158:O158">
    <cfRule type="expression" dxfId="3100" priority="11781">
      <formula>"a1&lt;&gt;'Sheet 2'!a1"</formula>
    </cfRule>
  </conditionalFormatting>
  <conditionalFormatting sqref="H161:I165 J164:O164">
    <cfRule type="expression" dxfId="3099" priority="11766">
      <formula>"a1&lt;&gt;'Sheet 2'!a1"</formula>
    </cfRule>
  </conditionalFormatting>
  <conditionalFormatting sqref="H167:I171 J170:O170">
    <cfRule type="expression" dxfId="3098" priority="11751">
      <formula>"a1&lt;&gt;'Sheet 2'!a1"</formula>
    </cfRule>
  </conditionalFormatting>
  <conditionalFormatting sqref="H173:I177 J176:O176">
    <cfRule type="expression" dxfId="3097" priority="11736">
      <formula>"a1&lt;&gt;'Sheet 2'!a1"</formula>
    </cfRule>
  </conditionalFormatting>
  <conditionalFormatting sqref="H179:I183 J182:O182">
    <cfRule type="expression" dxfId="3096" priority="11721">
      <formula>"a1&lt;&gt;'Sheet 2'!a1"</formula>
    </cfRule>
  </conditionalFormatting>
  <conditionalFormatting sqref="H185:I189 J188:O188">
    <cfRule type="expression" dxfId="3095" priority="11706">
      <formula>"a1&lt;&gt;'Sheet 2'!a1"</formula>
    </cfRule>
  </conditionalFormatting>
  <conditionalFormatting sqref="H191:I195 J194:O194">
    <cfRule type="expression" dxfId="3094" priority="11691">
      <formula>"a1&lt;&gt;'Sheet 2'!a1"</formula>
    </cfRule>
  </conditionalFormatting>
  <conditionalFormatting sqref="H197:I201 J200:O200">
    <cfRule type="expression" dxfId="3093" priority="11676">
      <formula>"a1&lt;&gt;'Sheet 2'!a1"</formula>
    </cfRule>
  </conditionalFormatting>
  <conditionalFormatting sqref="H203:I207 J206:O206">
    <cfRule type="expression" dxfId="3092" priority="11661">
      <formula>"a1&lt;&gt;'Sheet 2'!a1"</formula>
    </cfRule>
  </conditionalFormatting>
  <conditionalFormatting sqref="H209:I213 J212:O212">
    <cfRule type="expression" dxfId="3091" priority="11646">
      <formula>"a1&lt;&gt;'Sheet 2'!a1"</formula>
    </cfRule>
  </conditionalFormatting>
  <conditionalFormatting sqref="H215:I219 J218:O218">
    <cfRule type="expression" dxfId="3090" priority="11631">
      <formula>"a1&lt;&gt;'Sheet 2'!a1"</formula>
    </cfRule>
  </conditionalFormatting>
  <conditionalFormatting sqref="H221:I225 J224:O224">
    <cfRule type="expression" dxfId="3089" priority="11616">
      <formula>"a1&lt;&gt;'Sheet 2'!a1"</formula>
    </cfRule>
  </conditionalFormatting>
  <conditionalFormatting sqref="H227:I231 J230:O230">
    <cfRule type="expression" dxfId="3088" priority="11601">
      <formula>"a1&lt;&gt;'Sheet 2'!a1"</formula>
    </cfRule>
  </conditionalFormatting>
  <conditionalFormatting sqref="H233:I237 J236:O236">
    <cfRule type="expression" dxfId="3087" priority="11586">
      <formula>"a1&lt;&gt;'Sheet 2'!a1"</formula>
    </cfRule>
  </conditionalFormatting>
  <conditionalFormatting sqref="H239:I243 J242:O242">
    <cfRule type="expression" dxfId="3086" priority="11556">
      <formula>"a1&lt;&gt;'Sheet 2'!a1"</formula>
    </cfRule>
  </conditionalFormatting>
  <conditionalFormatting sqref="H245:I249 J248:O248">
    <cfRule type="expression" dxfId="3085" priority="11541">
      <formula>"a1&lt;&gt;'Sheet 2'!a1"</formula>
    </cfRule>
  </conditionalFormatting>
  <conditionalFormatting sqref="H251:I255 J254:O254">
    <cfRule type="expression" dxfId="3084" priority="11526">
      <formula>"a1&lt;&gt;'Sheet 2'!a1"</formula>
    </cfRule>
  </conditionalFormatting>
  <conditionalFormatting sqref="H257:I261 J260:O260">
    <cfRule type="expression" dxfId="3083" priority="11511">
      <formula>"a1&lt;&gt;'Sheet 2'!a1"</formula>
    </cfRule>
  </conditionalFormatting>
  <conditionalFormatting sqref="H263:I267 J266:O266">
    <cfRule type="expression" dxfId="3082" priority="11496">
      <formula>"a1&lt;&gt;'Sheet 2'!a1"</formula>
    </cfRule>
  </conditionalFormatting>
  <conditionalFormatting sqref="H269:I273 J272:O272">
    <cfRule type="expression" dxfId="3081" priority="11481">
      <formula>"a1&lt;&gt;'Sheet 2'!a1"</formula>
    </cfRule>
  </conditionalFormatting>
  <conditionalFormatting sqref="H275:I279 J278:O278">
    <cfRule type="expression" dxfId="3080" priority="11466">
      <formula>"a1&lt;&gt;'Sheet 2'!a1"</formula>
    </cfRule>
  </conditionalFormatting>
  <conditionalFormatting sqref="H281:I285 J284:O284">
    <cfRule type="expression" dxfId="3079" priority="11451">
      <formula>"a1&lt;&gt;'Sheet 2'!a1"</formula>
    </cfRule>
  </conditionalFormatting>
  <conditionalFormatting sqref="H287:I291 J290:O290">
    <cfRule type="expression" dxfId="3078" priority="11436">
      <formula>"a1&lt;&gt;'Sheet 2'!a1"</formula>
    </cfRule>
  </conditionalFormatting>
  <conditionalFormatting sqref="H293:I297 J296:O296">
    <cfRule type="expression" dxfId="3077" priority="11421">
      <formula>"a1&lt;&gt;'Sheet 2'!a1"</formula>
    </cfRule>
  </conditionalFormatting>
  <conditionalFormatting sqref="H299:I303 J302:O302">
    <cfRule type="expression" dxfId="3076" priority="11391">
      <formula>"a1&lt;&gt;'Sheet 2'!a1"</formula>
    </cfRule>
  </conditionalFormatting>
  <conditionalFormatting sqref="H305:I309 J308:O308">
    <cfRule type="expression" dxfId="3075" priority="11376">
      <formula>"a1&lt;&gt;'Sheet 2'!a1"</formula>
    </cfRule>
  </conditionalFormatting>
  <conditionalFormatting sqref="H311:I315 J314:O314">
    <cfRule type="expression" dxfId="3074" priority="11361">
      <formula>"a1&lt;&gt;'Sheet 2'!a1"</formula>
    </cfRule>
  </conditionalFormatting>
  <conditionalFormatting sqref="H317:I321 J320:O320">
    <cfRule type="expression" dxfId="3073" priority="11346">
      <formula>"a1&lt;&gt;'Sheet 2'!a1"</formula>
    </cfRule>
  </conditionalFormatting>
  <conditionalFormatting sqref="H323:I327 J326:O326">
    <cfRule type="expression" dxfId="3072" priority="11331">
      <formula>"a1&lt;&gt;'Sheet 2'!a1"</formula>
    </cfRule>
  </conditionalFormatting>
  <conditionalFormatting sqref="H329:I333 J332:O332">
    <cfRule type="expression" dxfId="3071" priority="11316">
      <formula>"a1&lt;&gt;'Sheet 2'!a1"</formula>
    </cfRule>
  </conditionalFormatting>
  <conditionalFormatting sqref="H335:I339 J338:O338">
    <cfRule type="expression" dxfId="3070" priority="11301">
      <formula>"a1&lt;&gt;'Sheet 2'!a1"</formula>
    </cfRule>
  </conditionalFormatting>
  <conditionalFormatting sqref="H341:I345 J344:O344">
    <cfRule type="expression" dxfId="3069" priority="11286">
      <formula>"a1&lt;&gt;'Sheet 2'!a1"</formula>
    </cfRule>
  </conditionalFormatting>
  <conditionalFormatting sqref="H347:I351 J350:O350">
    <cfRule type="expression" dxfId="3068" priority="11256">
      <formula>"a1&lt;&gt;'Sheet 2'!a1"</formula>
    </cfRule>
  </conditionalFormatting>
  <conditionalFormatting sqref="H353:I357 J356:O356">
    <cfRule type="expression" dxfId="3067" priority="11241">
      <formula>"a1&lt;&gt;'Sheet 2'!a1"</formula>
    </cfRule>
  </conditionalFormatting>
  <conditionalFormatting sqref="H359:I363 J362:O362">
    <cfRule type="expression" dxfId="3066" priority="11226">
      <formula>"a1&lt;&gt;'Sheet 2'!a1"</formula>
    </cfRule>
  </conditionalFormatting>
  <conditionalFormatting sqref="H365:I369 J368:O368">
    <cfRule type="expression" dxfId="3065" priority="11211">
      <formula>"a1&lt;&gt;'Sheet 2'!a1"</formula>
    </cfRule>
  </conditionalFormatting>
  <conditionalFormatting sqref="H371:I375 J374:O374">
    <cfRule type="expression" dxfId="3064" priority="11194">
      <formula>"a1&lt;&gt;'Sheet 2'!a1"</formula>
    </cfRule>
  </conditionalFormatting>
  <conditionalFormatting sqref="H377:I381 J380:O380">
    <cfRule type="expression" dxfId="3063" priority="11179">
      <formula>"a1&lt;&gt;'Sheet 2'!a1"</formula>
    </cfRule>
  </conditionalFormatting>
  <conditionalFormatting sqref="H383:I387 J386:O386">
    <cfRule type="expression" dxfId="3062" priority="11164">
      <formula>"a1&lt;&gt;'Sheet 2'!a1"</formula>
    </cfRule>
  </conditionalFormatting>
  <conditionalFormatting sqref="H389:I393 J392:O392">
    <cfRule type="expression" dxfId="3061" priority="11149">
      <formula>"a1&lt;&gt;'Sheet 2'!a1"</formula>
    </cfRule>
  </conditionalFormatting>
  <conditionalFormatting sqref="H395:I399 J398:O398">
    <cfRule type="expression" dxfId="3060" priority="11134">
      <formula>"a1&lt;&gt;'Sheet 2'!a1"</formula>
    </cfRule>
  </conditionalFormatting>
  <conditionalFormatting sqref="H401:I405 J404:O404">
    <cfRule type="expression" dxfId="3059" priority="11119">
      <formula>"a1&lt;&gt;'Sheet 2'!a1"</formula>
    </cfRule>
  </conditionalFormatting>
  <conditionalFormatting sqref="H407:I411 J410:O410">
    <cfRule type="expression" dxfId="3058" priority="11104">
      <formula>"a1&lt;&gt;'Sheet 2'!a1"</formula>
    </cfRule>
  </conditionalFormatting>
  <conditionalFormatting sqref="H413:I417 J416:O416">
    <cfRule type="expression" dxfId="3057" priority="11089">
      <formula>"a1&lt;&gt;'Sheet 2'!a1"</formula>
    </cfRule>
  </conditionalFormatting>
  <conditionalFormatting sqref="H419:I423 J422:O422">
    <cfRule type="expression" dxfId="3056" priority="11059">
      <formula>"a1&lt;&gt;'Sheet 2'!a1"</formula>
    </cfRule>
  </conditionalFormatting>
  <conditionalFormatting sqref="H425:I429 J428:O428">
    <cfRule type="expression" dxfId="3055" priority="11044">
      <formula>"a1&lt;&gt;'Sheet 2'!a1"</formula>
    </cfRule>
  </conditionalFormatting>
  <conditionalFormatting sqref="H431:I435 J434:O434">
    <cfRule type="expression" dxfId="3054" priority="11029">
      <formula>"a1&lt;&gt;'Sheet 2'!a1"</formula>
    </cfRule>
  </conditionalFormatting>
  <conditionalFormatting sqref="H437:I441 J440:O440">
    <cfRule type="expression" dxfId="3053" priority="11014">
      <formula>"a1&lt;&gt;'Sheet 2'!a1"</formula>
    </cfRule>
  </conditionalFormatting>
  <conditionalFormatting sqref="H443:I447 J446:O446">
    <cfRule type="expression" dxfId="3052" priority="10999">
      <formula>"a1&lt;&gt;'Sheet 2'!a1"</formula>
    </cfRule>
  </conditionalFormatting>
  <conditionalFormatting sqref="H449:I453 J452:O452">
    <cfRule type="expression" dxfId="3051" priority="10984">
      <formula>"a1&lt;&gt;'Sheet 2'!a1"</formula>
    </cfRule>
  </conditionalFormatting>
  <conditionalFormatting sqref="H455:I459 J458:O458">
    <cfRule type="expression" dxfId="3050" priority="10969">
      <formula>"a1&lt;&gt;'Sheet 2'!a1"</formula>
    </cfRule>
  </conditionalFormatting>
  <conditionalFormatting sqref="H461:I465 J464:O464">
    <cfRule type="expression" dxfId="3049" priority="10954">
      <formula>"a1&lt;&gt;'Sheet 2'!a1"</formula>
    </cfRule>
  </conditionalFormatting>
  <conditionalFormatting sqref="H467:I471 J470:O470">
    <cfRule type="expression" dxfId="3048" priority="10924">
      <formula>"a1&lt;&gt;'Sheet 2'!a1"</formula>
    </cfRule>
  </conditionalFormatting>
  <conditionalFormatting sqref="H473:I477 J476:O476">
    <cfRule type="expression" dxfId="3047" priority="10909">
      <formula>"a1&lt;&gt;'Sheet 2'!a1"</formula>
    </cfRule>
  </conditionalFormatting>
  <conditionalFormatting sqref="H479:I483 J482:O482">
    <cfRule type="expression" dxfId="3046" priority="10894">
      <formula>"a1&lt;&gt;'Sheet 2'!a1"</formula>
    </cfRule>
  </conditionalFormatting>
  <conditionalFormatting sqref="H485:I489 J488:O488">
    <cfRule type="expression" dxfId="3045" priority="10879">
      <formula>"a1&lt;&gt;'Sheet 2'!a1"</formula>
    </cfRule>
  </conditionalFormatting>
  <conditionalFormatting sqref="H491:I495 J494:O494">
    <cfRule type="expression" dxfId="3044" priority="10864">
      <formula>"a1&lt;&gt;'Sheet 2'!a1"</formula>
    </cfRule>
  </conditionalFormatting>
  <conditionalFormatting sqref="H497:I501 J500:O500">
    <cfRule type="expression" dxfId="3043" priority="10849">
      <formula>"a1&lt;&gt;'Sheet 2'!a1"</formula>
    </cfRule>
  </conditionalFormatting>
  <conditionalFormatting sqref="H503:I507 J506:O506">
    <cfRule type="expression" dxfId="3042" priority="10834">
      <formula>"a1&lt;&gt;'Sheet 2'!a1"</formula>
    </cfRule>
  </conditionalFormatting>
  <conditionalFormatting sqref="H509:I513 J512:O512">
    <cfRule type="expression" dxfId="3041" priority="10819">
      <formula>"a1&lt;&gt;'Sheet 2'!a1"</formula>
    </cfRule>
  </conditionalFormatting>
  <conditionalFormatting sqref="H515:I519 J518:O518">
    <cfRule type="expression" dxfId="3040" priority="10804">
      <formula>"a1&lt;&gt;'Sheet 2'!a1"</formula>
    </cfRule>
  </conditionalFormatting>
  <conditionalFormatting sqref="H521:I525 J524:O524">
    <cfRule type="expression" dxfId="3039" priority="10789">
      <formula>"a1&lt;&gt;'Sheet 2'!a1"</formula>
    </cfRule>
  </conditionalFormatting>
  <conditionalFormatting sqref="H527:I531 J530:O530">
    <cfRule type="expression" dxfId="3038" priority="10774">
      <formula>"a1&lt;&gt;'Sheet 2'!a1"</formula>
    </cfRule>
  </conditionalFormatting>
  <conditionalFormatting sqref="H533:I537 J536:O536">
    <cfRule type="expression" dxfId="3037" priority="10759">
      <formula>"a1&lt;&gt;'Sheet 2'!a1"</formula>
    </cfRule>
  </conditionalFormatting>
  <conditionalFormatting sqref="H539:I543 J542:O542">
    <cfRule type="expression" dxfId="3036" priority="10744">
      <formula>"a1&lt;&gt;'Sheet 2'!a1"</formula>
    </cfRule>
  </conditionalFormatting>
  <conditionalFormatting sqref="H545:I549 J548:O548">
    <cfRule type="expression" dxfId="3035" priority="10729">
      <formula>"a1&lt;&gt;'Sheet 2'!a1"</formula>
    </cfRule>
  </conditionalFormatting>
  <conditionalFormatting sqref="H551:I555 J554:O554">
    <cfRule type="expression" dxfId="3034" priority="10699">
      <formula>"a1&lt;&gt;'Sheet 2'!a1"</formula>
    </cfRule>
  </conditionalFormatting>
  <conditionalFormatting sqref="H557:I561 J560:O560">
    <cfRule type="expression" dxfId="3033" priority="10684">
      <formula>"a1&lt;&gt;'Sheet 2'!a1"</formula>
    </cfRule>
  </conditionalFormatting>
  <conditionalFormatting sqref="H563:I567 J566:O566">
    <cfRule type="expression" dxfId="3032" priority="10669">
      <formula>"a1&lt;&gt;'Sheet 2'!a1"</formula>
    </cfRule>
  </conditionalFormatting>
  <conditionalFormatting sqref="H569:I573 J572:O572">
    <cfRule type="expression" dxfId="3031" priority="10637">
      <formula>"a1&lt;&gt;'Sheet 2'!a1"</formula>
    </cfRule>
  </conditionalFormatting>
  <conditionalFormatting sqref="H575:I579 J578:O578">
    <cfRule type="expression" dxfId="3030" priority="10622">
      <formula>"a1&lt;&gt;'Sheet 2'!a1"</formula>
    </cfRule>
  </conditionalFormatting>
  <conditionalFormatting sqref="H581:I585 J584:O584">
    <cfRule type="expression" dxfId="3029" priority="10607">
      <formula>"a1&lt;&gt;'Sheet 2'!a1"</formula>
    </cfRule>
  </conditionalFormatting>
  <conditionalFormatting sqref="H587:I591 J590:O590">
    <cfRule type="expression" dxfId="3028" priority="10592">
      <formula>"a1&lt;&gt;'Sheet 2'!a1"</formula>
    </cfRule>
  </conditionalFormatting>
  <conditionalFormatting sqref="H593:I597 J596:O596">
    <cfRule type="expression" dxfId="3027" priority="10577">
      <formula>"a1&lt;&gt;'Sheet 2'!a1"</formula>
    </cfRule>
  </conditionalFormatting>
  <conditionalFormatting sqref="H599:I603 J602:O602">
    <cfRule type="expression" dxfId="3026" priority="10547">
      <formula>"a1&lt;&gt;'Sheet 2'!a1"</formula>
    </cfRule>
  </conditionalFormatting>
  <conditionalFormatting sqref="H605:I609 J608:O608">
    <cfRule type="expression" dxfId="3025" priority="10532">
      <formula>"a1&lt;&gt;'Sheet 2'!a1"</formula>
    </cfRule>
  </conditionalFormatting>
  <conditionalFormatting sqref="H611:I615 J614:O614">
    <cfRule type="expression" dxfId="3024" priority="10517">
      <formula>"a1&lt;&gt;'Sheet 2'!a1"</formula>
    </cfRule>
  </conditionalFormatting>
  <conditionalFormatting sqref="H617:I621 J620:O620">
    <cfRule type="expression" dxfId="3023" priority="10502">
      <formula>"a1&lt;&gt;'Sheet 2'!a1"</formula>
    </cfRule>
  </conditionalFormatting>
  <conditionalFormatting sqref="H623:I627 J626:O626">
    <cfRule type="expression" dxfId="3022" priority="10487">
      <formula>"a1&lt;&gt;'Sheet 2'!a1"</formula>
    </cfRule>
  </conditionalFormatting>
  <conditionalFormatting sqref="H629:I633 J632:O632">
    <cfRule type="expression" dxfId="3021" priority="10472">
      <formula>"a1&lt;&gt;'Sheet 2'!a1"</formula>
    </cfRule>
  </conditionalFormatting>
  <conditionalFormatting sqref="H635:I639 J638:O638">
    <cfRule type="expression" dxfId="3020" priority="10457">
      <formula>"a1&lt;&gt;'Sheet 2'!a1"</formula>
    </cfRule>
  </conditionalFormatting>
  <conditionalFormatting sqref="H641:I645 J644:O644">
    <cfRule type="expression" dxfId="3019" priority="10442">
      <formula>"a1&lt;&gt;'Sheet 2'!a1"</formula>
    </cfRule>
  </conditionalFormatting>
  <conditionalFormatting sqref="H647:I651 J650:O650">
    <cfRule type="expression" dxfId="3018" priority="10427">
      <formula>"a1&lt;&gt;'Sheet 2'!a1"</formula>
    </cfRule>
  </conditionalFormatting>
  <conditionalFormatting sqref="H653:I657 J656:O656">
    <cfRule type="expression" dxfId="3017" priority="10397">
      <formula>"a1&lt;&gt;'Sheet 2'!a1"</formula>
    </cfRule>
  </conditionalFormatting>
  <conditionalFormatting sqref="H659:I663 J662:O662">
    <cfRule type="expression" dxfId="3016" priority="10382">
      <formula>"a1&lt;&gt;'Sheet 2'!a1"</formula>
    </cfRule>
  </conditionalFormatting>
  <conditionalFormatting sqref="H665:I669 J668:O668">
    <cfRule type="expression" dxfId="3015" priority="10367">
      <formula>"a1&lt;&gt;'Sheet 2'!a1"</formula>
    </cfRule>
  </conditionalFormatting>
  <conditionalFormatting sqref="H671:I675 J674:O674">
    <cfRule type="expression" dxfId="3014" priority="10352">
      <formula>"a1&lt;&gt;'Sheet 2'!a1"</formula>
    </cfRule>
  </conditionalFormatting>
  <conditionalFormatting sqref="H677:I681 J680:O680">
    <cfRule type="expression" dxfId="3013" priority="10337">
      <formula>"a1&lt;&gt;'Sheet 2'!a1"</formula>
    </cfRule>
  </conditionalFormatting>
  <conditionalFormatting sqref="H683:I687 J686:O686">
    <cfRule type="expression" dxfId="3012" priority="10322">
      <formula>"a1&lt;&gt;'Sheet 2'!a1"</formula>
    </cfRule>
  </conditionalFormatting>
  <conditionalFormatting sqref="H689:I693 J692:O692">
    <cfRule type="expression" dxfId="3011" priority="10307">
      <formula>"a1&lt;&gt;'Sheet 2'!a1"</formula>
    </cfRule>
  </conditionalFormatting>
  <conditionalFormatting sqref="H695:I699 J698:O698">
    <cfRule type="expression" dxfId="3010" priority="10292">
      <formula>"a1&lt;&gt;'Sheet 2'!a1"</formula>
    </cfRule>
  </conditionalFormatting>
  <conditionalFormatting sqref="H701:I705 J704:O704">
    <cfRule type="expression" dxfId="3009" priority="10277">
      <formula>"a1&lt;&gt;'Sheet 2'!a1"</formula>
    </cfRule>
  </conditionalFormatting>
  <conditionalFormatting sqref="H707:I711 J710:O710">
    <cfRule type="expression" dxfId="3008" priority="10262">
      <formula>"a1&lt;&gt;'Sheet 2'!a1"</formula>
    </cfRule>
  </conditionalFormatting>
  <conditionalFormatting sqref="H713:I717 J716:O716">
    <cfRule type="expression" dxfId="3007" priority="10247">
      <formula>"a1&lt;&gt;'Sheet 2'!a1"</formula>
    </cfRule>
  </conditionalFormatting>
  <conditionalFormatting sqref="H719:I723 J722:O722">
    <cfRule type="expression" dxfId="3006" priority="10232">
      <formula>"a1&lt;&gt;'Sheet 2'!a1"</formula>
    </cfRule>
  </conditionalFormatting>
  <conditionalFormatting sqref="H725:I729 J728:O728">
    <cfRule type="expression" dxfId="3005" priority="10217">
      <formula>"a1&lt;&gt;'Sheet 2'!a1"</formula>
    </cfRule>
  </conditionalFormatting>
  <conditionalFormatting sqref="H731:I735 J734:O734">
    <cfRule type="expression" dxfId="3004" priority="10202">
      <formula>"a1&lt;&gt;'Sheet 2'!a1"</formula>
    </cfRule>
  </conditionalFormatting>
  <conditionalFormatting sqref="H737:I741 J740:O740">
    <cfRule type="expression" dxfId="3003" priority="10187">
      <formula>"a1&lt;&gt;'Sheet 2'!a1"</formula>
    </cfRule>
  </conditionalFormatting>
  <conditionalFormatting sqref="H743:I747 J746:O746">
    <cfRule type="expression" dxfId="3002" priority="10172">
      <formula>"a1&lt;&gt;'Sheet 2'!a1"</formula>
    </cfRule>
  </conditionalFormatting>
  <conditionalFormatting sqref="H749:I753 J752:O752">
    <cfRule type="expression" dxfId="3001" priority="10157">
      <formula>"a1&lt;&gt;'Sheet 2'!a1"</formula>
    </cfRule>
  </conditionalFormatting>
  <conditionalFormatting sqref="H755:I759 J758:O758">
    <cfRule type="expression" dxfId="3000" priority="10142">
      <formula>"a1&lt;&gt;'Sheet 2'!a1"</formula>
    </cfRule>
  </conditionalFormatting>
  <conditionalFormatting sqref="H761:I765 J764:O764">
    <cfRule type="expression" dxfId="2999" priority="10127">
      <formula>"a1&lt;&gt;'Sheet 2'!a1"</formula>
    </cfRule>
  </conditionalFormatting>
  <conditionalFormatting sqref="H767:I771 J770:O770">
    <cfRule type="expression" dxfId="2998" priority="10112">
      <formula>"a1&lt;&gt;'Sheet 2'!a1"</formula>
    </cfRule>
  </conditionalFormatting>
  <conditionalFormatting sqref="H773:I777 J776:O776">
    <cfRule type="expression" dxfId="2997" priority="10082">
      <formula>"a1&lt;&gt;'Sheet 2'!a1"</formula>
    </cfRule>
  </conditionalFormatting>
  <conditionalFormatting sqref="H779:I783 J782:O782">
    <cfRule type="expression" dxfId="2996" priority="10067">
      <formula>"a1&lt;&gt;'Sheet 2'!a1"</formula>
    </cfRule>
  </conditionalFormatting>
  <conditionalFormatting sqref="H785:I789 J788:O788">
    <cfRule type="expression" dxfId="2995" priority="10052">
      <formula>"a1&lt;&gt;'Sheet 2'!a1"</formula>
    </cfRule>
  </conditionalFormatting>
  <conditionalFormatting sqref="H791:I795 J794:O794">
    <cfRule type="expression" dxfId="2994" priority="10037">
      <formula>"a1&lt;&gt;'Sheet 2'!a1"</formula>
    </cfRule>
  </conditionalFormatting>
  <conditionalFormatting sqref="H797:I801 J800:O800">
    <cfRule type="expression" dxfId="2993" priority="10022">
      <formula>"a1&lt;&gt;'Sheet 2'!a1"</formula>
    </cfRule>
  </conditionalFormatting>
  <conditionalFormatting sqref="H803:I807 J806:O806">
    <cfRule type="expression" dxfId="2992" priority="10007">
      <formula>"a1&lt;&gt;'Sheet 2'!a1"</formula>
    </cfRule>
  </conditionalFormatting>
  <conditionalFormatting sqref="H809:I813 J812:O812">
    <cfRule type="expression" dxfId="2991" priority="9992">
      <formula>"a1&lt;&gt;'Sheet 2'!a1"</formula>
    </cfRule>
  </conditionalFormatting>
  <conditionalFormatting sqref="H815:I819 J818:O818">
    <cfRule type="expression" dxfId="2990" priority="9977">
      <formula>"a1&lt;&gt;'Sheet 2'!a1"</formula>
    </cfRule>
  </conditionalFormatting>
  <conditionalFormatting sqref="H821:I825 J824:O824">
    <cfRule type="expression" dxfId="2989" priority="9962">
      <formula>"a1&lt;&gt;'Sheet 2'!a1"</formula>
    </cfRule>
  </conditionalFormatting>
  <conditionalFormatting sqref="H827:I831 J830:O830">
    <cfRule type="expression" dxfId="2988" priority="9947">
      <formula>"a1&lt;&gt;'Sheet 2'!a1"</formula>
    </cfRule>
  </conditionalFormatting>
  <conditionalFormatting sqref="H833:I837 J836:O836">
    <cfRule type="expression" dxfId="2987" priority="9932">
      <formula>"a1&lt;&gt;'Sheet 2'!a1"</formula>
    </cfRule>
  </conditionalFormatting>
  <conditionalFormatting sqref="H839:I843 J842:O842">
    <cfRule type="expression" dxfId="2986" priority="9917">
      <formula>"a1&lt;&gt;'Sheet 2'!a1"</formula>
    </cfRule>
  </conditionalFormatting>
  <conditionalFormatting sqref="H845:I849 J848:O848">
    <cfRule type="expression" dxfId="2985" priority="9902">
      <formula>"a1&lt;&gt;'Sheet 2'!a1"</formula>
    </cfRule>
  </conditionalFormatting>
  <conditionalFormatting sqref="H851:I855 J854:O854">
    <cfRule type="expression" dxfId="2984" priority="9887">
      <formula>"a1&lt;&gt;'Sheet 2'!a1"</formula>
    </cfRule>
  </conditionalFormatting>
  <conditionalFormatting sqref="H857:I861 J860:O860">
    <cfRule type="expression" dxfId="2983" priority="9872">
      <formula>"a1&lt;&gt;'Sheet 2'!a1"</formula>
    </cfRule>
  </conditionalFormatting>
  <conditionalFormatting sqref="H863:I867 J866:O866">
    <cfRule type="expression" dxfId="2982" priority="9857">
      <formula>"a1&lt;&gt;'Sheet 2'!a1"</formula>
    </cfRule>
  </conditionalFormatting>
  <conditionalFormatting sqref="H869:I873 J872:O872">
    <cfRule type="expression" dxfId="2981" priority="9842">
      <formula>"a1&lt;&gt;'Sheet 2'!a1"</formula>
    </cfRule>
  </conditionalFormatting>
  <conditionalFormatting sqref="H875:I879 J878:O878">
    <cfRule type="expression" dxfId="2980" priority="9827">
      <formula>"a1&lt;&gt;'Sheet 2'!a1"</formula>
    </cfRule>
  </conditionalFormatting>
  <conditionalFormatting sqref="H881:I885 J884:O884">
    <cfRule type="expression" dxfId="2979" priority="9812">
      <formula>"a1&lt;&gt;'Sheet 2'!a1"</formula>
    </cfRule>
  </conditionalFormatting>
  <conditionalFormatting sqref="H887:I891 J890:O890">
    <cfRule type="expression" dxfId="2978" priority="9797">
      <formula>"a1&lt;&gt;'Sheet 2'!a1"</formula>
    </cfRule>
  </conditionalFormatting>
  <conditionalFormatting sqref="H893:I897 J896:O896">
    <cfRule type="expression" dxfId="2977" priority="9782">
      <formula>"a1&lt;&gt;'Sheet 2'!a1"</formula>
    </cfRule>
  </conditionalFormatting>
  <conditionalFormatting sqref="H899:I903 J902:O902">
    <cfRule type="expression" dxfId="2976" priority="9767">
      <formula>"a1&lt;&gt;'Sheet 2'!a1"</formula>
    </cfRule>
  </conditionalFormatting>
  <conditionalFormatting sqref="H905:I909 J908:O908">
    <cfRule type="expression" dxfId="2975" priority="9737">
      <formula>"a1&lt;&gt;'Sheet 2'!a1"</formula>
    </cfRule>
  </conditionalFormatting>
  <conditionalFormatting sqref="H911:I915 J914:O914">
    <cfRule type="expression" dxfId="2974" priority="9706">
      <formula>"a1&lt;&gt;'Sheet 2'!a1"</formula>
    </cfRule>
  </conditionalFormatting>
  <conditionalFormatting sqref="H917:I921 J920:O920">
    <cfRule type="expression" dxfId="2973" priority="9691">
      <formula>"a1&lt;&gt;'Sheet 2'!a1"</formula>
    </cfRule>
  </conditionalFormatting>
  <conditionalFormatting sqref="H923:I927 J926:O926">
    <cfRule type="expression" dxfId="2972" priority="9676">
      <formula>"a1&lt;&gt;'Sheet 2'!a1"</formula>
    </cfRule>
  </conditionalFormatting>
  <conditionalFormatting sqref="H929:I933 J932:O932">
    <cfRule type="expression" dxfId="2971" priority="9661">
      <formula>"a1&lt;&gt;'Sheet 2'!a1"</formula>
    </cfRule>
  </conditionalFormatting>
  <conditionalFormatting sqref="H935:I939 J938:O938">
    <cfRule type="expression" dxfId="2970" priority="9646">
      <formula>"a1&lt;&gt;'Sheet 2'!a1"</formula>
    </cfRule>
  </conditionalFormatting>
  <conditionalFormatting sqref="H941:I945 J944:O944">
    <cfRule type="expression" dxfId="2969" priority="9631">
      <formula>"a1&lt;&gt;'Sheet 2'!a1"</formula>
    </cfRule>
  </conditionalFormatting>
  <conditionalFormatting sqref="H947:I951 J950:O950">
    <cfRule type="expression" dxfId="2968" priority="9616">
      <formula>"a1&lt;&gt;'Sheet 2'!a1"</formula>
    </cfRule>
  </conditionalFormatting>
  <conditionalFormatting sqref="H953:I957 J956:O956">
    <cfRule type="expression" dxfId="2967" priority="9586">
      <formula>"a1&lt;&gt;'Sheet 2'!a1"</formula>
    </cfRule>
  </conditionalFormatting>
  <conditionalFormatting sqref="H959:I963 J962:O962">
    <cfRule type="expression" dxfId="2966" priority="9571">
      <formula>"a1&lt;&gt;'Sheet 2'!a1"</formula>
    </cfRule>
  </conditionalFormatting>
  <conditionalFormatting sqref="H965:I969 J968:O968">
    <cfRule type="expression" dxfId="2965" priority="9556">
      <formula>"a1&lt;&gt;'Sheet 2'!a1"</formula>
    </cfRule>
  </conditionalFormatting>
  <conditionalFormatting sqref="H971:I975 J974:O974">
    <cfRule type="expression" dxfId="2964" priority="9526">
      <formula>"a1&lt;&gt;'Sheet 2'!a1"</formula>
    </cfRule>
  </conditionalFormatting>
  <conditionalFormatting sqref="H977:I981 J980:O980">
    <cfRule type="expression" dxfId="2963" priority="9511">
      <formula>"a1&lt;&gt;'Sheet 2'!a1"</formula>
    </cfRule>
  </conditionalFormatting>
  <conditionalFormatting sqref="H983:I987 J986:O986">
    <cfRule type="expression" dxfId="2962" priority="9496">
      <formula>"a1&lt;&gt;'Sheet 2'!a1"</formula>
    </cfRule>
  </conditionalFormatting>
  <conditionalFormatting sqref="H989:I993 J992:O992">
    <cfRule type="expression" dxfId="2961" priority="9481">
      <formula>"a1&lt;&gt;'Sheet 2'!a1"</formula>
    </cfRule>
  </conditionalFormatting>
  <conditionalFormatting sqref="H995:I999 J998:O998">
    <cfRule type="expression" dxfId="2960" priority="9466">
      <formula>"a1&lt;&gt;'Sheet 2'!a1"</formula>
    </cfRule>
  </conditionalFormatting>
  <conditionalFormatting sqref="H1001:I1005 J1004:O1004">
    <cfRule type="expression" dxfId="2959" priority="9451">
      <formula>"a1&lt;&gt;'Sheet 2'!a1"</formula>
    </cfRule>
  </conditionalFormatting>
  <conditionalFormatting sqref="H1007:I1011 J1010:O1010">
    <cfRule type="expression" dxfId="2958" priority="9436">
      <formula>"a1&lt;&gt;'Sheet 2'!a1"</formula>
    </cfRule>
  </conditionalFormatting>
  <conditionalFormatting sqref="H1013:I1017 J1016:O1016">
    <cfRule type="expression" dxfId="2957" priority="9421">
      <formula>"a1&lt;&gt;'Sheet 2'!a1"</formula>
    </cfRule>
  </conditionalFormatting>
  <conditionalFormatting sqref="H1019:I1023 J1022:O1022">
    <cfRule type="expression" dxfId="2956" priority="9391">
      <formula>"a1&lt;&gt;'Sheet 2'!a1"</formula>
    </cfRule>
  </conditionalFormatting>
  <conditionalFormatting sqref="H1025:I1029 J1028:O1028">
    <cfRule type="expression" dxfId="2955" priority="9376">
      <formula>"a1&lt;&gt;'Sheet 2'!a1"</formula>
    </cfRule>
  </conditionalFormatting>
  <conditionalFormatting sqref="H1031:I1035 J1034:O1034">
    <cfRule type="expression" dxfId="2954" priority="9361">
      <formula>"a1&lt;&gt;'Sheet 2'!a1"</formula>
    </cfRule>
  </conditionalFormatting>
  <conditionalFormatting sqref="H1037:I1041 J1040:O1040">
    <cfRule type="expression" dxfId="2953" priority="9346">
      <formula>"a1&lt;&gt;'Sheet 2'!a1"</formula>
    </cfRule>
  </conditionalFormatting>
  <conditionalFormatting sqref="H1043:I1047 J1046:O1046">
    <cfRule type="expression" dxfId="2952" priority="9316">
      <formula>"a1&lt;&gt;'Sheet 2'!a1"</formula>
    </cfRule>
  </conditionalFormatting>
  <conditionalFormatting sqref="H1049:I1053 J1052:O1052">
    <cfRule type="expression" dxfId="2951" priority="9286">
      <formula>"a1&lt;&gt;'Sheet 2'!a1"</formula>
    </cfRule>
  </conditionalFormatting>
  <conditionalFormatting sqref="H1055:I1059 J1058:O1058">
    <cfRule type="expression" dxfId="2950" priority="9271">
      <formula>"a1&lt;&gt;'Sheet 2'!a1"</formula>
    </cfRule>
  </conditionalFormatting>
  <conditionalFormatting sqref="H1061:I1065 J1064:O1064">
    <cfRule type="expression" dxfId="2949" priority="9256">
      <formula>"a1&lt;&gt;'Sheet 2'!a1"</formula>
    </cfRule>
  </conditionalFormatting>
  <conditionalFormatting sqref="H1067:I1071 J1070:O1070">
    <cfRule type="expression" dxfId="2948" priority="9241">
      <formula>"a1&lt;&gt;'Sheet 2'!a1"</formula>
    </cfRule>
  </conditionalFormatting>
  <conditionalFormatting sqref="H1073:I1077 J1076:O1076">
    <cfRule type="expression" dxfId="2947" priority="9226">
      <formula>"a1&lt;&gt;'Sheet 2'!a1"</formula>
    </cfRule>
  </conditionalFormatting>
  <conditionalFormatting sqref="H1079:I1083 J1082:O1082">
    <cfRule type="expression" dxfId="2946" priority="9211">
      <formula>"a1&lt;&gt;'Sheet 2'!a1"</formula>
    </cfRule>
  </conditionalFormatting>
  <conditionalFormatting sqref="H1085:I1089 J1088:O1088">
    <cfRule type="expression" dxfId="2945" priority="9196">
      <formula>"a1&lt;&gt;'Sheet 2'!a1"</formula>
    </cfRule>
  </conditionalFormatting>
  <conditionalFormatting sqref="H1091:I1095 J1094:O1094">
    <cfRule type="expression" dxfId="2944" priority="9181">
      <formula>"a1&lt;&gt;'Sheet 2'!a1"</formula>
    </cfRule>
  </conditionalFormatting>
  <conditionalFormatting sqref="H1097:I1101 J1100:O1100">
    <cfRule type="expression" dxfId="2943" priority="9166">
      <formula>"a1&lt;&gt;'Sheet 2'!a1"</formula>
    </cfRule>
  </conditionalFormatting>
  <conditionalFormatting sqref="H1103:I1107 J1106:O1106">
    <cfRule type="expression" dxfId="2942" priority="9151">
      <formula>"a1&lt;&gt;'Sheet 2'!a1"</formula>
    </cfRule>
  </conditionalFormatting>
  <conditionalFormatting sqref="H1109:I1113 J1112:O1112">
    <cfRule type="expression" dxfId="2941" priority="9136">
      <formula>"a1&lt;&gt;'Sheet 2'!a1"</formula>
    </cfRule>
  </conditionalFormatting>
  <conditionalFormatting sqref="H1115:I1119 J1118:O1118">
    <cfRule type="expression" dxfId="2940" priority="9121">
      <formula>"a1&lt;&gt;'Sheet 2'!a1"</formula>
    </cfRule>
  </conditionalFormatting>
  <conditionalFormatting sqref="H1121:I1125 J1124:O1124">
    <cfRule type="expression" dxfId="2939" priority="9106">
      <formula>"a1&lt;&gt;'Sheet 2'!a1"</formula>
    </cfRule>
  </conditionalFormatting>
  <conditionalFormatting sqref="H1127:I1131 J1130:O1130">
    <cfRule type="expression" dxfId="2938" priority="9091">
      <formula>"a1&lt;&gt;'Sheet 2'!a1"</formula>
    </cfRule>
  </conditionalFormatting>
  <conditionalFormatting sqref="H1133:I1137 J1136:O1136">
    <cfRule type="expression" dxfId="2937" priority="9076">
      <formula>"a1&lt;&gt;'Sheet 2'!a1"</formula>
    </cfRule>
  </conditionalFormatting>
  <conditionalFormatting sqref="H1139:I1143 J1142:O1142">
    <cfRule type="expression" dxfId="2936" priority="9061">
      <formula>"a1&lt;&gt;'Sheet 2'!a1"</formula>
    </cfRule>
  </conditionalFormatting>
  <conditionalFormatting sqref="H1145:I1149 J1148:O1148">
    <cfRule type="expression" dxfId="2935" priority="9046">
      <formula>"a1&lt;&gt;'Sheet 2'!a1"</formula>
    </cfRule>
  </conditionalFormatting>
  <conditionalFormatting sqref="H1151:I1155 J1154:O1154">
    <cfRule type="expression" dxfId="2934" priority="9031">
      <formula>"a1&lt;&gt;'Sheet 2'!a1"</formula>
    </cfRule>
  </conditionalFormatting>
  <conditionalFormatting sqref="H1157:I1161 J1160:O1160">
    <cfRule type="expression" dxfId="2933" priority="9016">
      <formula>"a1&lt;&gt;'Sheet 2'!a1"</formula>
    </cfRule>
  </conditionalFormatting>
  <conditionalFormatting sqref="H1163:I1167 J1166:O1166">
    <cfRule type="expression" dxfId="2932" priority="9001">
      <formula>"a1&lt;&gt;'Sheet 2'!a1"</formula>
    </cfRule>
  </conditionalFormatting>
  <conditionalFormatting sqref="H1169:I1173 J1172:O1172">
    <cfRule type="expression" dxfId="2931" priority="8986">
      <formula>"a1&lt;&gt;'Sheet 2'!a1"</formula>
    </cfRule>
  </conditionalFormatting>
  <conditionalFormatting sqref="H1175:I1179 J1178:O1178">
    <cfRule type="expression" dxfId="2930" priority="8971">
      <formula>"a1&lt;&gt;'Sheet 2'!a1"</formula>
    </cfRule>
  </conditionalFormatting>
  <conditionalFormatting sqref="H1181:I1185 J1184:O1184">
    <cfRule type="expression" dxfId="2929" priority="8956">
      <formula>"a1&lt;&gt;'Sheet 2'!a1"</formula>
    </cfRule>
  </conditionalFormatting>
  <conditionalFormatting sqref="H1187:I1191 J1190:O1190">
    <cfRule type="expression" dxfId="2928" priority="8941">
      <formula>"a1&lt;&gt;'Sheet 2'!a1"</formula>
    </cfRule>
  </conditionalFormatting>
  <conditionalFormatting sqref="H1193:I1197 J1196:O1196">
    <cfRule type="expression" dxfId="2927" priority="8926">
      <formula>"a1&lt;&gt;'Sheet 2'!a1"</formula>
    </cfRule>
  </conditionalFormatting>
  <conditionalFormatting sqref="H1199:I1203 J1202:O1202">
    <cfRule type="expression" dxfId="2926" priority="8911">
      <formula>"a1&lt;&gt;'Sheet 2'!a1"</formula>
    </cfRule>
  </conditionalFormatting>
  <conditionalFormatting sqref="H1205:I1209 J1208:O1208">
    <cfRule type="expression" dxfId="2925" priority="8896">
      <formula>"a1&lt;&gt;'Sheet 2'!a1"</formula>
    </cfRule>
  </conditionalFormatting>
  <conditionalFormatting sqref="H1211:I1215 J1214:O1214">
    <cfRule type="expression" dxfId="2924" priority="8881">
      <formula>"a1&lt;&gt;'Sheet 2'!a1"</formula>
    </cfRule>
  </conditionalFormatting>
  <conditionalFormatting sqref="H1217:I1221 J1220:O1220">
    <cfRule type="expression" dxfId="2923" priority="8851">
      <formula>"a1&lt;&gt;'Sheet 2'!a1"</formula>
    </cfRule>
  </conditionalFormatting>
  <conditionalFormatting sqref="H1223:I1227 J1226:O1226">
    <cfRule type="expression" dxfId="2922" priority="8836">
      <formula>"a1&lt;&gt;'Sheet 2'!a1"</formula>
    </cfRule>
  </conditionalFormatting>
  <conditionalFormatting sqref="H1229:I1233 J1232:O1232">
    <cfRule type="expression" dxfId="2921" priority="8821">
      <formula>"a1&lt;&gt;'Sheet 2'!a1"</formula>
    </cfRule>
  </conditionalFormatting>
  <conditionalFormatting sqref="H1235:I1239 J1238:O1238">
    <cfRule type="expression" dxfId="2920" priority="8806">
      <formula>"a1&lt;&gt;'Sheet 2'!a1"</formula>
    </cfRule>
  </conditionalFormatting>
  <conditionalFormatting sqref="H1241:I1245 J1244:O1244">
    <cfRule type="expression" dxfId="2919" priority="8791">
      <formula>"a1&lt;&gt;'Sheet 2'!a1"</formula>
    </cfRule>
  </conditionalFormatting>
  <conditionalFormatting sqref="H1247:I1251 J1250:O1250">
    <cfRule type="expression" dxfId="2918" priority="8776">
      <formula>"a1&lt;&gt;'Sheet 2'!a1"</formula>
    </cfRule>
  </conditionalFormatting>
  <conditionalFormatting sqref="H1253:I1257 J1256:O1256">
    <cfRule type="expression" dxfId="2917" priority="8746">
      <formula>"a1&lt;&gt;'Sheet 2'!a1"</formula>
    </cfRule>
  </conditionalFormatting>
  <conditionalFormatting sqref="H1259:I1263 J1262:O1262">
    <cfRule type="expression" dxfId="2916" priority="8761">
      <formula>"a1&lt;&gt;'Sheet 2'!a1"</formula>
    </cfRule>
  </conditionalFormatting>
  <conditionalFormatting sqref="H1265:I1269 J1268:O1268">
    <cfRule type="expression" dxfId="2915" priority="8731">
      <formula>"a1&lt;&gt;'Sheet 2'!a1"</formula>
    </cfRule>
  </conditionalFormatting>
  <conditionalFormatting sqref="H1271:I1275 J1274:O1274">
    <cfRule type="expression" dxfId="2914" priority="8716">
      <formula>"a1&lt;&gt;'Sheet 2'!a1"</formula>
    </cfRule>
  </conditionalFormatting>
  <conditionalFormatting sqref="H1277:I1281 J1280:O1280">
    <cfRule type="expression" dxfId="2913" priority="8701">
      <formula>"a1&lt;&gt;'Sheet 2'!a1"</formula>
    </cfRule>
  </conditionalFormatting>
  <conditionalFormatting sqref="H1283:I1287 J1286:O1286">
    <cfRule type="expression" dxfId="2912" priority="8686">
      <formula>"a1&lt;&gt;'Sheet 2'!a1"</formula>
    </cfRule>
  </conditionalFormatting>
  <conditionalFormatting sqref="H1289:I1293 J1292:O1292">
    <cfRule type="expression" dxfId="2911" priority="8671">
      <formula>"a1&lt;&gt;'Sheet 2'!a1"</formula>
    </cfRule>
  </conditionalFormatting>
  <conditionalFormatting sqref="H1295:I1299 J1298:O1298">
    <cfRule type="expression" dxfId="2910" priority="8641">
      <formula>"a1&lt;&gt;'Sheet 2'!a1"</formula>
    </cfRule>
  </conditionalFormatting>
  <conditionalFormatting sqref="H1301:I1305 J1304:O1304">
    <cfRule type="expression" dxfId="2909" priority="8656">
      <formula>"a1&lt;&gt;'Sheet 2'!a1"</formula>
    </cfRule>
  </conditionalFormatting>
  <conditionalFormatting sqref="H1307:I1311 J1310:O1310">
    <cfRule type="expression" dxfId="2908" priority="8626">
      <formula>"a1&lt;&gt;'Sheet 2'!a1"</formula>
    </cfRule>
  </conditionalFormatting>
  <conditionalFormatting sqref="H1313:I1317 J1316:O1316">
    <cfRule type="expression" dxfId="2907" priority="8611">
      <formula>"a1&lt;&gt;'Sheet 2'!a1"</formula>
    </cfRule>
  </conditionalFormatting>
  <conditionalFormatting sqref="H1319:I1323 J1322:O1322">
    <cfRule type="expression" dxfId="2906" priority="8596">
      <formula>"a1&lt;&gt;'Sheet 2'!a1"</formula>
    </cfRule>
  </conditionalFormatting>
  <conditionalFormatting sqref="H1325:I1329 J1328:O1328">
    <cfRule type="expression" dxfId="2905" priority="8581">
      <formula>"a1&lt;&gt;'Sheet 2'!a1"</formula>
    </cfRule>
  </conditionalFormatting>
  <conditionalFormatting sqref="H1331:I1335 J1334:O1334">
    <cfRule type="expression" dxfId="2904" priority="8551">
      <formula>"a1&lt;&gt;'Sheet 2'!a1"</formula>
    </cfRule>
  </conditionalFormatting>
  <conditionalFormatting sqref="H1337:I1341 J1340:O1340">
    <cfRule type="expression" dxfId="2903" priority="8536">
      <formula>"a1&lt;&gt;'Sheet 2'!a1"</formula>
    </cfRule>
  </conditionalFormatting>
  <conditionalFormatting sqref="H1343:I1347 J1346:O1346">
    <cfRule type="expression" dxfId="2902" priority="8521">
      <formula>"a1&lt;&gt;'Sheet 2'!a1"</formula>
    </cfRule>
  </conditionalFormatting>
  <conditionalFormatting sqref="H1349:I1353 J1352:O1352">
    <cfRule type="expression" dxfId="2901" priority="8506">
      <formula>"a1&lt;&gt;'Sheet 2'!a1"</formula>
    </cfRule>
  </conditionalFormatting>
  <conditionalFormatting sqref="H1355:I1359 J1358:O1358">
    <cfRule type="expression" dxfId="2900" priority="8491">
      <formula>"a1&lt;&gt;'Sheet 2'!a1"</formula>
    </cfRule>
  </conditionalFormatting>
  <conditionalFormatting sqref="H1361:I1365 J1364:O1364">
    <cfRule type="expression" dxfId="2899" priority="8476">
      <formula>"a1&lt;&gt;'Sheet 2'!a1"</formula>
    </cfRule>
  </conditionalFormatting>
  <conditionalFormatting sqref="H1367:I1371 J1370:O1370">
    <cfRule type="expression" dxfId="2898" priority="8461">
      <formula>"a1&lt;&gt;'Sheet 2'!a1"</formula>
    </cfRule>
  </conditionalFormatting>
  <conditionalFormatting sqref="H1373:I1377 J1376:O1376">
    <cfRule type="expression" dxfId="2897" priority="8446">
      <formula>"a1&lt;&gt;'Sheet 2'!a1"</formula>
    </cfRule>
  </conditionalFormatting>
  <conditionalFormatting sqref="H1379:I1383 J1382:O1382">
    <cfRule type="expression" dxfId="2896" priority="8431">
      <formula>"a1&lt;&gt;'Sheet 2'!a1"</formula>
    </cfRule>
  </conditionalFormatting>
  <conditionalFormatting sqref="H1385:I1389 J1388:O1388">
    <cfRule type="expression" dxfId="2895" priority="8416">
      <formula>"a1&lt;&gt;'Sheet 2'!a1"</formula>
    </cfRule>
  </conditionalFormatting>
  <conditionalFormatting sqref="H1391:I1395 J1394:O1394">
    <cfRule type="expression" dxfId="2894" priority="8388">
      <formula>"a1&lt;&gt;'Sheet 2'!a1"</formula>
    </cfRule>
  </conditionalFormatting>
  <conditionalFormatting sqref="H1397:I1401 J1400:O1400">
    <cfRule type="expression" dxfId="2893" priority="8371">
      <formula>"a1&lt;&gt;'Sheet 2'!a1"</formula>
    </cfRule>
  </conditionalFormatting>
  <conditionalFormatting sqref="H1403:I1407 J1406:O1406">
    <cfRule type="expression" dxfId="2892" priority="8356">
      <formula>"a1&lt;&gt;'Sheet 2'!a1"</formula>
    </cfRule>
  </conditionalFormatting>
  <conditionalFormatting sqref="H1409:I1413 J1412:O1412">
    <cfRule type="expression" dxfId="2891" priority="8341">
      <formula>"a1&lt;&gt;'Sheet 2'!a1"</formula>
    </cfRule>
  </conditionalFormatting>
  <conditionalFormatting sqref="H1415:I1419 J1418:O1418">
    <cfRule type="expression" dxfId="2890" priority="8326">
      <formula>"a1&lt;&gt;'Sheet 2'!a1"</formula>
    </cfRule>
  </conditionalFormatting>
  <conditionalFormatting sqref="H1421:I1425 J1424:O1424">
    <cfRule type="expression" dxfId="2889" priority="8311">
      <formula>"a1&lt;&gt;'Sheet 2'!a1"</formula>
    </cfRule>
  </conditionalFormatting>
  <conditionalFormatting sqref="H1427:I1431 J1430:O1430">
    <cfRule type="expression" dxfId="2888" priority="8296">
      <formula>"a1&lt;&gt;'Sheet 2'!a1"</formula>
    </cfRule>
  </conditionalFormatting>
  <conditionalFormatting sqref="H1433:I1437 J1436:O1436">
    <cfRule type="expression" dxfId="2887" priority="8266">
      <formula>"a1&lt;&gt;'Sheet 2'!a1"</formula>
    </cfRule>
  </conditionalFormatting>
  <conditionalFormatting sqref="H1439:I1443 J1442:O1442">
    <cfRule type="expression" dxfId="2886" priority="8251">
      <formula>"a1&lt;&gt;'Sheet 2'!a1"</formula>
    </cfRule>
  </conditionalFormatting>
  <conditionalFormatting sqref="H1445:I1449 J1448:O1448">
    <cfRule type="expression" dxfId="2885" priority="8236">
      <formula>"a1&lt;&gt;'Sheet 2'!a1"</formula>
    </cfRule>
  </conditionalFormatting>
  <conditionalFormatting sqref="H1451:I1455 J1454:O1454">
    <cfRule type="expression" dxfId="2884" priority="8221">
      <formula>"a1&lt;&gt;'Sheet 2'!a1"</formula>
    </cfRule>
  </conditionalFormatting>
  <conditionalFormatting sqref="H1457:I1461 J1460:O1460">
    <cfRule type="expression" dxfId="2883" priority="8206">
      <formula>"a1&lt;&gt;'Sheet 2'!a1"</formula>
    </cfRule>
  </conditionalFormatting>
  <conditionalFormatting sqref="H1463:I1467 J1466:O1466">
    <cfRule type="expression" dxfId="2882" priority="8191">
      <formula>"a1&lt;&gt;'Sheet 2'!a1"</formula>
    </cfRule>
  </conditionalFormatting>
  <conditionalFormatting sqref="H1469:I1473 J1472:O1472">
    <cfRule type="expression" dxfId="2881" priority="8176">
      <formula>"a1&lt;&gt;'Sheet 2'!a1"</formula>
    </cfRule>
  </conditionalFormatting>
  <conditionalFormatting sqref="H1475:I1479 J1478:O1478">
    <cfRule type="expression" dxfId="2880" priority="8161">
      <formula>"a1&lt;&gt;'Sheet 2'!a1"</formula>
    </cfRule>
  </conditionalFormatting>
  <conditionalFormatting sqref="H1481:I1485 J1484:O1484">
    <cfRule type="expression" dxfId="2879" priority="8146">
      <formula>"a1&lt;&gt;'Sheet 2'!a1"</formula>
    </cfRule>
  </conditionalFormatting>
  <conditionalFormatting sqref="H1487:I1491 J1490:O1490">
    <cfRule type="expression" dxfId="2878" priority="8131">
      <formula>"a1&lt;&gt;'Sheet 2'!a1"</formula>
    </cfRule>
  </conditionalFormatting>
  <conditionalFormatting sqref="H1493:I1497 J1496:O1496">
    <cfRule type="expression" dxfId="2877" priority="8102">
      <formula>"a1&lt;&gt;'Sheet 2'!a1"</formula>
    </cfRule>
  </conditionalFormatting>
  <conditionalFormatting sqref="H1499:I1503 J1502:O1502">
    <cfRule type="expression" dxfId="2876" priority="8087">
      <formula>"a1&lt;&gt;'Sheet 2'!a1"</formula>
    </cfRule>
  </conditionalFormatting>
  <conditionalFormatting sqref="H1505:I1509 J1508:O1508">
    <cfRule type="expression" dxfId="2875" priority="8072">
      <formula>"a1&lt;&gt;'Sheet 2'!a1"</formula>
    </cfRule>
  </conditionalFormatting>
  <conditionalFormatting sqref="H1511:I1515 J1514:O1514">
    <cfRule type="expression" dxfId="2874" priority="8057">
      <formula>"a1&lt;&gt;'Sheet 2'!a1"</formula>
    </cfRule>
  </conditionalFormatting>
  <conditionalFormatting sqref="H1517:I1521 J1520:O1520">
    <cfRule type="expression" dxfId="2873" priority="8042">
      <formula>"a1&lt;&gt;'Sheet 2'!a1"</formula>
    </cfRule>
  </conditionalFormatting>
  <conditionalFormatting sqref="H1523:I1527 J1526:O1526">
    <cfRule type="expression" dxfId="2872" priority="8027">
      <formula>"a1&lt;&gt;'Sheet 2'!a1"</formula>
    </cfRule>
  </conditionalFormatting>
  <conditionalFormatting sqref="H1529:I1533 J1532:O1532">
    <cfRule type="expression" dxfId="2871" priority="8012">
      <formula>"a1&lt;&gt;'Sheet 2'!a1"</formula>
    </cfRule>
  </conditionalFormatting>
  <conditionalFormatting sqref="H1541:I1545 J1544:O1544">
    <cfRule type="expression" dxfId="2870" priority="7997">
      <formula>"a1&lt;&gt;'Sheet 2'!a1"</formula>
    </cfRule>
  </conditionalFormatting>
  <conditionalFormatting sqref="H1547:I1551 J1550:O1550">
    <cfRule type="expression" dxfId="2869" priority="7982">
      <formula>"a1&lt;&gt;'Sheet 2'!a1"</formula>
    </cfRule>
  </conditionalFormatting>
  <conditionalFormatting sqref="H1553:I1557 J1556:O1556">
    <cfRule type="expression" dxfId="2868" priority="7967">
      <formula>"a1&lt;&gt;'Sheet 2'!a1"</formula>
    </cfRule>
  </conditionalFormatting>
  <conditionalFormatting sqref="H1559:I1563 J1562:O1562">
    <cfRule type="expression" dxfId="2867" priority="7952">
      <formula>"a1&lt;&gt;'Sheet 2'!a1"</formula>
    </cfRule>
  </conditionalFormatting>
  <conditionalFormatting sqref="H1565:I1569 J1568:O1568">
    <cfRule type="expression" dxfId="2866" priority="7937">
      <formula>"a1&lt;&gt;'Sheet 2'!a1"</formula>
    </cfRule>
  </conditionalFormatting>
  <conditionalFormatting sqref="H1571:I1575 J1574:O1574">
    <cfRule type="expression" dxfId="2865" priority="7922">
      <formula>"a1&lt;&gt;'Sheet 2'!a1"</formula>
    </cfRule>
  </conditionalFormatting>
  <conditionalFormatting sqref="H1577:I1581 J1580:O1580">
    <cfRule type="expression" dxfId="2864" priority="7907">
      <formula>"a1&lt;&gt;'Sheet 2'!a1"</formula>
    </cfRule>
  </conditionalFormatting>
  <conditionalFormatting sqref="H1583:I1587 J1586:O1586">
    <cfRule type="expression" dxfId="2863" priority="7892">
      <formula>"a1&lt;&gt;'Sheet 2'!a1"</formula>
    </cfRule>
  </conditionalFormatting>
  <conditionalFormatting sqref="H1589:I1593 J1592:O1592">
    <cfRule type="expression" dxfId="2862" priority="7877">
      <formula>"a1&lt;&gt;'Sheet 2'!a1"</formula>
    </cfRule>
  </conditionalFormatting>
  <conditionalFormatting sqref="H1595:I1599 J1598:O1598">
    <cfRule type="expression" dxfId="2861" priority="7862">
      <formula>"a1&lt;&gt;'Sheet 2'!a1"</formula>
    </cfRule>
  </conditionalFormatting>
  <conditionalFormatting sqref="H1601:I1605 J1604:O1604">
    <cfRule type="expression" dxfId="2860" priority="7832">
      <formula>"a1&lt;&gt;'Sheet 2'!a1"</formula>
    </cfRule>
  </conditionalFormatting>
  <conditionalFormatting sqref="H1607:I1611 J1610:O1610">
    <cfRule type="expression" dxfId="2859" priority="7817">
      <formula>"a1&lt;&gt;'Sheet 2'!a1"</formula>
    </cfRule>
  </conditionalFormatting>
  <conditionalFormatting sqref="H1613:I1617 J1616:O1616">
    <cfRule type="expression" dxfId="2858" priority="7802">
      <formula>"a1&lt;&gt;'Sheet 2'!a1"</formula>
    </cfRule>
  </conditionalFormatting>
  <conditionalFormatting sqref="H1619:I1623 J1622:O1622">
    <cfRule type="expression" dxfId="2857" priority="7787">
      <formula>"a1&lt;&gt;'Sheet 2'!a1"</formula>
    </cfRule>
  </conditionalFormatting>
  <conditionalFormatting sqref="H1625:I1629 J1628:O1628">
    <cfRule type="expression" dxfId="2856" priority="7772">
      <formula>"a1&lt;&gt;'Sheet 2'!a1"</formula>
    </cfRule>
  </conditionalFormatting>
  <conditionalFormatting sqref="H1631:I1635 J1634:O1634">
    <cfRule type="expression" dxfId="2855" priority="7757">
      <formula>"a1&lt;&gt;'Sheet 2'!a1"</formula>
    </cfRule>
  </conditionalFormatting>
  <conditionalFormatting sqref="H1637:I1641 J1640:O1640">
    <cfRule type="expression" dxfId="2854" priority="7742">
      <formula>"a1&lt;&gt;'Sheet 2'!a1"</formula>
    </cfRule>
  </conditionalFormatting>
  <conditionalFormatting sqref="H1643:I1647 J1646:O1646">
    <cfRule type="expression" dxfId="2853" priority="7727">
      <formula>"a1&lt;&gt;'Sheet 2'!a1"</formula>
    </cfRule>
  </conditionalFormatting>
  <conditionalFormatting sqref="H1649:I1653 J1652:O1652">
    <cfRule type="expression" dxfId="2852" priority="7712">
      <formula>"a1&lt;&gt;'Sheet 2'!a1"</formula>
    </cfRule>
  </conditionalFormatting>
  <conditionalFormatting sqref="H1655:I1659 J1658:O1658">
    <cfRule type="expression" dxfId="2851" priority="7697">
      <formula>"a1&lt;&gt;'Sheet 2'!a1"</formula>
    </cfRule>
  </conditionalFormatting>
  <conditionalFormatting sqref="H1661:I1665 J1664:O1664">
    <cfRule type="expression" dxfId="2850" priority="7682">
      <formula>"a1&lt;&gt;'Sheet 2'!a1"</formula>
    </cfRule>
  </conditionalFormatting>
  <conditionalFormatting sqref="H1667:I1671 J1670:O1670">
    <cfRule type="expression" dxfId="2849" priority="7667">
      <formula>"a1&lt;&gt;'Sheet 2'!a1"</formula>
    </cfRule>
  </conditionalFormatting>
  <conditionalFormatting sqref="H1673:I1677 J1676:O1676">
    <cfRule type="expression" dxfId="2848" priority="7652">
      <formula>"a1&lt;&gt;'Sheet 2'!a1"</formula>
    </cfRule>
  </conditionalFormatting>
  <conditionalFormatting sqref="H1679:I1683 J1682:O1682">
    <cfRule type="expression" dxfId="2847" priority="7637">
      <formula>"a1&lt;&gt;'Sheet 2'!a1"</formula>
    </cfRule>
  </conditionalFormatting>
  <conditionalFormatting sqref="H1685:I1689 J1688:O1688">
    <cfRule type="expression" dxfId="2846" priority="7622">
      <formula>"a1&lt;&gt;'Sheet 2'!a1"</formula>
    </cfRule>
  </conditionalFormatting>
  <conditionalFormatting sqref="H1691:I1695 J1694:O1694">
    <cfRule type="expression" dxfId="2845" priority="7607">
      <formula>"a1&lt;&gt;'Sheet 2'!a1"</formula>
    </cfRule>
  </conditionalFormatting>
  <conditionalFormatting sqref="H1697:I1701 J1700:O1700">
    <cfRule type="expression" dxfId="2844" priority="7592">
      <formula>"a1&lt;&gt;'Sheet 2'!a1"</formula>
    </cfRule>
  </conditionalFormatting>
  <conditionalFormatting sqref="H1703:I1707 J1706:O1706">
    <cfRule type="expression" dxfId="2843" priority="7577">
      <formula>"a1&lt;&gt;'Sheet 2'!a1"</formula>
    </cfRule>
  </conditionalFormatting>
  <conditionalFormatting sqref="H1709:I1713 J1712:O1712">
    <cfRule type="expression" dxfId="2842" priority="7562">
      <formula>"a1&lt;&gt;'Sheet 2'!a1"</formula>
    </cfRule>
  </conditionalFormatting>
  <conditionalFormatting sqref="H1715:I1719 J1718:O1718">
    <cfRule type="expression" dxfId="2841" priority="7547">
      <formula>"a1&lt;&gt;'Sheet 2'!a1"</formula>
    </cfRule>
  </conditionalFormatting>
  <conditionalFormatting sqref="H1721:I1725 J1724:O1724">
    <cfRule type="expression" dxfId="2840" priority="7532">
      <formula>"a1&lt;&gt;'Sheet 2'!a1"</formula>
    </cfRule>
  </conditionalFormatting>
  <conditionalFormatting sqref="H1727:I1731 J1730:O1730">
    <cfRule type="expression" dxfId="2839" priority="7517">
      <formula>"a1&lt;&gt;'Sheet 2'!a1"</formula>
    </cfRule>
  </conditionalFormatting>
  <conditionalFormatting sqref="H1733:I1737 J1736:O1736">
    <cfRule type="expression" dxfId="2838" priority="7502">
      <formula>"a1&lt;&gt;'Sheet 2'!a1"</formula>
    </cfRule>
  </conditionalFormatting>
  <conditionalFormatting sqref="H1739:I1743 J1742:O1742">
    <cfRule type="expression" dxfId="2837" priority="7487">
      <formula>"a1&lt;&gt;'Sheet 2'!a1"</formula>
    </cfRule>
  </conditionalFormatting>
  <conditionalFormatting sqref="H1745:I1749 J1748:O1748">
    <cfRule type="expression" dxfId="2836" priority="7472">
      <formula>"a1&lt;&gt;'Sheet 2'!a1"</formula>
    </cfRule>
  </conditionalFormatting>
  <conditionalFormatting sqref="H1751:I1755 J1754:O1754">
    <cfRule type="expression" dxfId="2835" priority="7457">
      <formula>"a1&lt;&gt;'Sheet 2'!a1"</formula>
    </cfRule>
  </conditionalFormatting>
  <conditionalFormatting sqref="H1757:I1761 J1760:O1760">
    <cfRule type="expression" dxfId="2834" priority="7442">
      <formula>"a1&lt;&gt;'Sheet 2'!a1"</formula>
    </cfRule>
  </conditionalFormatting>
  <conditionalFormatting sqref="H1763:I1767 J1766:O1766">
    <cfRule type="expression" dxfId="2833" priority="7427">
      <formula>"a1&lt;&gt;'Sheet 2'!a1"</formula>
    </cfRule>
  </conditionalFormatting>
  <conditionalFormatting sqref="H1769:I1773 J1772:O1772">
    <cfRule type="expression" dxfId="2832" priority="7412">
      <formula>"a1&lt;&gt;'Sheet 2'!a1"</formula>
    </cfRule>
  </conditionalFormatting>
  <conditionalFormatting sqref="H1775:I1779 J1778:O1778">
    <cfRule type="expression" dxfId="2831" priority="7397">
      <formula>"a1&lt;&gt;'Sheet 2'!a1"</formula>
    </cfRule>
  </conditionalFormatting>
  <conditionalFormatting sqref="H1781:I1785 J1784:O1784">
    <cfRule type="expression" dxfId="2830" priority="7383">
      <formula>"a1&lt;&gt;'Sheet 2'!a1"</formula>
    </cfRule>
  </conditionalFormatting>
  <conditionalFormatting sqref="H1787:I1791 J1790:O1790">
    <cfRule type="expression" dxfId="2829" priority="7341">
      <formula>"a1&lt;&gt;'Sheet 2'!a1"</formula>
    </cfRule>
  </conditionalFormatting>
  <conditionalFormatting sqref="H1793:I1797 J1796:O1796">
    <cfRule type="expression" dxfId="2828" priority="7320">
      <formula>"a1&lt;&gt;'Sheet 2'!a1"</formula>
    </cfRule>
  </conditionalFormatting>
  <conditionalFormatting sqref="H1799:I1803 J1802:O1802">
    <cfRule type="expression" dxfId="2827" priority="7299">
      <formula>"a1&lt;&gt;'Sheet 2'!a1"</formula>
    </cfRule>
  </conditionalFormatting>
  <conditionalFormatting sqref="H1805:I1809 J1808:O1808">
    <cfRule type="expression" dxfId="2826" priority="7278">
      <formula>"a1&lt;&gt;'Sheet 2'!a1"</formula>
    </cfRule>
  </conditionalFormatting>
  <conditionalFormatting sqref="H1811:I1815 J1814:O1814">
    <cfRule type="expression" dxfId="2825" priority="7236">
      <formula>"a1&lt;&gt;'Sheet 2'!a1"</formula>
    </cfRule>
  </conditionalFormatting>
  <conditionalFormatting sqref="H1817:I1821 J1820:O1820">
    <cfRule type="expression" dxfId="2824" priority="7215">
      <formula>"a1&lt;&gt;'Sheet 2'!a1"</formula>
    </cfRule>
  </conditionalFormatting>
  <conditionalFormatting sqref="H1823:I1827 J1826:O1826">
    <cfRule type="expression" dxfId="2823" priority="7194">
      <formula>"a1&lt;&gt;'Sheet 2'!a1"</formula>
    </cfRule>
  </conditionalFormatting>
  <conditionalFormatting sqref="H1829:I1833 J1832:O1832">
    <cfRule type="expression" dxfId="2822" priority="7173">
      <formula>"a1&lt;&gt;'Sheet 2'!a1"</formula>
    </cfRule>
  </conditionalFormatting>
  <conditionalFormatting sqref="H1835:I1839 J1838:O1838">
    <cfRule type="expression" dxfId="2821" priority="7152">
      <formula>"a1&lt;&gt;'Sheet 2'!a1"</formula>
    </cfRule>
  </conditionalFormatting>
  <conditionalFormatting sqref="H1841:I1845 J1844:O1844">
    <cfRule type="expression" dxfId="2820" priority="7131">
      <formula>"a1&lt;&gt;'Sheet 2'!a1"</formula>
    </cfRule>
  </conditionalFormatting>
  <conditionalFormatting sqref="H1847:I1851 J1850:O1850">
    <cfRule type="expression" dxfId="2819" priority="7110">
      <formula>"a1&lt;&gt;'Sheet 2'!a1"</formula>
    </cfRule>
  </conditionalFormatting>
  <conditionalFormatting sqref="H1853:I1857 J1856:O1856">
    <cfRule type="expression" dxfId="2818" priority="7089">
      <formula>"a1&lt;&gt;'Sheet 2'!a1"</formula>
    </cfRule>
  </conditionalFormatting>
  <conditionalFormatting sqref="H1859:I1863 J1862:O1862">
    <cfRule type="expression" dxfId="2817" priority="7068">
      <formula>"a1&lt;&gt;'Sheet 2'!a1"</formula>
    </cfRule>
  </conditionalFormatting>
  <conditionalFormatting sqref="H1865:I1869 J1868:O1868">
    <cfRule type="expression" dxfId="2816" priority="7047">
      <formula>"a1&lt;&gt;'Sheet 2'!a1"</formula>
    </cfRule>
  </conditionalFormatting>
  <conditionalFormatting sqref="H1871:I1875 J1874:O1874">
    <cfRule type="expression" dxfId="2815" priority="7026">
      <formula>"a1&lt;&gt;'Sheet 2'!a1"</formula>
    </cfRule>
  </conditionalFormatting>
  <conditionalFormatting sqref="H1877:I1881 J1880:O1880">
    <cfRule type="expression" dxfId="2814" priority="7005">
      <formula>"a1&lt;&gt;'Sheet 2'!a1"</formula>
    </cfRule>
  </conditionalFormatting>
  <conditionalFormatting sqref="H1883:I1887 J1886:O1886">
    <cfRule type="expression" dxfId="2813" priority="6984">
      <formula>"a1&lt;&gt;'Sheet 2'!a1"</formula>
    </cfRule>
  </conditionalFormatting>
  <conditionalFormatting sqref="H1889:I1893 J1892:O1892">
    <cfRule type="expression" dxfId="2812" priority="6963">
      <formula>"a1&lt;&gt;'Sheet 2'!a1"</formula>
    </cfRule>
  </conditionalFormatting>
  <conditionalFormatting sqref="H1895:I1899 J1898:O1898">
    <cfRule type="expression" dxfId="2811" priority="6942">
      <formula>"a1&lt;&gt;'Sheet 2'!a1"</formula>
    </cfRule>
  </conditionalFormatting>
  <conditionalFormatting sqref="H1901:I1905 J1904:O1904">
    <cfRule type="expression" dxfId="2810" priority="6921">
      <formula>"a1&lt;&gt;'Sheet 2'!a1"</formula>
    </cfRule>
  </conditionalFormatting>
  <conditionalFormatting sqref="H1907:I1911 J1910:O1910">
    <cfRule type="expression" dxfId="2809" priority="6900">
      <formula>"a1&lt;&gt;'Sheet 2'!a1"</formula>
    </cfRule>
  </conditionalFormatting>
  <conditionalFormatting sqref="H1913:I1917 J1916:O1916">
    <cfRule type="expression" dxfId="2808" priority="6879">
      <formula>"a1&lt;&gt;'Sheet 2'!a1"</formula>
    </cfRule>
  </conditionalFormatting>
  <conditionalFormatting sqref="H1919:I1923 J1922:O1922">
    <cfRule type="expression" dxfId="2807" priority="6858">
      <formula>"a1&lt;&gt;'Sheet 2'!a1"</formula>
    </cfRule>
  </conditionalFormatting>
  <conditionalFormatting sqref="H1925:I1929 J1928:O1928">
    <cfRule type="expression" dxfId="2806" priority="6837">
      <formula>"a1&lt;&gt;'Sheet 2'!a1"</formula>
    </cfRule>
  </conditionalFormatting>
  <conditionalFormatting sqref="H1931:I1935 J1934:O1934">
    <cfRule type="expression" dxfId="2805" priority="6816">
      <formula>"a1&lt;&gt;'Sheet 2'!a1"</formula>
    </cfRule>
  </conditionalFormatting>
  <conditionalFormatting sqref="H1937:I1941 J1940:O1940">
    <cfRule type="expression" dxfId="2804" priority="6795">
      <formula>"a1&lt;&gt;'Sheet 2'!a1"</formula>
    </cfRule>
  </conditionalFormatting>
  <conditionalFormatting sqref="H1943:I1947 J1946:O1946">
    <cfRule type="expression" dxfId="2803" priority="6732">
      <formula>"a1&lt;&gt;'Sheet 2'!a1"</formula>
    </cfRule>
  </conditionalFormatting>
  <conditionalFormatting sqref="H1949:I1953 J1952:O1952">
    <cfRule type="expression" dxfId="2802" priority="6774">
      <formula>"a1&lt;&gt;'Sheet 2'!a1"</formula>
    </cfRule>
  </conditionalFormatting>
  <conditionalFormatting sqref="H1955:I1959 J1958:O1958">
    <cfRule type="expression" dxfId="2801" priority="6753">
      <formula>"a1&lt;&gt;'Sheet 2'!a1"</formula>
    </cfRule>
  </conditionalFormatting>
  <conditionalFormatting sqref="H1961:I1965 J1964:O1964">
    <cfRule type="expression" dxfId="2800" priority="6690">
      <formula>"a1&lt;&gt;'Sheet 2'!a1"</formula>
    </cfRule>
  </conditionalFormatting>
  <conditionalFormatting sqref="H1967:I1971 J1970:O1970">
    <cfRule type="expression" dxfId="2799" priority="6669">
      <formula>"a1&lt;&gt;'Sheet 2'!a1"</formula>
    </cfRule>
  </conditionalFormatting>
  <conditionalFormatting sqref="H1973:I1977 J1976:O1976">
    <cfRule type="expression" dxfId="2798" priority="6648">
      <formula>"a1&lt;&gt;'Sheet 2'!a1"</formula>
    </cfRule>
  </conditionalFormatting>
  <conditionalFormatting sqref="H1979:I1983 J1982:O1982">
    <cfRule type="expression" dxfId="2797" priority="6627">
      <formula>"a1&lt;&gt;'Sheet 2'!a1"</formula>
    </cfRule>
  </conditionalFormatting>
  <conditionalFormatting sqref="H1985:I1989 J1988:O1988">
    <cfRule type="expression" dxfId="2796" priority="6606">
      <formula>"a1&lt;&gt;'Sheet 2'!a1"</formula>
    </cfRule>
  </conditionalFormatting>
  <conditionalFormatting sqref="H1991:I1995 J1994:O1994">
    <cfRule type="expression" dxfId="2795" priority="6564">
      <formula>"a1&lt;&gt;'Sheet 2'!a1"</formula>
    </cfRule>
  </conditionalFormatting>
  <conditionalFormatting sqref="H1997:I2001 J2000:O2000">
    <cfRule type="expression" dxfId="2794" priority="6543">
      <formula>"a1&lt;&gt;'Sheet 2'!a1"</formula>
    </cfRule>
  </conditionalFormatting>
  <conditionalFormatting sqref="H2003:I2007 J2006:O2006">
    <cfRule type="expression" dxfId="2793" priority="6501">
      <formula>"a1&lt;&gt;'Sheet 2'!a1"</formula>
    </cfRule>
  </conditionalFormatting>
  <conditionalFormatting sqref="H2009:I2013 J2012:O2012">
    <cfRule type="expression" dxfId="2792" priority="6480">
      <formula>"a1&lt;&gt;'Sheet 2'!a1"</formula>
    </cfRule>
  </conditionalFormatting>
  <conditionalFormatting sqref="H2015:I2019 J2018:O2018">
    <cfRule type="expression" dxfId="2791" priority="6459">
      <formula>"a1&lt;&gt;'Sheet 2'!a1"</formula>
    </cfRule>
  </conditionalFormatting>
  <conditionalFormatting sqref="H2021:I2025 J2024:O2024">
    <cfRule type="expression" dxfId="2790" priority="6438">
      <formula>"a1&lt;&gt;'Sheet 2'!a1"</formula>
    </cfRule>
  </conditionalFormatting>
  <conditionalFormatting sqref="H2027:I2031 J2030:O2030">
    <cfRule type="expression" dxfId="2789" priority="6417">
      <formula>"a1&lt;&gt;'Sheet 2'!a1"</formula>
    </cfRule>
  </conditionalFormatting>
  <conditionalFormatting sqref="H2033:I2037 J2036:O2036">
    <cfRule type="expression" dxfId="2788" priority="6396">
      <formula>"a1&lt;&gt;'Sheet 2'!a1"</formula>
    </cfRule>
  </conditionalFormatting>
  <conditionalFormatting sqref="H2039:I2043 J2042:O2042">
    <cfRule type="expression" dxfId="2787" priority="6375">
      <formula>"a1&lt;&gt;'Sheet 2'!a1"</formula>
    </cfRule>
  </conditionalFormatting>
  <conditionalFormatting sqref="H2045:I2049 J2048:O2048">
    <cfRule type="expression" dxfId="2786" priority="6354">
      <formula>"a1&lt;&gt;'Sheet 2'!a1"</formula>
    </cfRule>
  </conditionalFormatting>
  <conditionalFormatting sqref="H2051:I2055 J2054:O2054">
    <cfRule type="expression" dxfId="2785" priority="6333">
      <formula>"a1&lt;&gt;'Sheet 2'!a1"</formula>
    </cfRule>
  </conditionalFormatting>
  <conditionalFormatting sqref="H2057:I2061 J2060:O2060">
    <cfRule type="expression" dxfId="2784" priority="6312">
      <formula>"a1&lt;&gt;'Sheet 2'!a1"</formula>
    </cfRule>
  </conditionalFormatting>
  <conditionalFormatting sqref="H2063:I2067 J2066:O2066">
    <cfRule type="expression" dxfId="2783" priority="6291">
      <formula>"a1&lt;&gt;'Sheet 2'!a1"</formula>
    </cfRule>
  </conditionalFormatting>
  <conditionalFormatting sqref="H2069:I2073 J2072:O2072">
    <cfRule type="expression" dxfId="2782" priority="6270">
      <formula>"a1&lt;&gt;'Sheet 2'!a1"</formula>
    </cfRule>
  </conditionalFormatting>
  <conditionalFormatting sqref="H2075:I2079 J2078:O2078">
    <cfRule type="expression" dxfId="2781" priority="6249">
      <formula>"a1&lt;&gt;'Sheet 2'!a1"</formula>
    </cfRule>
  </conditionalFormatting>
  <conditionalFormatting sqref="H2081:I2085 J2084:O2084">
    <cfRule type="expression" dxfId="2780" priority="6206">
      <formula>"a1&lt;&gt;'Sheet 2'!a1"</formula>
    </cfRule>
  </conditionalFormatting>
  <conditionalFormatting sqref="H2087:I2091 J2090:O2090">
    <cfRule type="expression" dxfId="2779" priority="6184">
      <formula>"a1&lt;&gt;'Sheet 2'!a1"</formula>
    </cfRule>
  </conditionalFormatting>
  <conditionalFormatting sqref="H2093:I2097 J2096:O2096">
    <cfRule type="expression" dxfId="2778" priority="6162">
      <formula>"a1&lt;&gt;'Sheet 2'!a1"</formula>
    </cfRule>
  </conditionalFormatting>
  <conditionalFormatting sqref="H2099:I2103 J2102:O2102">
    <cfRule type="expression" dxfId="2777" priority="6140">
      <formula>"a1&lt;&gt;'Sheet 2'!a1"</formula>
    </cfRule>
  </conditionalFormatting>
  <conditionalFormatting sqref="H2105:I2109 J2108:O2108">
    <cfRule type="expression" dxfId="2776" priority="6118">
      <formula>"a1&lt;&gt;'Sheet 2'!a1"</formula>
    </cfRule>
  </conditionalFormatting>
  <conditionalFormatting sqref="H2111:I2115 J2114:O2114">
    <cfRule type="expression" dxfId="2775" priority="6095">
      <formula>"a1&lt;&gt;'Sheet 2'!a1"</formula>
    </cfRule>
  </conditionalFormatting>
  <conditionalFormatting sqref="H2117:I2121 J2120:O2120">
    <cfRule type="expression" dxfId="2774" priority="6072">
      <formula>"a1&lt;&gt;'Sheet 2'!a1"</formula>
    </cfRule>
  </conditionalFormatting>
  <conditionalFormatting sqref="H2123:I2127 J2126:O2126">
    <cfRule type="expression" dxfId="2773" priority="6049">
      <formula>"a1&lt;&gt;'Sheet 2'!a1"</formula>
    </cfRule>
  </conditionalFormatting>
  <conditionalFormatting sqref="H2129:I2133 J2132:O2132">
    <cfRule type="expression" dxfId="2772" priority="6003">
      <formula>"a1&lt;&gt;'Sheet 2'!a1"</formula>
    </cfRule>
  </conditionalFormatting>
  <conditionalFormatting sqref="H2135:I2139 J2138:O2138">
    <cfRule type="expression" dxfId="2771" priority="5980">
      <formula>"a1&lt;&gt;'Sheet 2'!a1"</formula>
    </cfRule>
  </conditionalFormatting>
  <conditionalFormatting sqref="H2141:I2145 J2144:O2144">
    <cfRule type="expression" dxfId="2770" priority="5957">
      <formula>"a1&lt;&gt;'Sheet 2'!a1"</formula>
    </cfRule>
  </conditionalFormatting>
  <conditionalFormatting sqref="H2147:I2151 J2150:O2150">
    <cfRule type="expression" dxfId="2769" priority="5910">
      <formula>"a1&lt;&gt;'Sheet 2'!a1"</formula>
    </cfRule>
  </conditionalFormatting>
  <conditionalFormatting sqref="H2153:I2157 J2156:O2156">
    <cfRule type="expression" dxfId="2768" priority="5886">
      <formula>"a1&lt;&gt;'Sheet 2'!a1"</formula>
    </cfRule>
  </conditionalFormatting>
  <conditionalFormatting sqref="H2159:I2163 J2162:O2162">
    <cfRule type="expression" dxfId="2767" priority="5839">
      <formula>"a1&lt;&gt;'Sheet 2'!a1"</formula>
    </cfRule>
  </conditionalFormatting>
  <conditionalFormatting sqref="H2165:I2169 J2168:O2168">
    <cfRule type="expression" dxfId="2766" priority="5816">
      <formula>"a1&lt;&gt;'Sheet 2'!a1"</formula>
    </cfRule>
  </conditionalFormatting>
  <conditionalFormatting sqref="H2171:I2175 J2174:O2174">
    <cfRule type="expression" dxfId="2765" priority="5792">
      <formula>"a1&lt;&gt;'Sheet 2'!a1"</formula>
    </cfRule>
  </conditionalFormatting>
  <conditionalFormatting sqref="H2177:I2181 J2180:O2180">
    <cfRule type="expression" dxfId="2764" priority="5768">
      <formula>"a1&lt;&gt;'Sheet 2'!a1"</formula>
    </cfRule>
  </conditionalFormatting>
  <conditionalFormatting sqref="H2183:I2187 J2186:O2186">
    <cfRule type="expression" dxfId="2763" priority="5744">
      <formula>"a1&lt;&gt;'Sheet 2'!a1"</formula>
    </cfRule>
  </conditionalFormatting>
  <conditionalFormatting sqref="H2189:I2193 J2192:O2192">
    <cfRule type="expression" dxfId="2762" priority="5720">
      <formula>"a1&lt;&gt;'Sheet 2'!a1"</formula>
    </cfRule>
  </conditionalFormatting>
  <conditionalFormatting sqref="H2195:I2199 J2198:O2198">
    <cfRule type="expression" dxfId="2761" priority="5696">
      <formula>"a1&lt;&gt;'Sheet 2'!a1"</formula>
    </cfRule>
  </conditionalFormatting>
  <conditionalFormatting sqref="H2201:I2205 J2204:O2204">
    <cfRule type="expression" dxfId="2760" priority="5673">
      <formula>"a1&lt;&gt;'Sheet 2'!a1"</formula>
    </cfRule>
  </conditionalFormatting>
  <conditionalFormatting sqref="H2207:I2211 J2210:O2210">
    <cfRule type="expression" dxfId="2759" priority="5626">
      <formula>"a1&lt;&gt;'Sheet 2'!a1"</formula>
    </cfRule>
  </conditionalFormatting>
  <conditionalFormatting sqref="H2213:I2217 J2216:O2216">
    <cfRule type="expression" dxfId="2758" priority="5602">
      <formula>"a1&lt;&gt;'Sheet 2'!a1"</formula>
    </cfRule>
  </conditionalFormatting>
  <conditionalFormatting sqref="H2219:I2223 J2222:O2222">
    <cfRule type="expression" dxfId="2757" priority="5578">
      <formula>"a1&lt;&gt;'Sheet 2'!a1"</formula>
    </cfRule>
  </conditionalFormatting>
  <conditionalFormatting sqref="H2225:I2229 J2228:O2228">
    <cfRule type="expression" dxfId="2756" priority="5554">
      <formula>"a1&lt;&gt;'Sheet 2'!a1"</formula>
    </cfRule>
  </conditionalFormatting>
  <conditionalFormatting sqref="H2231:I2235 J2234:O2234">
    <cfRule type="expression" dxfId="2755" priority="5506">
      <formula>"a1&lt;&gt;'Sheet 2'!a1"</formula>
    </cfRule>
  </conditionalFormatting>
  <conditionalFormatting sqref="H2237:I2241 J2240:O2240">
    <cfRule type="expression" dxfId="2754" priority="5482">
      <formula>"a1&lt;&gt;'Sheet 2'!a1"</formula>
    </cfRule>
  </conditionalFormatting>
  <conditionalFormatting sqref="H2243:I2247 J2246:O2246">
    <cfRule type="expression" dxfId="2753" priority="5458">
      <formula>"a1&lt;&gt;'Sheet 2'!a1"</formula>
    </cfRule>
  </conditionalFormatting>
  <conditionalFormatting sqref="H2249:I2253 J2252:O2252">
    <cfRule type="expression" dxfId="2752" priority="5436">
      <formula>"a1&lt;&gt;'Sheet 2'!a1"</formula>
    </cfRule>
  </conditionalFormatting>
  <conditionalFormatting sqref="H2255:I2259 J2258:O2258">
    <cfRule type="expression" dxfId="2751" priority="5391">
      <formula>"a1&lt;&gt;'Sheet 2'!a1"</formula>
    </cfRule>
  </conditionalFormatting>
  <conditionalFormatting sqref="H2261:I2265 J2264:O2264">
    <cfRule type="expression" dxfId="2750" priority="5368">
      <formula>"a1&lt;&gt;'Sheet 2'!a1"</formula>
    </cfRule>
  </conditionalFormatting>
  <conditionalFormatting sqref="H2267:I2271 J2270:O2270">
    <cfRule type="expression" dxfId="2749" priority="5344">
      <formula>"a1&lt;&gt;'Sheet 2'!a1"</formula>
    </cfRule>
  </conditionalFormatting>
  <conditionalFormatting sqref="H2273:I2277 J2276:O2276">
    <cfRule type="expression" dxfId="2748" priority="5320">
      <formula>"a1&lt;&gt;'Sheet 2'!a1"</formula>
    </cfRule>
  </conditionalFormatting>
  <conditionalFormatting sqref="H2279:I2283 J2282:O2282">
    <cfRule type="expression" dxfId="2747" priority="5295">
      <formula>"a1&lt;&gt;'Sheet 2'!a1"</formula>
    </cfRule>
  </conditionalFormatting>
  <conditionalFormatting sqref="H2285:I2289 J2288:O2288">
    <cfRule type="expression" dxfId="2746" priority="5271">
      <formula>"a1&lt;&gt;'Sheet 2'!a1"</formula>
    </cfRule>
  </conditionalFormatting>
  <conditionalFormatting sqref="H2291:I2295 J2294:O2294">
    <cfRule type="expression" dxfId="2745" priority="5247">
      <formula>"a1&lt;&gt;'Sheet 2'!a1"</formula>
    </cfRule>
  </conditionalFormatting>
  <conditionalFormatting sqref="H2297:I2301 J2300:O2300">
    <cfRule type="expression" dxfId="2744" priority="5223">
      <formula>"a1&lt;&gt;'Sheet 2'!a1"</formula>
    </cfRule>
  </conditionalFormatting>
  <conditionalFormatting sqref="H2303:I2307 J2306:O2306">
    <cfRule type="expression" dxfId="2743" priority="5198">
      <formula>"a1&lt;&gt;'Sheet 2'!a1"</formula>
    </cfRule>
  </conditionalFormatting>
  <conditionalFormatting sqref="H2309:I2313 J2312:O2312">
    <cfRule type="expression" dxfId="2742" priority="5173">
      <formula>"a1&lt;&gt;'Sheet 2'!a1"</formula>
    </cfRule>
  </conditionalFormatting>
  <conditionalFormatting sqref="H2315:I2319 J2318:O2318">
    <cfRule type="expression" dxfId="2741" priority="5148">
      <formula>"a1&lt;&gt;'Sheet 2'!a1"</formula>
    </cfRule>
  </conditionalFormatting>
  <conditionalFormatting sqref="H2321:I2325 J2324:O2324">
    <cfRule type="expression" dxfId="2740" priority="5098">
      <formula>"a1&lt;&gt;'Sheet 2'!a1"</formula>
    </cfRule>
  </conditionalFormatting>
  <conditionalFormatting sqref="H2327:I2331 J2330:O2330">
    <cfRule type="expression" dxfId="2739" priority="5073">
      <formula>"a1&lt;&gt;'Sheet 2'!a1"</formula>
    </cfRule>
  </conditionalFormatting>
  <conditionalFormatting sqref="H2333:I2337 J2336:O2336">
    <cfRule type="expression" dxfId="2738" priority="5048">
      <formula>"a1&lt;&gt;'Sheet 2'!a1"</formula>
    </cfRule>
  </conditionalFormatting>
  <conditionalFormatting sqref="H2339:I2343 J2342:O2342">
    <cfRule type="expression" dxfId="2737" priority="5023">
      <formula>"a1&lt;&gt;'Sheet 2'!a1"</formula>
    </cfRule>
  </conditionalFormatting>
  <conditionalFormatting sqref="H2345:I2349 J2348:O2348">
    <cfRule type="expression" dxfId="2736" priority="4998">
      <formula>"a1&lt;&gt;'Sheet 2'!a1"</formula>
    </cfRule>
  </conditionalFormatting>
  <conditionalFormatting sqref="H2351:I2355 J2354:O2354">
    <cfRule type="expression" dxfId="2735" priority="4973">
      <formula>"a1&lt;&gt;'Sheet 2'!a1"</formula>
    </cfRule>
  </conditionalFormatting>
  <conditionalFormatting sqref="H2357:I2361 J2360:O2360">
    <cfRule type="expression" dxfId="2734" priority="4948">
      <formula>"a1&lt;&gt;'Sheet 2'!a1"</formula>
    </cfRule>
  </conditionalFormatting>
  <conditionalFormatting sqref="H2363:I2367 J2366:O2366">
    <cfRule type="expression" dxfId="2733" priority="4923">
      <formula>"a1&lt;&gt;'Sheet 2'!a1"</formula>
    </cfRule>
  </conditionalFormatting>
  <conditionalFormatting sqref="H2369:I2373 J2372:O2372">
    <cfRule type="expression" dxfId="2732" priority="4898">
      <formula>"a1&lt;&gt;'Sheet 2'!a1"</formula>
    </cfRule>
  </conditionalFormatting>
  <conditionalFormatting sqref="H2375:I2379 J2378:O2378">
    <cfRule type="expression" dxfId="2731" priority="4873">
      <formula>"a1&lt;&gt;'Sheet 2'!a1"</formula>
    </cfRule>
  </conditionalFormatting>
  <conditionalFormatting sqref="H2381:I2385 J2384:O2384">
    <cfRule type="expression" dxfId="2730" priority="4848">
      <formula>"a1&lt;&gt;'Sheet 2'!a1"</formula>
    </cfRule>
  </conditionalFormatting>
  <conditionalFormatting sqref="H2387:I2391 J2390:O2390">
    <cfRule type="expression" dxfId="2729" priority="4823">
      <formula>"a1&lt;&gt;'Sheet 2'!a1"</formula>
    </cfRule>
  </conditionalFormatting>
  <conditionalFormatting sqref="H2393:I2397 J2396:O2396">
    <cfRule type="expression" dxfId="2728" priority="4798">
      <formula>"a1&lt;&gt;'Sheet 2'!a1"</formula>
    </cfRule>
  </conditionalFormatting>
  <conditionalFormatting sqref="H2399:I2403 J2402:O2402">
    <cfRule type="expression" dxfId="2727" priority="4773">
      <formula>"a1&lt;&gt;'Sheet 2'!a1"</formula>
    </cfRule>
  </conditionalFormatting>
  <conditionalFormatting sqref="H2405:I2409 J2408:O2408">
    <cfRule type="expression" dxfId="2726" priority="4748">
      <formula>"a1&lt;&gt;'Sheet 2'!a1"</formula>
    </cfRule>
  </conditionalFormatting>
  <conditionalFormatting sqref="H2411:I2415 J2414:O2414">
    <cfRule type="expression" dxfId="2725" priority="4723">
      <formula>"a1&lt;&gt;'Sheet 2'!a1"</formula>
    </cfRule>
  </conditionalFormatting>
  <conditionalFormatting sqref="H2417:I2421 J2420:O2420">
    <cfRule type="expression" dxfId="2724" priority="4698">
      <formula>"a1&lt;&gt;'Sheet 2'!a1"</formula>
    </cfRule>
  </conditionalFormatting>
  <conditionalFormatting sqref="H2423:I2427 J2426:O2426">
    <cfRule type="expression" dxfId="2723" priority="4673">
      <formula>"a1&lt;&gt;'Sheet 2'!a1"</formula>
    </cfRule>
  </conditionalFormatting>
  <conditionalFormatting sqref="H2429:I2433 J2432:O2432">
    <cfRule type="expression" dxfId="2722" priority="4648">
      <formula>"a1&lt;&gt;'Sheet 2'!a1"</formula>
    </cfRule>
  </conditionalFormatting>
  <conditionalFormatting sqref="H2435:I2439 J2438:O2438">
    <cfRule type="expression" dxfId="2721" priority="4623">
      <formula>"a1&lt;&gt;'Sheet 2'!a1"</formula>
    </cfRule>
  </conditionalFormatting>
  <conditionalFormatting sqref="H2441:I2445 J2444:O2444">
    <cfRule type="expression" dxfId="2720" priority="4598">
      <formula>"a1&lt;&gt;'Sheet 2'!a1"</formula>
    </cfRule>
  </conditionalFormatting>
  <conditionalFormatting sqref="H2447:I2451 J2450:O2450">
    <cfRule type="expression" dxfId="2719" priority="4574">
      <formula>"a1&lt;&gt;'Sheet 2'!a1"</formula>
    </cfRule>
  </conditionalFormatting>
  <conditionalFormatting sqref="H2453:I2457 J2456:O2456">
    <cfRule type="expression" dxfId="2718" priority="4526">
      <formula>"a1&lt;&gt;'Sheet 2'!a1"</formula>
    </cfRule>
  </conditionalFormatting>
  <conditionalFormatting sqref="H2459:I2463 J2462:O2462">
    <cfRule type="expression" dxfId="2717" priority="4478">
      <formula>"a1&lt;&gt;'Sheet 2'!a1"</formula>
    </cfRule>
  </conditionalFormatting>
  <conditionalFormatting sqref="H2465:I2469 J2468:O2468">
    <cfRule type="expression" dxfId="2716" priority="4454">
      <formula>"a1&lt;&gt;'Sheet 2'!a1"</formula>
    </cfRule>
  </conditionalFormatting>
  <conditionalFormatting sqref="H2471:I2475 J2474:O2474">
    <cfRule type="expression" dxfId="2715" priority="4430">
      <formula>"a1&lt;&gt;'Sheet 2'!a1"</formula>
    </cfRule>
  </conditionalFormatting>
  <conditionalFormatting sqref="H2477:I2481 J2480:O2480">
    <cfRule type="expression" dxfId="2714" priority="4406">
      <formula>"a1&lt;&gt;'Sheet 2'!a1"</formula>
    </cfRule>
  </conditionalFormatting>
  <conditionalFormatting sqref="H2483:I2487 J2486:O2486">
    <cfRule type="expression" dxfId="2713" priority="4382">
      <formula>"a1&lt;&gt;'Sheet 2'!a1"</formula>
    </cfRule>
  </conditionalFormatting>
  <conditionalFormatting sqref="H2489:I2493 J2492:O2492">
    <cfRule type="expression" dxfId="2712" priority="4358">
      <formula>"a1&lt;&gt;'Sheet 2'!a1"</formula>
    </cfRule>
  </conditionalFormatting>
  <conditionalFormatting sqref="H2495:I2499 J2498:O2498">
    <cfRule type="expression" dxfId="2711" priority="4310">
      <formula>"a1&lt;&gt;'Sheet 2'!a1"</formula>
    </cfRule>
  </conditionalFormatting>
  <conditionalFormatting sqref="H2501:I2505 J2504:O2504">
    <cfRule type="expression" dxfId="2710" priority="4286">
      <formula>"a1&lt;&gt;'Sheet 2'!a1"</formula>
    </cfRule>
  </conditionalFormatting>
  <conditionalFormatting sqref="H2507:I2511 J2510:O2510">
    <cfRule type="expression" dxfId="2709" priority="4263">
      <formula>"a1&lt;&gt;'Sheet 2'!a1"</formula>
    </cfRule>
  </conditionalFormatting>
  <conditionalFormatting sqref="H2513:I2517 J2516:O2516">
    <cfRule type="expression" dxfId="2708" priority="4244">
      <formula>"a1&lt;&gt;'Sheet 2'!a1"</formula>
    </cfRule>
  </conditionalFormatting>
  <conditionalFormatting sqref="H2519:I2523 J2522:O2522">
    <cfRule type="expression" dxfId="2707" priority="4225">
      <formula>"a1&lt;&gt;'Sheet 2'!a1"</formula>
    </cfRule>
  </conditionalFormatting>
  <conditionalFormatting sqref="H2525:I2529 J2528:O2528">
    <cfRule type="expression" dxfId="2706" priority="4206">
      <formula>"a1&lt;&gt;'Sheet 2'!a1"</formula>
    </cfRule>
  </conditionalFormatting>
  <conditionalFormatting sqref="H2531:I2535 J2534:O2534">
    <cfRule type="expression" dxfId="2705" priority="4187">
      <formula>"a1&lt;&gt;'Sheet 2'!a1"</formula>
    </cfRule>
  </conditionalFormatting>
  <conditionalFormatting sqref="H2537:I2541 J2540:O2540">
    <cfRule type="expression" dxfId="2704" priority="4168">
      <formula>"a1&lt;&gt;'Sheet 2'!a1"</formula>
    </cfRule>
  </conditionalFormatting>
  <conditionalFormatting sqref="H2543:I2547 J2546:O2546">
    <cfRule type="expression" dxfId="2703" priority="4149">
      <formula>"a1&lt;&gt;'Sheet 2'!a1"</formula>
    </cfRule>
  </conditionalFormatting>
  <conditionalFormatting sqref="H2549:I2553 J2552:O2552">
    <cfRule type="expression" dxfId="2702" priority="4130">
      <formula>"a1&lt;&gt;'Sheet 2'!a1"</formula>
    </cfRule>
  </conditionalFormatting>
  <conditionalFormatting sqref="H2555:I2559 J2558:O2558">
    <cfRule type="expression" dxfId="2701" priority="4111">
      <formula>"a1&lt;&gt;'Sheet 2'!a1"</formula>
    </cfRule>
  </conditionalFormatting>
  <conditionalFormatting sqref="H2561:I2565 J2564:O2564">
    <cfRule type="expression" dxfId="2700" priority="4092">
      <formula>"a1&lt;&gt;'Sheet 2'!a1"</formula>
    </cfRule>
  </conditionalFormatting>
  <conditionalFormatting sqref="H2567:I2571 J2570:O2570">
    <cfRule type="expression" dxfId="2699" priority="4073">
      <formula>"a1&lt;&gt;'Sheet 2'!a1"</formula>
    </cfRule>
  </conditionalFormatting>
  <conditionalFormatting sqref="H2573:I2577 J2576:O2576">
    <cfRule type="expression" dxfId="2698" priority="4054">
      <formula>"a1&lt;&gt;'Sheet 2'!a1"</formula>
    </cfRule>
  </conditionalFormatting>
  <conditionalFormatting sqref="H2579:I2583 J2582:O2582">
    <cfRule type="expression" dxfId="2697" priority="4035">
      <formula>"a1&lt;&gt;'Sheet 2'!a1"</formula>
    </cfRule>
  </conditionalFormatting>
  <conditionalFormatting sqref="H2585:I2589 J2588:O2588">
    <cfRule type="expression" dxfId="2696" priority="4016">
      <formula>"a1&lt;&gt;'Sheet 2'!a1"</formula>
    </cfRule>
  </conditionalFormatting>
  <conditionalFormatting sqref="H2591:I2595 J2594:O2594">
    <cfRule type="expression" dxfId="2695" priority="3997">
      <formula>"a1&lt;&gt;'Sheet 2'!a1"</formula>
    </cfRule>
  </conditionalFormatting>
  <conditionalFormatting sqref="H2597:I2601 J2600:O2600">
    <cfRule type="expression" dxfId="2694" priority="3978">
      <formula>"a1&lt;&gt;'Sheet 2'!a1"</formula>
    </cfRule>
  </conditionalFormatting>
  <conditionalFormatting sqref="H2603:I2607 J2606:O2606">
    <cfRule type="expression" dxfId="2693" priority="3959">
      <formula>"a1&lt;&gt;'Sheet 2'!a1"</formula>
    </cfRule>
  </conditionalFormatting>
  <conditionalFormatting sqref="H2609:I2613 J2612:O2612">
    <cfRule type="expression" dxfId="2692" priority="3940">
      <formula>"a1&lt;&gt;'Sheet 2'!a1"</formula>
    </cfRule>
  </conditionalFormatting>
  <conditionalFormatting sqref="H2615:I2619 J2618:O2618">
    <cfRule type="expression" dxfId="2691" priority="3921">
      <formula>"a1&lt;&gt;'Sheet 2'!a1"</formula>
    </cfRule>
  </conditionalFormatting>
  <conditionalFormatting sqref="H2621:I2625 J2624:O2624">
    <cfRule type="expression" dxfId="2690" priority="3902">
      <formula>"a1&lt;&gt;'Sheet 2'!a1"</formula>
    </cfRule>
  </conditionalFormatting>
  <conditionalFormatting sqref="H2627:I2631 J2630:O2630">
    <cfRule type="expression" dxfId="2689" priority="3883">
      <formula>"a1&lt;&gt;'Sheet 2'!a1"</formula>
    </cfRule>
  </conditionalFormatting>
  <conditionalFormatting sqref="H2633:I2637 J2636:O2636">
    <cfRule type="expression" dxfId="2688" priority="3864">
      <formula>"a1&lt;&gt;'Sheet 2'!a1"</formula>
    </cfRule>
  </conditionalFormatting>
  <conditionalFormatting sqref="H2639:I2643 J2642:O2642">
    <cfRule type="expression" dxfId="2687" priority="3845">
      <formula>"a1&lt;&gt;'Sheet 2'!a1"</formula>
    </cfRule>
  </conditionalFormatting>
  <conditionalFormatting sqref="H2645:I2649 J2648:O2648">
    <cfRule type="expression" dxfId="2686" priority="3808">
      <formula>"a1&lt;&gt;'Sheet 2'!a1"</formula>
    </cfRule>
  </conditionalFormatting>
  <conditionalFormatting sqref="H2651:I2655 J2654:O2654">
    <cfRule type="expression" dxfId="2685" priority="3790">
      <formula>"a1&lt;&gt;'Sheet 2'!a1"</formula>
    </cfRule>
  </conditionalFormatting>
  <conditionalFormatting sqref="H2657:I2661 J2660:O2660">
    <cfRule type="expression" dxfId="2684" priority="3772">
      <formula>"a1&lt;&gt;'Sheet 2'!a1"</formula>
    </cfRule>
  </conditionalFormatting>
  <conditionalFormatting sqref="H2663:I2667 J2666:O2666">
    <cfRule type="expression" dxfId="2683" priority="3754">
      <formula>"a1&lt;&gt;'Sheet 2'!a1"</formula>
    </cfRule>
  </conditionalFormatting>
  <conditionalFormatting sqref="H2669:I2673 J2672:O2672">
    <cfRule type="expression" dxfId="2682" priority="3736">
      <formula>"a1&lt;&gt;'Sheet 2'!a1"</formula>
    </cfRule>
  </conditionalFormatting>
  <conditionalFormatting sqref="H2675:I2679 J2678:O2678">
    <cfRule type="expression" dxfId="2681" priority="3700">
      <formula>"a1&lt;&gt;'Sheet 2'!a1"</formula>
    </cfRule>
  </conditionalFormatting>
  <conditionalFormatting sqref="H2681:I2685 J2684:O2684">
    <cfRule type="expression" dxfId="2680" priority="3718">
      <formula>"a1&lt;&gt;'Sheet 2'!a1"</formula>
    </cfRule>
  </conditionalFormatting>
  <conditionalFormatting sqref="H2687:I2691 J2690:O2690">
    <cfRule type="expression" dxfId="2679" priority="3682">
      <formula>"a1&lt;&gt;'Sheet 2'!a1"</formula>
    </cfRule>
  </conditionalFormatting>
  <conditionalFormatting sqref="H2693:I2697 J2696:O2696">
    <cfRule type="expression" dxfId="2678" priority="3664">
      <formula>"a1&lt;&gt;'Sheet 2'!a1"</formula>
    </cfRule>
  </conditionalFormatting>
  <conditionalFormatting sqref="H2699:I2703 J2702:O2702">
    <cfRule type="expression" dxfId="2677" priority="3646">
      <formula>"a1&lt;&gt;'Sheet 2'!a1"</formula>
    </cfRule>
  </conditionalFormatting>
  <conditionalFormatting sqref="H2705:I2709 J2708:O2708">
    <cfRule type="expression" dxfId="2676" priority="3628">
      <formula>"a1&lt;&gt;'Sheet 2'!a1"</formula>
    </cfRule>
  </conditionalFormatting>
  <conditionalFormatting sqref="H2711:I2715 J2714:O2714">
    <cfRule type="expression" dxfId="2675" priority="3610">
      <formula>"a1&lt;&gt;'Sheet 2'!a1"</formula>
    </cfRule>
  </conditionalFormatting>
  <conditionalFormatting sqref="H2717:I2721 J2720:O2720">
    <cfRule type="expression" dxfId="2674" priority="3592">
      <formula>"a1&lt;&gt;'Sheet 2'!a1"</formula>
    </cfRule>
  </conditionalFormatting>
  <conditionalFormatting sqref="H2723:I2727 J2726:O2726">
    <cfRule type="expression" dxfId="2673" priority="3574">
      <formula>"a1&lt;&gt;'Sheet 2'!a1"</formula>
    </cfRule>
  </conditionalFormatting>
  <conditionalFormatting sqref="H2729:I2733 J2732:O2732">
    <cfRule type="expression" dxfId="2672" priority="3556">
      <formula>"a1&lt;&gt;'Sheet 2'!a1"</formula>
    </cfRule>
  </conditionalFormatting>
  <conditionalFormatting sqref="H2735:I2739 J2738:O2738">
    <cfRule type="expression" dxfId="2671" priority="3538">
      <formula>"a1&lt;&gt;'Sheet 2'!a1"</formula>
    </cfRule>
  </conditionalFormatting>
  <conditionalFormatting sqref="H2741:I2745 J2744:O2744">
    <cfRule type="expression" dxfId="2670" priority="3520">
      <formula>"a1&lt;&gt;'Sheet 2'!a1"</formula>
    </cfRule>
  </conditionalFormatting>
  <conditionalFormatting sqref="H2747:I2751 J2750:O2750">
    <cfRule type="expression" dxfId="2669" priority="3502">
      <formula>"a1&lt;&gt;'Sheet 2'!a1"</formula>
    </cfRule>
  </conditionalFormatting>
  <conditionalFormatting sqref="H2753:I2757 J2756:O2756">
    <cfRule type="expression" dxfId="2668" priority="3484">
      <formula>"a1&lt;&gt;'Sheet 2'!a1"</formula>
    </cfRule>
  </conditionalFormatting>
  <conditionalFormatting sqref="H2759:I2763 J2762:O2762">
    <cfRule type="expression" dxfId="2667" priority="3466">
      <formula>"a1&lt;&gt;'Sheet 2'!a1"</formula>
    </cfRule>
  </conditionalFormatting>
  <conditionalFormatting sqref="H2765:I2769 J2768:O2768">
    <cfRule type="expression" dxfId="2666" priority="3448">
      <formula>"a1&lt;&gt;'Sheet 2'!a1"</formula>
    </cfRule>
  </conditionalFormatting>
  <conditionalFormatting sqref="H2771:I2775 J2774:O2774">
    <cfRule type="expression" dxfId="2665" priority="3430">
      <formula>"a1&lt;&gt;'Sheet 2'!a1"</formula>
    </cfRule>
  </conditionalFormatting>
  <conditionalFormatting sqref="H2777:I2781 J2780:O2780">
    <cfRule type="expression" dxfId="2664" priority="3412">
      <formula>"a1&lt;&gt;'Sheet 2'!a1"</formula>
    </cfRule>
  </conditionalFormatting>
  <conditionalFormatting sqref="H2783:I2787 J2786:O2786">
    <cfRule type="expression" dxfId="2663" priority="3394">
      <formula>"a1&lt;&gt;'Sheet 2'!a1"</formula>
    </cfRule>
  </conditionalFormatting>
  <conditionalFormatting sqref="H2789:I2793 J2792:O2792">
    <cfRule type="expression" dxfId="2662" priority="3358">
      <formula>"a1&lt;&gt;'Sheet 2'!a1"</formula>
    </cfRule>
  </conditionalFormatting>
  <conditionalFormatting sqref="H2795:I2799 J2798:O2798">
    <cfRule type="expression" dxfId="2661" priority="3340">
      <formula>"a1&lt;&gt;'Sheet 2'!a1"</formula>
    </cfRule>
  </conditionalFormatting>
  <conditionalFormatting sqref="H2801:I2805 J2804:O2804">
    <cfRule type="expression" dxfId="2660" priority="3322">
      <formula>"a1&lt;&gt;'Sheet 2'!a1"</formula>
    </cfRule>
  </conditionalFormatting>
  <conditionalFormatting sqref="H2807:I2811 J2810:O2810">
    <cfRule type="expression" dxfId="2659" priority="3304">
      <formula>"a1&lt;&gt;'Sheet 2'!a1"</formula>
    </cfRule>
  </conditionalFormatting>
  <conditionalFormatting sqref="H2813:I2817 J2816:O2816">
    <cfRule type="expression" dxfId="2658" priority="3286">
      <formula>"a1&lt;&gt;'Sheet 2'!a1"</formula>
    </cfRule>
  </conditionalFormatting>
  <conditionalFormatting sqref="H2819:I2823 J2822:O2822">
    <cfRule type="expression" dxfId="2657" priority="3268">
      <formula>"a1&lt;&gt;'Sheet 2'!a1"</formula>
    </cfRule>
  </conditionalFormatting>
  <conditionalFormatting sqref="H2825:I2829 J2828:O2828">
    <cfRule type="expression" dxfId="2656" priority="3250">
      <formula>"a1&lt;&gt;'Sheet 2'!a1"</formula>
    </cfRule>
  </conditionalFormatting>
  <conditionalFormatting sqref="H2831:I2835 J2834:O2834">
    <cfRule type="expression" dxfId="2655" priority="3232">
      <formula>"a1&lt;&gt;'Sheet 2'!a1"</formula>
    </cfRule>
  </conditionalFormatting>
  <conditionalFormatting sqref="H2837:I2841 J2840:O2840">
    <cfRule type="expression" dxfId="2654" priority="3214">
      <formula>"a1&lt;&gt;'Sheet 2'!a1"</formula>
    </cfRule>
  </conditionalFormatting>
  <conditionalFormatting sqref="H2843:I2847 J2846:O2846">
    <cfRule type="expression" dxfId="2653" priority="3178">
      <formula>"a1&lt;&gt;'Sheet 2'!a1"</formula>
    </cfRule>
  </conditionalFormatting>
  <conditionalFormatting sqref="H2849:I2853 J2852:O2852">
    <cfRule type="expression" dxfId="2652" priority="3160">
      <formula>"a1&lt;&gt;'Sheet 2'!a1"</formula>
    </cfRule>
  </conditionalFormatting>
  <conditionalFormatting sqref="H2855:I2859 J2858:O2858">
    <cfRule type="expression" dxfId="2651" priority="3142">
      <formula>"a1&lt;&gt;'Sheet 2'!a1"</formula>
    </cfRule>
  </conditionalFormatting>
  <conditionalFormatting sqref="H2861:I2865 J2864:O2864">
    <cfRule type="expression" dxfId="2650" priority="3124">
      <formula>"a1&lt;&gt;'Sheet 2'!a1"</formula>
    </cfRule>
  </conditionalFormatting>
  <conditionalFormatting sqref="H2867:I2871 J2870:O2870">
    <cfRule type="expression" dxfId="2649" priority="3106">
      <formula>"a1&lt;&gt;'Sheet 2'!a1"</formula>
    </cfRule>
  </conditionalFormatting>
  <conditionalFormatting sqref="H2873:I2877 J2876:O2876">
    <cfRule type="expression" dxfId="2648" priority="3088">
      <formula>"a1&lt;&gt;'Sheet 2'!a1"</formula>
    </cfRule>
  </conditionalFormatting>
  <conditionalFormatting sqref="H2879:I2883 J2882:O2882">
    <cfRule type="expression" dxfId="2647" priority="3070">
      <formula>"a1&lt;&gt;'Sheet 2'!a1"</formula>
    </cfRule>
  </conditionalFormatting>
  <conditionalFormatting sqref="H2885:I2889 J2888:O2888">
    <cfRule type="expression" dxfId="2646" priority="3052">
      <formula>"a1&lt;&gt;'Sheet 2'!a1"</formula>
    </cfRule>
  </conditionalFormatting>
  <conditionalFormatting sqref="H2891:I2895 J2894:O2894">
    <cfRule type="expression" dxfId="2645" priority="3034">
      <formula>"a1&lt;&gt;'Sheet 2'!a1"</formula>
    </cfRule>
  </conditionalFormatting>
  <conditionalFormatting sqref="H2897:I2901 J2900:O2900">
    <cfRule type="expression" dxfId="2644" priority="2998">
      <formula>"a1&lt;&gt;'Sheet 2'!a1"</formula>
    </cfRule>
  </conditionalFormatting>
  <conditionalFormatting sqref="H2903:I2907 J2906:O2906">
    <cfRule type="expression" dxfId="2643" priority="2980">
      <formula>"a1&lt;&gt;'Sheet 2'!a1"</formula>
    </cfRule>
  </conditionalFormatting>
  <conditionalFormatting sqref="H2909:I2913 J2912:O2912">
    <cfRule type="expression" dxfId="2642" priority="2962">
      <formula>"a1&lt;&gt;'Sheet 2'!a1"</formula>
    </cfRule>
  </conditionalFormatting>
  <conditionalFormatting sqref="H2915:I2919 J2918:O2918">
    <cfRule type="expression" dxfId="2641" priority="2944">
      <formula>"a1&lt;&gt;'Sheet 2'!a1"</formula>
    </cfRule>
  </conditionalFormatting>
  <conditionalFormatting sqref="H2921:I2925 J2924:O2924">
    <cfRule type="expression" dxfId="2640" priority="2926">
      <formula>"a1&lt;&gt;'Sheet 2'!a1"</formula>
    </cfRule>
  </conditionalFormatting>
  <conditionalFormatting sqref="H2927:I2931 J2930:O2930">
    <cfRule type="expression" dxfId="2639" priority="2908">
      <formula>"a1&lt;&gt;'Sheet 2'!a1"</formula>
    </cfRule>
  </conditionalFormatting>
  <conditionalFormatting sqref="H2933:I2937 J2936:O2936">
    <cfRule type="expression" dxfId="2638" priority="2890">
      <formula>"a1&lt;&gt;'Sheet 2'!a1"</formula>
    </cfRule>
  </conditionalFormatting>
  <conditionalFormatting sqref="H2939:I2943 J2942:O2942">
    <cfRule type="expression" dxfId="2637" priority="2872">
      <formula>"a1&lt;&gt;'Sheet 2'!a1"</formula>
    </cfRule>
  </conditionalFormatting>
  <conditionalFormatting sqref="H2945:I2949 J2948:O2948">
    <cfRule type="expression" dxfId="2636" priority="2854">
      <formula>"a1&lt;&gt;'Sheet 2'!a1"</formula>
    </cfRule>
  </conditionalFormatting>
  <conditionalFormatting sqref="H2951:I2955 J2954:O2954">
    <cfRule type="expression" dxfId="2635" priority="2836">
      <formula>"a1&lt;&gt;'Sheet 2'!a1"</formula>
    </cfRule>
  </conditionalFormatting>
  <conditionalFormatting sqref="H2957:I2961 J2960:O2960">
    <cfRule type="expression" dxfId="2634" priority="2818">
      <formula>"a1&lt;&gt;'Sheet 2'!a1"</formula>
    </cfRule>
  </conditionalFormatting>
  <conditionalFormatting sqref="H2963:I2967 J2966:O2966">
    <cfRule type="expression" dxfId="2633" priority="2800">
      <formula>"a1&lt;&gt;'Sheet 2'!a1"</formula>
    </cfRule>
  </conditionalFormatting>
  <conditionalFormatting sqref="H2969:I2973 J2972:O2972">
    <cfRule type="expression" dxfId="2632" priority="2765">
      <formula>"a1&lt;&gt;'Sheet 2'!a1"</formula>
    </cfRule>
  </conditionalFormatting>
  <conditionalFormatting sqref="H2975:I2979 J2978:O2978">
    <cfRule type="expression" dxfId="2631" priority="2747">
      <formula>"a1&lt;&gt;'Sheet 2'!a1"</formula>
    </cfRule>
  </conditionalFormatting>
  <conditionalFormatting sqref="H2981:I2985 J2984:O2984">
    <cfRule type="expression" dxfId="2630" priority="2729">
      <formula>"a1&lt;&gt;'Sheet 2'!a1"</formula>
    </cfRule>
  </conditionalFormatting>
  <conditionalFormatting sqref="H2987:I2991 J2990:O2990">
    <cfRule type="expression" dxfId="2629" priority="2712">
      <formula>"a1&lt;&gt;'Sheet 2'!a1"</formula>
    </cfRule>
  </conditionalFormatting>
  <conditionalFormatting sqref="H2993:I2997 J2996:O2996">
    <cfRule type="expression" dxfId="2628" priority="2694">
      <formula>"a1&lt;&gt;'Sheet 2'!a1"</formula>
    </cfRule>
  </conditionalFormatting>
  <conditionalFormatting sqref="H2999:I3003 J3002:O3002">
    <cfRule type="expression" dxfId="2627" priority="2676">
      <formula>"a1&lt;&gt;'Sheet 2'!a1"</formula>
    </cfRule>
  </conditionalFormatting>
  <conditionalFormatting sqref="H3005:I3009 J3008:O3008">
    <cfRule type="expression" dxfId="2626" priority="2658">
      <formula>"a1&lt;&gt;'Sheet 2'!a1"</formula>
    </cfRule>
  </conditionalFormatting>
  <conditionalFormatting sqref="H3011:I3015 J3014:O3014">
    <cfRule type="expression" dxfId="2625" priority="2640">
      <formula>"a1&lt;&gt;'Sheet 2'!a1"</formula>
    </cfRule>
  </conditionalFormatting>
  <conditionalFormatting sqref="H3017:I3021 J3020:O3020">
    <cfRule type="expression" dxfId="2624" priority="2622">
      <formula>"a1&lt;&gt;'Sheet 2'!a1"</formula>
    </cfRule>
  </conditionalFormatting>
  <conditionalFormatting sqref="H3023:I3027 J3026:O3026">
    <cfRule type="expression" dxfId="2623" priority="2604">
      <formula>"a1&lt;&gt;'Sheet 2'!a1"</formula>
    </cfRule>
  </conditionalFormatting>
  <conditionalFormatting sqref="H3029:I3033 J3032:O3032">
    <cfRule type="expression" dxfId="2622" priority="2586">
      <formula>"a1&lt;&gt;'Sheet 2'!a1"</formula>
    </cfRule>
  </conditionalFormatting>
  <conditionalFormatting sqref="H3035:I3039 J3038:O3038">
    <cfRule type="expression" dxfId="2621" priority="2568">
      <formula>"a1&lt;&gt;'Sheet 2'!a1"</formula>
    </cfRule>
  </conditionalFormatting>
  <conditionalFormatting sqref="H3041:I3045 J3044:O3044">
    <cfRule type="expression" dxfId="2620" priority="2550">
      <formula>"a1&lt;&gt;'Sheet 2'!a1"</formula>
    </cfRule>
  </conditionalFormatting>
  <conditionalFormatting sqref="H3047:I3051 J3050:O3050">
    <cfRule type="expression" dxfId="2619" priority="2532">
      <formula>"a1&lt;&gt;'Sheet 2'!a1"</formula>
    </cfRule>
  </conditionalFormatting>
  <conditionalFormatting sqref="H3053:I3057 J3056:O3056">
    <cfRule type="expression" dxfId="2618" priority="2514">
      <formula>"a1&lt;&gt;'Sheet 2'!a1"</formula>
    </cfRule>
  </conditionalFormatting>
  <conditionalFormatting sqref="H3059:I3063 J3062:O3062">
    <cfRule type="expression" dxfId="2617" priority="2496">
      <formula>"a1&lt;&gt;'Sheet 2'!a1"</formula>
    </cfRule>
  </conditionalFormatting>
  <conditionalFormatting sqref="H3065:I3069 J3068:O3068">
    <cfRule type="expression" dxfId="2616" priority="2478">
      <formula>"a1&lt;&gt;'Sheet 2'!a1"</formula>
    </cfRule>
  </conditionalFormatting>
  <conditionalFormatting sqref="H3071:I3075 J3074:O3074">
    <cfRule type="expression" dxfId="2615" priority="2460">
      <formula>"a1&lt;&gt;'Sheet 2'!a1"</formula>
    </cfRule>
  </conditionalFormatting>
  <conditionalFormatting sqref="H3077:I3081 J3080:O3080">
    <cfRule type="expression" dxfId="2614" priority="2442">
      <formula>"a1&lt;&gt;'Sheet 2'!a1"</formula>
    </cfRule>
  </conditionalFormatting>
  <conditionalFormatting sqref="H3083:I3087 J3086:O3086">
    <cfRule type="expression" dxfId="2613" priority="2424">
      <formula>"a1&lt;&gt;'Sheet 2'!a1"</formula>
    </cfRule>
  </conditionalFormatting>
  <conditionalFormatting sqref="H3089:I3093 J3092:O3092">
    <cfRule type="expression" dxfId="2612" priority="2406">
      <formula>"a1&lt;&gt;'Sheet 2'!a1"</formula>
    </cfRule>
  </conditionalFormatting>
  <conditionalFormatting sqref="H3095:I3099 J3098:O3098">
    <cfRule type="expression" dxfId="2611" priority="2388">
      <formula>"a1&lt;&gt;'Sheet 2'!a1"</formula>
    </cfRule>
  </conditionalFormatting>
  <conditionalFormatting sqref="H3101:I3105 J3104:O3104">
    <cfRule type="expression" dxfId="2610" priority="2370">
      <formula>"a1&lt;&gt;'Sheet 2'!a1"</formula>
    </cfRule>
  </conditionalFormatting>
  <conditionalFormatting sqref="H3107:I3111 J3110:O3110">
    <cfRule type="expression" dxfId="2609" priority="2334">
      <formula>"a1&lt;&gt;'Sheet 2'!a1"</formula>
    </cfRule>
  </conditionalFormatting>
  <conditionalFormatting sqref="H3113:I3117 J3116:O3116">
    <cfRule type="expression" dxfId="2608" priority="2316">
      <formula>"a1&lt;&gt;'Sheet 2'!a1"</formula>
    </cfRule>
  </conditionalFormatting>
  <conditionalFormatting sqref="H3119:I3123 J3122:O3122">
    <cfRule type="expression" dxfId="2607" priority="2298">
      <formula>"a1&lt;&gt;'Sheet 2'!a1"</formula>
    </cfRule>
  </conditionalFormatting>
  <conditionalFormatting sqref="H3125:I3129 J3128:O3128">
    <cfRule type="expression" dxfId="2606" priority="2280">
      <formula>"a1&lt;&gt;'Sheet 2'!a1"</formula>
    </cfRule>
  </conditionalFormatting>
  <conditionalFormatting sqref="H3131:I3135 J3134:O3134">
    <cfRule type="expression" dxfId="2605" priority="2262">
      <formula>"a1&lt;&gt;'Sheet 2'!a1"</formula>
    </cfRule>
  </conditionalFormatting>
  <conditionalFormatting sqref="H3137:I3141 J3140:O3140">
    <cfRule type="expression" dxfId="2604" priority="2244">
      <formula>"a1&lt;&gt;'Sheet 2'!a1"</formula>
    </cfRule>
  </conditionalFormatting>
  <conditionalFormatting sqref="H3143:I3147 J3146:O3146">
    <cfRule type="expression" dxfId="2603" priority="2226">
      <formula>"a1&lt;&gt;'Sheet 2'!a1"</formula>
    </cfRule>
  </conditionalFormatting>
  <conditionalFormatting sqref="H3149:I3153 J3152:O3152">
    <cfRule type="expression" dxfId="2602" priority="2208">
      <formula>"a1&lt;&gt;'Sheet 2'!a1"</formula>
    </cfRule>
  </conditionalFormatting>
  <conditionalFormatting sqref="H3155:I3159 J3158:O3158">
    <cfRule type="expression" dxfId="2601" priority="2190">
      <formula>"a1&lt;&gt;'Sheet 2'!a1"</formula>
    </cfRule>
  </conditionalFormatting>
  <conditionalFormatting sqref="H3161:I3165 J3164:O3164">
    <cfRule type="expression" dxfId="2600" priority="2172">
      <formula>"a1&lt;&gt;'Sheet 2'!a1"</formula>
    </cfRule>
  </conditionalFormatting>
  <conditionalFormatting sqref="H3167:I3171 J3170:O3170">
    <cfRule type="expression" dxfId="2599" priority="2136">
      <formula>"a1&lt;&gt;'Sheet 2'!a1"</formula>
    </cfRule>
  </conditionalFormatting>
  <conditionalFormatting sqref="H3173:I3177 J3176:O3176">
    <cfRule type="expression" dxfId="2598" priority="2118">
      <formula>"a1&lt;&gt;'Sheet 2'!a1"</formula>
    </cfRule>
  </conditionalFormatting>
  <conditionalFormatting sqref="H3179:I3183 J3182:O3182">
    <cfRule type="expression" dxfId="2597" priority="2100">
      <formula>"a1&lt;&gt;'Sheet 2'!a1"</formula>
    </cfRule>
  </conditionalFormatting>
  <conditionalFormatting sqref="H3185:I3189 J3188:O3188">
    <cfRule type="expression" dxfId="2596" priority="2082">
      <formula>"a1&lt;&gt;'Sheet 2'!a1"</formula>
    </cfRule>
  </conditionalFormatting>
  <conditionalFormatting sqref="H3191:I3195 J3194:O3194">
    <cfRule type="expression" dxfId="2595" priority="2064">
      <formula>"a1&lt;&gt;'Sheet 2'!a1"</formula>
    </cfRule>
  </conditionalFormatting>
  <conditionalFormatting sqref="H3197:I3201 J3200:O3200">
    <cfRule type="expression" dxfId="2594" priority="2046">
      <formula>"a1&lt;&gt;'Sheet 2'!a1"</formula>
    </cfRule>
  </conditionalFormatting>
  <conditionalFormatting sqref="H3203:I3207 J3206:O3206">
    <cfRule type="expression" dxfId="2593" priority="2028">
      <formula>"a1&lt;&gt;'Sheet 2'!a1"</formula>
    </cfRule>
  </conditionalFormatting>
  <conditionalFormatting sqref="H3209:I3213 J3212:O3212">
    <cfRule type="expression" dxfId="2592" priority="2010">
      <formula>"a1&lt;&gt;'Sheet 2'!a1"</formula>
    </cfRule>
  </conditionalFormatting>
  <conditionalFormatting sqref="H3215:I3219 J3218:O3218">
    <cfRule type="expression" dxfId="2591" priority="1992">
      <formula>"a1&lt;&gt;'Sheet 2'!a1"</formula>
    </cfRule>
  </conditionalFormatting>
  <conditionalFormatting sqref="H3221:I3225 J3224:O3224">
    <cfRule type="expression" dxfId="2590" priority="1974">
      <formula>"a1&lt;&gt;'Sheet 2'!a1"</formula>
    </cfRule>
  </conditionalFormatting>
  <conditionalFormatting sqref="H3227:I3231 J3230:O3230">
    <cfRule type="expression" dxfId="2589" priority="1956">
      <formula>"a1&lt;&gt;'Sheet 2'!a1"</formula>
    </cfRule>
  </conditionalFormatting>
  <conditionalFormatting sqref="H3233:I3237 J3236:O3236">
    <cfRule type="expression" dxfId="2588" priority="1938">
      <formula>"a1&lt;&gt;'Sheet 2'!a1"</formula>
    </cfRule>
  </conditionalFormatting>
  <conditionalFormatting sqref="H3239:I3243 J3242:O3242">
    <cfRule type="expression" dxfId="2587" priority="1920">
      <formula>"a1&lt;&gt;'Sheet 2'!a1"</formula>
    </cfRule>
  </conditionalFormatting>
  <conditionalFormatting sqref="H3245:I3249 J3248:O3248">
    <cfRule type="expression" dxfId="2586" priority="1902">
      <formula>"a1&lt;&gt;'Sheet 2'!a1"</formula>
    </cfRule>
  </conditionalFormatting>
  <conditionalFormatting sqref="H3251:I3255 J3254:O3254">
    <cfRule type="expression" dxfId="2585" priority="1884">
      <formula>"a1&lt;&gt;'Sheet 2'!a1"</formula>
    </cfRule>
  </conditionalFormatting>
  <conditionalFormatting sqref="H3257:I3261 J3260:O3260">
    <cfRule type="expression" dxfId="2584" priority="1866">
      <formula>"a1&lt;&gt;'Sheet 2'!a1"</formula>
    </cfRule>
  </conditionalFormatting>
  <conditionalFormatting sqref="H3263:I3267 J3266:O3266">
    <cfRule type="expression" dxfId="2583" priority="1848">
      <formula>"a1&lt;&gt;'Sheet 2'!a1"</formula>
    </cfRule>
  </conditionalFormatting>
  <conditionalFormatting sqref="H3269:I3273 J3272:O3272">
    <cfRule type="expression" dxfId="2582" priority="1830">
      <formula>"a1&lt;&gt;'Sheet 2'!a1"</formula>
    </cfRule>
  </conditionalFormatting>
  <conditionalFormatting sqref="H3275:I3279 J3278:O3278">
    <cfRule type="expression" dxfId="2581" priority="1777">
      <formula>"a1&lt;&gt;'Sheet 2'!a1"</formula>
    </cfRule>
  </conditionalFormatting>
  <conditionalFormatting sqref="H3281:I3285 J3284:O3284">
    <cfRule type="expression" dxfId="2580" priority="1794">
      <formula>"a1&lt;&gt;'Sheet 2'!a1"</formula>
    </cfRule>
  </conditionalFormatting>
  <conditionalFormatting sqref="H3287:I3291 J3290:O3290">
    <cfRule type="expression" dxfId="2579" priority="1759">
      <formula>"a1&lt;&gt;'Sheet 2'!a1"</formula>
    </cfRule>
  </conditionalFormatting>
  <conditionalFormatting sqref="H3293:I3297 J3296:O3296">
    <cfRule type="expression" dxfId="2578" priority="1741">
      <formula>"a1&lt;&gt;'Sheet 2'!a1"</formula>
    </cfRule>
  </conditionalFormatting>
  <conditionalFormatting sqref="H3299:I3303 J3302:O3302">
    <cfRule type="expression" dxfId="2577" priority="1723">
      <formula>"a1&lt;&gt;'Sheet 2'!a1"</formula>
    </cfRule>
  </conditionalFormatting>
  <conditionalFormatting sqref="H3305:I3309 J3308:O3308">
    <cfRule type="expression" dxfId="2576" priority="1705">
      <formula>"a1&lt;&gt;'Sheet 2'!a1"</formula>
    </cfRule>
  </conditionalFormatting>
  <conditionalFormatting sqref="H3311:I3315 J3314:O3314">
    <cfRule type="expression" dxfId="2575" priority="1687">
      <formula>"a1&lt;&gt;'Sheet 2'!a1"</formula>
    </cfRule>
  </conditionalFormatting>
  <conditionalFormatting sqref="H3317:I3321 J3320:O3320">
    <cfRule type="expression" dxfId="2574" priority="1669">
      <formula>"a1&lt;&gt;'Sheet 2'!a1"</formula>
    </cfRule>
  </conditionalFormatting>
  <conditionalFormatting sqref="H3323:I3327 J3326:O3326">
    <cfRule type="expression" dxfId="2573" priority="1633">
      <formula>"a1&lt;&gt;'Sheet 2'!a1"</formula>
    </cfRule>
  </conditionalFormatting>
  <conditionalFormatting sqref="H3329:I3333 J3332:O3332">
    <cfRule type="expression" dxfId="2572" priority="1597">
      <formula>"a1&lt;&gt;'Sheet 2'!a1"</formula>
    </cfRule>
  </conditionalFormatting>
  <conditionalFormatting sqref="H3335:I3339 J3338:O3338">
    <cfRule type="expression" dxfId="2571" priority="1579">
      <formula>"a1&lt;&gt;'Sheet 2'!a1"</formula>
    </cfRule>
  </conditionalFormatting>
  <conditionalFormatting sqref="H3341:I3345 J3344:O3344">
    <cfRule type="expression" dxfId="2570" priority="1525">
      <formula>"a1&lt;&gt;'Sheet 2'!a1"</formula>
    </cfRule>
  </conditionalFormatting>
  <conditionalFormatting sqref="H3347:I3351 J3350:O3350">
    <cfRule type="expression" dxfId="2569" priority="1507">
      <formula>"a1&lt;&gt;'Sheet 2'!a1"</formula>
    </cfRule>
  </conditionalFormatting>
  <conditionalFormatting sqref="H3353:I3357 J3356:O3356">
    <cfRule type="expression" dxfId="2568" priority="1489">
      <formula>"a1&lt;&gt;'Sheet 2'!a1"</formula>
    </cfRule>
  </conditionalFormatting>
  <conditionalFormatting sqref="H3359:I3363 J3362:O3362">
    <cfRule type="expression" dxfId="2567" priority="1471">
      <formula>"a1&lt;&gt;'Sheet 2'!a1"</formula>
    </cfRule>
  </conditionalFormatting>
  <conditionalFormatting sqref="H3365:I3369 J3368:O3368">
    <cfRule type="expression" dxfId="2566" priority="1453">
      <formula>"a1&lt;&gt;'Sheet 2'!a1"</formula>
    </cfRule>
  </conditionalFormatting>
  <conditionalFormatting sqref="H3371:I3375 J3374:O3374">
    <cfRule type="expression" dxfId="2565" priority="1435">
      <formula>"a1&lt;&gt;'Sheet 2'!a1"</formula>
    </cfRule>
  </conditionalFormatting>
  <conditionalFormatting sqref="H3377:I3381 J3380:O3380">
    <cfRule type="expression" dxfId="2564" priority="1417">
      <formula>"a1&lt;&gt;'Sheet 2'!a1"</formula>
    </cfRule>
  </conditionalFormatting>
  <conditionalFormatting sqref="H3383:I3387 J3386:O3386">
    <cfRule type="expression" dxfId="2563" priority="1399">
      <formula>"a1&lt;&gt;'Sheet 2'!a1"</formula>
    </cfRule>
  </conditionalFormatting>
  <conditionalFormatting sqref="H3389:I3393 J3392:O3392">
    <cfRule type="expression" dxfId="2562" priority="1381">
      <formula>"a1&lt;&gt;'Sheet 2'!a1"</formula>
    </cfRule>
  </conditionalFormatting>
  <conditionalFormatting sqref="H3395:I3399 J3398:O3398">
    <cfRule type="expression" dxfId="2561" priority="1363">
      <formula>"a1&lt;&gt;'Sheet 2'!a1"</formula>
    </cfRule>
  </conditionalFormatting>
  <conditionalFormatting sqref="H3401:I3405 J3404:O3404">
    <cfRule type="expression" dxfId="2560" priority="1345">
      <formula>"a1&lt;&gt;'Sheet 2'!a1"</formula>
    </cfRule>
  </conditionalFormatting>
  <conditionalFormatting sqref="H3407:I3411 J3410:O3410">
    <cfRule type="expression" dxfId="2559" priority="1327">
      <formula>"a1&lt;&gt;'Sheet 2'!a1"</formula>
    </cfRule>
  </conditionalFormatting>
  <conditionalFormatting sqref="H3413:I3417 J3416:O3416">
    <cfRule type="expression" dxfId="2558" priority="1309">
      <formula>"a1&lt;&gt;'Sheet 2'!a1"</formula>
    </cfRule>
  </conditionalFormatting>
  <conditionalFormatting sqref="H3419:I3423 J3422:O3422">
    <cfRule type="expression" dxfId="2557" priority="1291">
      <formula>"a1&lt;&gt;'Sheet 2'!a1"</formula>
    </cfRule>
  </conditionalFormatting>
  <conditionalFormatting sqref="H3425:I3429 J3428:O3428">
    <cfRule type="expression" dxfId="2556" priority="1273">
      <formula>"a1&lt;&gt;'Sheet 2'!a1"</formula>
    </cfRule>
  </conditionalFormatting>
  <conditionalFormatting sqref="H3431:I3435 J3434:O3434">
    <cfRule type="expression" dxfId="2555" priority="1255">
      <formula>"a1&lt;&gt;'Sheet 2'!a1"</formula>
    </cfRule>
  </conditionalFormatting>
  <conditionalFormatting sqref="H3437:I3441 J3440:O3440">
    <cfRule type="expression" dxfId="2554" priority="1237">
      <formula>"a1&lt;&gt;'Sheet 2'!a1"</formula>
    </cfRule>
  </conditionalFormatting>
  <conditionalFormatting sqref="H3443:I3447 J3446:O3446">
    <cfRule type="expression" dxfId="2553" priority="1219">
      <formula>"a1&lt;&gt;'Sheet 2'!a1"</formula>
    </cfRule>
  </conditionalFormatting>
  <conditionalFormatting sqref="H3449:I3453 J3452:O3452">
    <cfRule type="expression" dxfId="2552" priority="1201">
      <formula>"a1&lt;&gt;'Sheet 2'!a1"</formula>
    </cfRule>
  </conditionalFormatting>
  <conditionalFormatting sqref="H3455:I3459 J3458:O3458">
    <cfRule type="expression" dxfId="2551" priority="1183">
      <formula>"a1&lt;&gt;'Sheet 2'!a1"</formula>
    </cfRule>
  </conditionalFormatting>
  <conditionalFormatting sqref="H3461:I3465 J3464:O3464">
    <cfRule type="expression" dxfId="2550" priority="1165">
      <formula>"a1&lt;&gt;'Sheet 2'!a1"</formula>
    </cfRule>
  </conditionalFormatting>
  <conditionalFormatting sqref="H3467:I3471 J3470:O3470">
    <cfRule type="expression" dxfId="2549" priority="1147">
      <formula>"a1&lt;&gt;'Sheet 2'!a1"</formula>
    </cfRule>
  </conditionalFormatting>
  <conditionalFormatting sqref="H3473:I3477 J3476:O3476">
    <cfRule type="expression" dxfId="2548" priority="1129">
      <formula>"a1&lt;&gt;'Sheet 2'!a1"</formula>
    </cfRule>
  </conditionalFormatting>
  <conditionalFormatting sqref="H3479:I3483 J3482:O3482">
    <cfRule type="expression" dxfId="2547" priority="1111">
      <formula>"a1&lt;&gt;'Sheet 2'!a1"</formula>
    </cfRule>
  </conditionalFormatting>
  <conditionalFormatting sqref="H3485:I3489 J3488:O3488">
    <cfRule type="expression" dxfId="2546" priority="1093">
      <formula>"a1&lt;&gt;'Sheet 2'!a1"</formula>
    </cfRule>
  </conditionalFormatting>
  <conditionalFormatting sqref="H3491:I3495 J3494:O3494">
    <cfRule type="expression" dxfId="2545" priority="1075">
      <formula>"a1&lt;&gt;'Sheet 2'!a1"</formula>
    </cfRule>
  </conditionalFormatting>
  <conditionalFormatting sqref="H3497:I3501 J3500:O3500">
    <cfRule type="expression" dxfId="2544" priority="1057">
      <formula>"a1&lt;&gt;'Sheet 2'!a1"</formula>
    </cfRule>
  </conditionalFormatting>
  <conditionalFormatting sqref="H3503:I3507 J3506:O3506">
    <cfRule type="expression" dxfId="2543" priority="1039">
      <formula>"a1&lt;&gt;'Sheet 2'!a1"</formula>
    </cfRule>
  </conditionalFormatting>
  <conditionalFormatting sqref="H3509:I3513 J3512:O3512">
    <cfRule type="expression" dxfId="2542" priority="1021">
      <formula>"a1&lt;&gt;'Sheet 2'!a1"</formula>
    </cfRule>
  </conditionalFormatting>
  <conditionalFormatting sqref="H3515:I3519 J3518:O3518">
    <cfRule type="expression" dxfId="2541" priority="985">
      <formula>"a1&lt;&gt;'Sheet 2'!a1"</formula>
    </cfRule>
  </conditionalFormatting>
  <conditionalFormatting sqref="H3521:I3525 J3524:O3524">
    <cfRule type="expression" dxfId="2540" priority="1003">
      <formula>"a1&lt;&gt;'Sheet 2'!a1"</formula>
    </cfRule>
  </conditionalFormatting>
  <conditionalFormatting sqref="H3527:I3531 J3530:O3530">
    <cfRule type="expression" dxfId="2539" priority="967">
      <formula>"a1&lt;&gt;'Sheet 2'!a1"</formula>
    </cfRule>
  </conditionalFormatting>
  <conditionalFormatting sqref="H3533:I3537 J3536:O3536">
    <cfRule type="expression" dxfId="2538" priority="949">
      <formula>"a1&lt;&gt;'Sheet 2'!a1"</formula>
    </cfRule>
  </conditionalFormatting>
  <conditionalFormatting sqref="H3539:I3543 J3542:O3542">
    <cfRule type="expression" dxfId="2537" priority="931">
      <formula>"a1&lt;&gt;'Sheet 2'!a1"</formula>
    </cfRule>
  </conditionalFormatting>
  <conditionalFormatting sqref="H3545:I3549 J3548:O3548">
    <cfRule type="expression" dxfId="2536" priority="913">
      <formula>"a1&lt;&gt;'Sheet 2'!a1"</formula>
    </cfRule>
  </conditionalFormatting>
  <conditionalFormatting sqref="H3551:I3555 J3554:O3554">
    <cfRule type="expression" dxfId="2535" priority="895">
      <formula>"a1&lt;&gt;'Sheet 2'!a1"</formula>
    </cfRule>
  </conditionalFormatting>
  <conditionalFormatting sqref="H3557:I3561 J3560:O3560">
    <cfRule type="expression" dxfId="2534" priority="859">
      <formula>"a1&lt;&gt;'Sheet 2'!a1"</formula>
    </cfRule>
  </conditionalFormatting>
  <conditionalFormatting sqref="H3563:I3567 J3566:O3566">
    <cfRule type="expression" dxfId="2533" priority="841">
      <formula>"a1&lt;&gt;'Sheet 2'!a1"</formula>
    </cfRule>
  </conditionalFormatting>
  <conditionalFormatting sqref="H3569:I3573 J3572:O3572">
    <cfRule type="expression" dxfId="2532" priority="823">
      <formula>"a1&lt;&gt;'Sheet 2'!a1"</formula>
    </cfRule>
  </conditionalFormatting>
  <conditionalFormatting sqref="H3575:I3579 J3578:O3578">
    <cfRule type="expression" dxfId="2531" priority="787">
      <formula>"a1&lt;&gt;'Sheet 2'!a1"</formula>
    </cfRule>
  </conditionalFormatting>
  <conditionalFormatting sqref="H3581:I3585 J3584:O3584">
    <cfRule type="expression" dxfId="2530" priority="769">
      <formula>"a1&lt;&gt;'Sheet 2'!a1"</formula>
    </cfRule>
  </conditionalFormatting>
  <conditionalFormatting sqref="H3587:I3591 J3590:O3590">
    <cfRule type="expression" dxfId="2529" priority="715">
      <formula>"a1&lt;&gt;'Sheet 2'!a1"</formula>
    </cfRule>
  </conditionalFormatting>
  <conditionalFormatting sqref="H3593:I3597 J3596:O3596">
    <cfRule type="expression" dxfId="2528" priority="733">
      <formula>"a1&lt;&gt;'Sheet 2'!a1"</formula>
    </cfRule>
  </conditionalFormatting>
  <conditionalFormatting sqref="H3599:I3603 J3602:O3602">
    <cfRule type="expression" dxfId="2527" priority="697">
      <formula>"a1&lt;&gt;'Sheet 2'!a1"</formula>
    </cfRule>
  </conditionalFormatting>
  <conditionalFormatting sqref="H3605:I3609 J3608:O3608">
    <cfRule type="expression" dxfId="2526" priority="679">
      <formula>"a1&lt;&gt;'Sheet 2'!a1"</formula>
    </cfRule>
  </conditionalFormatting>
  <conditionalFormatting sqref="H3611:I3615 J3614:O3614">
    <cfRule type="expression" dxfId="2525" priority="661">
      <formula>"a1&lt;&gt;'Sheet 2'!a1"</formula>
    </cfRule>
  </conditionalFormatting>
  <conditionalFormatting sqref="H3617:I3621 J3620:O3620">
    <cfRule type="expression" dxfId="2524" priority="643">
      <formula>"a1&lt;&gt;'Sheet 2'!a1"</formula>
    </cfRule>
  </conditionalFormatting>
  <conditionalFormatting sqref="H3623:I3627 J3626:O3626">
    <cfRule type="expression" dxfId="2523" priority="625">
      <formula>"a1&lt;&gt;'Sheet 2'!a1"</formula>
    </cfRule>
  </conditionalFormatting>
  <conditionalFormatting sqref="H3629:I3633 J3632:O3632">
    <cfRule type="expression" dxfId="2522" priority="607">
      <formula>"a1&lt;&gt;'Sheet 2'!a1"</formula>
    </cfRule>
  </conditionalFormatting>
  <conditionalFormatting sqref="H3635:I3639 J3638:O3638">
    <cfRule type="expression" dxfId="2521" priority="589">
      <formula>"a1&lt;&gt;'Sheet 2'!a1"</formula>
    </cfRule>
  </conditionalFormatting>
  <conditionalFormatting sqref="H3641:I3645 J3644:O3644">
    <cfRule type="expression" dxfId="2520" priority="571">
      <formula>"a1&lt;&gt;'Sheet 2'!a1"</formula>
    </cfRule>
  </conditionalFormatting>
  <conditionalFormatting sqref="H3647:I3651 J3650:O3650">
    <cfRule type="expression" dxfId="2519" priority="553">
      <formula>"a1&lt;&gt;'Sheet 2'!a1"</formula>
    </cfRule>
  </conditionalFormatting>
  <conditionalFormatting sqref="H3653:I3657 J3656:O3656">
    <cfRule type="expression" dxfId="2518" priority="535">
      <formula>"a1&lt;&gt;'Sheet 2'!a1"</formula>
    </cfRule>
  </conditionalFormatting>
  <conditionalFormatting sqref="H3659:I3663 J3662:O3662">
    <cfRule type="expression" dxfId="2517" priority="517">
      <formula>"a1&lt;&gt;'Sheet 2'!a1"</formula>
    </cfRule>
  </conditionalFormatting>
  <conditionalFormatting sqref="H3665:I3669 J3668:O3668">
    <cfRule type="expression" dxfId="2516" priority="499">
      <formula>"a1&lt;&gt;'Sheet 2'!a1"</formula>
    </cfRule>
  </conditionalFormatting>
  <conditionalFormatting sqref="H3671:I3675 J3674:O3674">
    <cfRule type="expression" dxfId="2515" priority="481">
      <formula>"a1&lt;&gt;'Sheet 2'!a1"</formula>
    </cfRule>
  </conditionalFormatting>
  <conditionalFormatting sqref="H3677:I3681 J3680:O3680">
    <cfRule type="expression" dxfId="2514" priority="445">
      <formula>"a1&lt;&gt;'Sheet 2'!a1"</formula>
    </cfRule>
  </conditionalFormatting>
  <conditionalFormatting sqref="H3683:I3687 J3686:O3686">
    <cfRule type="expression" dxfId="2513" priority="427">
      <formula>"a1&lt;&gt;'Sheet 2'!a1"</formula>
    </cfRule>
  </conditionalFormatting>
  <conditionalFormatting sqref="H3689:I3693 J3692:O3692">
    <cfRule type="expression" dxfId="2512" priority="409">
      <formula>"a1&lt;&gt;'Sheet 2'!a1"</formula>
    </cfRule>
  </conditionalFormatting>
  <conditionalFormatting sqref="H3695:I3699 J3698:O3698">
    <cfRule type="expression" dxfId="2511" priority="391">
      <formula>"a1&lt;&gt;'Sheet 2'!a1"</formula>
    </cfRule>
  </conditionalFormatting>
  <conditionalFormatting sqref="H3701:I3705 J3704:O3704">
    <cfRule type="expression" dxfId="2510" priority="355">
      <formula>"a1&lt;&gt;'Sheet 2'!a1"</formula>
    </cfRule>
  </conditionalFormatting>
  <conditionalFormatting sqref="H3707:I3711 J3710:O3710">
    <cfRule type="expression" dxfId="2509" priority="337">
      <formula>"a1&lt;&gt;'Sheet 2'!a1"</formula>
    </cfRule>
  </conditionalFormatting>
  <conditionalFormatting sqref="H3713:I3717 J3716:O3716">
    <cfRule type="expression" dxfId="2508" priority="319">
      <formula>"a1&lt;&gt;'Sheet 2'!a1"</formula>
    </cfRule>
  </conditionalFormatting>
  <conditionalFormatting sqref="H3719:I3723 J3722:N3722">
    <cfRule type="expression" dxfId="2507" priority="301">
      <formula>"a1&lt;&gt;'Sheet 2'!a1"</formula>
    </cfRule>
  </conditionalFormatting>
  <conditionalFormatting sqref="H3725:I3729 L3727 J3728:N3728">
    <cfRule type="expression" dxfId="2506" priority="287">
      <formula>"a1&lt;&gt;'Sheet 2'!a1"</formula>
    </cfRule>
  </conditionalFormatting>
  <conditionalFormatting sqref="H3731:I3735 L3733 J3734:N3734">
    <cfRule type="expression" dxfId="2505" priority="255">
      <formula>"a1&lt;&gt;'Sheet 2'!a1"</formula>
    </cfRule>
  </conditionalFormatting>
  <conditionalFormatting sqref="H3737:I3741 L3739 J3740:N3740">
    <cfRule type="expression" dxfId="2504" priority="272">
      <formula>"a1&lt;&gt;'Sheet 2'!a1"</formula>
    </cfRule>
  </conditionalFormatting>
  <conditionalFormatting sqref="H3743:I3747 L3745 J3746:N3746">
    <cfRule type="expression" dxfId="2503" priority="240">
      <formula>"a1&lt;&gt;'Sheet 2'!a1"</formula>
    </cfRule>
  </conditionalFormatting>
  <conditionalFormatting sqref="H3749:I3753 L3751 J3752:N3752">
    <cfRule type="expression" dxfId="2502" priority="225">
      <formula>"a1&lt;&gt;'Sheet 2'!a1"</formula>
    </cfRule>
  </conditionalFormatting>
  <conditionalFormatting sqref="H3755:I3759 L3757 J3758:N3758">
    <cfRule type="expression" dxfId="2501" priority="210">
      <formula>"a1&lt;&gt;'Sheet 2'!a1"</formula>
    </cfRule>
  </conditionalFormatting>
  <conditionalFormatting sqref="H3761:I3765 L3763 J3764:N3764">
    <cfRule type="expression" dxfId="2500" priority="195">
      <formula>"a1&lt;&gt;'Sheet 2'!a1"</formula>
    </cfRule>
  </conditionalFormatting>
  <conditionalFormatting sqref="H3767:I3771 L3769 J3770:N3770">
    <cfRule type="expression" dxfId="2499" priority="179">
      <formula>"a1&lt;&gt;'Sheet 2'!a1"</formula>
    </cfRule>
  </conditionalFormatting>
  <conditionalFormatting sqref="H3773:I3777 L3775 J3776:N3776">
    <cfRule type="expression" dxfId="2498" priority="164">
      <formula>"a1&lt;&gt;'Sheet 2'!a1"</formula>
    </cfRule>
  </conditionalFormatting>
  <conditionalFormatting sqref="H3779:I3783 L3781 J3782:N3782">
    <cfRule type="expression" dxfId="2497" priority="149">
      <formula>"a1&lt;&gt;'Sheet 2'!a1"</formula>
    </cfRule>
  </conditionalFormatting>
  <conditionalFormatting sqref="H3785:I3789 L3787 J3788:N3788">
    <cfRule type="expression" dxfId="2496" priority="134">
      <formula>"a1&lt;&gt;'Sheet 2'!a1"</formula>
    </cfRule>
  </conditionalFormatting>
  <conditionalFormatting sqref="H3791:I3795 L3793 J3794:N3794">
    <cfRule type="expression" dxfId="2495" priority="119">
      <formula>"a1&lt;&gt;'Sheet 2'!a1"</formula>
    </cfRule>
  </conditionalFormatting>
  <conditionalFormatting sqref="H3797:I3801 L3799 J3800:N3800">
    <cfRule type="expression" dxfId="2494" priority="104">
      <formula>"a1&lt;&gt;'Sheet 2'!a1"</formula>
    </cfRule>
  </conditionalFormatting>
  <conditionalFormatting sqref="H3803:I3807 L3805 J3806:N3806">
    <cfRule type="expression" dxfId="2493" priority="89">
      <formula>"a1&lt;&gt;'Sheet 2'!a1"</formula>
    </cfRule>
  </conditionalFormatting>
  <conditionalFormatting sqref="H3809:I3813 L3811 J3812:N3812">
    <cfRule type="expression" dxfId="2492" priority="74">
      <formula>"a1&lt;&gt;'Sheet 2'!a1"</formula>
    </cfRule>
  </conditionalFormatting>
  <conditionalFormatting sqref="H3815:I3819 L3817 J3818:N3818">
    <cfRule type="expression" dxfId="2491" priority="59">
      <formula>"a1&lt;&gt;'Sheet 2'!a1"</formula>
    </cfRule>
  </conditionalFormatting>
  <conditionalFormatting sqref="H3821:I3825 L3823 J3824:N3824">
    <cfRule type="expression" dxfId="2490" priority="44">
      <formula>"a1&lt;&gt;'Sheet 2'!a1"</formula>
    </cfRule>
  </conditionalFormatting>
  <conditionalFormatting sqref="H3827:I3831 L3829 J3830:N3830">
    <cfRule type="expression" dxfId="2489" priority="29">
      <formula>"a1&lt;&gt;'Sheet 2'!a1"</formula>
    </cfRule>
  </conditionalFormatting>
  <conditionalFormatting sqref="H3833:I3837 L3835 J3836:N3836">
    <cfRule type="expression" dxfId="2488" priority="14">
      <formula>"a1&lt;&gt;'Sheet 2'!a1"</formula>
    </cfRule>
  </conditionalFormatting>
  <conditionalFormatting sqref="H118:M121">
    <cfRule type="expression" dxfId="2487" priority="11911">
      <formula>"a1&lt;&gt;'Sheet 2'!a1"</formula>
    </cfRule>
  </conditionalFormatting>
  <conditionalFormatting sqref="H123:M127">
    <cfRule type="expression" dxfId="2486" priority="11881">
      <formula>"a1&lt;&gt;'Sheet 2'!a1"</formula>
    </cfRule>
  </conditionalFormatting>
  <conditionalFormatting sqref="H129:M133">
    <cfRule type="expression" dxfId="2485" priority="11851">
      <formula>"a1&lt;&gt;'Sheet 2'!a1"</formula>
    </cfRule>
  </conditionalFormatting>
  <conditionalFormatting sqref="H135:M139">
    <cfRule type="expression" dxfId="2484" priority="11836">
      <formula>"a1&lt;&gt;'Sheet 2'!a1"</formula>
    </cfRule>
  </conditionalFormatting>
  <conditionalFormatting sqref="H141:M145">
    <cfRule type="expression" dxfId="2483" priority="11806">
      <formula>"a1&lt;&gt;'Sheet 2'!a1"</formula>
    </cfRule>
  </conditionalFormatting>
  <conditionalFormatting sqref="H147:M151">
    <cfRule type="expression" dxfId="2482" priority="11791">
      <formula>"a1&lt;&gt;'Sheet 2'!a1"</formula>
    </cfRule>
  </conditionalFormatting>
  <conditionalFormatting sqref="H153:M157">
    <cfRule type="expression" dxfId="2481" priority="11776">
      <formula>"a1&lt;&gt;'Sheet 2'!a1"</formula>
    </cfRule>
  </conditionalFormatting>
  <conditionalFormatting sqref="H159:M163">
    <cfRule type="expression" dxfId="2480" priority="11761">
      <formula>"a1&lt;&gt;'Sheet 2'!a1"</formula>
    </cfRule>
  </conditionalFormatting>
  <conditionalFormatting sqref="H165:M169">
    <cfRule type="expression" dxfId="2479" priority="11746">
      <formula>"a1&lt;&gt;'Sheet 2'!a1"</formula>
    </cfRule>
  </conditionalFormatting>
  <conditionalFormatting sqref="H171:M175">
    <cfRule type="expression" dxfId="2478" priority="11731">
      <formula>"a1&lt;&gt;'Sheet 2'!a1"</formula>
    </cfRule>
  </conditionalFormatting>
  <conditionalFormatting sqref="H177:M181">
    <cfRule type="expression" dxfId="2477" priority="11716">
      <formula>"a1&lt;&gt;'Sheet 2'!a1"</formula>
    </cfRule>
  </conditionalFormatting>
  <conditionalFormatting sqref="H183:M187">
    <cfRule type="expression" dxfId="2476" priority="11701">
      <formula>"a1&lt;&gt;'Sheet 2'!a1"</formula>
    </cfRule>
  </conditionalFormatting>
  <conditionalFormatting sqref="H189:M193">
    <cfRule type="expression" dxfId="2475" priority="11686">
      <formula>"a1&lt;&gt;'Sheet 2'!a1"</formula>
    </cfRule>
  </conditionalFormatting>
  <conditionalFormatting sqref="H195:M199">
    <cfRule type="expression" dxfId="2474" priority="11671">
      <formula>"a1&lt;&gt;'Sheet 2'!a1"</formula>
    </cfRule>
  </conditionalFormatting>
  <conditionalFormatting sqref="H201:M205">
    <cfRule type="expression" dxfId="2473" priority="11656">
      <formula>"a1&lt;&gt;'Sheet 2'!a1"</formula>
    </cfRule>
  </conditionalFormatting>
  <conditionalFormatting sqref="H207:M211">
    <cfRule type="expression" dxfId="2472" priority="11641">
      <formula>"a1&lt;&gt;'Sheet 2'!a1"</formula>
    </cfRule>
  </conditionalFormatting>
  <conditionalFormatting sqref="H213:M217">
    <cfRule type="expression" dxfId="2471" priority="11626">
      <formula>"a1&lt;&gt;'Sheet 2'!a1"</formula>
    </cfRule>
  </conditionalFormatting>
  <conditionalFormatting sqref="H219:M223">
    <cfRule type="expression" dxfId="2470" priority="11611">
      <formula>"a1&lt;&gt;'Sheet 2'!a1"</formula>
    </cfRule>
  </conditionalFormatting>
  <conditionalFormatting sqref="H225:M229">
    <cfRule type="expression" dxfId="2469" priority="11596">
      <formula>"a1&lt;&gt;'Sheet 2'!a1"</formula>
    </cfRule>
  </conditionalFormatting>
  <conditionalFormatting sqref="H231:M235">
    <cfRule type="expression" dxfId="2468" priority="11581">
      <formula>"a1&lt;&gt;'Sheet 2'!a1"</formula>
    </cfRule>
  </conditionalFormatting>
  <conditionalFormatting sqref="H237:M241">
    <cfRule type="expression" dxfId="2467" priority="11551">
      <formula>"a1&lt;&gt;'Sheet 2'!a1"</formula>
    </cfRule>
  </conditionalFormatting>
  <conditionalFormatting sqref="H243:M247">
    <cfRule type="expression" dxfId="2466" priority="11536">
      <formula>"a1&lt;&gt;'Sheet 2'!a1"</formula>
    </cfRule>
  </conditionalFormatting>
  <conditionalFormatting sqref="H249:M253">
    <cfRule type="expression" dxfId="2465" priority="11521">
      <formula>"a1&lt;&gt;'Sheet 2'!a1"</formula>
    </cfRule>
  </conditionalFormatting>
  <conditionalFormatting sqref="H255:M259">
    <cfRule type="expression" dxfId="2464" priority="11506">
      <formula>"a1&lt;&gt;'Sheet 2'!a1"</formula>
    </cfRule>
  </conditionalFormatting>
  <conditionalFormatting sqref="H261:M265">
    <cfRule type="expression" dxfId="2463" priority="11491">
      <formula>"a1&lt;&gt;'Sheet 2'!a1"</formula>
    </cfRule>
  </conditionalFormatting>
  <conditionalFormatting sqref="H267:M271">
    <cfRule type="expression" dxfId="2462" priority="11476">
      <formula>"a1&lt;&gt;'Sheet 2'!a1"</formula>
    </cfRule>
  </conditionalFormatting>
  <conditionalFormatting sqref="H273:M277">
    <cfRule type="expression" dxfId="2461" priority="11461">
      <formula>"a1&lt;&gt;'Sheet 2'!a1"</formula>
    </cfRule>
  </conditionalFormatting>
  <conditionalFormatting sqref="H279:M283">
    <cfRule type="expression" dxfId="2460" priority="11446">
      <formula>"a1&lt;&gt;'Sheet 2'!a1"</formula>
    </cfRule>
  </conditionalFormatting>
  <conditionalFormatting sqref="H285:M289">
    <cfRule type="expression" dxfId="2459" priority="11431">
      <formula>"a1&lt;&gt;'Sheet 2'!a1"</formula>
    </cfRule>
  </conditionalFormatting>
  <conditionalFormatting sqref="H291:M295">
    <cfRule type="expression" dxfId="2458" priority="11416">
      <formula>"a1&lt;&gt;'Sheet 2'!a1"</formula>
    </cfRule>
  </conditionalFormatting>
  <conditionalFormatting sqref="H297:M301">
    <cfRule type="expression" dxfId="2457" priority="11386">
      <formula>"a1&lt;&gt;'Sheet 2'!a1"</formula>
    </cfRule>
  </conditionalFormatting>
  <conditionalFormatting sqref="H303:M307">
    <cfRule type="expression" dxfId="2456" priority="11371">
      <formula>"a1&lt;&gt;'Sheet 2'!a1"</formula>
    </cfRule>
  </conditionalFormatting>
  <conditionalFormatting sqref="H309:M313">
    <cfRule type="expression" dxfId="2455" priority="11356">
      <formula>"a1&lt;&gt;'Sheet 2'!a1"</formula>
    </cfRule>
  </conditionalFormatting>
  <conditionalFormatting sqref="H315:M319">
    <cfRule type="expression" dxfId="2454" priority="11341">
      <formula>"a1&lt;&gt;'Sheet 2'!a1"</formula>
    </cfRule>
  </conditionalFormatting>
  <conditionalFormatting sqref="H321:M325">
    <cfRule type="expression" dxfId="2453" priority="11326">
      <formula>"a1&lt;&gt;'Sheet 2'!a1"</formula>
    </cfRule>
  </conditionalFormatting>
  <conditionalFormatting sqref="H327:M331">
    <cfRule type="expression" dxfId="2452" priority="11311">
      <formula>"a1&lt;&gt;'Sheet 2'!a1"</formula>
    </cfRule>
  </conditionalFormatting>
  <conditionalFormatting sqref="H333:M337">
    <cfRule type="expression" dxfId="2451" priority="11296">
      <formula>"a1&lt;&gt;'Sheet 2'!a1"</formula>
    </cfRule>
  </conditionalFormatting>
  <conditionalFormatting sqref="H339:M343">
    <cfRule type="expression" dxfId="2450" priority="11281">
      <formula>"a1&lt;&gt;'Sheet 2'!a1"</formula>
    </cfRule>
  </conditionalFormatting>
  <conditionalFormatting sqref="H345:M349">
    <cfRule type="expression" dxfId="2449" priority="11251">
      <formula>"a1&lt;&gt;'Sheet 2'!a1"</formula>
    </cfRule>
  </conditionalFormatting>
  <conditionalFormatting sqref="H351:M355">
    <cfRule type="expression" dxfId="2448" priority="11236">
      <formula>"a1&lt;&gt;'Sheet 2'!a1"</formula>
    </cfRule>
  </conditionalFormatting>
  <conditionalFormatting sqref="H357:M361">
    <cfRule type="expression" dxfId="2447" priority="11221">
      <formula>"a1&lt;&gt;'Sheet 2'!a1"</formula>
    </cfRule>
  </conditionalFormatting>
  <conditionalFormatting sqref="H363:M367">
    <cfRule type="expression" dxfId="2446" priority="11206">
      <formula>"a1&lt;&gt;'Sheet 2'!a1"</formula>
    </cfRule>
  </conditionalFormatting>
  <conditionalFormatting sqref="H369:M373">
    <cfRule type="expression" dxfId="2445" priority="11189">
      <formula>"a1&lt;&gt;'Sheet 2'!a1"</formula>
    </cfRule>
  </conditionalFormatting>
  <conditionalFormatting sqref="H375:M379">
    <cfRule type="expression" dxfId="2444" priority="11174">
      <formula>"a1&lt;&gt;'Sheet 2'!a1"</formula>
    </cfRule>
  </conditionalFormatting>
  <conditionalFormatting sqref="H381:M385">
    <cfRule type="expression" dxfId="2443" priority="11159">
      <formula>"a1&lt;&gt;'Sheet 2'!a1"</formula>
    </cfRule>
  </conditionalFormatting>
  <conditionalFormatting sqref="H387:M391">
    <cfRule type="expression" dxfId="2442" priority="11144">
      <formula>"a1&lt;&gt;'Sheet 2'!a1"</formula>
    </cfRule>
  </conditionalFormatting>
  <conditionalFormatting sqref="H393:M397">
    <cfRule type="expression" dxfId="2441" priority="11129">
      <formula>"a1&lt;&gt;'Sheet 2'!a1"</formula>
    </cfRule>
  </conditionalFormatting>
  <conditionalFormatting sqref="H399:M403">
    <cfRule type="expression" dxfId="2440" priority="11114">
      <formula>"a1&lt;&gt;'Sheet 2'!a1"</formula>
    </cfRule>
  </conditionalFormatting>
  <conditionalFormatting sqref="H405:M409">
    <cfRule type="expression" dxfId="2439" priority="11099">
      <formula>"a1&lt;&gt;'Sheet 2'!a1"</formula>
    </cfRule>
  </conditionalFormatting>
  <conditionalFormatting sqref="H411:M415">
    <cfRule type="expression" dxfId="2438" priority="11084">
      <formula>"a1&lt;&gt;'Sheet 2'!a1"</formula>
    </cfRule>
  </conditionalFormatting>
  <conditionalFormatting sqref="H417:M421">
    <cfRule type="expression" dxfId="2437" priority="11054">
      <formula>"a1&lt;&gt;'Sheet 2'!a1"</formula>
    </cfRule>
  </conditionalFormatting>
  <conditionalFormatting sqref="H423:M427">
    <cfRule type="expression" dxfId="2436" priority="11039">
      <formula>"a1&lt;&gt;'Sheet 2'!a1"</formula>
    </cfRule>
  </conditionalFormatting>
  <conditionalFormatting sqref="H429:M433">
    <cfRule type="expression" dxfId="2435" priority="11024">
      <formula>"a1&lt;&gt;'Sheet 2'!a1"</formula>
    </cfRule>
  </conditionalFormatting>
  <conditionalFormatting sqref="H435:M439">
    <cfRule type="expression" dxfId="2434" priority="11009">
      <formula>"a1&lt;&gt;'Sheet 2'!a1"</formula>
    </cfRule>
  </conditionalFormatting>
  <conditionalFormatting sqref="H441:M445">
    <cfRule type="expression" dxfId="2433" priority="10994">
      <formula>"a1&lt;&gt;'Sheet 2'!a1"</formula>
    </cfRule>
  </conditionalFormatting>
  <conditionalFormatting sqref="H447:M451">
    <cfRule type="expression" dxfId="2432" priority="10979">
      <formula>"a1&lt;&gt;'Sheet 2'!a1"</formula>
    </cfRule>
  </conditionalFormatting>
  <conditionalFormatting sqref="H453:M457">
    <cfRule type="expression" dxfId="2431" priority="10964">
      <formula>"a1&lt;&gt;'Sheet 2'!a1"</formula>
    </cfRule>
  </conditionalFormatting>
  <conditionalFormatting sqref="H459:M463">
    <cfRule type="expression" dxfId="2430" priority="10949">
      <formula>"a1&lt;&gt;'Sheet 2'!a1"</formula>
    </cfRule>
  </conditionalFormatting>
  <conditionalFormatting sqref="H465:M469">
    <cfRule type="expression" dxfId="2429" priority="10919">
      <formula>"a1&lt;&gt;'Sheet 2'!a1"</formula>
    </cfRule>
  </conditionalFormatting>
  <conditionalFormatting sqref="H471:M475">
    <cfRule type="expression" dxfId="2428" priority="10904">
      <formula>"a1&lt;&gt;'Sheet 2'!a1"</formula>
    </cfRule>
  </conditionalFormatting>
  <conditionalFormatting sqref="H477:M481">
    <cfRule type="expression" dxfId="2427" priority="10889">
      <formula>"a1&lt;&gt;'Sheet 2'!a1"</formula>
    </cfRule>
  </conditionalFormatting>
  <conditionalFormatting sqref="H483:M487">
    <cfRule type="expression" dxfId="2426" priority="10874">
      <formula>"a1&lt;&gt;'Sheet 2'!a1"</formula>
    </cfRule>
  </conditionalFormatting>
  <conditionalFormatting sqref="H489:M493">
    <cfRule type="expression" dxfId="2425" priority="10859">
      <formula>"a1&lt;&gt;'Sheet 2'!a1"</formula>
    </cfRule>
  </conditionalFormatting>
  <conditionalFormatting sqref="H495:M499">
    <cfRule type="expression" dxfId="2424" priority="10844">
      <formula>"a1&lt;&gt;'Sheet 2'!a1"</formula>
    </cfRule>
  </conditionalFormatting>
  <conditionalFormatting sqref="H501:M505">
    <cfRule type="expression" dxfId="2423" priority="10829">
      <formula>"a1&lt;&gt;'Sheet 2'!a1"</formula>
    </cfRule>
  </conditionalFormatting>
  <conditionalFormatting sqref="H507:M511">
    <cfRule type="expression" dxfId="2422" priority="10814">
      <formula>"a1&lt;&gt;'Sheet 2'!a1"</formula>
    </cfRule>
  </conditionalFormatting>
  <conditionalFormatting sqref="H513:M517">
    <cfRule type="expression" dxfId="2421" priority="10799">
      <formula>"a1&lt;&gt;'Sheet 2'!a1"</formula>
    </cfRule>
  </conditionalFormatting>
  <conditionalFormatting sqref="H519:M523">
    <cfRule type="expression" dxfId="2420" priority="10784">
      <formula>"a1&lt;&gt;'Sheet 2'!a1"</formula>
    </cfRule>
  </conditionalFormatting>
  <conditionalFormatting sqref="H525:M529">
    <cfRule type="expression" dxfId="2419" priority="10769">
      <formula>"a1&lt;&gt;'Sheet 2'!a1"</formula>
    </cfRule>
  </conditionalFormatting>
  <conditionalFormatting sqref="H531:M535">
    <cfRule type="expression" dxfId="2418" priority="10754">
      <formula>"a1&lt;&gt;'Sheet 2'!a1"</formula>
    </cfRule>
  </conditionalFormatting>
  <conditionalFormatting sqref="H537:M541">
    <cfRule type="expression" dxfId="2417" priority="10739">
      <formula>"a1&lt;&gt;'Sheet 2'!a1"</formula>
    </cfRule>
  </conditionalFormatting>
  <conditionalFormatting sqref="H543:M547">
    <cfRule type="expression" dxfId="2416" priority="10724">
      <formula>"a1&lt;&gt;'Sheet 2'!a1"</formula>
    </cfRule>
  </conditionalFormatting>
  <conditionalFormatting sqref="H549:M553">
    <cfRule type="expression" dxfId="2415" priority="10694">
      <formula>"a1&lt;&gt;'Sheet 2'!a1"</formula>
    </cfRule>
  </conditionalFormatting>
  <conditionalFormatting sqref="H555:M559">
    <cfRule type="expression" dxfId="2414" priority="10679">
      <formula>"a1&lt;&gt;'Sheet 2'!a1"</formula>
    </cfRule>
  </conditionalFormatting>
  <conditionalFormatting sqref="H561:M565">
    <cfRule type="expression" dxfId="2413" priority="10664">
      <formula>"a1&lt;&gt;'Sheet 2'!a1"</formula>
    </cfRule>
  </conditionalFormatting>
  <conditionalFormatting sqref="H567:M571">
    <cfRule type="expression" dxfId="2412" priority="10632">
      <formula>"a1&lt;&gt;'Sheet 2'!a1"</formula>
    </cfRule>
  </conditionalFormatting>
  <conditionalFormatting sqref="H573:M577">
    <cfRule type="expression" dxfId="2411" priority="10617">
      <formula>"a1&lt;&gt;'Sheet 2'!a1"</formula>
    </cfRule>
  </conditionalFormatting>
  <conditionalFormatting sqref="H579:M583">
    <cfRule type="expression" dxfId="2410" priority="10602">
      <formula>"a1&lt;&gt;'Sheet 2'!a1"</formula>
    </cfRule>
  </conditionalFormatting>
  <conditionalFormatting sqref="H585:M589">
    <cfRule type="expression" dxfId="2409" priority="10587">
      <formula>"a1&lt;&gt;'Sheet 2'!a1"</formula>
    </cfRule>
  </conditionalFormatting>
  <conditionalFormatting sqref="H591:M595">
    <cfRule type="expression" dxfId="2408" priority="10572">
      <formula>"a1&lt;&gt;'Sheet 2'!a1"</formula>
    </cfRule>
  </conditionalFormatting>
  <conditionalFormatting sqref="H597:M601">
    <cfRule type="expression" dxfId="2407" priority="10542">
      <formula>"a1&lt;&gt;'Sheet 2'!a1"</formula>
    </cfRule>
  </conditionalFormatting>
  <conditionalFormatting sqref="H603:M607">
    <cfRule type="expression" dxfId="2406" priority="10527">
      <formula>"a1&lt;&gt;'Sheet 2'!a1"</formula>
    </cfRule>
  </conditionalFormatting>
  <conditionalFormatting sqref="H609:M613">
    <cfRule type="expression" dxfId="2405" priority="10512">
      <formula>"a1&lt;&gt;'Sheet 2'!a1"</formula>
    </cfRule>
  </conditionalFormatting>
  <conditionalFormatting sqref="H615:M619">
    <cfRule type="expression" dxfId="2404" priority="10497">
      <formula>"a1&lt;&gt;'Sheet 2'!a1"</formula>
    </cfRule>
  </conditionalFormatting>
  <conditionalFormatting sqref="H621:M625">
    <cfRule type="expression" dxfId="2403" priority="10482">
      <formula>"a1&lt;&gt;'Sheet 2'!a1"</formula>
    </cfRule>
  </conditionalFormatting>
  <conditionalFormatting sqref="H627:M631">
    <cfRule type="expression" dxfId="2402" priority="10467">
      <formula>"a1&lt;&gt;'Sheet 2'!a1"</formula>
    </cfRule>
  </conditionalFormatting>
  <conditionalFormatting sqref="H633:M637">
    <cfRule type="expression" dxfId="2401" priority="10452">
      <formula>"a1&lt;&gt;'Sheet 2'!a1"</formula>
    </cfRule>
  </conditionalFormatting>
  <conditionalFormatting sqref="H639:M643">
    <cfRule type="expression" dxfId="2400" priority="10437">
      <formula>"a1&lt;&gt;'Sheet 2'!a1"</formula>
    </cfRule>
  </conditionalFormatting>
  <conditionalFormatting sqref="H645:M649">
    <cfRule type="expression" dxfId="2399" priority="10422">
      <formula>"a1&lt;&gt;'Sheet 2'!a1"</formula>
    </cfRule>
  </conditionalFormatting>
  <conditionalFormatting sqref="H651:M655">
    <cfRule type="expression" dxfId="2398" priority="10392">
      <formula>"a1&lt;&gt;'Sheet 2'!a1"</formula>
    </cfRule>
  </conditionalFormatting>
  <conditionalFormatting sqref="H657:M661">
    <cfRule type="expression" dxfId="2397" priority="10377">
      <formula>"a1&lt;&gt;'Sheet 2'!a1"</formula>
    </cfRule>
  </conditionalFormatting>
  <conditionalFormatting sqref="H663:M667">
    <cfRule type="expression" dxfId="2396" priority="10362">
      <formula>"a1&lt;&gt;'Sheet 2'!a1"</formula>
    </cfRule>
  </conditionalFormatting>
  <conditionalFormatting sqref="H669:M673">
    <cfRule type="expression" dxfId="2395" priority="10347">
      <formula>"a1&lt;&gt;'Sheet 2'!a1"</formula>
    </cfRule>
  </conditionalFormatting>
  <conditionalFormatting sqref="H675:M679">
    <cfRule type="expression" dxfId="2394" priority="10332">
      <formula>"a1&lt;&gt;'Sheet 2'!a1"</formula>
    </cfRule>
  </conditionalFormatting>
  <conditionalFormatting sqref="H681:M685">
    <cfRule type="expression" dxfId="2393" priority="10317">
      <formula>"a1&lt;&gt;'Sheet 2'!a1"</formula>
    </cfRule>
  </conditionalFormatting>
  <conditionalFormatting sqref="H687:M691">
    <cfRule type="expression" dxfId="2392" priority="10302">
      <formula>"a1&lt;&gt;'Sheet 2'!a1"</formula>
    </cfRule>
  </conditionalFormatting>
  <conditionalFormatting sqref="H693:M697">
    <cfRule type="expression" dxfId="2391" priority="10287">
      <formula>"a1&lt;&gt;'Sheet 2'!a1"</formula>
    </cfRule>
  </conditionalFormatting>
  <conditionalFormatting sqref="H699:M703">
    <cfRule type="expression" dxfId="2390" priority="10272">
      <formula>"a1&lt;&gt;'Sheet 2'!a1"</formula>
    </cfRule>
  </conditionalFormatting>
  <conditionalFormatting sqref="H705:M709">
    <cfRule type="expression" dxfId="2389" priority="10257">
      <formula>"a1&lt;&gt;'Sheet 2'!a1"</formula>
    </cfRule>
  </conditionalFormatting>
  <conditionalFormatting sqref="H711:M715">
    <cfRule type="expression" dxfId="2388" priority="10242">
      <formula>"a1&lt;&gt;'Sheet 2'!a1"</formula>
    </cfRule>
  </conditionalFormatting>
  <conditionalFormatting sqref="H717:M721">
    <cfRule type="expression" dxfId="2387" priority="10227">
      <formula>"a1&lt;&gt;'Sheet 2'!a1"</formula>
    </cfRule>
  </conditionalFormatting>
  <conditionalFormatting sqref="H723:M727">
    <cfRule type="expression" dxfId="2386" priority="10212">
      <formula>"a1&lt;&gt;'Sheet 2'!a1"</formula>
    </cfRule>
  </conditionalFormatting>
  <conditionalFormatting sqref="H729:M733">
    <cfRule type="expression" dxfId="2385" priority="10197">
      <formula>"a1&lt;&gt;'Sheet 2'!a1"</formula>
    </cfRule>
  </conditionalFormatting>
  <conditionalFormatting sqref="H735:M739">
    <cfRule type="expression" dxfId="2384" priority="10182">
      <formula>"a1&lt;&gt;'Sheet 2'!a1"</formula>
    </cfRule>
  </conditionalFormatting>
  <conditionalFormatting sqref="H741:M745">
    <cfRule type="expression" dxfId="2383" priority="10167">
      <formula>"a1&lt;&gt;'Sheet 2'!a1"</formula>
    </cfRule>
  </conditionalFormatting>
  <conditionalFormatting sqref="H747:M751">
    <cfRule type="expression" dxfId="2382" priority="10152">
      <formula>"a1&lt;&gt;'Sheet 2'!a1"</formula>
    </cfRule>
  </conditionalFormatting>
  <conditionalFormatting sqref="H753:M757">
    <cfRule type="expression" dxfId="2381" priority="10137">
      <formula>"a1&lt;&gt;'Sheet 2'!a1"</formula>
    </cfRule>
  </conditionalFormatting>
  <conditionalFormatting sqref="H759:M763">
    <cfRule type="expression" dxfId="2380" priority="10122">
      <formula>"a1&lt;&gt;'Sheet 2'!a1"</formula>
    </cfRule>
  </conditionalFormatting>
  <conditionalFormatting sqref="H765:M769">
    <cfRule type="expression" dxfId="2379" priority="10107">
      <formula>"a1&lt;&gt;'Sheet 2'!a1"</formula>
    </cfRule>
  </conditionalFormatting>
  <conditionalFormatting sqref="H771:M775">
    <cfRule type="expression" dxfId="2378" priority="10077">
      <formula>"a1&lt;&gt;'Sheet 2'!a1"</formula>
    </cfRule>
  </conditionalFormatting>
  <conditionalFormatting sqref="H777:M781">
    <cfRule type="expression" dxfId="2377" priority="10062">
      <formula>"a1&lt;&gt;'Sheet 2'!a1"</formula>
    </cfRule>
  </conditionalFormatting>
  <conditionalFormatting sqref="H783:M787">
    <cfRule type="expression" dxfId="2376" priority="10047">
      <formula>"a1&lt;&gt;'Sheet 2'!a1"</formula>
    </cfRule>
  </conditionalFormatting>
  <conditionalFormatting sqref="H789:M793">
    <cfRule type="expression" dxfId="2375" priority="10032">
      <formula>"a1&lt;&gt;'Sheet 2'!a1"</formula>
    </cfRule>
  </conditionalFormatting>
  <conditionalFormatting sqref="H795:M799">
    <cfRule type="expression" dxfId="2374" priority="10017">
      <formula>"a1&lt;&gt;'Sheet 2'!a1"</formula>
    </cfRule>
  </conditionalFormatting>
  <conditionalFormatting sqref="H801:M805">
    <cfRule type="expression" dxfId="2373" priority="10002">
      <formula>"a1&lt;&gt;'Sheet 2'!a1"</formula>
    </cfRule>
  </conditionalFormatting>
  <conditionalFormatting sqref="H807:M811">
    <cfRule type="expression" dxfId="2372" priority="9987">
      <formula>"a1&lt;&gt;'Sheet 2'!a1"</formula>
    </cfRule>
  </conditionalFormatting>
  <conditionalFormatting sqref="H813:M817">
    <cfRule type="expression" dxfId="2371" priority="9972">
      <formula>"a1&lt;&gt;'Sheet 2'!a1"</formula>
    </cfRule>
  </conditionalFormatting>
  <conditionalFormatting sqref="H819:M823">
    <cfRule type="expression" dxfId="2370" priority="9957">
      <formula>"a1&lt;&gt;'Sheet 2'!a1"</formula>
    </cfRule>
  </conditionalFormatting>
  <conditionalFormatting sqref="H825:M829">
    <cfRule type="expression" dxfId="2369" priority="9942">
      <formula>"a1&lt;&gt;'Sheet 2'!a1"</formula>
    </cfRule>
  </conditionalFormatting>
  <conditionalFormatting sqref="H831:M835">
    <cfRule type="expression" dxfId="2368" priority="9927">
      <formula>"a1&lt;&gt;'Sheet 2'!a1"</formula>
    </cfRule>
  </conditionalFormatting>
  <conditionalFormatting sqref="H837:M841">
    <cfRule type="expression" dxfId="2367" priority="9912">
      <formula>"a1&lt;&gt;'Sheet 2'!a1"</formula>
    </cfRule>
  </conditionalFormatting>
  <conditionalFormatting sqref="H843:M847">
    <cfRule type="expression" dxfId="2366" priority="9897">
      <formula>"a1&lt;&gt;'Sheet 2'!a1"</formula>
    </cfRule>
  </conditionalFormatting>
  <conditionalFormatting sqref="H849:M853">
    <cfRule type="expression" dxfId="2365" priority="9882">
      <formula>"a1&lt;&gt;'Sheet 2'!a1"</formula>
    </cfRule>
  </conditionalFormatting>
  <conditionalFormatting sqref="H855:M859">
    <cfRule type="expression" dxfId="2364" priority="9867">
      <formula>"a1&lt;&gt;'Sheet 2'!a1"</formula>
    </cfRule>
  </conditionalFormatting>
  <conditionalFormatting sqref="H861:M865">
    <cfRule type="expression" dxfId="2363" priority="9852">
      <formula>"a1&lt;&gt;'Sheet 2'!a1"</formula>
    </cfRule>
  </conditionalFormatting>
  <conditionalFormatting sqref="H867:M871">
    <cfRule type="expression" dxfId="2362" priority="9837">
      <formula>"a1&lt;&gt;'Sheet 2'!a1"</formula>
    </cfRule>
  </conditionalFormatting>
  <conditionalFormatting sqref="H873:M877">
    <cfRule type="expression" dxfId="2361" priority="9822">
      <formula>"a1&lt;&gt;'Sheet 2'!a1"</formula>
    </cfRule>
  </conditionalFormatting>
  <conditionalFormatting sqref="H879:M883">
    <cfRule type="expression" dxfId="2360" priority="9807">
      <formula>"a1&lt;&gt;'Sheet 2'!a1"</formula>
    </cfRule>
  </conditionalFormatting>
  <conditionalFormatting sqref="H885:M889">
    <cfRule type="expression" dxfId="2359" priority="9792">
      <formula>"a1&lt;&gt;'Sheet 2'!a1"</formula>
    </cfRule>
  </conditionalFormatting>
  <conditionalFormatting sqref="H891:M895">
    <cfRule type="expression" dxfId="2358" priority="9777">
      <formula>"a1&lt;&gt;'Sheet 2'!a1"</formula>
    </cfRule>
  </conditionalFormatting>
  <conditionalFormatting sqref="H897:M901">
    <cfRule type="expression" dxfId="2357" priority="9762">
      <formula>"a1&lt;&gt;'Sheet 2'!a1"</formula>
    </cfRule>
  </conditionalFormatting>
  <conditionalFormatting sqref="H903:M907">
    <cfRule type="expression" dxfId="2356" priority="9732">
      <formula>"a1&lt;&gt;'Sheet 2'!a1"</formula>
    </cfRule>
  </conditionalFormatting>
  <conditionalFormatting sqref="H909:M913">
    <cfRule type="expression" dxfId="2355" priority="9701">
      <formula>"a1&lt;&gt;'Sheet 2'!a1"</formula>
    </cfRule>
  </conditionalFormatting>
  <conditionalFormatting sqref="H915:M919">
    <cfRule type="expression" dxfId="2354" priority="9686">
      <formula>"a1&lt;&gt;'Sheet 2'!a1"</formula>
    </cfRule>
  </conditionalFormatting>
  <conditionalFormatting sqref="H921:M925">
    <cfRule type="expression" dxfId="2353" priority="9671">
      <formula>"a1&lt;&gt;'Sheet 2'!a1"</formula>
    </cfRule>
  </conditionalFormatting>
  <conditionalFormatting sqref="H927:M931">
    <cfRule type="expression" dxfId="2352" priority="9656">
      <formula>"a1&lt;&gt;'Sheet 2'!a1"</formula>
    </cfRule>
  </conditionalFormatting>
  <conditionalFormatting sqref="H933:M937">
    <cfRule type="expression" dxfId="2351" priority="9641">
      <formula>"a1&lt;&gt;'Sheet 2'!a1"</formula>
    </cfRule>
  </conditionalFormatting>
  <conditionalFormatting sqref="H939:M943">
    <cfRule type="expression" dxfId="2350" priority="9626">
      <formula>"a1&lt;&gt;'Sheet 2'!a1"</formula>
    </cfRule>
  </conditionalFormatting>
  <conditionalFormatting sqref="H945:M949">
    <cfRule type="expression" dxfId="2349" priority="9611">
      <formula>"a1&lt;&gt;'Sheet 2'!a1"</formula>
    </cfRule>
  </conditionalFormatting>
  <conditionalFormatting sqref="H951:M955">
    <cfRule type="expression" dxfId="2348" priority="9581">
      <formula>"a1&lt;&gt;'Sheet 2'!a1"</formula>
    </cfRule>
  </conditionalFormatting>
  <conditionalFormatting sqref="H957:M961">
    <cfRule type="expression" dxfId="2347" priority="9566">
      <formula>"a1&lt;&gt;'Sheet 2'!a1"</formula>
    </cfRule>
  </conditionalFormatting>
  <conditionalFormatting sqref="H963:M967">
    <cfRule type="expression" dxfId="2346" priority="9551">
      <formula>"a1&lt;&gt;'Sheet 2'!a1"</formula>
    </cfRule>
  </conditionalFormatting>
  <conditionalFormatting sqref="H969:M973">
    <cfRule type="expression" dxfId="2345" priority="9521">
      <formula>"a1&lt;&gt;'Sheet 2'!a1"</formula>
    </cfRule>
  </conditionalFormatting>
  <conditionalFormatting sqref="H975:M979">
    <cfRule type="expression" dxfId="2344" priority="9506">
      <formula>"a1&lt;&gt;'Sheet 2'!a1"</formula>
    </cfRule>
  </conditionalFormatting>
  <conditionalFormatting sqref="H981:M985">
    <cfRule type="expression" dxfId="2343" priority="9491">
      <formula>"a1&lt;&gt;'Sheet 2'!a1"</formula>
    </cfRule>
  </conditionalFormatting>
  <conditionalFormatting sqref="H987:M991">
    <cfRule type="expression" dxfId="2342" priority="9476">
      <formula>"a1&lt;&gt;'Sheet 2'!a1"</formula>
    </cfRule>
  </conditionalFormatting>
  <conditionalFormatting sqref="H993:M997">
    <cfRule type="expression" dxfId="2341" priority="9461">
      <formula>"a1&lt;&gt;'Sheet 2'!a1"</formula>
    </cfRule>
  </conditionalFormatting>
  <conditionalFormatting sqref="H999:M1003">
    <cfRule type="expression" dxfId="2340" priority="9446">
      <formula>"a1&lt;&gt;'Sheet 2'!a1"</formula>
    </cfRule>
  </conditionalFormatting>
  <conditionalFormatting sqref="H1005:M1009">
    <cfRule type="expression" dxfId="2339" priority="9431">
      <formula>"a1&lt;&gt;'Sheet 2'!a1"</formula>
    </cfRule>
  </conditionalFormatting>
  <conditionalFormatting sqref="H1011:M1015">
    <cfRule type="expression" dxfId="2338" priority="9416">
      <formula>"a1&lt;&gt;'Sheet 2'!a1"</formula>
    </cfRule>
  </conditionalFormatting>
  <conditionalFormatting sqref="H1017:M1021">
    <cfRule type="expression" dxfId="2337" priority="9386">
      <formula>"a1&lt;&gt;'Sheet 2'!a1"</formula>
    </cfRule>
  </conditionalFormatting>
  <conditionalFormatting sqref="H1023:M1027">
    <cfRule type="expression" dxfId="2336" priority="9371">
      <formula>"a1&lt;&gt;'Sheet 2'!a1"</formula>
    </cfRule>
  </conditionalFormatting>
  <conditionalFormatting sqref="H1029:M1033">
    <cfRule type="expression" dxfId="2335" priority="9356">
      <formula>"a1&lt;&gt;'Sheet 2'!a1"</formula>
    </cfRule>
  </conditionalFormatting>
  <conditionalFormatting sqref="H1035:M1039">
    <cfRule type="expression" dxfId="2334" priority="9341">
      <formula>"a1&lt;&gt;'Sheet 2'!a1"</formula>
    </cfRule>
  </conditionalFormatting>
  <conditionalFormatting sqref="H1041:M1045">
    <cfRule type="expression" dxfId="2333" priority="9311">
      <formula>"a1&lt;&gt;'Sheet 2'!a1"</formula>
    </cfRule>
  </conditionalFormatting>
  <conditionalFormatting sqref="H1047:M1051">
    <cfRule type="expression" dxfId="2332" priority="9281">
      <formula>"a1&lt;&gt;'Sheet 2'!a1"</formula>
    </cfRule>
  </conditionalFormatting>
  <conditionalFormatting sqref="H1053:M1057">
    <cfRule type="expression" dxfId="2331" priority="9266">
      <formula>"a1&lt;&gt;'Sheet 2'!a1"</formula>
    </cfRule>
  </conditionalFormatting>
  <conditionalFormatting sqref="H1059:M1063">
    <cfRule type="expression" dxfId="2330" priority="9251">
      <formula>"a1&lt;&gt;'Sheet 2'!a1"</formula>
    </cfRule>
  </conditionalFormatting>
  <conditionalFormatting sqref="H1065:M1069">
    <cfRule type="expression" dxfId="2329" priority="9236">
      <formula>"a1&lt;&gt;'Sheet 2'!a1"</formula>
    </cfRule>
  </conditionalFormatting>
  <conditionalFormatting sqref="H1071:M1075">
    <cfRule type="expression" dxfId="2328" priority="9221">
      <formula>"a1&lt;&gt;'Sheet 2'!a1"</formula>
    </cfRule>
  </conditionalFormatting>
  <conditionalFormatting sqref="H1077:M1081">
    <cfRule type="expression" dxfId="2327" priority="9206">
      <formula>"a1&lt;&gt;'Sheet 2'!a1"</formula>
    </cfRule>
  </conditionalFormatting>
  <conditionalFormatting sqref="H1083:M1087">
    <cfRule type="expression" dxfId="2326" priority="9191">
      <formula>"a1&lt;&gt;'Sheet 2'!a1"</formula>
    </cfRule>
  </conditionalFormatting>
  <conditionalFormatting sqref="H1089:M1093">
    <cfRule type="expression" dxfId="2325" priority="9176">
      <formula>"a1&lt;&gt;'Sheet 2'!a1"</formula>
    </cfRule>
  </conditionalFormatting>
  <conditionalFormatting sqref="H1095:M1099">
    <cfRule type="expression" dxfId="2324" priority="9161">
      <formula>"a1&lt;&gt;'Sheet 2'!a1"</formula>
    </cfRule>
  </conditionalFormatting>
  <conditionalFormatting sqref="H1101:M1105">
    <cfRule type="expression" dxfId="2323" priority="9146">
      <formula>"a1&lt;&gt;'Sheet 2'!a1"</formula>
    </cfRule>
  </conditionalFormatting>
  <conditionalFormatting sqref="H1107:M1111">
    <cfRule type="expression" dxfId="2322" priority="9131">
      <formula>"a1&lt;&gt;'Sheet 2'!a1"</formula>
    </cfRule>
  </conditionalFormatting>
  <conditionalFormatting sqref="H1113:M1117">
    <cfRule type="expression" dxfId="2321" priority="9116">
      <formula>"a1&lt;&gt;'Sheet 2'!a1"</formula>
    </cfRule>
  </conditionalFormatting>
  <conditionalFormatting sqref="H1119:M1123">
    <cfRule type="expression" dxfId="2320" priority="9101">
      <formula>"a1&lt;&gt;'Sheet 2'!a1"</formula>
    </cfRule>
  </conditionalFormatting>
  <conditionalFormatting sqref="H1125:M1129">
    <cfRule type="expression" dxfId="2319" priority="9086">
      <formula>"a1&lt;&gt;'Sheet 2'!a1"</formula>
    </cfRule>
  </conditionalFormatting>
  <conditionalFormatting sqref="H1131:M1135">
    <cfRule type="expression" dxfId="2318" priority="9071">
      <formula>"a1&lt;&gt;'Sheet 2'!a1"</formula>
    </cfRule>
  </conditionalFormatting>
  <conditionalFormatting sqref="H1137:M1141">
    <cfRule type="expression" dxfId="2317" priority="9056">
      <formula>"a1&lt;&gt;'Sheet 2'!a1"</formula>
    </cfRule>
  </conditionalFormatting>
  <conditionalFormatting sqref="H1143:M1147">
    <cfRule type="expression" dxfId="2316" priority="9041">
      <formula>"a1&lt;&gt;'Sheet 2'!a1"</formula>
    </cfRule>
  </conditionalFormatting>
  <conditionalFormatting sqref="H1149:M1153">
    <cfRule type="expression" dxfId="2315" priority="9026">
      <formula>"a1&lt;&gt;'Sheet 2'!a1"</formula>
    </cfRule>
  </conditionalFormatting>
  <conditionalFormatting sqref="H1155:M1159">
    <cfRule type="expression" dxfId="2314" priority="9011">
      <formula>"a1&lt;&gt;'Sheet 2'!a1"</formula>
    </cfRule>
  </conditionalFormatting>
  <conditionalFormatting sqref="H1161:M1165">
    <cfRule type="expression" dxfId="2313" priority="8996">
      <formula>"a1&lt;&gt;'Sheet 2'!a1"</formula>
    </cfRule>
  </conditionalFormatting>
  <conditionalFormatting sqref="H1167:M1171">
    <cfRule type="expression" dxfId="2312" priority="8981">
      <formula>"a1&lt;&gt;'Sheet 2'!a1"</formula>
    </cfRule>
  </conditionalFormatting>
  <conditionalFormatting sqref="H1173:M1177">
    <cfRule type="expression" dxfId="2311" priority="8966">
      <formula>"a1&lt;&gt;'Sheet 2'!a1"</formula>
    </cfRule>
  </conditionalFormatting>
  <conditionalFormatting sqref="H1179:M1183">
    <cfRule type="expression" dxfId="2310" priority="8951">
      <formula>"a1&lt;&gt;'Sheet 2'!a1"</formula>
    </cfRule>
  </conditionalFormatting>
  <conditionalFormatting sqref="H1185:M1189">
    <cfRule type="expression" dxfId="2309" priority="8936">
      <formula>"a1&lt;&gt;'Sheet 2'!a1"</formula>
    </cfRule>
  </conditionalFormatting>
  <conditionalFormatting sqref="H1191:M1195">
    <cfRule type="expression" dxfId="2308" priority="8921">
      <formula>"a1&lt;&gt;'Sheet 2'!a1"</formula>
    </cfRule>
  </conditionalFormatting>
  <conditionalFormatting sqref="H1197:M1201">
    <cfRule type="expression" dxfId="2307" priority="8906">
      <formula>"a1&lt;&gt;'Sheet 2'!a1"</formula>
    </cfRule>
  </conditionalFormatting>
  <conditionalFormatting sqref="H1203:M1207">
    <cfRule type="expression" dxfId="2306" priority="8891">
      <formula>"a1&lt;&gt;'Sheet 2'!a1"</formula>
    </cfRule>
  </conditionalFormatting>
  <conditionalFormatting sqref="H1209:M1213">
    <cfRule type="expression" dxfId="2305" priority="8876">
      <formula>"a1&lt;&gt;'Sheet 2'!a1"</formula>
    </cfRule>
  </conditionalFormatting>
  <conditionalFormatting sqref="H1215:M1219">
    <cfRule type="expression" dxfId="2304" priority="8846">
      <formula>"a1&lt;&gt;'Sheet 2'!a1"</formula>
    </cfRule>
  </conditionalFormatting>
  <conditionalFormatting sqref="H1221:M1225">
    <cfRule type="expression" dxfId="2303" priority="8831">
      <formula>"a1&lt;&gt;'Sheet 2'!a1"</formula>
    </cfRule>
  </conditionalFormatting>
  <conditionalFormatting sqref="H1227:M1231">
    <cfRule type="expression" dxfId="2302" priority="8816">
      <formula>"a1&lt;&gt;'Sheet 2'!a1"</formula>
    </cfRule>
  </conditionalFormatting>
  <conditionalFormatting sqref="H1233:M1237">
    <cfRule type="expression" dxfId="2301" priority="8801">
      <formula>"a1&lt;&gt;'Sheet 2'!a1"</formula>
    </cfRule>
  </conditionalFormatting>
  <conditionalFormatting sqref="H1239:M1243">
    <cfRule type="expression" dxfId="2300" priority="8786">
      <formula>"a1&lt;&gt;'Sheet 2'!a1"</formula>
    </cfRule>
  </conditionalFormatting>
  <conditionalFormatting sqref="H1245:M1249">
    <cfRule type="expression" dxfId="2299" priority="8771">
      <formula>"a1&lt;&gt;'Sheet 2'!a1"</formula>
    </cfRule>
  </conditionalFormatting>
  <conditionalFormatting sqref="H1251:M1255">
    <cfRule type="expression" dxfId="2298" priority="8741">
      <formula>"a1&lt;&gt;'Sheet 2'!a1"</formula>
    </cfRule>
  </conditionalFormatting>
  <conditionalFormatting sqref="H1257:M1261">
    <cfRule type="expression" dxfId="2297" priority="8740">
      <formula>"a1&lt;&gt;'Sheet 2'!a1"</formula>
    </cfRule>
  </conditionalFormatting>
  <conditionalFormatting sqref="H1263:M1267">
    <cfRule type="expression" dxfId="2296" priority="8726">
      <formula>"a1&lt;&gt;'Sheet 2'!a1"</formula>
    </cfRule>
  </conditionalFormatting>
  <conditionalFormatting sqref="H1269:M1273">
    <cfRule type="expression" dxfId="2295" priority="8711">
      <formula>"a1&lt;&gt;'Sheet 2'!a1"</formula>
    </cfRule>
  </conditionalFormatting>
  <conditionalFormatting sqref="H1275:M1279">
    <cfRule type="expression" dxfId="2294" priority="8696">
      <formula>"a1&lt;&gt;'Sheet 2'!a1"</formula>
    </cfRule>
  </conditionalFormatting>
  <conditionalFormatting sqref="H1281:M1285">
    <cfRule type="expression" dxfId="2293" priority="8681">
      <formula>"a1&lt;&gt;'Sheet 2'!a1"</formula>
    </cfRule>
  </conditionalFormatting>
  <conditionalFormatting sqref="H1287:M1291">
    <cfRule type="expression" dxfId="2292" priority="8666">
      <formula>"a1&lt;&gt;'Sheet 2'!a1"</formula>
    </cfRule>
  </conditionalFormatting>
  <conditionalFormatting sqref="H1293:M1297">
    <cfRule type="expression" dxfId="2291" priority="8636">
      <formula>"a1&lt;&gt;'Sheet 2'!a1"</formula>
    </cfRule>
  </conditionalFormatting>
  <conditionalFormatting sqref="H1299:M1303">
    <cfRule type="expression" dxfId="2290" priority="8635">
      <formula>"a1&lt;&gt;'Sheet 2'!a1"</formula>
    </cfRule>
  </conditionalFormatting>
  <conditionalFormatting sqref="H1305:M1309">
    <cfRule type="expression" dxfId="2289" priority="8621">
      <formula>"a1&lt;&gt;'Sheet 2'!a1"</formula>
    </cfRule>
  </conditionalFormatting>
  <conditionalFormatting sqref="H1311:M1315">
    <cfRule type="expression" dxfId="2288" priority="8606">
      <formula>"a1&lt;&gt;'Sheet 2'!a1"</formula>
    </cfRule>
  </conditionalFormatting>
  <conditionalFormatting sqref="H1317:M1321">
    <cfRule type="expression" dxfId="2287" priority="8591">
      <formula>"a1&lt;&gt;'Sheet 2'!a1"</formula>
    </cfRule>
  </conditionalFormatting>
  <conditionalFormatting sqref="H1323:M1327">
    <cfRule type="expression" dxfId="2286" priority="8576">
      <formula>"a1&lt;&gt;'Sheet 2'!a1"</formula>
    </cfRule>
  </conditionalFormatting>
  <conditionalFormatting sqref="H1329:M1333">
    <cfRule type="expression" dxfId="2285" priority="8546">
      <formula>"a1&lt;&gt;'Sheet 2'!a1"</formula>
    </cfRule>
  </conditionalFormatting>
  <conditionalFormatting sqref="H1335:M1339">
    <cfRule type="expression" dxfId="2284" priority="8531">
      <formula>"a1&lt;&gt;'Sheet 2'!a1"</formula>
    </cfRule>
  </conditionalFormatting>
  <conditionalFormatting sqref="H1341:M1345">
    <cfRule type="expression" dxfId="2283" priority="8516">
      <formula>"a1&lt;&gt;'Sheet 2'!a1"</formula>
    </cfRule>
  </conditionalFormatting>
  <conditionalFormatting sqref="H1347:M1351">
    <cfRule type="expression" dxfId="2282" priority="8501">
      <formula>"a1&lt;&gt;'Sheet 2'!a1"</formula>
    </cfRule>
  </conditionalFormatting>
  <conditionalFormatting sqref="H1353:M1357">
    <cfRule type="expression" dxfId="2281" priority="8486">
      <formula>"a1&lt;&gt;'Sheet 2'!a1"</formula>
    </cfRule>
  </conditionalFormatting>
  <conditionalFormatting sqref="H1359:M1363">
    <cfRule type="expression" dxfId="2280" priority="8471">
      <formula>"a1&lt;&gt;'Sheet 2'!a1"</formula>
    </cfRule>
  </conditionalFormatting>
  <conditionalFormatting sqref="H1365:M1369">
    <cfRule type="expression" dxfId="2279" priority="8456">
      <formula>"a1&lt;&gt;'Sheet 2'!a1"</formula>
    </cfRule>
  </conditionalFormatting>
  <conditionalFormatting sqref="H1371:M1375">
    <cfRule type="expression" dxfId="2278" priority="8441">
      <formula>"a1&lt;&gt;'Sheet 2'!a1"</formula>
    </cfRule>
  </conditionalFormatting>
  <conditionalFormatting sqref="H1377:M1381">
    <cfRule type="expression" dxfId="2277" priority="8426">
      <formula>"a1&lt;&gt;'Sheet 2'!a1"</formula>
    </cfRule>
  </conditionalFormatting>
  <conditionalFormatting sqref="H1383:M1387">
    <cfRule type="expression" dxfId="2276" priority="8411">
      <formula>"a1&lt;&gt;'Sheet 2'!a1"</formula>
    </cfRule>
  </conditionalFormatting>
  <conditionalFormatting sqref="H1389:M1393">
    <cfRule type="expression" dxfId="2275" priority="8387">
      <formula>"a1&lt;&gt;'Sheet 2'!a1"</formula>
    </cfRule>
  </conditionalFormatting>
  <conditionalFormatting sqref="H1395:M1399">
    <cfRule type="expression" dxfId="2274" priority="8366">
      <formula>"a1&lt;&gt;'Sheet 2'!a1"</formula>
    </cfRule>
  </conditionalFormatting>
  <conditionalFormatting sqref="H1401:M1405">
    <cfRule type="expression" dxfId="2273" priority="8351">
      <formula>"a1&lt;&gt;'Sheet 2'!a1"</formula>
    </cfRule>
  </conditionalFormatting>
  <conditionalFormatting sqref="H1407:M1411">
    <cfRule type="expression" dxfId="2272" priority="8336">
      <formula>"a1&lt;&gt;'Sheet 2'!a1"</formula>
    </cfRule>
  </conditionalFormatting>
  <conditionalFormatting sqref="H1413:M1417">
    <cfRule type="expression" dxfId="2271" priority="8321">
      <formula>"a1&lt;&gt;'Sheet 2'!a1"</formula>
    </cfRule>
  </conditionalFormatting>
  <conditionalFormatting sqref="H1419:M1423">
    <cfRule type="expression" dxfId="2270" priority="8306">
      <formula>"a1&lt;&gt;'Sheet 2'!a1"</formula>
    </cfRule>
  </conditionalFormatting>
  <conditionalFormatting sqref="H1425:M1429">
    <cfRule type="expression" dxfId="2269" priority="8291">
      <formula>"a1&lt;&gt;'Sheet 2'!a1"</formula>
    </cfRule>
  </conditionalFormatting>
  <conditionalFormatting sqref="H1431:M1435">
    <cfRule type="expression" dxfId="2268" priority="8261">
      <formula>"a1&lt;&gt;'Sheet 2'!a1"</formula>
    </cfRule>
  </conditionalFormatting>
  <conditionalFormatting sqref="H1437:M1441">
    <cfRule type="expression" dxfId="2267" priority="8246">
      <formula>"a1&lt;&gt;'Sheet 2'!a1"</formula>
    </cfRule>
  </conditionalFormatting>
  <conditionalFormatting sqref="H1443:M1447">
    <cfRule type="expression" dxfId="2266" priority="8231">
      <formula>"a1&lt;&gt;'Sheet 2'!a1"</formula>
    </cfRule>
  </conditionalFormatting>
  <conditionalFormatting sqref="H1449:M1453">
    <cfRule type="expression" dxfId="2265" priority="8216">
      <formula>"a1&lt;&gt;'Sheet 2'!a1"</formula>
    </cfRule>
  </conditionalFormatting>
  <conditionalFormatting sqref="H1455:M1459">
    <cfRule type="expression" dxfId="2264" priority="8201">
      <formula>"a1&lt;&gt;'Sheet 2'!a1"</formula>
    </cfRule>
  </conditionalFormatting>
  <conditionalFormatting sqref="H1461:M1465">
    <cfRule type="expression" dxfId="2263" priority="8186">
      <formula>"a1&lt;&gt;'Sheet 2'!a1"</formula>
    </cfRule>
  </conditionalFormatting>
  <conditionalFormatting sqref="H1467:M1471">
    <cfRule type="expression" dxfId="2262" priority="8171">
      <formula>"a1&lt;&gt;'Sheet 2'!a1"</formula>
    </cfRule>
  </conditionalFormatting>
  <conditionalFormatting sqref="H1473:M1477">
    <cfRule type="expression" dxfId="2261" priority="8156">
      <formula>"a1&lt;&gt;'Sheet 2'!a1"</formula>
    </cfRule>
  </conditionalFormatting>
  <conditionalFormatting sqref="H1479:M1483">
    <cfRule type="expression" dxfId="2260" priority="8141">
      <formula>"a1&lt;&gt;'Sheet 2'!a1"</formula>
    </cfRule>
  </conditionalFormatting>
  <conditionalFormatting sqref="H1485:M1489">
    <cfRule type="expression" dxfId="2259" priority="8126">
      <formula>"a1&lt;&gt;'Sheet 2'!a1"</formula>
    </cfRule>
  </conditionalFormatting>
  <conditionalFormatting sqref="H1491:M1495">
    <cfRule type="expression" dxfId="2258" priority="8097">
      <formula>"a1&lt;&gt;'Sheet 2'!a1"</formula>
    </cfRule>
  </conditionalFormatting>
  <conditionalFormatting sqref="H1497:M1501">
    <cfRule type="expression" dxfId="2257" priority="8082">
      <formula>"a1&lt;&gt;'Sheet 2'!a1"</formula>
    </cfRule>
  </conditionalFormatting>
  <conditionalFormatting sqref="H1503:M1507">
    <cfRule type="expression" dxfId="2256" priority="8067">
      <formula>"a1&lt;&gt;'Sheet 2'!a1"</formula>
    </cfRule>
  </conditionalFormatting>
  <conditionalFormatting sqref="H1509:M1513">
    <cfRule type="expression" dxfId="2255" priority="8052">
      <formula>"a1&lt;&gt;'Sheet 2'!a1"</formula>
    </cfRule>
  </conditionalFormatting>
  <conditionalFormatting sqref="H1515:M1519">
    <cfRule type="expression" dxfId="2254" priority="8037">
      <formula>"a1&lt;&gt;'Sheet 2'!a1"</formula>
    </cfRule>
  </conditionalFormatting>
  <conditionalFormatting sqref="H1521:M1525">
    <cfRule type="expression" dxfId="2253" priority="8022">
      <formula>"a1&lt;&gt;'Sheet 2'!a1"</formula>
    </cfRule>
  </conditionalFormatting>
  <conditionalFormatting sqref="H1527:M1531">
    <cfRule type="expression" dxfId="2252" priority="8007">
      <formula>"a1&lt;&gt;'Sheet 2'!a1"</formula>
    </cfRule>
  </conditionalFormatting>
  <conditionalFormatting sqref="H1533:M1533">
    <cfRule type="expression" dxfId="2251" priority="8006">
      <formula>"a1&lt;&gt;'Sheet 2'!a1"</formula>
    </cfRule>
  </conditionalFormatting>
  <conditionalFormatting sqref="H1540:M1543">
    <cfRule type="expression" dxfId="2250" priority="7992">
      <formula>"a1&lt;&gt;'Sheet 2'!a1"</formula>
    </cfRule>
  </conditionalFormatting>
  <conditionalFormatting sqref="H1545:M1549">
    <cfRule type="expression" dxfId="2249" priority="7977">
      <formula>"a1&lt;&gt;'Sheet 2'!a1"</formula>
    </cfRule>
  </conditionalFormatting>
  <conditionalFormatting sqref="H1551:M1555">
    <cfRule type="expression" dxfId="2248" priority="7962">
      <formula>"a1&lt;&gt;'Sheet 2'!a1"</formula>
    </cfRule>
  </conditionalFormatting>
  <conditionalFormatting sqref="H1557:M1561">
    <cfRule type="expression" dxfId="2247" priority="7947">
      <formula>"a1&lt;&gt;'Sheet 2'!a1"</formula>
    </cfRule>
  </conditionalFormatting>
  <conditionalFormatting sqref="H1563:M1567">
    <cfRule type="expression" dxfId="2246" priority="7932">
      <formula>"a1&lt;&gt;'Sheet 2'!a1"</formula>
    </cfRule>
  </conditionalFormatting>
  <conditionalFormatting sqref="H1569:M1573">
    <cfRule type="expression" dxfId="2245" priority="7917">
      <formula>"a1&lt;&gt;'Sheet 2'!a1"</formula>
    </cfRule>
  </conditionalFormatting>
  <conditionalFormatting sqref="H1575:M1579">
    <cfRule type="expression" dxfId="2244" priority="7902">
      <formula>"a1&lt;&gt;'Sheet 2'!a1"</formula>
    </cfRule>
  </conditionalFormatting>
  <conditionalFormatting sqref="H1581:M1585">
    <cfRule type="expression" dxfId="2243" priority="7887">
      <formula>"a1&lt;&gt;'Sheet 2'!a1"</formula>
    </cfRule>
  </conditionalFormatting>
  <conditionalFormatting sqref="H1587:M1591">
    <cfRule type="expression" dxfId="2242" priority="7872">
      <formula>"a1&lt;&gt;'Sheet 2'!a1"</formula>
    </cfRule>
  </conditionalFormatting>
  <conditionalFormatting sqref="H1593:M1597">
    <cfRule type="expression" dxfId="2241" priority="7857">
      <formula>"a1&lt;&gt;'Sheet 2'!a1"</formula>
    </cfRule>
  </conditionalFormatting>
  <conditionalFormatting sqref="H1599:M1603">
    <cfRule type="expression" dxfId="2240" priority="7827">
      <formula>"a1&lt;&gt;'Sheet 2'!a1"</formula>
    </cfRule>
  </conditionalFormatting>
  <conditionalFormatting sqref="H1605:M1609">
    <cfRule type="expression" dxfId="2239" priority="7812">
      <formula>"a1&lt;&gt;'Sheet 2'!a1"</formula>
    </cfRule>
  </conditionalFormatting>
  <conditionalFormatting sqref="H1611:M1615">
    <cfRule type="expression" dxfId="2238" priority="7797">
      <formula>"a1&lt;&gt;'Sheet 2'!a1"</formula>
    </cfRule>
  </conditionalFormatting>
  <conditionalFormatting sqref="H1617:M1621">
    <cfRule type="expression" dxfId="2237" priority="7782">
      <formula>"a1&lt;&gt;'Sheet 2'!a1"</formula>
    </cfRule>
  </conditionalFormatting>
  <conditionalFormatting sqref="H1623:M1627">
    <cfRule type="expression" dxfId="2236" priority="7767">
      <formula>"a1&lt;&gt;'Sheet 2'!a1"</formula>
    </cfRule>
  </conditionalFormatting>
  <conditionalFormatting sqref="H1629:M1633">
    <cfRule type="expression" dxfId="2235" priority="7752">
      <formula>"a1&lt;&gt;'Sheet 2'!a1"</formula>
    </cfRule>
  </conditionalFormatting>
  <conditionalFormatting sqref="H1635:M1639">
    <cfRule type="expression" dxfId="2234" priority="7737">
      <formula>"a1&lt;&gt;'Sheet 2'!a1"</formula>
    </cfRule>
  </conditionalFormatting>
  <conditionalFormatting sqref="H1641:M1645">
    <cfRule type="expression" dxfId="2233" priority="7722">
      <formula>"a1&lt;&gt;'Sheet 2'!a1"</formula>
    </cfRule>
  </conditionalFormatting>
  <conditionalFormatting sqref="H1647:M1651">
    <cfRule type="expression" dxfId="2232" priority="7707">
      <formula>"a1&lt;&gt;'Sheet 2'!a1"</formula>
    </cfRule>
  </conditionalFormatting>
  <conditionalFormatting sqref="H1653:M1657">
    <cfRule type="expression" dxfId="2231" priority="7692">
      <formula>"a1&lt;&gt;'Sheet 2'!a1"</formula>
    </cfRule>
  </conditionalFormatting>
  <conditionalFormatting sqref="H1659:M1663">
    <cfRule type="expression" dxfId="2230" priority="7677">
      <formula>"a1&lt;&gt;'Sheet 2'!a1"</formula>
    </cfRule>
  </conditionalFormatting>
  <conditionalFormatting sqref="H1665:M1669">
    <cfRule type="expression" dxfId="2229" priority="7662">
      <formula>"a1&lt;&gt;'Sheet 2'!a1"</formula>
    </cfRule>
  </conditionalFormatting>
  <conditionalFormatting sqref="H1671:M1675">
    <cfRule type="expression" dxfId="2228" priority="7647">
      <formula>"a1&lt;&gt;'Sheet 2'!a1"</formula>
    </cfRule>
  </conditionalFormatting>
  <conditionalFormatting sqref="H1677:M1681">
    <cfRule type="expression" dxfId="2227" priority="7632">
      <formula>"a1&lt;&gt;'Sheet 2'!a1"</formula>
    </cfRule>
  </conditionalFormatting>
  <conditionalFormatting sqref="H1683:M1687">
    <cfRule type="expression" dxfId="2226" priority="7617">
      <formula>"a1&lt;&gt;'Sheet 2'!a1"</formula>
    </cfRule>
  </conditionalFormatting>
  <conditionalFormatting sqref="H1689:M1693">
    <cfRule type="expression" dxfId="2225" priority="7602">
      <formula>"a1&lt;&gt;'Sheet 2'!a1"</formula>
    </cfRule>
  </conditionalFormatting>
  <conditionalFormatting sqref="H1695:M1699">
    <cfRule type="expression" dxfId="2224" priority="7587">
      <formula>"a1&lt;&gt;'Sheet 2'!a1"</formula>
    </cfRule>
  </conditionalFormatting>
  <conditionalFormatting sqref="H1701:M1705">
    <cfRule type="expression" dxfId="2223" priority="7572">
      <formula>"a1&lt;&gt;'Sheet 2'!a1"</formula>
    </cfRule>
  </conditionalFormatting>
  <conditionalFormatting sqref="H1707:M1711">
    <cfRule type="expression" dxfId="2222" priority="7557">
      <formula>"a1&lt;&gt;'Sheet 2'!a1"</formula>
    </cfRule>
  </conditionalFormatting>
  <conditionalFormatting sqref="H1713:M1717">
    <cfRule type="expression" dxfId="2221" priority="7542">
      <formula>"a1&lt;&gt;'Sheet 2'!a1"</formula>
    </cfRule>
  </conditionalFormatting>
  <conditionalFormatting sqref="H1719:M1723">
    <cfRule type="expression" dxfId="2220" priority="7527">
      <formula>"a1&lt;&gt;'Sheet 2'!a1"</formula>
    </cfRule>
  </conditionalFormatting>
  <conditionalFormatting sqref="H1725:M1729">
    <cfRule type="expression" dxfId="2219" priority="7512">
      <formula>"a1&lt;&gt;'Sheet 2'!a1"</formula>
    </cfRule>
  </conditionalFormatting>
  <conditionalFormatting sqref="H1731:M1735">
    <cfRule type="expression" dxfId="2218" priority="7497">
      <formula>"a1&lt;&gt;'Sheet 2'!a1"</formula>
    </cfRule>
  </conditionalFormatting>
  <conditionalFormatting sqref="H1737:M1741">
    <cfRule type="expression" dxfId="2217" priority="7482">
      <formula>"a1&lt;&gt;'Sheet 2'!a1"</formula>
    </cfRule>
  </conditionalFormatting>
  <conditionalFormatting sqref="H1743:M1747">
    <cfRule type="expression" dxfId="2216" priority="7467">
      <formula>"a1&lt;&gt;'Sheet 2'!a1"</formula>
    </cfRule>
  </conditionalFormatting>
  <conditionalFormatting sqref="H1749:M1753">
    <cfRule type="expression" dxfId="2215" priority="7452">
      <formula>"a1&lt;&gt;'Sheet 2'!a1"</formula>
    </cfRule>
  </conditionalFormatting>
  <conditionalFormatting sqref="H1755:M1759">
    <cfRule type="expression" dxfId="2214" priority="7437">
      <formula>"a1&lt;&gt;'Sheet 2'!a1"</formula>
    </cfRule>
  </conditionalFormatting>
  <conditionalFormatting sqref="H1761:M1765">
    <cfRule type="expression" dxfId="2213" priority="7422">
      <formula>"a1&lt;&gt;'Sheet 2'!a1"</formula>
    </cfRule>
  </conditionalFormatting>
  <conditionalFormatting sqref="H1767:M1771">
    <cfRule type="expression" dxfId="2212" priority="7407">
      <formula>"a1&lt;&gt;'Sheet 2'!a1"</formula>
    </cfRule>
  </conditionalFormatting>
  <conditionalFormatting sqref="H1773:M1777">
    <cfRule type="expression" dxfId="2211" priority="7392">
      <formula>"a1&lt;&gt;'Sheet 2'!a1"</formula>
    </cfRule>
  </conditionalFormatting>
  <conditionalFormatting sqref="H1779:M1783">
    <cfRule type="expression" dxfId="2210" priority="7380">
      <formula>"a1&lt;&gt;'Sheet 2'!a1"</formula>
    </cfRule>
  </conditionalFormatting>
  <conditionalFormatting sqref="H1785:M1789">
    <cfRule type="expression" dxfId="2209" priority="7338">
      <formula>"a1&lt;&gt;'Sheet 2'!a1"</formula>
    </cfRule>
  </conditionalFormatting>
  <conditionalFormatting sqref="H1791:M1795">
    <cfRule type="expression" dxfId="2208" priority="7317">
      <formula>"a1&lt;&gt;'Sheet 2'!a1"</formula>
    </cfRule>
  </conditionalFormatting>
  <conditionalFormatting sqref="H1797:M1801">
    <cfRule type="expression" dxfId="2207" priority="7296">
      <formula>"a1&lt;&gt;'Sheet 2'!a1"</formula>
    </cfRule>
  </conditionalFormatting>
  <conditionalFormatting sqref="H1803:M1807">
    <cfRule type="expression" dxfId="2206" priority="7275">
      <formula>"a1&lt;&gt;'Sheet 2'!a1"</formula>
    </cfRule>
  </conditionalFormatting>
  <conditionalFormatting sqref="H1809:M1813">
    <cfRule type="expression" dxfId="2205" priority="7233">
      <formula>"a1&lt;&gt;'Sheet 2'!a1"</formula>
    </cfRule>
  </conditionalFormatting>
  <conditionalFormatting sqref="H1815:M1819">
    <cfRule type="expression" dxfId="2204" priority="7212">
      <formula>"a1&lt;&gt;'Sheet 2'!a1"</formula>
    </cfRule>
  </conditionalFormatting>
  <conditionalFormatting sqref="H1821:M1825">
    <cfRule type="expression" dxfId="2203" priority="7191">
      <formula>"a1&lt;&gt;'Sheet 2'!a1"</formula>
    </cfRule>
  </conditionalFormatting>
  <conditionalFormatting sqref="H1827:M1831">
    <cfRule type="expression" dxfId="2202" priority="7170">
      <formula>"a1&lt;&gt;'Sheet 2'!a1"</formula>
    </cfRule>
  </conditionalFormatting>
  <conditionalFormatting sqref="H1833:M1837">
    <cfRule type="expression" dxfId="2201" priority="7149">
      <formula>"a1&lt;&gt;'Sheet 2'!a1"</formula>
    </cfRule>
  </conditionalFormatting>
  <conditionalFormatting sqref="H1839:M1843">
    <cfRule type="expression" dxfId="2200" priority="7128">
      <formula>"a1&lt;&gt;'Sheet 2'!a1"</formula>
    </cfRule>
  </conditionalFormatting>
  <conditionalFormatting sqref="H1845:M1849">
    <cfRule type="expression" dxfId="2199" priority="7107">
      <formula>"a1&lt;&gt;'Sheet 2'!a1"</formula>
    </cfRule>
  </conditionalFormatting>
  <conditionalFormatting sqref="H1851:M1855">
    <cfRule type="expression" dxfId="2198" priority="7086">
      <formula>"a1&lt;&gt;'Sheet 2'!a1"</formula>
    </cfRule>
  </conditionalFormatting>
  <conditionalFormatting sqref="H1857:M1861">
    <cfRule type="expression" dxfId="2197" priority="7065">
      <formula>"a1&lt;&gt;'Sheet 2'!a1"</formula>
    </cfRule>
  </conditionalFormatting>
  <conditionalFormatting sqref="H1863:M1867">
    <cfRule type="expression" dxfId="2196" priority="7044">
      <formula>"a1&lt;&gt;'Sheet 2'!a1"</formula>
    </cfRule>
  </conditionalFormatting>
  <conditionalFormatting sqref="H1869:M1873">
    <cfRule type="expression" dxfId="2195" priority="7023">
      <formula>"a1&lt;&gt;'Sheet 2'!a1"</formula>
    </cfRule>
  </conditionalFormatting>
  <conditionalFormatting sqref="H1875:M1879">
    <cfRule type="expression" dxfId="2194" priority="7002">
      <formula>"a1&lt;&gt;'Sheet 2'!a1"</formula>
    </cfRule>
  </conditionalFormatting>
  <conditionalFormatting sqref="H1881:M1885">
    <cfRule type="expression" dxfId="2193" priority="6981">
      <formula>"a1&lt;&gt;'Sheet 2'!a1"</formula>
    </cfRule>
  </conditionalFormatting>
  <conditionalFormatting sqref="H1887:M1891">
    <cfRule type="expression" dxfId="2192" priority="6960">
      <formula>"a1&lt;&gt;'Sheet 2'!a1"</formula>
    </cfRule>
  </conditionalFormatting>
  <conditionalFormatting sqref="H1893:M1897">
    <cfRule type="expression" dxfId="2191" priority="6939">
      <formula>"a1&lt;&gt;'Sheet 2'!a1"</formula>
    </cfRule>
  </conditionalFormatting>
  <conditionalFormatting sqref="H1899:M1903">
    <cfRule type="expression" dxfId="2190" priority="6918">
      <formula>"a1&lt;&gt;'Sheet 2'!a1"</formula>
    </cfRule>
  </conditionalFormatting>
  <conditionalFormatting sqref="H1905:M1909">
    <cfRule type="expression" dxfId="2189" priority="6897">
      <formula>"a1&lt;&gt;'Sheet 2'!a1"</formula>
    </cfRule>
  </conditionalFormatting>
  <conditionalFormatting sqref="H1911:M1915">
    <cfRule type="expression" dxfId="2188" priority="6876">
      <formula>"a1&lt;&gt;'Sheet 2'!a1"</formula>
    </cfRule>
  </conditionalFormatting>
  <conditionalFormatting sqref="H1917:M1921">
    <cfRule type="expression" dxfId="2187" priority="6855">
      <formula>"a1&lt;&gt;'Sheet 2'!a1"</formula>
    </cfRule>
  </conditionalFormatting>
  <conditionalFormatting sqref="H1923:M1927">
    <cfRule type="expression" dxfId="2186" priority="6834">
      <formula>"a1&lt;&gt;'Sheet 2'!a1"</formula>
    </cfRule>
  </conditionalFormatting>
  <conditionalFormatting sqref="H1929:M1933">
    <cfRule type="expression" dxfId="2185" priority="6813">
      <formula>"a1&lt;&gt;'Sheet 2'!a1"</formula>
    </cfRule>
  </conditionalFormatting>
  <conditionalFormatting sqref="H1935:M1939">
    <cfRule type="expression" dxfId="2184" priority="6792">
      <formula>"a1&lt;&gt;'Sheet 2'!a1"</formula>
    </cfRule>
  </conditionalFormatting>
  <conditionalFormatting sqref="H1941:M1945">
    <cfRule type="expression" dxfId="2183" priority="6729">
      <formula>"a1&lt;&gt;'Sheet 2'!a1"</formula>
    </cfRule>
  </conditionalFormatting>
  <conditionalFormatting sqref="H1947:M1951">
    <cfRule type="expression" dxfId="2182" priority="6728">
      <formula>"a1&lt;&gt;'Sheet 2'!a1"</formula>
    </cfRule>
  </conditionalFormatting>
  <conditionalFormatting sqref="H1953:M1957">
    <cfRule type="expression" dxfId="2181" priority="6750">
      <formula>"a1&lt;&gt;'Sheet 2'!a1"</formula>
    </cfRule>
  </conditionalFormatting>
  <conditionalFormatting sqref="H1959:M1963">
    <cfRule type="expression" dxfId="2180" priority="6687">
      <formula>"a1&lt;&gt;'Sheet 2'!a1"</formula>
    </cfRule>
  </conditionalFormatting>
  <conditionalFormatting sqref="H1965:M1969">
    <cfRule type="expression" dxfId="2179" priority="6666">
      <formula>"a1&lt;&gt;'Sheet 2'!a1"</formula>
    </cfRule>
  </conditionalFormatting>
  <conditionalFormatting sqref="H1971:M1975">
    <cfRule type="expression" dxfId="2178" priority="6645">
      <formula>"a1&lt;&gt;'Sheet 2'!a1"</formula>
    </cfRule>
  </conditionalFormatting>
  <conditionalFormatting sqref="H1977:M1981">
    <cfRule type="expression" dxfId="2177" priority="6624">
      <formula>"a1&lt;&gt;'Sheet 2'!a1"</formula>
    </cfRule>
  </conditionalFormatting>
  <conditionalFormatting sqref="H1983:M1987">
    <cfRule type="expression" dxfId="2176" priority="6603">
      <formula>"a1&lt;&gt;'Sheet 2'!a1"</formula>
    </cfRule>
  </conditionalFormatting>
  <conditionalFormatting sqref="H1989:M1993">
    <cfRule type="expression" dxfId="2175" priority="6561">
      <formula>"a1&lt;&gt;'Sheet 2'!a1"</formula>
    </cfRule>
  </conditionalFormatting>
  <conditionalFormatting sqref="H1995:M1999">
    <cfRule type="expression" dxfId="2174" priority="6540">
      <formula>"a1&lt;&gt;'Sheet 2'!a1"</formula>
    </cfRule>
  </conditionalFormatting>
  <conditionalFormatting sqref="H2001:M2005">
    <cfRule type="expression" dxfId="2173" priority="6498">
      <formula>"a1&lt;&gt;'Sheet 2'!a1"</formula>
    </cfRule>
  </conditionalFormatting>
  <conditionalFormatting sqref="H2007:M2011">
    <cfRule type="expression" dxfId="2172" priority="6477">
      <formula>"a1&lt;&gt;'Sheet 2'!a1"</formula>
    </cfRule>
  </conditionalFormatting>
  <conditionalFormatting sqref="H2013:M2017">
    <cfRule type="expression" dxfId="2171" priority="6456">
      <formula>"a1&lt;&gt;'Sheet 2'!a1"</formula>
    </cfRule>
  </conditionalFormatting>
  <conditionalFormatting sqref="H2019:M2023">
    <cfRule type="expression" dxfId="2170" priority="6435">
      <formula>"a1&lt;&gt;'Sheet 2'!a1"</formula>
    </cfRule>
  </conditionalFormatting>
  <conditionalFormatting sqref="H2025:M2029">
    <cfRule type="expression" dxfId="2169" priority="6414">
      <formula>"a1&lt;&gt;'Sheet 2'!a1"</formula>
    </cfRule>
  </conditionalFormatting>
  <conditionalFormatting sqref="H2031:M2035">
    <cfRule type="expression" dxfId="2168" priority="6393">
      <formula>"a1&lt;&gt;'Sheet 2'!a1"</formula>
    </cfRule>
  </conditionalFormatting>
  <conditionalFormatting sqref="H2037:M2041">
    <cfRule type="expression" dxfId="2167" priority="6372">
      <formula>"a1&lt;&gt;'Sheet 2'!a1"</formula>
    </cfRule>
  </conditionalFormatting>
  <conditionalFormatting sqref="H2043:M2047">
    <cfRule type="expression" dxfId="2166" priority="6351">
      <formula>"a1&lt;&gt;'Sheet 2'!a1"</formula>
    </cfRule>
  </conditionalFormatting>
  <conditionalFormatting sqref="H2049:M2053">
    <cfRule type="expression" dxfId="2165" priority="6330">
      <formula>"a1&lt;&gt;'Sheet 2'!a1"</formula>
    </cfRule>
  </conditionalFormatting>
  <conditionalFormatting sqref="H2055:M2059">
    <cfRule type="expression" dxfId="2164" priority="6309">
      <formula>"a1&lt;&gt;'Sheet 2'!a1"</formula>
    </cfRule>
  </conditionalFormatting>
  <conditionalFormatting sqref="H2061:M2065">
    <cfRule type="expression" dxfId="2163" priority="6288">
      <formula>"a1&lt;&gt;'Sheet 2'!a1"</formula>
    </cfRule>
  </conditionalFormatting>
  <conditionalFormatting sqref="H2067:M2071">
    <cfRule type="expression" dxfId="2162" priority="6267">
      <formula>"a1&lt;&gt;'Sheet 2'!a1"</formula>
    </cfRule>
  </conditionalFormatting>
  <conditionalFormatting sqref="H2073:M2077">
    <cfRule type="expression" dxfId="2161" priority="6246">
      <formula>"a1&lt;&gt;'Sheet 2'!a1"</formula>
    </cfRule>
  </conditionalFormatting>
  <conditionalFormatting sqref="H2079:M2083">
    <cfRule type="expression" dxfId="2160" priority="6203">
      <formula>"a1&lt;&gt;'Sheet 2'!a1"</formula>
    </cfRule>
  </conditionalFormatting>
  <conditionalFormatting sqref="H2085:M2089">
    <cfRule type="expression" dxfId="2159" priority="6181">
      <formula>"a1&lt;&gt;'Sheet 2'!a1"</formula>
    </cfRule>
  </conditionalFormatting>
  <conditionalFormatting sqref="H2091:M2095">
    <cfRule type="expression" dxfId="2158" priority="6159">
      <formula>"a1&lt;&gt;'Sheet 2'!a1"</formula>
    </cfRule>
  </conditionalFormatting>
  <conditionalFormatting sqref="H2097:M2101">
    <cfRule type="expression" dxfId="2157" priority="6137">
      <formula>"a1&lt;&gt;'Sheet 2'!a1"</formula>
    </cfRule>
  </conditionalFormatting>
  <conditionalFormatting sqref="H2103:M2107">
    <cfRule type="expression" dxfId="2156" priority="6115">
      <formula>"a1&lt;&gt;'Sheet 2'!a1"</formula>
    </cfRule>
  </conditionalFormatting>
  <conditionalFormatting sqref="H2109:M2113">
    <cfRule type="expression" dxfId="2155" priority="6092">
      <formula>"a1&lt;&gt;'Sheet 2'!a1"</formula>
    </cfRule>
  </conditionalFormatting>
  <conditionalFormatting sqref="H2115:M2119">
    <cfRule type="expression" dxfId="2154" priority="6069">
      <formula>"a1&lt;&gt;'Sheet 2'!a1"</formula>
    </cfRule>
  </conditionalFormatting>
  <conditionalFormatting sqref="H2121:M2125">
    <cfRule type="expression" dxfId="2153" priority="6046">
      <formula>"a1&lt;&gt;'Sheet 2'!a1"</formula>
    </cfRule>
  </conditionalFormatting>
  <conditionalFormatting sqref="H2127:M2131">
    <cfRule type="expression" dxfId="2152" priority="6000">
      <formula>"a1&lt;&gt;'Sheet 2'!a1"</formula>
    </cfRule>
  </conditionalFormatting>
  <conditionalFormatting sqref="H2133:M2137">
    <cfRule type="expression" dxfId="2151" priority="5977">
      <formula>"a1&lt;&gt;'Sheet 2'!a1"</formula>
    </cfRule>
  </conditionalFormatting>
  <conditionalFormatting sqref="H2139:M2143">
    <cfRule type="expression" dxfId="2150" priority="5954">
      <formula>"a1&lt;&gt;'Sheet 2'!a1"</formula>
    </cfRule>
  </conditionalFormatting>
  <conditionalFormatting sqref="H2145:M2149">
    <cfRule type="expression" dxfId="2149" priority="5907">
      <formula>"a1&lt;&gt;'Sheet 2'!a1"</formula>
    </cfRule>
  </conditionalFormatting>
  <conditionalFormatting sqref="H2151:M2155">
    <cfRule type="expression" dxfId="2148" priority="5883">
      <formula>"a1&lt;&gt;'Sheet 2'!a1"</formula>
    </cfRule>
  </conditionalFormatting>
  <conditionalFormatting sqref="H2157:M2161">
    <cfRule type="expression" dxfId="2147" priority="5836">
      <formula>"a1&lt;&gt;'Sheet 2'!a1"</formula>
    </cfRule>
  </conditionalFormatting>
  <conditionalFormatting sqref="H2163:M2167">
    <cfRule type="expression" dxfId="2146" priority="5813">
      <formula>"a1&lt;&gt;'Sheet 2'!a1"</formula>
    </cfRule>
  </conditionalFormatting>
  <conditionalFormatting sqref="H2169:M2173">
    <cfRule type="expression" dxfId="2145" priority="5789">
      <formula>"a1&lt;&gt;'Sheet 2'!a1"</formula>
    </cfRule>
  </conditionalFormatting>
  <conditionalFormatting sqref="H2175:M2179">
    <cfRule type="expression" dxfId="2144" priority="5765">
      <formula>"a1&lt;&gt;'Sheet 2'!a1"</formula>
    </cfRule>
  </conditionalFormatting>
  <conditionalFormatting sqref="H2181:M2185">
    <cfRule type="expression" dxfId="2143" priority="5741">
      <formula>"a1&lt;&gt;'Sheet 2'!a1"</formula>
    </cfRule>
  </conditionalFormatting>
  <conditionalFormatting sqref="H2187:M2191">
    <cfRule type="expression" dxfId="2142" priority="5717">
      <formula>"a1&lt;&gt;'Sheet 2'!a1"</formula>
    </cfRule>
  </conditionalFormatting>
  <conditionalFormatting sqref="H2193:M2197">
    <cfRule type="expression" dxfId="2141" priority="5693">
      <formula>"a1&lt;&gt;'Sheet 2'!a1"</formula>
    </cfRule>
  </conditionalFormatting>
  <conditionalFormatting sqref="H2199:M2203">
    <cfRule type="expression" dxfId="2140" priority="5670">
      <formula>"a1&lt;&gt;'Sheet 2'!a1"</formula>
    </cfRule>
  </conditionalFormatting>
  <conditionalFormatting sqref="H2205:M2209">
    <cfRule type="expression" dxfId="2139" priority="5623">
      <formula>"a1&lt;&gt;'Sheet 2'!a1"</formula>
    </cfRule>
  </conditionalFormatting>
  <conditionalFormatting sqref="H2211:M2215">
    <cfRule type="expression" dxfId="2138" priority="5599">
      <formula>"a1&lt;&gt;'Sheet 2'!a1"</formula>
    </cfRule>
  </conditionalFormatting>
  <conditionalFormatting sqref="H2217:M2221">
    <cfRule type="expression" dxfId="2137" priority="5575">
      <formula>"a1&lt;&gt;'Sheet 2'!a1"</formula>
    </cfRule>
  </conditionalFormatting>
  <conditionalFormatting sqref="H2223:M2227">
    <cfRule type="expression" dxfId="2136" priority="5551">
      <formula>"a1&lt;&gt;'Sheet 2'!a1"</formula>
    </cfRule>
  </conditionalFormatting>
  <conditionalFormatting sqref="H2229:M2233">
    <cfRule type="expression" dxfId="2135" priority="5503">
      <formula>"a1&lt;&gt;'Sheet 2'!a1"</formula>
    </cfRule>
  </conditionalFormatting>
  <conditionalFormatting sqref="H2235:M2239">
    <cfRule type="expression" dxfId="2134" priority="5479">
      <formula>"a1&lt;&gt;'Sheet 2'!a1"</formula>
    </cfRule>
  </conditionalFormatting>
  <conditionalFormatting sqref="H2241:M2245">
    <cfRule type="expression" dxfId="2133" priority="5455">
      <formula>"a1&lt;&gt;'Sheet 2'!a1"</formula>
    </cfRule>
  </conditionalFormatting>
  <conditionalFormatting sqref="H2247:M2251">
    <cfRule type="expression" dxfId="2132" priority="5433">
      <formula>"a1&lt;&gt;'Sheet 2'!a1"</formula>
    </cfRule>
  </conditionalFormatting>
  <conditionalFormatting sqref="H2253:M2257">
    <cfRule type="expression" dxfId="2131" priority="5388">
      <formula>"a1&lt;&gt;'Sheet 2'!a1"</formula>
    </cfRule>
  </conditionalFormatting>
  <conditionalFormatting sqref="H2259:M2263">
    <cfRule type="expression" dxfId="2130" priority="5365">
      <formula>"a1&lt;&gt;'Sheet 2'!a1"</formula>
    </cfRule>
  </conditionalFormatting>
  <conditionalFormatting sqref="H2265:M2269">
    <cfRule type="expression" dxfId="2129" priority="5341">
      <formula>"a1&lt;&gt;'Sheet 2'!a1"</formula>
    </cfRule>
  </conditionalFormatting>
  <conditionalFormatting sqref="H2271:M2275">
    <cfRule type="expression" dxfId="2128" priority="5317">
      <formula>"a1&lt;&gt;'Sheet 2'!a1"</formula>
    </cfRule>
  </conditionalFormatting>
  <conditionalFormatting sqref="H2277:M2281">
    <cfRule type="expression" dxfId="2127" priority="5292">
      <formula>"a1&lt;&gt;'Sheet 2'!a1"</formula>
    </cfRule>
  </conditionalFormatting>
  <conditionalFormatting sqref="H2283:M2287">
    <cfRule type="expression" dxfId="2126" priority="5268">
      <formula>"a1&lt;&gt;'Sheet 2'!a1"</formula>
    </cfRule>
  </conditionalFormatting>
  <conditionalFormatting sqref="H2289:M2293">
    <cfRule type="expression" dxfId="2125" priority="5244">
      <formula>"a1&lt;&gt;'Sheet 2'!a1"</formula>
    </cfRule>
  </conditionalFormatting>
  <conditionalFormatting sqref="H2295:M2299">
    <cfRule type="expression" dxfId="2124" priority="5220">
      <formula>"a1&lt;&gt;'Sheet 2'!a1"</formula>
    </cfRule>
  </conditionalFormatting>
  <conditionalFormatting sqref="H2301:M2305">
    <cfRule type="expression" dxfId="2123" priority="5195">
      <formula>"a1&lt;&gt;'Sheet 2'!a1"</formula>
    </cfRule>
  </conditionalFormatting>
  <conditionalFormatting sqref="H2307:M2311">
    <cfRule type="expression" dxfId="2122" priority="5170">
      <formula>"a1&lt;&gt;'Sheet 2'!a1"</formula>
    </cfRule>
  </conditionalFormatting>
  <conditionalFormatting sqref="H2313:M2317">
    <cfRule type="expression" dxfId="2121" priority="5145">
      <formula>"a1&lt;&gt;'Sheet 2'!a1"</formula>
    </cfRule>
  </conditionalFormatting>
  <conditionalFormatting sqref="H2319:M2323">
    <cfRule type="expression" dxfId="2120" priority="5095">
      <formula>"a1&lt;&gt;'Sheet 2'!a1"</formula>
    </cfRule>
  </conditionalFormatting>
  <conditionalFormatting sqref="H2325:M2329">
    <cfRule type="expression" dxfId="2119" priority="5070">
      <formula>"a1&lt;&gt;'Sheet 2'!a1"</formula>
    </cfRule>
  </conditionalFormatting>
  <conditionalFormatting sqref="H2331:M2335">
    <cfRule type="expression" dxfId="2118" priority="5045">
      <formula>"a1&lt;&gt;'Sheet 2'!a1"</formula>
    </cfRule>
  </conditionalFormatting>
  <conditionalFormatting sqref="H2337:M2341">
    <cfRule type="expression" dxfId="2117" priority="5020">
      <formula>"a1&lt;&gt;'Sheet 2'!a1"</formula>
    </cfRule>
  </conditionalFormatting>
  <conditionalFormatting sqref="H2343:M2347">
    <cfRule type="expression" dxfId="2116" priority="4995">
      <formula>"a1&lt;&gt;'Sheet 2'!a1"</formula>
    </cfRule>
  </conditionalFormatting>
  <conditionalFormatting sqref="H2349:M2353">
    <cfRule type="expression" dxfId="2115" priority="4970">
      <formula>"a1&lt;&gt;'Sheet 2'!a1"</formula>
    </cfRule>
  </conditionalFormatting>
  <conditionalFormatting sqref="H2355:M2359">
    <cfRule type="expression" dxfId="2114" priority="4945">
      <formula>"a1&lt;&gt;'Sheet 2'!a1"</formula>
    </cfRule>
  </conditionalFormatting>
  <conditionalFormatting sqref="H2361:M2365">
    <cfRule type="expression" dxfId="2113" priority="4920">
      <formula>"a1&lt;&gt;'Sheet 2'!a1"</formula>
    </cfRule>
  </conditionalFormatting>
  <conditionalFormatting sqref="H2367:M2371">
    <cfRule type="expression" dxfId="2112" priority="4895">
      <formula>"a1&lt;&gt;'Sheet 2'!a1"</formula>
    </cfRule>
  </conditionalFormatting>
  <conditionalFormatting sqref="H2373:M2377">
    <cfRule type="expression" dxfId="2111" priority="4870">
      <formula>"a1&lt;&gt;'Sheet 2'!a1"</formula>
    </cfRule>
  </conditionalFormatting>
  <conditionalFormatting sqref="H2379:M2383">
    <cfRule type="expression" dxfId="2110" priority="4845">
      <formula>"a1&lt;&gt;'Sheet 2'!a1"</formula>
    </cfRule>
  </conditionalFormatting>
  <conditionalFormatting sqref="H2385:M2389">
    <cfRule type="expression" dxfId="2109" priority="4820">
      <formula>"a1&lt;&gt;'Sheet 2'!a1"</formula>
    </cfRule>
  </conditionalFormatting>
  <conditionalFormatting sqref="H2391:M2395">
    <cfRule type="expression" dxfId="2108" priority="4795">
      <formula>"a1&lt;&gt;'Sheet 2'!a1"</formula>
    </cfRule>
  </conditionalFormatting>
  <conditionalFormatting sqref="H2397:M2401">
    <cfRule type="expression" dxfId="2107" priority="4770">
      <formula>"a1&lt;&gt;'Sheet 2'!a1"</formula>
    </cfRule>
  </conditionalFormatting>
  <conditionalFormatting sqref="H2403:M2407">
    <cfRule type="expression" dxfId="2106" priority="4745">
      <formula>"a1&lt;&gt;'Sheet 2'!a1"</formula>
    </cfRule>
  </conditionalFormatting>
  <conditionalFormatting sqref="H2409:M2413">
    <cfRule type="expression" dxfId="2105" priority="4720">
      <formula>"a1&lt;&gt;'Sheet 2'!a1"</formula>
    </cfRule>
  </conditionalFormatting>
  <conditionalFormatting sqref="H2415:M2419">
    <cfRule type="expression" dxfId="2104" priority="4695">
      <formula>"a1&lt;&gt;'Sheet 2'!a1"</formula>
    </cfRule>
  </conditionalFormatting>
  <conditionalFormatting sqref="H2421:M2425">
    <cfRule type="expression" dxfId="2103" priority="4670">
      <formula>"a1&lt;&gt;'Sheet 2'!a1"</formula>
    </cfRule>
  </conditionalFormatting>
  <conditionalFormatting sqref="H2427:M2431">
    <cfRule type="expression" dxfId="2102" priority="4645">
      <formula>"a1&lt;&gt;'Sheet 2'!a1"</formula>
    </cfRule>
  </conditionalFormatting>
  <conditionalFormatting sqref="H2433:M2437">
    <cfRule type="expression" dxfId="2101" priority="4620">
      <formula>"a1&lt;&gt;'Sheet 2'!a1"</formula>
    </cfRule>
  </conditionalFormatting>
  <conditionalFormatting sqref="H2439:M2443">
    <cfRule type="expression" dxfId="2100" priority="4595">
      <formula>"a1&lt;&gt;'Sheet 2'!a1"</formula>
    </cfRule>
  </conditionalFormatting>
  <conditionalFormatting sqref="H2445:M2449">
    <cfRule type="expression" dxfId="2099" priority="4571">
      <formula>"a1&lt;&gt;'Sheet 2'!a1"</formula>
    </cfRule>
  </conditionalFormatting>
  <conditionalFormatting sqref="H2451:M2455">
    <cfRule type="expression" dxfId="2098" priority="4523">
      <formula>"a1&lt;&gt;'Sheet 2'!a1"</formula>
    </cfRule>
  </conditionalFormatting>
  <conditionalFormatting sqref="H2457:M2461">
    <cfRule type="expression" dxfId="2097" priority="4475">
      <formula>"a1&lt;&gt;'Sheet 2'!a1"</formula>
    </cfRule>
  </conditionalFormatting>
  <conditionalFormatting sqref="H2463:M2467">
    <cfRule type="expression" dxfId="2096" priority="4451">
      <formula>"a1&lt;&gt;'Sheet 2'!a1"</formula>
    </cfRule>
  </conditionalFormatting>
  <conditionalFormatting sqref="H2469:M2473">
    <cfRule type="expression" dxfId="2095" priority="4427">
      <formula>"a1&lt;&gt;'Sheet 2'!a1"</formula>
    </cfRule>
  </conditionalFormatting>
  <conditionalFormatting sqref="H2475:M2479">
    <cfRule type="expression" dxfId="2094" priority="4403">
      <formula>"a1&lt;&gt;'Sheet 2'!a1"</formula>
    </cfRule>
  </conditionalFormatting>
  <conditionalFormatting sqref="H2481:M2485">
    <cfRule type="expression" dxfId="2093" priority="4379">
      <formula>"a1&lt;&gt;'Sheet 2'!a1"</formula>
    </cfRule>
  </conditionalFormatting>
  <conditionalFormatting sqref="H2487:M2491">
    <cfRule type="expression" dxfId="2092" priority="4355">
      <formula>"a1&lt;&gt;'Sheet 2'!a1"</formula>
    </cfRule>
  </conditionalFormatting>
  <conditionalFormatting sqref="H2493:M2497">
    <cfRule type="expression" dxfId="2091" priority="4307">
      <formula>"a1&lt;&gt;'Sheet 2'!a1"</formula>
    </cfRule>
  </conditionalFormatting>
  <conditionalFormatting sqref="H2499:M2503">
    <cfRule type="expression" dxfId="2090" priority="4283">
      <formula>"a1&lt;&gt;'Sheet 2'!a1"</formula>
    </cfRule>
  </conditionalFormatting>
  <conditionalFormatting sqref="H2505:M2509">
    <cfRule type="expression" dxfId="2089" priority="4260">
      <formula>"a1&lt;&gt;'Sheet 2'!a1"</formula>
    </cfRule>
  </conditionalFormatting>
  <conditionalFormatting sqref="H2511:M2515">
    <cfRule type="expression" dxfId="2088" priority="4241">
      <formula>"a1&lt;&gt;'Sheet 2'!a1"</formula>
    </cfRule>
  </conditionalFormatting>
  <conditionalFormatting sqref="H2517:M2521">
    <cfRule type="expression" dxfId="2087" priority="4222">
      <formula>"a1&lt;&gt;'Sheet 2'!a1"</formula>
    </cfRule>
  </conditionalFormatting>
  <conditionalFormatting sqref="H2523:M2527">
    <cfRule type="expression" dxfId="2086" priority="4203">
      <formula>"a1&lt;&gt;'Sheet 2'!a1"</formula>
    </cfRule>
  </conditionalFormatting>
  <conditionalFormatting sqref="H2529:M2533">
    <cfRule type="expression" dxfId="2085" priority="4184">
      <formula>"a1&lt;&gt;'Sheet 2'!a1"</formula>
    </cfRule>
  </conditionalFormatting>
  <conditionalFormatting sqref="H2535:M2539">
    <cfRule type="expression" dxfId="2084" priority="4165">
      <formula>"a1&lt;&gt;'Sheet 2'!a1"</formula>
    </cfRule>
  </conditionalFormatting>
  <conditionalFormatting sqref="H2541:M2545">
    <cfRule type="expression" dxfId="2083" priority="4146">
      <formula>"a1&lt;&gt;'Sheet 2'!a1"</formula>
    </cfRule>
  </conditionalFormatting>
  <conditionalFormatting sqref="H2547:M2551">
    <cfRule type="expression" dxfId="2082" priority="4127">
      <formula>"a1&lt;&gt;'Sheet 2'!a1"</formula>
    </cfRule>
  </conditionalFormatting>
  <conditionalFormatting sqref="H2553:M2557">
    <cfRule type="expression" dxfId="2081" priority="4108">
      <formula>"a1&lt;&gt;'Sheet 2'!a1"</formula>
    </cfRule>
  </conditionalFormatting>
  <conditionalFormatting sqref="H2559:M2563">
    <cfRule type="expression" dxfId="2080" priority="4089">
      <formula>"a1&lt;&gt;'Sheet 2'!a1"</formula>
    </cfRule>
  </conditionalFormatting>
  <conditionalFormatting sqref="H2565:M2569">
    <cfRule type="expression" dxfId="2079" priority="4070">
      <formula>"a1&lt;&gt;'Sheet 2'!a1"</formula>
    </cfRule>
  </conditionalFormatting>
  <conditionalFormatting sqref="H2571:M2575">
    <cfRule type="expression" dxfId="2078" priority="4051">
      <formula>"a1&lt;&gt;'Sheet 2'!a1"</formula>
    </cfRule>
  </conditionalFormatting>
  <conditionalFormatting sqref="H2577:M2581">
    <cfRule type="expression" dxfId="2077" priority="4032">
      <formula>"a1&lt;&gt;'Sheet 2'!a1"</formula>
    </cfRule>
  </conditionalFormatting>
  <conditionalFormatting sqref="H2583:M2587">
    <cfRule type="expression" dxfId="2076" priority="4013">
      <formula>"a1&lt;&gt;'Sheet 2'!a1"</formula>
    </cfRule>
  </conditionalFormatting>
  <conditionalFormatting sqref="H2589:M2593">
    <cfRule type="expression" dxfId="2075" priority="3994">
      <formula>"a1&lt;&gt;'Sheet 2'!a1"</formula>
    </cfRule>
  </conditionalFormatting>
  <conditionalFormatting sqref="H2595:M2599">
    <cfRule type="expression" dxfId="2074" priority="3975">
      <formula>"a1&lt;&gt;'Sheet 2'!a1"</formula>
    </cfRule>
  </conditionalFormatting>
  <conditionalFormatting sqref="H2601:M2605">
    <cfRule type="expression" dxfId="2073" priority="3956">
      <formula>"a1&lt;&gt;'Sheet 2'!a1"</formula>
    </cfRule>
  </conditionalFormatting>
  <conditionalFormatting sqref="H2607:M2611">
    <cfRule type="expression" dxfId="2072" priority="3937">
      <formula>"a1&lt;&gt;'Sheet 2'!a1"</formula>
    </cfRule>
  </conditionalFormatting>
  <conditionalFormatting sqref="H2613:M2617">
    <cfRule type="expression" dxfId="2071" priority="3918">
      <formula>"a1&lt;&gt;'Sheet 2'!a1"</formula>
    </cfRule>
  </conditionalFormatting>
  <conditionalFormatting sqref="H2619:M2623">
    <cfRule type="expression" dxfId="2070" priority="3899">
      <formula>"a1&lt;&gt;'Sheet 2'!a1"</formula>
    </cfRule>
  </conditionalFormatting>
  <conditionalFormatting sqref="H2625:M2629">
    <cfRule type="expression" dxfId="2069" priority="3880">
      <formula>"a1&lt;&gt;'Sheet 2'!a1"</formula>
    </cfRule>
  </conditionalFormatting>
  <conditionalFormatting sqref="H2631:M2635">
    <cfRule type="expression" dxfId="2068" priority="3861">
      <formula>"a1&lt;&gt;'Sheet 2'!a1"</formula>
    </cfRule>
  </conditionalFormatting>
  <conditionalFormatting sqref="H2637:M2641">
    <cfRule type="expression" dxfId="2067" priority="3842">
      <formula>"a1&lt;&gt;'Sheet 2'!a1"</formula>
    </cfRule>
  </conditionalFormatting>
  <conditionalFormatting sqref="H2643:M2647">
    <cfRule type="expression" dxfId="2066" priority="3805">
      <formula>"a1&lt;&gt;'Sheet 2'!a1"</formula>
    </cfRule>
  </conditionalFormatting>
  <conditionalFormatting sqref="H2649:M2653">
    <cfRule type="expression" dxfId="2065" priority="3787">
      <formula>"a1&lt;&gt;'Sheet 2'!a1"</formula>
    </cfRule>
  </conditionalFormatting>
  <conditionalFormatting sqref="H2655:M2659">
    <cfRule type="expression" dxfId="2064" priority="3769">
      <formula>"a1&lt;&gt;'Sheet 2'!a1"</formula>
    </cfRule>
  </conditionalFormatting>
  <conditionalFormatting sqref="H2661:M2665">
    <cfRule type="expression" dxfId="2063" priority="3751">
      <formula>"a1&lt;&gt;'Sheet 2'!a1"</formula>
    </cfRule>
  </conditionalFormatting>
  <conditionalFormatting sqref="H2667:M2671">
    <cfRule type="expression" dxfId="2062" priority="3733">
      <formula>"a1&lt;&gt;'Sheet 2'!a1"</formula>
    </cfRule>
  </conditionalFormatting>
  <conditionalFormatting sqref="H2673:M2677">
    <cfRule type="expression" dxfId="2061" priority="3697">
      <formula>"a1&lt;&gt;'Sheet 2'!a1"</formula>
    </cfRule>
  </conditionalFormatting>
  <conditionalFormatting sqref="H2679:M2683">
    <cfRule type="expression" dxfId="2060" priority="3688">
      <formula>"a1&lt;&gt;'Sheet 2'!a1"</formula>
    </cfRule>
  </conditionalFormatting>
  <conditionalFormatting sqref="H2685:M2689">
    <cfRule type="expression" dxfId="2059" priority="3679">
      <formula>"a1&lt;&gt;'Sheet 2'!a1"</formula>
    </cfRule>
  </conditionalFormatting>
  <conditionalFormatting sqref="H2691:M2695">
    <cfRule type="expression" dxfId="2058" priority="3661">
      <formula>"a1&lt;&gt;'Sheet 2'!a1"</formula>
    </cfRule>
  </conditionalFormatting>
  <conditionalFormatting sqref="H2697:M2701">
    <cfRule type="expression" dxfId="2057" priority="3643">
      <formula>"a1&lt;&gt;'Sheet 2'!a1"</formula>
    </cfRule>
  </conditionalFormatting>
  <conditionalFormatting sqref="H2703:M2707">
    <cfRule type="expression" dxfId="2056" priority="3625">
      <formula>"a1&lt;&gt;'Sheet 2'!a1"</formula>
    </cfRule>
  </conditionalFormatting>
  <conditionalFormatting sqref="H2709:M2713">
    <cfRule type="expression" dxfId="2055" priority="3607">
      <formula>"a1&lt;&gt;'Sheet 2'!a1"</formula>
    </cfRule>
  </conditionalFormatting>
  <conditionalFormatting sqref="H2715:M2719">
    <cfRule type="expression" dxfId="2054" priority="3589">
      <formula>"a1&lt;&gt;'Sheet 2'!a1"</formula>
    </cfRule>
  </conditionalFormatting>
  <conditionalFormatting sqref="H2721:M2725">
    <cfRule type="expression" dxfId="2053" priority="3571">
      <formula>"a1&lt;&gt;'Sheet 2'!a1"</formula>
    </cfRule>
  </conditionalFormatting>
  <conditionalFormatting sqref="H2727:M2731">
    <cfRule type="expression" dxfId="2052" priority="3553">
      <formula>"a1&lt;&gt;'Sheet 2'!a1"</formula>
    </cfRule>
  </conditionalFormatting>
  <conditionalFormatting sqref="H2733:M2737">
    <cfRule type="expression" dxfId="2051" priority="3535">
      <formula>"a1&lt;&gt;'Sheet 2'!a1"</formula>
    </cfRule>
  </conditionalFormatting>
  <conditionalFormatting sqref="H2739:M2743">
    <cfRule type="expression" dxfId="2050" priority="3517">
      <formula>"a1&lt;&gt;'Sheet 2'!a1"</formula>
    </cfRule>
  </conditionalFormatting>
  <conditionalFormatting sqref="H2745:M2749">
    <cfRule type="expression" dxfId="2049" priority="3499">
      <formula>"a1&lt;&gt;'Sheet 2'!a1"</formula>
    </cfRule>
  </conditionalFormatting>
  <conditionalFormatting sqref="H2751:M2755">
    <cfRule type="expression" dxfId="2048" priority="3481">
      <formula>"a1&lt;&gt;'Sheet 2'!a1"</formula>
    </cfRule>
  </conditionalFormatting>
  <conditionalFormatting sqref="H2757:M2761">
    <cfRule type="expression" dxfId="2047" priority="3463">
      <formula>"a1&lt;&gt;'Sheet 2'!a1"</formula>
    </cfRule>
  </conditionalFormatting>
  <conditionalFormatting sqref="H2763:M2767">
    <cfRule type="expression" dxfId="2046" priority="3445">
      <formula>"a1&lt;&gt;'Sheet 2'!a1"</formula>
    </cfRule>
  </conditionalFormatting>
  <conditionalFormatting sqref="H2769:M2773">
    <cfRule type="expression" dxfId="2045" priority="3427">
      <formula>"a1&lt;&gt;'Sheet 2'!a1"</formula>
    </cfRule>
  </conditionalFormatting>
  <conditionalFormatting sqref="H2775:M2779">
    <cfRule type="expression" dxfId="2044" priority="3409">
      <formula>"a1&lt;&gt;'Sheet 2'!a1"</formula>
    </cfRule>
  </conditionalFormatting>
  <conditionalFormatting sqref="H2781:M2785">
    <cfRule type="expression" dxfId="2043" priority="3391">
      <formula>"a1&lt;&gt;'Sheet 2'!a1"</formula>
    </cfRule>
  </conditionalFormatting>
  <conditionalFormatting sqref="H2787:M2791">
    <cfRule type="expression" dxfId="2042" priority="3355">
      <formula>"a1&lt;&gt;'Sheet 2'!a1"</formula>
    </cfRule>
  </conditionalFormatting>
  <conditionalFormatting sqref="H2793:M2797">
    <cfRule type="expression" dxfId="2041" priority="3337">
      <formula>"a1&lt;&gt;'Sheet 2'!a1"</formula>
    </cfRule>
  </conditionalFormatting>
  <conditionalFormatting sqref="H2799:M2803">
    <cfRule type="expression" dxfId="2040" priority="3319">
      <formula>"a1&lt;&gt;'Sheet 2'!a1"</formula>
    </cfRule>
  </conditionalFormatting>
  <conditionalFormatting sqref="H2805:M2809">
    <cfRule type="expression" dxfId="2039" priority="3301">
      <formula>"a1&lt;&gt;'Sheet 2'!a1"</formula>
    </cfRule>
  </conditionalFormatting>
  <conditionalFormatting sqref="H2811:M2815">
    <cfRule type="expression" dxfId="2038" priority="3283">
      <formula>"a1&lt;&gt;'Sheet 2'!a1"</formula>
    </cfRule>
  </conditionalFormatting>
  <conditionalFormatting sqref="H2817:M2821">
    <cfRule type="expression" dxfId="2037" priority="3265">
      <formula>"a1&lt;&gt;'Sheet 2'!a1"</formula>
    </cfRule>
  </conditionalFormatting>
  <conditionalFormatting sqref="H2823:M2827">
    <cfRule type="expression" dxfId="2036" priority="3247">
      <formula>"a1&lt;&gt;'Sheet 2'!a1"</formula>
    </cfRule>
  </conditionalFormatting>
  <conditionalFormatting sqref="H2829:M2833">
    <cfRule type="expression" dxfId="2035" priority="3229">
      <formula>"a1&lt;&gt;'Sheet 2'!a1"</formula>
    </cfRule>
  </conditionalFormatting>
  <conditionalFormatting sqref="H2835:M2839">
    <cfRule type="expression" dxfId="2034" priority="3211">
      <formula>"a1&lt;&gt;'Sheet 2'!a1"</formula>
    </cfRule>
  </conditionalFormatting>
  <conditionalFormatting sqref="H2841:M2845">
    <cfRule type="expression" dxfId="2033" priority="3175">
      <formula>"a1&lt;&gt;'Sheet 2'!a1"</formula>
    </cfRule>
  </conditionalFormatting>
  <conditionalFormatting sqref="H2847:M2851">
    <cfRule type="expression" dxfId="2032" priority="3157">
      <formula>"a1&lt;&gt;'Sheet 2'!a1"</formula>
    </cfRule>
  </conditionalFormatting>
  <conditionalFormatting sqref="H2853:M2857">
    <cfRule type="expression" dxfId="2031" priority="3139">
      <formula>"a1&lt;&gt;'Sheet 2'!a1"</formula>
    </cfRule>
  </conditionalFormatting>
  <conditionalFormatting sqref="H2859:M2863">
    <cfRule type="expression" dxfId="2030" priority="3121">
      <formula>"a1&lt;&gt;'Sheet 2'!a1"</formula>
    </cfRule>
  </conditionalFormatting>
  <conditionalFormatting sqref="H2865:M2869">
    <cfRule type="expression" dxfId="2029" priority="3103">
      <formula>"a1&lt;&gt;'Sheet 2'!a1"</formula>
    </cfRule>
  </conditionalFormatting>
  <conditionalFormatting sqref="H2871:M2875">
    <cfRule type="expression" dxfId="2028" priority="3085">
      <formula>"a1&lt;&gt;'Sheet 2'!a1"</formula>
    </cfRule>
  </conditionalFormatting>
  <conditionalFormatting sqref="H2877:M2881">
    <cfRule type="expression" dxfId="2027" priority="3067">
      <formula>"a1&lt;&gt;'Sheet 2'!a1"</formula>
    </cfRule>
  </conditionalFormatting>
  <conditionalFormatting sqref="H2883:M2887">
    <cfRule type="expression" dxfId="2026" priority="3049">
      <formula>"a1&lt;&gt;'Sheet 2'!a1"</formula>
    </cfRule>
  </conditionalFormatting>
  <conditionalFormatting sqref="H2889:M2893">
    <cfRule type="expression" dxfId="2025" priority="3031">
      <formula>"a1&lt;&gt;'Sheet 2'!a1"</formula>
    </cfRule>
  </conditionalFormatting>
  <conditionalFormatting sqref="H2895:M2899">
    <cfRule type="expression" dxfId="2024" priority="2995">
      <formula>"a1&lt;&gt;'Sheet 2'!a1"</formula>
    </cfRule>
  </conditionalFormatting>
  <conditionalFormatting sqref="H2901:M2905">
    <cfRule type="expression" dxfId="2023" priority="2977">
      <formula>"a1&lt;&gt;'Sheet 2'!a1"</formula>
    </cfRule>
  </conditionalFormatting>
  <conditionalFormatting sqref="H2907:M2911">
    <cfRule type="expression" dxfId="2022" priority="2959">
      <formula>"a1&lt;&gt;'Sheet 2'!a1"</formula>
    </cfRule>
  </conditionalFormatting>
  <conditionalFormatting sqref="H2913:M2917">
    <cfRule type="expression" dxfId="2021" priority="2941">
      <formula>"a1&lt;&gt;'Sheet 2'!a1"</formula>
    </cfRule>
  </conditionalFormatting>
  <conditionalFormatting sqref="H2919:M2923">
    <cfRule type="expression" dxfId="2020" priority="2923">
      <formula>"a1&lt;&gt;'Sheet 2'!a1"</formula>
    </cfRule>
  </conditionalFormatting>
  <conditionalFormatting sqref="H2925:M2929">
    <cfRule type="expression" dxfId="2019" priority="2905">
      <formula>"a1&lt;&gt;'Sheet 2'!a1"</formula>
    </cfRule>
  </conditionalFormatting>
  <conditionalFormatting sqref="H2931:M2935">
    <cfRule type="expression" dxfId="2018" priority="2887">
      <formula>"a1&lt;&gt;'Sheet 2'!a1"</formula>
    </cfRule>
  </conditionalFormatting>
  <conditionalFormatting sqref="H2937:M2941">
    <cfRule type="expression" dxfId="2017" priority="2869">
      <formula>"a1&lt;&gt;'Sheet 2'!a1"</formula>
    </cfRule>
  </conditionalFormatting>
  <conditionalFormatting sqref="H2943:M2947">
    <cfRule type="expression" dxfId="2016" priority="2851">
      <formula>"a1&lt;&gt;'Sheet 2'!a1"</formula>
    </cfRule>
  </conditionalFormatting>
  <conditionalFormatting sqref="H2949:M2953">
    <cfRule type="expression" dxfId="2015" priority="2833">
      <formula>"a1&lt;&gt;'Sheet 2'!a1"</formula>
    </cfRule>
  </conditionalFormatting>
  <conditionalFormatting sqref="H2955:M2959">
    <cfRule type="expression" dxfId="2014" priority="2815">
      <formula>"a1&lt;&gt;'Sheet 2'!a1"</formula>
    </cfRule>
  </conditionalFormatting>
  <conditionalFormatting sqref="H2961:M2965">
    <cfRule type="expression" dxfId="2013" priority="2797">
      <formula>"a1&lt;&gt;'Sheet 2'!a1"</formula>
    </cfRule>
  </conditionalFormatting>
  <conditionalFormatting sqref="H2967:M2971">
    <cfRule type="expression" dxfId="2012" priority="2762">
      <formula>"a1&lt;&gt;'Sheet 2'!a1"</formula>
    </cfRule>
  </conditionalFormatting>
  <conditionalFormatting sqref="H2973:M2977">
    <cfRule type="expression" dxfId="2011" priority="2744">
      <formula>"a1&lt;&gt;'Sheet 2'!a1"</formula>
    </cfRule>
  </conditionalFormatting>
  <conditionalFormatting sqref="H2979:M2983">
    <cfRule type="expression" dxfId="2010" priority="2726">
      <formula>"a1&lt;&gt;'Sheet 2'!a1"</formula>
    </cfRule>
  </conditionalFormatting>
  <conditionalFormatting sqref="H2985:M2989">
    <cfRule type="expression" dxfId="2009" priority="2709">
      <formula>"a1&lt;&gt;'Sheet 2'!a1"</formula>
    </cfRule>
  </conditionalFormatting>
  <conditionalFormatting sqref="H2991:M2995">
    <cfRule type="expression" dxfId="2008" priority="2691">
      <formula>"a1&lt;&gt;'Sheet 2'!a1"</formula>
    </cfRule>
  </conditionalFormatting>
  <conditionalFormatting sqref="H2997:M3001">
    <cfRule type="expression" dxfId="2007" priority="2673">
      <formula>"a1&lt;&gt;'Sheet 2'!a1"</formula>
    </cfRule>
  </conditionalFormatting>
  <conditionalFormatting sqref="H3003:M3007">
    <cfRule type="expression" dxfId="2006" priority="2655">
      <formula>"a1&lt;&gt;'Sheet 2'!a1"</formula>
    </cfRule>
  </conditionalFormatting>
  <conditionalFormatting sqref="H3009:M3013">
    <cfRule type="expression" dxfId="2005" priority="2637">
      <formula>"a1&lt;&gt;'Sheet 2'!a1"</formula>
    </cfRule>
  </conditionalFormatting>
  <conditionalFormatting sqref="H3015:M3019">
    <cfRule type="expression" dxfId="2004" priority="2619">
      <formula>"a1&lt;&gt;'Sheet 2'!a1"</formula>
    </cfRule>
  </conditionalFormatting>
  <conditionalFormatting sqref="H3021:M3025">
    <cfRule type="expression" dxfId="2003" priority="2601">
      <formula>"a1&lt;&gt;'Sheet 2'!a1"</formula>
    </cfRule>
  </conditionalFormatting>
  <conditionalFormatting sqref="H3027:M3031">
    <cfRule type="expression" dxfId="2002" priority="2583">
      <formula>"a1&lt;&gt;'Sheet 2'!a1"</formula>
    </cfRule>
  </conditionalFormatting>
  <conditionalFormatting sqref="H3033:M3037">
    <cfRule type="expression" dxfId="2001" priority="2565">
      <formula>"a1&lt;&gt;'Sheet 2'!a1"</formula>
    </cfRule>
  </conditionalFormatting>
  <conditionalFormatting sqref="H3039:M3043">
    <cfRule type="expression" dxfId="2000" priority="2547">
      <formula>"a1&lt;&gt;'Sheet 2'!a1"</formula>
    </cfRule>
  </conditionalFormatting>
  <conditionalFormatting sqref="H3045:M3049">
    <cfRule type="expression" dxfId="1999" priority="2529">
      <formula>"a1&lt;&gt;'Sheet 2'!a1"</formula>
    </cfRule>
  </conditionalFormatting>
  <conditionalFormatting sqref="H3051:M3055">
    <cfRule type="expression" dxfId="1998" priority="2511">
      <formula>"a1&lt;&gt;'Sheet 2'!a1"</formula>
    </cfRule>
  </conditionalFormatting>
  <conditionalFormatting sqref="H3057:M3061">
    <cfRule type="expression" dxfId="1997" priority="2493">
      <formula>"a1&lt;&gt;'Sheet 2'!a1"</formula>
    </cfRule>
  </conditionalFormatting>
  <conditionalFormatting sqref="H3063:M3067">
    <cfRule type="expression" dxfId="1996" priority="2475">
      <formula>"a1&lt;&gt;'Sheet 2'!a1"</formula>
    </cfRule>
  </conditionalFormatting>
  <conditionalFormatting sqref="H3069:M3073">
    <cfRule type="expression" dxfId="1995" priority="2457">
      <formula>"a1&lt;&gt;'Sheet 2'!a1"</formula>
    </cfRule>
  </conditionalFormatting>
  <conditionalFormatting sqref="H3075:M3079">
    <cfRule type="expression" dxfId="1994" priority="2439">
      <formula>"a1&lt;&gt;'Sheet 2'!a1"</formula>
    </cfRule>
  </conditionalFormatting>
  <conditionalFormatting sqref="H3081:M3085">
    <cfRule type="expression" dxfId="1993" priority="2421">
      <formula>"a1&lt;&gt;'Sheet 2'!a1"</formula>
    </cfRule>
  </conditionalFormatting>
  <conditionalFormatting sqref="H3087:M3091">
    <cfRule type="expression" dxfId="1992" priority="2403">
      <formula>"a1&lt;&gt;'Sheet 2'!a1"</formula>
    </cfRule>
  </conditionalFormatting>
  <conditionalFormatting sqref="H3093:M3097">
    <cfRule type="expression" dxfId="1991" priority="2385">
      <formula>"a1&lt;&gt;'Sheet 2'!a1"</formula>
    </cfRule>
  </conditionalFormatting>
  <conditionalFormatting sqref="H3099:M3103">
    <cfRule type="expression" dxfId="1990" priority="2367">
      <formula>"a1&lt;&gt;'Sheet 2'!a1"</formula>
    </cfRule>
  </conditionalFormatting>
  <conditionalFormatting sqref="H3105:M3109">
    <cfRule type="expression" dxfId="1989" priority="2331">
      <formula>"a1&lt;&gt;'Sheet 2'!a1"</formula>
    </cfRule>
  </conditionalFormatting>
  <conditionalFormatting sqref="H3111:M3115">
    <cfRule type="expression" dxfId="1988" priority="2313">
      <formula>"a1&lt;&gt;'Sheet 2'!a1"</formula>
    </cfRule>
  </conditionalFormatting>
  <conditionalFormatting sqref="H3117:M3121">
    <cfRule type="expression" dxfId="1987" priority="2295">
      <formula>"a1&lt;&gt;'Sheet 2'!a1"</formula>
    </cfRule>
  </conditionalFormatting>
  <conditionalFormatting sqref="H3123:M3127">
    <cfRule type="expression" dxfId="1986" priority="2277">
      <formula>"a1&lt;&gt;'Sheet 2'!a1"</formula>
    </cfRule>
  </conditionalFormatting>
  <conditionalFormatting sqref="H3129:M3133">
    <cfRule type="expression" dxfId="1985" priority="2259">
      <formula>"a1&lt;&gt;'Sheet 2'!a1"</formula>
    </cfRule>
  </conditionalFormatting>
  <conditionalFormatting sqref="H3135:M3139">
    <cfRule type="expression" dxfId="1984" priority="2241">
      <formula>"a1&lt;&gt;'Sheet 2'!a1"</formula>
    </cfRule>
  </conditionalFormatting>
  <conditionalFormatting sqref="H3141:M3145">
    <cfRule type="expression" dxfId="1983" priority="2223">
      <formula>"a1&lt;&gt;'Sheet 2'!a1"</formula>
    </cfRule>
  </conditionalFormatting>
  <conditionalFormatting sqref="H3147:M3151">
    <cfRule type="expression" dxfId="1982" priority="2205">
      <formula>"a1&lt;&gt;'Sheet 2'!a1"</formula>
    </cfRule>
  </conditionalFormatting>
  <conditionalFormatting sqref="H3153:M3157">
    <cfRule type="expression" dxfId="1981" priority="2187">
      <formula>"a1&lt;&gt;'Sheet 2'!a1"</formula>
    </cfRule>
  </conditionalFormatting>
  <conditionalFormatting sqref="H3159:M3163">
    <cfRule type="expression" dxfId="1980" priority="2169">
      <formula>"a1&lt;&gt;'Sheet 2'!a1"</formula>
    </cfRule>
  </conditionalFormatting>
  <conditionalFormatting sqref="H3165:M3169">
    <cfRule type="expression" dxfId="1979" priority="2133">
      <formula>"a1&lt;&gt;'Sheet 2'!a1"</formula>
    </cfRule>
  </conditionalFormatting>
  <conditionalFormatting sqref="H3171:M3175">
    <cfRule type="expression" dxfId="1978" priority="2115">
      <formula>"a1&lt;&gt;'Sheet 2'!a1"</formula>
    </cfRule>
  </conditionalFormatting>
  <conditionalFormatting sqref="H3177:M3181">
    <cfRule type="expression" dxfId="1977" priority="2097">
      <formula>"a1&lt;&gt;'Sheet 2'!a1"</formula>
    </cfRule>
  </conditionalFormatting>
  <conditionalFormatting sqref="H3183:M3187">
    <cfRule type="expression" dxfId="1976" priority="2079">
      <formula>"a1&lt;&gt;'Sheet 2'!a1"</formula>
    </cfRule>
  </conditionalFormatting>
  <conditionalFormatting sqref="H3189:M3193">
    <cfRule type="expression" dxfId="1975" priority="2061">
      <formula>"a1&lt;&gt;'Sheet 2'!a1"</formula>
    </cfRule>
  </conditionalFormatting>
  <conditionalFormatting sqref="H3195:M3199">
    <cfRule type="expression" dxfId="1974" priority="2043">
      <formula>"a1&lt;&gt;'Sheet 2'!a1"</formula>
    </cfRule>
  </conditionalFormatting>
  <conditionalFormatting sqref="H3201:M3205">
    <cfRule type="expression" dxfId="1973" priority="2025">
      <formula>"a1&lt;&gt;'Sheet 2'!a1"</formula>
    </cfRule>
  </conditionalFormatting>
  <conditionalFormatting sqref="H3207:M3211">
    <cfRule type="expression" dxfId="1972" priority="2007">
      <formula>"a1&lt;&gt;'Sheet 2'!a1"</formula>
    </cfRule>
  </conditionalFormatting>
  <conditionalFormatting sqref="H3213:M3217">
    <cfRule type="expression" dxfId="1971" priority="1989">
      <formula>"a1&lt;&gt;'Sheet 2'!a1"</formula>
    </cfRule>
  </conditionalFormatting>
  <conditionalFormatting sqref="H3219:M3223">
    <cfRule type="expression" dxfId="1970" priority="1971">
      <formula>"a1&lt;&gt;'Sheet 2'!a1"</formula>
    </cfRule>
  </conditionalFormatting>
  <conditionalFormatting sqref="H3225:M3229">
    <cfRule type="expression" dxfId="1969" priority="1953">
      <formula>"a1&lt;&gt;'Sheet 2'!a1"</formula>
    </cfRule>
  </conditionalFormatting>
  <conditionalFormatting sqref="H3231:M3235">
    <cfRule type="expression" dxfId="1968" priority="1935">
      <formula>"a1&lt;&gt;'Sheet 2'!a1"</formula>
    </cfRule>
  </conditionalFormatting>
  <conditionalFormatting sqref="H3237:M3241">
    <cfRule type="expression" dxfId="1967" priority="1917">
      <formula>"a1&lt;&gt;'Sheet 2'!a1"</formula>
    </cfRule>
  </conditionalFormatting>
  <conditionalFormatting sqref="H3243:M3247">
    <cfRule type="expression" dxfId="1966" priority="1899">
      <formula>"a1&lt;&gt;'Sheet 2'!a1"</formula>
    </cfRule>
  </conditionalFormatting>
  <conditionalFormatting sqref="H3249:M3253">
    <cfRule type="expression" dxfId="1965" priority="1881">
      <formula>"a1&lt;&gt;'Sheet 2'!a1"</formula>
    </cfRule>
  </conditionalFormatting>
  <conditionalFormatting sqref="H3255:M3259">
    <cfRule type="expression" dxfId="1964" priority="1863">
      <formula>"a1&lt;&gt;'Sheet 2'!a1"</formula>
    </cfRule>
  </conditionalFormatting>
  <conditionalFormatting sqref="H3261:M3265">
    <cfRule type="expression" dxfId="1963" priority="1845">
      <formula>"a1&lt;&gt;'Sheet 2'!a1"</formula>
    </cfRule>
  </conditionalFormatting>
  <conditionalFormatting sqref="H3267:M3271">
    <cfRule type="expression" dxfId="1962" priority="1827">
      <formula>"a1&lt;&gt;'Sheet 2'!a1"</formula>
    </cfRule>
  </conditionalFormatting>
  <conditionalFormatting sqref="H3273:M3277">
    <cfRule type="expression" dxfId="1961" priority="1774">
      <formula>"a1&lt;&gt;'Sheet 2'!a1"</formula>
    </cfRule>
  </conditionalFormatting>
  <conditionalFormatting sqref="H3279:M3283">
    <cfRule type="expression" dxfId="1960" priority="1765">
      <formula>"a1&lt;&gt;'Sheet 2'!a1"</formula>
    </cfRule>
  </conditionalFormatting>
  <conditionalFormatting sqref="H3285:M3289">
    <cfRule type="expression" dxfId="1959" priority="1756">
      <formula>"a1&lt;&gt;'Sheet 2'!a1"</formula>
    </cfRule>
  </conditionalFormatting>
  <conditionalFormatting sqref="H3291:M3295">
    <cfRule type="expression" dxfId="1958" priority="1738">
      <formula>"a1&lt;&gt;'Sheet 2'!a1"</formula>
    </cfRule>
  </conditionalFormatting>
  <conditionalFormatting sqref="H3297:M3301">
    <cfRule type="expression" dxfId="1957" priority="1720">
      <formula>"a1&lt;&gt;'Sheet 2'!a1"</formula>
    </cfRule>
  </conditionalFormatting>
  <conditionalFormatting sqref="H3303:M3307">
    <cfRule type="expression" dxfId="1956" priority="1702">
      <formula>"a1&lt;&gt;'Sheet 2'!a1"</formula>
    </cfRule>
  </conditionalFormatting>
  <conditionalFormatting sqref="H3309:M3313">
    <cfRule type="expression" dxfId="1955" priority="1684">
      <formula>"a1&lt;&gt;'Sheet 2'!a1"</formula>
    </cfRule>
  </conditionalFormatting>
  <conditionalFormatting sqref="H3315:M3319">
    <cfRule type="expression" dxfId="1954" priority="1666">
      <formula>"a1&lt;&gt;'Sheet 2'!a1"</formula>
    </cfRule>
  </conditionalFormatting>
  <conditionalFormatting sqref="H3321:M3325">
    <cfRule type="expression" dxfId="1953" priority="1630">
      <formula>"a1&lt;&gt;'Sheet 2'!a1"</formula>
    </cfRule>
  </conditionalFormatting>
  <conditionalFormatting sqref="H3327:M3331">
    <cfRule type="expression" dxfId="1952" priority="1594">
      <formula>"a1&lt;&gt;'Sheet 2'!a1"</formula>
    </cfRule>
  </conditionalFormatting>
  <conditionalFormatting sqref="H3333:M3337">
    <cfRule type="expression" dxfId="1951" priority="1576">
      <formula>"a1&lt;&gt;'Sheet 2'!a1"</formula>
    </cfRule>
  </conditionalFormatting>
  <conditionalFormatting sqref="H3339:M3343">
    <cfRule type="expression" dxfId="1950" priority="1522">
      <formula>"a1&lt;&gt;'Sheet 2'!a1"</formula>
    </cfRule>
  </conditionalFormatting>
  <conditionalFormatting sqref="H3345:M3349">
    <cfRule type="expression" dxfId="1949" priority="1504">
      <formula>"a1&lt;&gt;'Sheet 2'!a1"</formula>
    </cfRule>
  </conditionalFormatting>
  <conditionalFormatting sqref="H3351:M3355">
    <cfRule type="expression" dxfId="1948" priority="1486">
      <formula>"a1&lt;&gt;'Sheet 2'!a1"</formula>
    </cfRule>
  </conditionalFormatting>
  <conditionalFormatting sqref="H3357:M3361">
    <cfRule type="expression" dxfId="1947" priority="1468">
      <formula>"a1&lt;&gt;'Sheet 2'!a1"</formula>
    </cfRule>
  </conditionalFormatting>
  <conditionalFormatting sqref="H3363:M3367">
    <cfRule type="expression" dxfId="1946" priority="1450">
      <formula>"a1&lt;&gt;'Sheet 2'!a1"</formula>
    </cfRule>
  </conditionalFormatting>
  <conditionalFormatting sqref="H3369:M3373">
    <cfRule type="expression" dxfId="1945" priority="1432">
      <formula>"a1&lt;&gt;'Sheet 2'!a1"</formula>
    </cfRule>
  </conditionalFormatting>
  <conditionalFormatting sqref="H3375:M3379">
    <cfRule type="expression" dxfId="1944" priority="1414">
      <formula>"a1&lt;&gt;'Sheet 2'!a1"</formula>
    </cfRule>
  </conditionalFormatting>
  <conditionalFormatting sqref="H3381:M3385">
    <cfRule type="expression" dxfId="1943" priority="1396">
      <formula>"a1&lt;&gt;'Sheet 2'!a1"</formula>
    </cfRule>
  </conditionalFormatting>
  <conditionalFormatting sqref="H3387:M3391">
    <cfRule type="expression" dxfId="1942" priority="1378">
      <formula>"a1&lt;&gt;'Sheet 2'!a1"</formula>
    </cfRule>
  </conditionalFormatting>
  <conditionalFormatting sqref="H3393:M3397">
    <cfRule type="expression" dxfId="1941" priority="1360">
      <formula>"a1&lt;&gt;'Sheet 2'!a1"</formula>
    </cfRule>
  </conditionalFormatting>
  <conditionalFormatting sqref="H3399:M3403">
    <cfRule type="expression" dxfId="1940" priority="1342">
      <formula>"a1&lt;&gt;'Sheet 2'!a1"</formula>
    </cfRule>
  </conditionalFormatting>
  <conditionalFormatting sqref="H3405:M3409">
    <cfRule type="expression" dxfId="1939" priority="1324">
      <formula>"a1&lt;&gt;'Sheet 2'!a1"</formula>
    </cfRule>
  </conditionalFormatting>
  <conditionalFormatting sqref="H3411:M3415">
    <cfRule type="expression" dxfId="1938" priority="1306">
      <formula>"a1&lt;&gt;'Sheet 2'!a1"</formula>
    </cfRule>
  </conditionalFormatting>
  <conditionalFormatting sqref="H3417:M3421">
    <cfRule type="expression" dxfId="1937" priority="1288">
      <formula>"a1&lt;&gt;'Sheet 2'!a1"</formula>
    </cfRule>
  </conditionalFormatting>
  <conditionalFormatting sqref="H3423:M3427">
    <cfRule type="expression" dxfId="1936" priority="1270">
      <formula>"a1&lt;&gt;'Sheet 2'!a1"</formula>
    </cfRule>
  </conditionalFormatting>
  <conditionalFormatting sqref="H3429:M3429">
    <cfRule type="expression" dxfId="1935" priority="1261">
      <formula>"a1&lt;&gt;'Sheet 2'!a1"</formula>
    </cfRule>
  </conditionalFormatting>
  <conditionalFormatting sqref="H3435:M3435">
    <cfRule type="expression" dxfId="1934" priority="1244">
      <formula>"a1&lt;&gt;'Sheet 2'!a1"</formula>
    </cfRule>
  </conditionalFormatting>
  <conditionalFormatting sqref="H3441:M3441">
    <cfRule type="expression" dxfId="1933" priority="1226">
      <formula>"a1&lt;&gt;'Sheet 2'!a1"</formula>
    </cfRule>
  </conditionalFormatting>
  <conditionalFormatting sqref="H3447:M3447">
    <cfRule type="expression" dxfId="1932" priority="1208">
      <formula>"a1&lt;&gt;'Sheet 2'!a1"</formula>
    </cfRule>
  </conditionalFormatting>
  <conditionalFormatting sqref="H3453:M3453">
    <cfRule type="expression" dxfId="1931" priority="1190">
      <formula>"a1&lt;&gt;'Sheet 2'!a1"</formula>
    </cfRule>
  </conditionalFormatting>
  <conditionalFormatting sqref="H3459:M3459">
    <cfRule type="expression" dxfId="1930" priority="1172">
      <formula>"a1&lt;&gt;'Sheet 2'!a1"</formula>
    </cfRule>
  </conditionalFormatting>
  <conditionalFormatting sqref="H3465:M3465">
    <cfRule type="expression" dxfId="1929" priority="1154">
      <formula>"a1&lt;&gt;'Sheet 2'!a1"</formula>
    </cfRule>
  </conditionalFormatting>
  <conditionalFormatting sqref="H3471:M3471">
    <cfRule type="expression" dxfId="1928" priority="1136">
      <formula>"a1&lt;&gt;'Sheet 2'!a1"</formula>
    </cfRule>
  </conditionalFormatting>
  <conditionalFormatting sqref="H3477:M3477">
    <cfRule type="expression" dxfId="1927" priority="1118">
      <formula>"a1&lt;&gt;'Sheet 2'!a1"</formula>
    </cfRule>
  </conditionalFormatting>
  <conditionalFormatting sqref="H3483:M3483">
    <cfRule type="expression" dxfId="1926" priority="1100">
      <formula>"a1&lt;&gt;'Sheet 2'!a1"</formula>
    </cfRule>
  </conditionalFormatting>
  <conditionalFormatting sqref="H3489:M3489">
    <cfRule type="expression" dxfId="1925" priority="1082">
      <formula>"a1&lt;&gt;'Sheet 2'!a1"</formula>
    </cfRule>
  </conditionalFormatting>
  <conditionalFormatting sqref="H3495:M3495">
    <cfRule type="expression" dxfId="1924" priority="1064">
      <formula>"a1&lt;&gt;'Sheet 2'!a1"</formula>
    </cfRule>
  </conditionalFormatting>
  <conditionalFormatting sqref="H3501:M3501">
    <cfRule type="expression" dxfId="1923" priority="1046">
      <formula>"a1&lt;&gt;'Sheet 2'!a1"</formula>
    </cfRule>
  </conditionalFormatting>
  <conditionalFormatting sqref="H3507:M3507">
    <cfRule type="expression" dxfId="1922" priority="1028">
      <formula>"a1&lt;&gt;'Sheet 2'!a1"</formula>
    </cfRule>
  </conditionalFormatting>
  <conditionalFormatting sqref="H3513:M3513">
    <cfRule type="expression" dxfId="1921" priority="1010">
      <formula>"a1&lt;&gt;'Sheet 2'!a1"</formula>
    </cfRule>
  </conditionalFormatting>
  <conditionalFormatting sqref="H3519:M3519">
    <cfRule type="expression" dxfId="1920" priority="974">
      <formula>"a1&lt;&gt;'Sheet 2'!a1"</formula>
    </cfRule>
  </conditionalFormatting>
  <conditionalFormatting sqref="H3525:M3525">
    <cfRule type="expression" dxfId="1919" priority="992">
      <formula>"a1&lt;&gt;'Sheet 2'!a1"</formula>
    </cfRule>
  </conditionalFormatting>
  <conditionalFormatting sqref="H3531:M3531">
    <cfRule type="expression" dxfId="1918" priority="956">
      <formula>"a1&lt;&gt;'Sheet 2'!a1"</formula>
    </cfRule>
  </conditionalFormatting>
  <conditionalFormatting sqref="H3537:M3537">
    <cfRule type="expression" dxfId="1917" priority="938">
      <formula>"a1&lt;&gt;'Sheet 2'!a1"</formula>
    </cfRule>
  </conditionalFormatting>
  <conditionalFormatting sqref="H3543:M3543">
    <cfRule type="expression" dxfId="1916" priority="920">
      <formula>"a1&lt;&gt;'Sheet 2'!a1"</formula>
    </cfRule>
  </conditionalFormatting>
  <conditionalFormatting sqref="H3549:M3549">
    <cfRule type="expression" dxfId="1915" priority="902">
      <formula>"a1&lt;&gt;'Sheet 2'!a1"</formula>
    </cfRule>
  </conditionalFormatting>
  <conditionalFormatting sqref="H3555:M3555">
    <cfRule type="expression" dxfId="1914" priority="884">
      <formula>"a1&lt;&gt;'Sheet 2'!a1"</formula>
    </cfRule>
  </conditionalFormatting>
  <conditionalFormatting sqref="H3561:M3561">
    <cfRule type="expression" dxfId="1913" priority="848">
      <formula>"a1&lt;&gt;'Sheet 2'!a1"</formula>
    </cfRule>
  </conditionalFormatting>
  <conditionalFormatting sqref="H3567:M3567">
    <cfRule type="expression" dxfId="1912" priority="830">
      <formula>"a1&lt;&gt;'Sheet 2'!a1"</formula>
    </cfRule>
  </conditionalFormatting>
  <conditionalFormatting sqref="H3573:M3573">
    <cfRule type="expression" dxfId="1911" priority="812">
      <formula>"a1&lt;&gt;'Sheet 2'!a1"</formula>
    </cfRule>
  </conditionalFormatting>
  <conditionalFormatting sqref="H3579:M3579">
    <cfRule type="expression" dxfId="1910" priority="776">
      <formula>"a1&lt;&gt;'Sheet 2'!a1"</formula>
    </cfRule>
  </conditionalFormatting>
  <conditionalFormatting sqref="H3585:M3585">
    <cfRule type="expression" dxfId="1909" priority="758">
      <formula>"a1&lt;&gt;'Sheet 2'!a1"</formula>
    </cfRule>
  </conditionalFormatting>
  <conditionalFormatting sqref="H3591:M3591">
    <cfRule type="expression" dxfId="1908" priority="704">
      <formula>"a1&lt;&gt;'Sheet 2'!a1"</formula>
    </cfRule>
  </conditionalFormatting>
  <conditionalFormatting sqref="H3597:M3597">
    <cfRule type="expression" dxfId="1907" priority="722">
      <formula>"a1&lt;&gt;'Sheet 2'!a1"</formula>
    </cfRule>
  </conditionalFormatting>
  <conditionalFormatting sqref="H3603:M3603">
    <cfRule type="expression" dxfId="1906" priority="686">
      <formula>"a1&lt;&gt;'Sheet 2'!a1"</formula>
    </cfRule>
  </conditionalFormatting>
  <conditionalFormatting sqref="H3609:M3609">
    <cfRule type="expression" dxfId="1905" priority="668">
      <formula>"a1&lt;&gt;'Sheet 2'!a1"</formula>
    </cfRule>
  </conditionalFormatting>
  <conditionalFormatting sqref="H3615:M3615">
    <cfRule type="expression" dxfId="1904" priority="650">
      <formula>"a1&lt;&gt;'Sheet 2'!a1"</formula>
    </cfRule>
  </conditionalFormatting>
  <conditionalFormatting sqref="H3621:M3621">
    <cfRule type="expression" dxfId="1903" priority="632">
      <formula>"a1&lt;&gt;'Sheet 2'!a1"</formula>
    </cfRule>
  </conditionalFormatting>
  <conditionalFormatting sqref="H3627:M3627">
    <cfRule type="expression" dxfId="1902" priority="614">
      <formula>"a1&lt;&gt;'Sheet 2'!a1"</formula>
    </cfRule>
  </conditionalFormatting>
  <conditionalFormatting sqref="H3633:M3633">
    <cfRule type="expression" dxfId="1901" priority="596">
      <formula>"a1&lt;&gt;'Sheet 2'!a1"</formula>
    </cfRule>
  </conditionalFormatting>
  <conditionalFormatting sqref="H3639:M3639">
    <cfRule type="expression" dxfId="1900" priority="578">
      <formula>"a1&lt;&gt;'Sheet 2'!a1"</formula>
    </cfRule>
  </conditionalFormatting>
  <conditionalFormatting sqref="H3645:M3645">
    <cfRule type="expression" dxfId="1899" priority="560">
      <formula>"a1&lt;&gt;'Sheet 2'!a1"</formula>
    </cfRule>
  </conditionalFormatting>
  <conditionalFormatting sqref="H3651:M3651">
    <cfRule type="expression" dxfId="1898" priority="542">
      <formula>"a1&lt;&gt;'Sheet 2'!a1"</formula>
    </cfRule>
  </conditionalFormatting>
  <conditionalFormatting sqref="H3657:M3657">
    <cfRule type="expression" dxfId="1897" priority="524">
      <formula>"a1&lt;&gt;'Sheet 2'!a1"</formula>
    </cfRule>
  </conditionalFormatting>
  <conditionalFormatting sqref="H3663:M3663">
    <cfRule type="expression" dxfId="1896" priority="506">
      <formula>"a1&lt;&gt;'Sheet 2'!a1"</formula>
    </cfRule>
  </conditionalFormatting>
  <conditionalFormatting sqref="H3669:M3669">
    <cfRule type="expression" dxfId="1895" priority="488">
      <formula>"a1&lt;&gt;'Sheet 2'!a1"</formula>
    </cfRule>
  </conditionalFormatting>
  <conditionalFormatting sqref="H3675:M3675">
    <cfRule type="expression" dxfId="1894" priority="470">
      <formula>"a1&lt;&gt;'Sheet 2'!a1"</formula>
    </cfRule>
  </conditionalFormatting>
  <conditionalFormatting sqref="H3681:M3681">
    <cfRule type="expression" dxfId="1893" priority="434">
      <formula>"a1&lt;&gt;'Sheet 2'!a1"</formula>
    </cfRule>
  </conditionalFormatting>
  <conditionalFormatting sqref="H3687:M3687">
    <cfRule type="expression" dxfId="1892" priority="416">
      <formula>"a1&lt;&gt;'Sheet 2'!a1"</formula>
    </cfRule>
  </conditionalFormatting>
  <conditionalFormatting sqref="H3693:M3693">
    <cfRule type="expression" dxfId="1891" priority="398">
      <formula>"a1&lt;&gt;'Sheet 2'!a1"</formula>
    </cfRule>
  </conditionalFormatting>
  <conditionalFormatting sqref="H3699:M3699">
    <cfRule type="expression" dxfId="1890" priority="380">
      <formula>"a1&lt;&gt;'Sheet 2'!a1"</formula>
    </cfRule>
  </conditionalFormatting>
  <conditionalFormatting sqref="H3705:M3705">
    <cfRule type="expression" dxfId="1889" priority="344">
      <formula>"a1&lt;&gt;'Sheet 2'!a1"</formula>
    </cfRule>
  </conditionalFormatting>
  <conditionalFormatting sqref="H3711:M3711">
    <cfRule type="expression" dxfId="1888" priority="326">
      <formula>"a1&lt;&gt;'Sheet 2'!a1"</formula>
    </cfRule>
  </conditionalFormatting>
  <conditionalFormatting sqref="H3717:M3717">
    <cfRule type="expression" dxfId="1887" priority="308">
      <formula>"a1&lt;&gt;'Sheet 2'!a1"</formula>
    </cfRule>
  </conditionalFormatting>
  <conditionalFormatting sqref="H3723:M3723">
    <cfRule type="expression" dxfId="1886" priority="290">
      <formula>"a1&lt;&gt;'Sheet 2'!a1"</formula>
    </cfRule>
  </conditionalFormatting>
  <conditionalFormatting sqref="H3729:M3729">
    <cfRule type="expression" dxfId="1885" priority="276">
      <formula>"a1&lt;&gt;'Sheet 2'!a1"</formula>
    </cfRule>
  </conditionalFormatting>
  <conditionalFormatting sqref="H3735:M3735">
    <cfRule type="expression" dxfId="1884" priority="244">
      <formula>"a1&lt;&gt;'Sheet 2'!a1"</formula>
    </cfRule>
  </conditionalFormatting>
  <conditionalFormatting sqref="H3741:M3741">
    <cfRule type="expression" dxfId="1883" priority="261">
      <formula>"a1&lt;&gt;'Sheet 2'!a1"</formula>
    </cfRule>
  </conditionalFormatting>
  <conditionalFormatting sqref="H3747:M3747">
    <cfRule type="expression" dxfId="1882" priority="230">
      <formula>"a1&lt;&gt;'Sheet 2'!a1"</formula>
    </cfRule>
  </conditionalFormatting>
  <conditionalFormatting sqref="H3753:M3753">
    <cfRule type="expression" dxfId="1881" priority="215">
      <formula>"a1&lt;&gt;'Sheet 2'!a1"</formula>
    </cfRule>
  </conditionalFormatting>
  <conditionalFormatting sqref="H3759:M3759">
    <cfRule type="expression" dxfId="1880" priority="200">
      <formula>"a1&lt;&gt;'Sheet 2'!a1"</formula>
    </cfRule>
  </conditionalFormatting>
  <conditionalFormatting sqref="H3765:M3765">
    <cfRule type="expression" dxfId="1879" priority="185">
      <formula>"a1&lt;&gt;'Sheet 2'!a1"</formula>
    </cfRule>
  </conditionalFormatting>
  <conditionalFormatting sqref="H3771:M3771">
    <cfRule type="expression" dxfId="1878" priority="169">
      <formula>"a1&lt;&gt;'Sheet 2'!a1"</formula>
    </cfRule>
  </conditionalFormatting>
  <conditionalFormatting sqref="H3777:M3777">
    <cfRule type="expression" dxfId="1877" priority="154">
      <formula>"a1&lt;&gt;'Sheet 2'!a1"</formula>
    </cfRule>
  </conditionalFormatting>
  <conditionalFormatting sqref="H3783:M3783">
    <cfRule type="expression" dxfId="1876" priority="139">
      <formula>"a1&lt;&gt;'Sheet 2'!a1"</formula>
    </cfRule>
  </conditionalFormatting>
  <conditionalFormatting sqref="H3789:M3789">
    <cfRule type="expression" dxfId="1875" priority="124">
      <formula>"a1&lt;&gt;'Sheet 2'!a1"</formula>
    </cfRule>
  </conditionalFormatting>
  <conditionalFormatting sqref="H3795:M3795">
    <cfRule type="expression" dxfId="1874" priority="109">
      <formula>"a1&lt;&gt;'Sheet 2'!a1"</formula>
    </cfRule>
  </conditionalFormatting>
  <conditionalFormatting sqref="H3801:M3801">
    <cfRule type="expression" dxfId="1873" priority="94">
      <formula>"a1&lt;&gt;'Sheet 2'!a1"</formula>
    </cfRule>
  </conditionalFormatting>
  <conditionalFormatting sqref="H3807:M3807">
    <cfRule type="expression" dxfId="1872" priority="79">
      <formula>"a1&lt;&gt;'Sheet 2'!a1"</formula>
    </cfRule>
  </conditionalFormatting>
  <conditionalFormatting sqref="H3813:M3813">
    <cfRule type="expression" dxfId="1871" priority="64">
      <formula>"a1&lt;&gt;'Sheet 2'!a1"</formula>
    </cfRule>
  </conditionalFormatting>
  <conditionalFormatting sqref="H3819:M3819">
    <cfRule type="expression" dxfId="1870" priority="49">
      <formula>"a1&lt;&gt;'Sheet 2'!a1"</formula>
    </cfRule>
  </conditionalFormatting>
  <conditionalFormatting sqref="H3825:M3825">
    <cfRule type="expression" dxfId="1869" priority="34">
      <formula>"a1&lt;&gt;'Sheet 2'!a1"</formula>
    </cfRule>
  </conditionalFormatting>
  <conditionalFormatting sqref="H3831:M3831">
    <cfRule type="expression" dxfId="1868" priority="19">
      <formula>"a1&lt;&gt;'Sheet 2'!a1"</formula>
    </cfRule>
  </conditionalFormatting>
  <conditionalFormatting sqref="H3837:M3837">
    <cfRule type="expression" dxfId="1867" priority="4">
      <formula>"a1&lt;&gt;'Sheet 2'!a1"</formula>
    </cfRule>
  </conditionalFormatting>
  <conditionalFormatting sqref="J38:M39 C39:D39 O39:O40 C40:G40 J40:L40 M40:O41">
    <cfRule type="expression" dxfId="1866" priority="40563">
      <formula>"a1&lt;&gt;'Sheet 2'!a1"</formula>
    </cfRule>
  </conditionalFormatting>
  <conditionalFormatting sqref="J94:M95 C95:D95 O95:O96 C96:G96 J96:O96">
    <cfRule type="expression" dxfId="1865" priority="45862">
      <formula>"a1&lt;&gt;'Sheet 2'!a1"</formula>
    </cfRule>
  </conditionalFormatting>
  <conditionalFormatting sqref="J98:M99 O99:O100 J100:O100">
    <cfRule type="expression" dxfId="1864" priority="45849">
      <formula>"a1&lt;&gt;'Sheet 2'!a1"</formula>
    </cfRule>
  </conditionalFormatting>
  <conditionalFormatting sqref="J102:M103 O103:O104 J104:O104">
    <cfRule type="expression" dxfId="1863" priority="45836">
      <formula>"a1&lt;&gt;'Sheet 2'!a1"</formula>
    </cfRule>
  </conditionalFormatting>
  <conditionalFormatting sqref="J106:M107 O107:O108 J108:L108 M108:O109">
    <cfRule type="expression" dxfId="1862" priority="40792">
      <formula>"a1&lt;&gt;'Sheet 2'!a1"</formula>
    </cfRule>
  </conditionalFormatting>
  <conditionalFormatting sqref="K3431">
    <cfRule type="colorScale" priority="1243">
      <colorScale>
        <cfvo type="num" val="6.4"/>
        <cfvo type="percentile" val="50"/>
        <cfvo type="num" val="11.5"/>
        <color rgb="FF00FFFF"/>
        <color theme="0"/>
        <color theme="5" tint="0.39997558519241921"/>
      </colorScale>
    </cfRule>
  </conditionalFormatting>
  <conditionalFormatting sqref="K3437">
    <cfRule type="colorScale" priority="1225">
      <colorScale>
        <cfvo type="num" val="6.4"/>
        <cfvo type="percentile" val="50"/>
        <cfvo type="num" val="11.5"/>
        <color rgb="FF00FFFF"/>
        <color theme="0"/>
        <color theme="5" tint="0.39997558519241921"/>
      </colorScale>
    </cfRule>
  </conditionalFormatting>
  <conditionalFormatting sqref="K3443">
    <cfRule type="colorScale" priority="1207">
      <colorScale>
        <cfvo type="num" val="6.4"/>
        <cfvo type="percentile" val="50"/>
        <cfvo type="num" val="11.5"/>
        <color rgb="FF00FFFF"/>
        <color theme="0"/>
        <color theme="5" tint="0.39997558519241921"/>
      </colorScale>
    </cfRule>
  </conditionalFormatting>
  <conditionalFormatting sqref="K3449">
    <cfRule type="colorScale" priority="1189">
      <colorScale>
        <cfvo type="num" val="6.4"/>
        <cfvo type="percentile" val="50"/>
        <cfvo type="num" val="11.5"/>
        <color rgb="FF00FFFF"/>
        <color theme="0"/>
        <color theme="5" tint="0.39997558519241921"/>
      </colorScale>
    </cfRule>
  </conditionalFormatting>
  <conditionalFormatting sqref="K3455">
    <cfRule type="colorScale" priority="1171">
      <colorScale>
        <cfvo type="num" val="6.4"/>
        <cfvo type="percentile" val="50"/>
        <cfvo type="num" val="11.5"/>
        <color rgb="FF00FFFF"/>
        <color theme="0"/>
        <color theme="5" tint="0.39997558519241921"/>
      </colorScale>
    </cfRule>
  </conditionalFormatting>
  <conditionalFormatting sqref="K3461">
    <cfRule type="colorScale" priority="1153">
      <colorScale>
        <cfvo type="num" val="6.4"/>
        <cfvo type="percentile" val="50"/>
        <cfvo type="num" val="11.5"/>
        <color rgb="FF00FFFF"/>
        <color theme="0"/>
        <color theme="5" tint="0.39997558519241921"/>
      </colorScale>
    </cfRule>
  </conditionalFormatting>
  <conditionalFormatting sqref="K3467">
    <cfRule type="colorScale" priority="1135">
      <colorScale>
        <cfvo type="num" val="6.4"/>
        <cfvo type="percentile" val="50"/>
        <cfvo type="num" val="11.5"/>
        <color rgb="FF00FFFF"/>
        <color theme="0"/>
        <color theme="5" tint="0.39997558519241921"/>
      </colorScale>
    </cfRule>
  </conditionalFormatting>
  <conditionalFormatting sqref="K3473">
    <cfRule type="colorScale" priority="1117">
      <colorScale>
        <cfvo type="num" val="6.4"/>
        <cfvo type="percentile" val="50"/>
        <cfvo type="num" val="11.5"/>
        <color rgb="FF00FFFF"/>
        <color theme="0"/>
        <color theme="5" tint="0.39997558519241921"/>
      </colorScale>
    </cfRule>
  </conditionalFormatting>
  <conditionalFormatting sqref="K3479">
    <cfRule type="colorScale" priority="1099">
      <colorScale>
        <cfvo type="num" val="6.4"/>
        <cfvo type="percentile" val="50"/>
        <cfvo type="num" val="11.5"/>
        <color rgb="FF00FFFF"/>
        <color theme="0"/>
        <color theme="5" tint="0.39997558519241921"/>
      </colorScale>
    </cfRule>
  </conditionalFormatting>
  <conditionalFormatting sqref="K3485">
    <cfRule type="colorScale" priority="1081">
      <colorScale>
        <cfvo type="num" val="6.4"/>
        <cfvo type="percentile" val="50"/>
        <cfvo type="num" val="11.5"/>
        <color rgb="FF00FFFF"/>
        <color theme="0"/>
        <color theme="5" tint="0.39997558519241921"/>
      </colorScale>
    </cfRule>
  </conditionalFormatting>
  <conditionalFormatting sqref="K3491">
    <cfRule type="colorScale" priority="1063">
      <colorScale>
        <cfvo type="num" val="6.4"/>
        <cfvo type="percentile" val="50"/>
        <cfvo type="num" val="11.5"/>
        <color rgb="FF00FFFF"/>
        <color theme="0"/>
        <color theme="5" tint="0.39997558519241921"/>
      </colorScale>
    </cfRule>
  </conditionalFormatting>
  <conditionalFormatting sqref="K3497">
    <cfRule type="colorScale" priority="1045">
      <colorScale>
        <cfvo type="num" val="6.4"/>
        <cfvo type="percentile" val="50"/>
        <cfvo type="num" val="11.5"/>
        <color rgb="FF00FFFF"/>
        <color theme="0"/>
        <color theme="5" tint="0.39997558519241921"/>
      </colorScale>
    </cfRule>
  </conditionalFormatting>
  <conditionalFormatting sqref="K3503">
    <cfRule type="colorScale" priority="1027">
      <colorScale>
        <cfvo type="num" val="6.4"/>
        <cfvo type="percentile" val="50"/>
        <cfvo type="num" val="11.5"/>
        <color rgb="FF00FFFF"/>
        <color theme="0"/>
        <color theme="5" tint="0.39997558519241921"/>
      </colorScale>
    </cfRule>
  </conditionalFormatting>
  <conditionalFormatting sqref="K3509">
    <cfRule type="colorScale" priority="1009">
      <colorScale>
        <cfvo type="num" val="6.4"/>
        <cfvo type="percentile" val="50"/>
        <cfvo type="num" val="11.5"/>
        <color rgb="FF00FFFF"/>
        <color theme="0"/>
        <color theme="5" tint="0.39997558519241921"/>
      </colorScale>
    </cfRule>
  </conditionalFormatting>
  <conditionalFormatting sqref="K3515">
    <cfRule type="colorScale" priority="973">
      <colorScale>
        <cfvo type="num" val="6.4"/>
        <cfvo type="percentile" val="50"/>
        <cfvo type="num" val="11.5"/>
        <color rgb="FF00FFFF"/>
        <color theme="0"/>
        <color theme="5" tint="0.39997558519241921"/>
      </colorScale>
    </cfRule>
  </conditionalFormatting>
  <conditionalFormatting sqref="K3521">
    <cfRule type="colorScale" priority="991">
      <colorScale>
        <cfvo type="num" val="6.4"/>
        <cfvo type="percentile" val="50"/>
        <cfvo type="num" val="11.5"/>
        <color rgb="FF00FFFF"/>
        <color theme="0"/>
        <color theme="5" tint="0.39997558519241921"/>
      </colorScale>
    </cfRule>
  </conditionalFormatting>
  <conditionalFormatting sqref="K3527">
    <cfRule type="colorScale" priority="955">
      <colorScale>
        <cfvo type="num" val="6.4"/>
        <cfvo type="percentile" val="50"/>
        <cfvo type="num" val="11.5"/>
        <color rgb="FF00FFFF"/>
        <color theme="0"/>
        <color theme="5" tint="0.39997558519241921"/>
      </colorScale>
    </cfRule>
  </conditionalFormatting>
  <conditionalFormatting sqref="K3533">
    <cfRule type="colorScale" priority="937">
      <colorScale>
        <cfvo type="num" val="6.4"/>
        <cfvo type="percentile" val="50"/>
        <cfvo type="num" val="11.5"/>
        <color rgb="FF00FFFF"/>
        <color theme="0"/>
        <color theme="5" tint="0.39997558519241921"/>
      </colorScale>
    </cfRule>
  </conditionalFormatting>
  <conditionalFormatting sqref="K3539">
    <cfRule type="colorScale" priority="919">
      <colorScale>
        <cfvo type="num" val="6.4"/>
        <cfvo type="percentile" val="50"/>
        <cfvo type="num" val="11.5"/>
        <color rgb="FF00FFFF"/>
        <color theme="0"/>
        <color theme="5" tint="0.39997558519241921"/>
      </colorScale>
    </cfRule>
  </conditionalFormatting>
  <conditionalFormatting sqref="K3545">
    <cfRule type="colorScale" priority="901">
      <colorScale>
        <cfvo type="num" val="6.4"/>
        <cfvo type="percentile" val="50"/>
        <cfvo type="num" val="11.5"/>
        <color rgb="FF00FFFF"/>
        <color theme="0"/>
        <color theme="5" tint="0.39997558519241921"/>
      </colorScale>
    </cfRule>
  </conditionalFormatting>
  <conditionalFormatting sqref="K3551">
    <cfRule type="colorScale" priority="883">
      <colorScale>
        <cfvo type="num" val="6.4"/>
        <cfvo type="percentile" val="50"/>
        <cfvo type="num" val="11.5"/>
        <color rgb="FF00FFFF"/>
        <color theme="0"/>
        <color theme="5" tint="0.39997558519241921"/>
      </colorScale>
    </cfRule>
  </conditionalFormatting>
  <conditionalFormatting sqref="K3557">
    <cfRule type="colorScale" priority="847">
      <colorScale>
        <cfvo type="num" val="6.4"/>
        <cfvo type="percentile" val="50"/>
        <cfvo type="num" val="11.5"/>
        <color rgb="FF00FFFF"/>
        <color theme="0"/>
        <color theme="5" tint="0.39997558519241921"/>
      </colorScale>
    </cfRule>
  </conditionalFormatting>
  <conditionalFormatting sqref="K3563">
    <cfRule type="colorScale" priority="829">
      <colorScale>
        <cfvo type="num" val="6.4"/>
        <cfvo type="percentile" val="50"/>
        <cfvo type="num" val="11.5"/>
        <color rgb="FF00FFFF"/>
        <color theme="0"/>
        <color theme="5" tint="0.39997558519241921"/>
      </colorScale>
    </cfRule>
  </conditionalFormatting>
  <conditionalFormatting sqref="K3569">
    <cfRule type="colorScale" priority="811">
      <colorScale>
        <cfvo type="num" val="6.4"/>
        <cfvo type="percentile" val="50"/>
        <cfvo type="num" val="11.5"/>
        <color rgb="FF00FFFF"/>
        <color theme="0"/>
        <color theme="5" tint="0.39997558519241921"/>
      </colorScale>
    </cfRule>
  </conditionalFormatting>
  <conditionalFormatting sqref="K3575">
    <cfRule type="colorScale" priority="775">
      <colorScale>
        <cfvo type="num" val="6.4"/>
        <cfvo type="percentile" val="50"/>
        <cfvo type="num" val="11.5"/>
        <color rgb="FF00FFFF"/>
        <color theme="0"/>
        <color theme="5" tint="0.39997558519241921"/>
      </colorScale>
    </cfRule>
  </conditionalFormatting>
  <conditionalFormatting sqref="K3581">
    <cfRule type="colorScale" priority="757">
      <colorScale>
        <cfvo type="num" val="6.4"/>
        <cfvo type="percentile" val="50"/>
        <cfvo type="num" val="11.5"/>
        <color rgb="FF00FFFF"/>
        <color theme="0"/>
        <color theme="5" tint="0.39997558519241921"/>
      </colorScale>
    </cfRule>
  </conditionalFormatting>
  <conditionalFormatting sqref="K3587">
    <cfRule type="colorScale" priority="703">
      <colorScale>
        <cfvo type="num" val="6.4"/>
        <cfvo type="percentile" val="50"/>
        <cfvo type="num" val="11.5"/>
        <color rgb="FF00FFFF"/>
        <color theme="0"/>
        <color theme="5" tint="0.39997558519241921"/>
      </colorScale>
    </cfRule>
  </conditionalFormatting>
  <conditionalFormatting sqref="K3593">
    <cfRule type="colorScale" priority="721">
      <colorScale>
        <cfvo type="num" val="6.4"/>
        <cfvo type="percentile" val="50"/>
        <cfvo type="num" val="11.5"/>
        <color rgb="FF00FFFF"/>
        <color theme="0"/>
        <color theme="5" tint="0.39997558519241921"/>
      </colorScale>
    </cfRule>
  </conditionalFormatting>
  <conditionalFormatting sqref="K3599">
    <cfRule type="colorScale" priority="685">
      <colorScale>
        <cfvo type="num" val="6.4"/>
        <cfvo type="percentile" val="50"/>
        <cfvo type="num" val="11.5"/>
        <color rgb="FF00FFFF"/>
        <color theme="0"/>
        <color theme="5" tint="0.39997558519241921"/>
      </colorScale>
    </cfRule>
  </conditionalFormatting>
  <conditionalFormatting sqref="K3605">
    <cfRule type="colorScale" priority="667">
      <colorScale>
        <cfvo type="num" val="6.4"/>
        <cfvo type="percentile" val="50"/>
        <cfvo type="num" val="11.5"/>
        <color rgb="FF00FFFF"/>
        <color theme="0"/>
        <color theme="5" tint="0.39997558519241921"/>
      </colorScale>
    </cfRule>
  </conditionalFormatting>
  <conditionalFormatting sqref="K3611">
    <cfRule type="colorScale" priority="649">
      <colorScale>
        <cfvo type="num" val="6.4"/>
        <cfvo type="percentile" val="50"/>
        <cfvo type="num" val="11.5"/>
        <color rgb="FF00FFFF"/>
        <color theme="0"/>
        <color theme="5" tint="0.39997558519241921"/>
      </colorScale>
    </cfRule>
  </conditionalFormatting>
  <conditionalFormatting sqref="K3617">
    <cfRule type="colorScale" priority="631">
      <colorScale>
        <cfvo type="num" val="6.4"/>
        <cfvo type="percentile" val="50"/>
        <cfvo type="num" val="11.5"/>
        <color rgb="FF00FFFF"/>
        <color theme="0"/>
        <color theme="5" tint="0.39997558519241921"/>
      </colorScale>
    </cfRule>
  </conditionalFormatting>
  <conditionalFormatting sqref="K3623">
    <cfRule type="colorScale" priority="613">
      <colorScale>
        <cfvo type="num" val="6.4"/>
        <cfvo type="percentile" val="50"/>
        <cfvo type="num" val="11.5"/>
        <color rgb="FF00FFFF"/>
        <color theme="0"/>
        <color theme="5" tint="0.39997558519241921"/>
      </colorScale>
    </cfRule>
  </conditionalFormatting>
  <conditionalFormatting sqref="K3629">
    <cfRule type="colorScale" priority="595">
      <colorScale>
        <cfvo type="num" val="6.4"/>
        <cfvo type="percentile" val="50"/>
        <cfvo type="num" val="11.5"/>
        <color rgb="FF00FFFF"/>
        <color theme="0"/>
        <color theme="5" tint="0.39997558519241921"/>
      </colorScale>
    </cfRule>
  </conditionalFormatting>
  <conditionalFormatting sqref="K3635">
    <cfRule type="colorScale" priority="577">
      <colorScale>
        <cfvo type="num" val="6.4"/>
        <cfvo type="percentile" val="50"/>
        <cfvo type="num" val="11.5"/>
        <color rgb="FF00FFFF"/>
        <color theme="0"/>
        <color theme="5" tint="0.39997558519241921"/>
      </colorScale>
    </cfRule>
  </conditionalFormatting>
  <conditionalFormatting sqref="K3641">
    <cfRule type="colorScale" priority="559">
      <colorScale>
        <cfvo type="num" val="6.4"/>
        <cfvo type="percentile" val="50"/>
        <cfvo type="num" val="11.5"/>
        <color rgb="FF00FFFF"/>
        <color theme="0"/>
        <color theme="5" tint="0.39997558519241921"/>
      </colorScale>
    </cfRule>
  </conditionalFormatting>
  <conditionalFormatting sqref="K3647">
    <cfRule type="colorScale" priority="541">
      <colorScale>
        <cfvo type="num" val="6.4"/>
        <cfvo type="percentile" val="50"/>
        <cfvo type="num" val="11.5"/>
        <color rgb="FF00FFFF"/>
        <color theme="0"/>
        <color theme="5" tint="0.39997558519241921"/>
      </colorScale>
    </cfRule>
  </conditionalFormatting>
  <conditionalFormatting sqref="K3653">
    <cfRule type="colorScale" priority="523">
      <colorScale>
        <cfvo type="num" val="6.4"/>
        <cfvo type="percentile" val="50"/>
        <cfvo type="num" val="11.5"/>
        <color rgb="FF00FFFF"/>
        <color theme="0"/>
        <color theme="5" tint="0.39997558519241921"/>
      </colorScale>
    </cfRule>
  </conditionalFormatting>
  <conditionalFormatting sqref="K3659">
    <cfRule type="colorScale" priority="505">
      <colorScale>
        <cfvo type="num" val="6.4"/>
        <cfvo type="percentile" val="50"/>
        <cfvo type="num" val="11.5"/>
        <color rgb="FF00FFFF"/>
        <color theme="0"/>
        <color theme="5" tint="0.39997558519241921"/>
      </colorScale>
    </cfRule>
  </conditionalFormatting>
  <conditionalFormatting sqref="K3665">
    <cfRule type="colorScale" priority="487">
      <colorScale>
        <cfvo type="num" val="6.4"/>
        <cfvo type="percentile" val="50"/>
        <cfvo type="num" val="11.5"/>
        <color rgb="FF00FFFF"/>
        <color theme="0"/>
        <color theme="5" tint="0.39997558519241921"/>
      </colorScale>
    </cfRule>
  </conditionalFormatting>
  <conditionalFormatting sqref="K3671">
    <cfRule type="colorScale" priority="469">
      <colorScale>
        <cfvo type="num" val="6.4"/>
        <cfvo type="percentile" val="50"/>
        <cfvo type="num" val="11.5"/>
        <color rgb="FF00FFFF"/>
        <color theme="0"/>
        <color theme="5" tint="0.39997558519241921"/>
      </colorScale>
    </cfRule>
  </conditionalFormatting>
  <conditionalFormatting sqref="K3677">
    <cfRule type="colorScale" priority="433">
      <colorScale>
        <cfvo type="num" val="6.4"/>
        <cfvo type="percentile" val="50"/>
        <cfvo type="num" val="11.5"/>
        <color rgb="FF00FFFF"/>
        <color theme="0"/>
        <color theme="5" tint="0.39997558519241921"/>
      </colorScale>
    </cfRule>
  </conditionalFormatting>
  <conditionalFormatting sqref="K3683">
    <cfRule type="colorScale" priority="415">
      <colorScale>
        <cfvo type="num" val="6.4"/>
        <cfvo type="percentile" val="50"/>
        <cfvo type="num" val="11.5"/>
        <color rgb="FF00FFFF"/>
        <color theme="0"/>
        <color theme="5" tint="0.39997558519241921"/>
      </colorScale>
    </cfRule>
  </conditionalFormatting>
  <conditionalFormatting sqref="K3689">
    <cfRule type="colorScale" priority="397">
      <colorScale>
        <cfvo type="num" val="6.4"/>
        <cfvo type="percentile" val="50"/>
        <cfvo type="num" val="11.5"/>
        <color rgb="FF00FFFF"/>
        <color theme="0"/>
        <color theme="5" tint="0.39997558519241921"/>
      </colorScale>
    </cfRule>
  </conditionalFormatting>
  <conditionalFormatting sqref="K3695">
    <cfRule type="colorScale" priority="379">
      <colorScale>
        <cfvo type="num" val="6.4"/>
        <cfvo type="percentile" val="50"/>
        <cfvo type="num" val="11.5"/>
        <color rgb="FF00FFFF"/>
        <color theme="0"/>
        <color theme="5" tint="0.39997558519241921"/>
      </colorScale>
    </cfRule>
  </conditionalFormatting>
  <conditionalFormatting sqref="K3701">
    <cfRule type="colorScale" priority="343">
      <colorScale>
        <cfvo type="num" val="6.4"/>
        <cfvo type="percentile" val="50"/>
        <cfvo type="num" val="11.5"/>
        <color rgb="FF00FFFF"/>
        <color theme="0"/>
        <color theme="5" tint="0.39997558519241921"/>
      </colorScale>
    </cfRule>
  </conditionalFormatting>
  <conditionalFormatting sqref="K3707">
    <cfRule type="colorScale" priority="325">
      <colorScale>
        <cfvo type="num" val="6.4"/>
        <cfvo type="percentile" val="50"/>
        <cfvo type="num" val="11.5"/>
        <color rgb="FF00FFFF"/>
        <color theme="0"/>
        <color theme="5" tint="0.39997558519241921"/>
      </colorScale>
    </cfRule>
  </conditionalFormatting>
  <conditionalFormatting sqref="K3713">
    <cfRule type="colorScale" priority="307">
      <colorScale>
        <cfvo type="num" val="6.4"/>
        <cfvo type="percentile" val="50"/>
        <cfvo type="num" val="11.5"/>
        <color rgb="FF00FFFF"/>
        <color theme="0"/>
        <color theme="5" tint="0.39997558519241921"/>
      </colorScale>
    </cfRule>
  </conditionalFormatting>
  <conditionalFormatting sqref="K3719">
    <cfRule type="colorScale" priority="289">
      <colorScale>
        <cfvo type="num" val="6.4"/>
        <cfvo type="percentile" val="50"/>
        <cfvo type="num" val="11.5"/>
        <color rgb="FF00FFFF"/>
        <color theme="0"/>
        <color theme="5" tint="0.39997558519241921"/>
      </colorScale>
    </cfRule>
  </conditionalFormatting>
  <conditionalFormatting sqref="K3725">
    <cfRule type="colorScale" priority="275">
      <colorScale>
        <cfvo type="num" val="6.4"/>
        <cfvo type="percentile" val="50"/>
        <cfvo type="num" val="11.5"/>
        <color rgb="FF00FFFF"/>
        <color theme="0"/>
        <color theme="5" tint="0.39997558519241921"/>
      </colorScale>
    </cfRule>
  </conditionalFormatting>
  <conditionalFormatting sqref="K3731">
    <cfRule type="colorScale" priority="243">
      <colorScale>
        <cfvo type="num" val="6.4"/>
        <cfvo type="percentile" val="50"/>
        <cfvo type="num" val="11.5"/>
        <color rgb="FF00FFFF"/>
        <color theme="0"/>
        <color theme="5" tint="0.39997558519241921"/>
      </colorScale>
    </cfRule>
  </conditionalFormatting>
  <conditionalFormatting sqref="K3737">
    <cfRule type="colorScale" priority="260">
      <colorScale>
        <cfvo type="num" val="6.4"/>
        <cfvo type="percentile" val="50"/>
        <cfvo type="num" val="11.5"/>
        <color rgb="FF00FFFF"/>
        <color theme="0"/>
        <color theme="5" tint="0.39997558519241921"/>
      </colorScale>
    </cfRule>
  </conditionalFormatting>
  <conditionalFormatting sqref="K3743">
    <cfRule type="colorScale" priority="229">
      <colorScale>
        <cfvo type="num" val="6.4"/>
        <cfvo type="percentile" val="50"/>
        <cfvo type="num" val="11.5"/>
        <color rgb="FF00FFFF"/>
        <color theme="0"/>
        <color theme="5" tint="0.39997558519241921"/>
      </colorScale>
    </cfRule>
  </conditionalFormatting>
  <conditionalFormatting sqref="K3749">
    <cfRule type="colorScale" priority="214">
      <colorScale>
        <cfvo type="num" val="6.4"/>
        <cfvo type="percentile" val="50"/>
        <cfvo type="num" val="11.5"/>
        <color rgb="FF00FFFF"/>
        <color theme="0"/>
        <color theme="5" tint="0.39997558519241921"/>
      </colorScale>
    </cfRule>
  </conditionalFormatting>
  <conditionalFormatting sqref="K3755">
    <cfRule type="colorScale" priority="199">
      <colorScale>
        <cfvo type="num" val="6.4"/>
        <cfvo type="percentile" val="50"/>
        <cfvo type="num" val="11.5"/>
        <color rgb="FF00FFFF"/>
        <color theme="0"/>
        <color theme="5" tint="0.39997558519241921"/>
      </colorScale>
    </cfRule>
  </conditionalFormatting>
  <conditionalFormatting sqref="K3761">
    <cfRule type="colorScale" priority="184">
      <colorScale>
        <cfvo type="num" val="6.4"/>
        <cfvo type="percentile" val="50"/>
        <cfvo type="num" val="11.5"/>
        <color rgb="FF00FFFF"/>
        <color theme="0"/>
        <color theme="5" tint="0.39997558519241921"/>
      </colorScale>
    </cfRule>
  </conditionalFormatting>
  <conditionalFormatting sqref="K3767">
    <cfRule type="colorScale" priority="168">
      <colorScale>
        <cfvo type="num" val="6.4"/>
        <cfvo type="percentile" val="50"/>
        <cfvo type="num" val="11.5"/>
        <color rgb="FF00FFFF"/>
        <color theme="0"/>
        <color theme="5" tint="0.39997558519241921"/>
      </colorScale>
    </cfRule>
  </conditionalFormatting>
  <conditionalFormatting sqref="K3773">
    <cfRule type="colorScale" priority="153">
      <colorScale>
        <cfvo type="num" val="6.4"/>
        <cfvo type="percentile" val="50"/>
        <cfvo type="num" val="11.5"/>
        <color rgb="FF00FFFF"/>
        <color theme="0"/>
        <color theme="5" tint="0.39997558519241921"/>
      </colorScale>
    </cfRule>
  </conditionalFormatting>
  <conditionalFormatting sqref="K3779">
    <cfRule type="colorScale" priority="138">
      <colorScale>
        <cfvo type="num" val="6.4"/>
        <cfvo type="percentile" val="50"/>
        <cfvo type="num" val="11.5"/>
        <color rgb="FF00FFFF"/>
        <color theme="0"/>
        <color theme="5" tint="0.39997558519241921"/>
      </colorScale>
    </cfRule>
  </conditionalFormatting>
  <conditionalFormatting sqref="K3785">
    <cfRule type="colorScale" priority="123">
      <colorScale>
        <cfvo type="num" val="6.4"/>
        <cfvo type="percentile" val="50"/>
        <cfvo type="num" val="11.5"/>
        <color rgb="FF00FFFF"/>
        <color theme="0"/>
        <color theme="5" tint="0.39997558519241921"/>
      </colorScale>
    </cfRule>
  </conditionalFormatting>
  <conditionalFormatting sqref="K3791">
    <cfRule type="colorScale" priority="108">
      <colorScale>
        <cfvo type="num" val="6.4"/>
        <cfvo type="percentile" val="50"/>
        <cfvo type="num" val="11.5"/>
        <color rgb="FF00FFFF"/>
        <color theme="0"/>
        <color theme="5" tint="0.39997558519241921"/>
      </colorScale>
    </cfRule>
  </conditionalFormatting>
  <conditionalFormatting sqref="K3797">
    <cfRule type="colorScale" priority="93">
      <colorScale>
        <cfvo type="num" val="6.4"/>
        <cfvo type="percentile" val="50"/>
        <cfvo type="num" val="11.5"/>
        <color rgb="FF00FFFF"/>
        <color theme="0"/>
        <color theme="5" tint="0.39997558519241921"/>
      </colorScale>
    </cfRule>
  </conditionalFormatting>
  <conditionalFormatting sqref="K3803">
    <cfRule type="colorScale" priority="78">
      <colorScale>
        <cfvo type="num" val="6.4"/>
        <cfvo type="percentile" val="50"/>
        <cfvo type="num" val="11.5"/>
        <color rgb="FF00FFFF"/>
        <color theme="0"/>
        <color theme="5" tint="0.39997558519241921"/>
      </colorScale>
    </cfRule>
  </conditionalFormatting>
  <conditionalFormatting sqref="K3809">
    <cfRule type="colorScale" priority="63">
      <colorScale>
        <cfvo type="num" val="6.4"/>
        <cfvo type="percentile" val="50"/>
        <cfvo type="num" val="11.5"/>
        <color rgb="FF00FFFF"/>
        <color theme="0"/>
        <color theme="5" tint="0.39997558519241921"/>
      </colorScale>
    </cfRule>
  </conditionalFormatting>
  <conditionalFormatting sqref="K3815">
    <cfRule type="colorScale" priority="48">
      <colorScale>
        <cfvo type="num" val="6.4"/>
        <cfvo type="percentile" val="50"/>
        <cfvo type="num" val="11.5"/>
        <color rgb="FF00FFFF"/>
        <color theme="0"/>
        <color theme="5" tint="0.39997558519241921"/>
      </colorScale>
    </cfRule>
  </conditionalFormatting>
  <conditionalFormatting sqref="K3821">
    <cfRule type="colorScale" priority="33">
      <colorScale>
        <cfvo type="num" val="6.4"/>
        <cfvo type="percentile" val="50"/>
        <cfvo type="num" val="11.5"/>
        <color rgb="FF00FFFF"/>
        <color theme="0"/>
        <color theme="5" tint="0.39997558519241921"/>
      </colorScale>
    </cfRule>
  </conditionalFormatting>
  <conditionalFormatting sqref="K3827">
    <cfRule type="colorScale" priority="18">
      <colorScale>
        <cfvo type="num" val="6.4"/>
        <cfvo type="percentile" val="50"/>
        <cfvo type="num" val="11.5"/>
        <color rgb="FF00FFFF"/>
        <color theme="0"/>
        <color theme="5" tint="0.39997558519241921"/>
      </colorScale>
    </cfRule>
  </conditionalFormatting>
  <conditionalFormatting sqref="K3833">
    <cfRule type="colorScale" priority="3">
      <colorScale>
        <cfvo type="num" val="6.4"/>
        <cfvo type="percentile" val="50"/>
        <cfvo type="num" val="11.5"/>
        <color rgb="FF00FFFF"/>
        <color theme="0"/>
        <color theme="5" tint="0.39997558519241921"/>
      </colorScale>
    </cfRule>
  </conditionalFormatting>
  <conditionalFormatting sqref="M13:M14">
    <cfRule type="expression" dxfId="1861" priority="35448">
      <formula>"a1&lt;&gt;'Sheet 2'!a1"</formula>
    </cfRule>
  </conditionalFormatting>
  <conditionalFormatting sqref="M19:M20">
    <cfRule type="expression" dxfId="1860" priority="35418">
      <formula>"a1&lt;&gt;'Sheet 2'!a1"</formula>
    </cfRule>
  </conditionalFormatting>
  <conditionalFormatting sqref="M25:M26">
    <cfRule type="expression" dxfId="1859" priority="35385">
      <formula>"a1&lt;&gt;'Sheet 2'!a1"</formula>
    </cfRule>
  </conditionalFormatting>
  <conditionalFormatting sqref="M31:M32">
    <cfRule type="expression" dxfId="1858" priority="35354">
      <formula>"a1&lt;&gt;'Sheet 2'!a1"</formula>
    </cfRule>
  </conditionalFormatting>
  <conditionalFormatting sqref="N10">
    <cfRule type="expression" dxfId="1857" priority="35501">
      <formula>"a1&lt;&gt;'Sheet 2'!a1"</formula>
    </cfRule>
  </conditionalFormatting>
  <conditionalFormatting sqref="N16">
    <cfRule type="expression" dxfId="1856" priority="35471">
      <formula>"a1&lt;&gt;'Sheet 2'!a1"</formula>
    </cfRule>
  </conditionalFormatting>
  <conditionalFormatting sqref="N22">
    <cfRule type="expression" dxfId="1855" priority="35441">
      <formula>"a1&lt;&gt;'Sheet 2'!a1"</formula>
    </cfRule>
  </conditionalFormatting>
  <conditionalFormatting sqref="N28">
    <cfRule type="expression" dxfId="1854" priority="35408">
      <formula>"a1&lt;&gt;'Sheet 2'!a1"</formula>
    </cfRule>
  </conditionalFormatting>
  <conditionalFormatting sqref="N34">
    <cfRule type="expression" dxfId="1853" priority="35377">
      <formula>"a1&lt;&gt;'Sheet 2'!a1"</formula>
    </cfRule>
  </conditionalFormatting>
  <conditionalFormatting sqref="N12:O13 D13:L13">
    <cfRule type="expression" dxfId="1852" priority="35486">
      <formula>"a1&lt;&gt;'Sheet 2'!a1"</formula>
    </cfRule>
  </conditionalFormatting>
  <conditionalFormatting sqref="N18:O19 D19:L19">
    <cfRule type="expression" dxfId="1851" priority="35456">
      <formula>"a1&lt;&gt;'Sheet 2'!a1"</formula>
    </cfRule>
  </conditionalFormatting>
  <conditionalFormatting sqref="N24:O25 D25:L25">
    <cfRule type="expression" dxfId="1850" priority="35426">
      <formula>"a1&lt;&gt;'Sheet 2'!a1"</formula>
    </cfRule>
  </conditionalFormatting>
  <conditionalFormatting sqref="N30:O31 D31:L31">
    <cfRule type="expression" dxfId="1849" priority="35393">
      <formula>"a1&lt;&gt;'Sheet 2'!a1"</formula>
    </cfRule>
  </conditionalFormatting>
  <conditionalFormatting sqref="O123:O126">
    <cfRule type="expression" dxfId="1848" priority="11883">
      <formula>"a1&lt;&gt;'Sheet 2'!a1"</formula>
    </cfRule>
  </conditionalFormatting>
  <conditionalFormatting sqref="O129:O132">
    <cfRule type="expression" dxfId="1847" priority="11853">
      <formula>"a1&lt;&gt;'Sheet 2'!a1"</formula>
    </cfRule>
  </conditionalFormatting>
  <conditionalFormatting sqref="O135:O138">
    <cfRule type="expression" dxfId="1846" priority="11838">
      <formula>"a1&lt;&gt;'Sheet 2'!a1"</formula>
    </cfRule>
  </conditionalFormatting>
  <conditionalFormatting sqref="O141:O144">
    <cfRule type="expression" dxfId="1845" priority="11808">
      <formula>"a1&lt;&gt;'Sheet 2'!a1"</formula>
    </cfRule>
  </conditionalFormatting>
  <conditionalFormatting sqref="O147:O150">
    <cfRule type="expression" dxfId="1844" priority="11793">
      <formula>"a1&lt;&gt;'Sheet 2'!a1"</formula>
    </cfRule>
  </conditionalFormatting>
  <conditionalFormatting sqref="O153:O156">
    <cfRule type="expression" dxfId="1843" priority="11778">
      <formula>"a1&lt;&gt;'Sheet 2'!a1"</formula>
    </cfRule>
  </conditionalFormatting>
  <conditionalFormatting sqref="O159:O162">
    <cfRule type="expression" dxfId="1842" priority="11763">
      <formula>"a1&lt;&gt;'Sheet 2'!a1"</formula>
    </cfRule>
  </conditionalFormatting>
  <conditionalFormatting sqref="O165:O168">
    <cfRule type="expression" dxfId="1841" priority="11748">
      <formula>"a1&lt;&gt;'Sheet 2'!a1"</formula>
    </cfRule>
  </conditionalFormatting>
  <conditionalFormatting sqref="O171:O174">
    <cfRule type="expression" dxfId="1840" priority="11733">
      <formula>"a1&lt;&gt;'Sheet 2'!a1"</formula>
    </cfRule>
  </conditionalFormatting>
  <conditionalFormatting sqref="O177:O180">
    <cfRule type="expression" dxfId="1839" priority="11718">
      <formula>"a1&lt;&gt;'Sheet 2'!a1"</formula>
    </cfRule>
  </conditionalFormatting>
  <conditionalFormatting sqref="O183:O186">
    <cfRule type="expression" dxfId="1838" priority="11703">
      <formula>"a1&lt;&gt;'Sheet 2'!a1"</formula>
    </cfRule>
  </conditionalFormatting>
  <conditionalFormatting sqref="O189:O192">
    <cfRule type="expression" dxfId="1837" priority="11688">
      <formula>"a1&lt;&gt;'Sheet 2'!a1"</formula>
    </cfRule>
  </conditionalFormatting>
  <conditionalFormatting sqref="O195:O198">
    <cfRule type="expression" dxfId="1836" priority="11673">
      <formula>"a1&lt;&gt;'Sheet 2'!a1"</formula>
    </cfRule>
  </conditionalFormatting>
  <conditionalFormatting sqref="O201:O204">
    <cfRule type="expression" dxfId="1835" priority="11658">
      <formula>"a1&lt;&gt;'Sheet 2'!a1"</formula>
    </cfRule>
  </conditionalFormatting>
  <conditionalFormatting sqref="O207:O210">
    <cfRule type="expression" dxfId="1834" priority="11643">
      <formula>"a1&lt;&gt;'Sheet 2'!a1"</formula>
    </cfRule>
  </conditionalFormatting>
  <conditionalFormatting sqref="O213:O216">
    <cfRule type="expression" dxfId="1833" priority="11628">
      <formula>"a1&lt;&gt;'Sheet 2'!a1"</formula>
    </cfRule>
  </conditionalFormatting>
  <conditionalFormatting sqref="O219:O222">
    <cfRule type="expression" dxfId="1832" priority="11613">
      <formula>"a1&lt;&gt;'Sheet 2'!a1"</formula>
    </cfRule>
  </conditionalFormatting>
  <conditionalFormatting sqref="O225:O228">
    <cfRule type="expression" dxfId="1831" priority="11598">
      <formula>"a1&lt;&gt;'Sheet 2'!a1"</formula>
    </cfRule>
  </conditionalFormatting>
  <conditionalFormatting sqref="O231:O234">
    <cfRule type="expression" dxfId="1830" priority="11583">
      <formula>"a1&lt;&gt;'Sheet 2'!a1"</formula>
    </cfRule>
  </conditionalFormatting>
  <conditionalFormatting sqref="O237:O240">
    <cfRule type="expression" dxfId="1829" priority="11553">
      <formula>"a1&lt;&gt;'Sheet 2'!a1"</formula>
    </cfRule>
  </conditionalFormatting>
  <conditionalFormatting sqref="O243:O246">
    <cfRule type="expression" dxfId="1828" priority="11538">
      <formula>"a1&lt;&gt;'Sheet 2'!a1"</formula>
    </cfRule>
  </conditionalFormatting>
  <conditionalFormatting sqref="O249:O252">
    <cfRule type="expression" dxfId="1827" priority="11523">
      <formula>"a1&lt;&gt;'Sheet 2'!a1"</formula>
    </cfRule>
  </conditionalFormatting>
  <conditionalFormatting sqref="O255:O258">
    <cfRule type="expression" dxfId="1826" priority="11508">
      <formula>"a1&lt;&gt;'Sheet 2'!a1"</formula>
    </cfRule>
  </conditionalFormatting>
  <conditionalFormatting sqref="O261:O264">
    <cfRule type="expression" dxfId="1825" priority="11493">
      <formula>"a1&lt;&gt;'Sheet 2'!a1"</formula>
    </cfRule>
  </conditionalFormatting>
  <conditionalFormatting sqref="O267:O270">
    <cfRule type="expression" dxfId="1824" priority="11478">
      <formula>"a1&lt;&gt;'Sheet 2'!a1"</formula>
    </cfRule>
  </conditionalFormatting>
  <conditionalFormatting sqref="O273:O276">
    <cfRule type="expression" dxfId="1823" priority="11463">
      <formula>"a1&lt;&gt;'Sheet 2'!a1"</formula>
    </cfRule>
  </conditionalFormatting>
  <conditionalFormatting sqref="O279:O282">
    <cfRule type="expression" dxfId="1822" priority="11448">
      <formula>"a1&lt;&gt;'Sheet 2'!a1"</formula>
    </cfRule>
  </conditionalFormatting>
  <conditionalFormatting sqref="O285:O288">
    <cfRule type="expression" dxfId="1821" priority="11433">
      <formula>"a1&lt;&gt;'Sheet 2'!a1"</formula>
    </cfRule>
  </conditionalFormatting>
  <conditionalFormatting sqref="O291:O294">
    <cfRule type="expression" dxfId="1820" priority="11418">
      <formula>"a1&lt;&gt;'Sheet 2'!a1"</formula>
    </cfRule>
  </conditionalFormatting>
  <conditionalFormatting sqref="O297:O300">
    <cfRule type="expression" dxfId="1819" priority="11388">
      <formula>"a1&lt;&gt;'Sheet 2'!a1"</formula>
    </cfRule>
  </conditionalFormatting>
  <conditionalFormatting sqref="O303:O306">
    <cfRule type="expression" dxfId="1818" priority="11373">
      <formula>"a1&lt;&gt;'Sheet 2'!a1"</formula>
    </cfRule>
  </conditionalFormatting>
  <conditionalFormatting sqref="O309:O312">
    <cfRule type="expression" dxfId="1817" priority="11358">
      <formula>"a1&lt;&gt;'Sheet 2'!a1"</formula>
    </cfRule>
  </conditionalFormatting>
  <conditionalFormatting sqref="O315:O318">
    <cfRule type="expression" dxfId="1816" priority="11343">
      <formula>"a1&lt;&gt;'Sheet 2'!a1"</formula>
    </cfRule>
  </conditionalFormatting>
  <conditionalFormatting sqref="O321:O324">
    <cfRule type="expression" dxfId="1815" priority="11328">
      <formula>"a1&lt;&gt;'Sheet 2'!a1"</formula>
    </cfRule>
  </conditionalFormatting>
  <conditionalFormatting sqref="O327:O330">
    <cfRule type="expression" dxfId="1814" priority="11313">
      <formula>"a1&lt;&gt;'Sheet 2'!a1"</formula>
    </cfRule>
  </conditionalFormatting>
  <conditionalFormatting sqref="O333:O336">
    <cfRule type="expression" dxfId="1813" priority="11298">
      <formula>"a1&lt;&gt;'Sheet 2'!a1"</formula>
    </cfRule>
  </conditionalFormatting>
  <conditionalFormatting sqref="O339:O342">
    <cfRule type="expression" dxfId="1812" priority="11283">
      <formula>"a1&lt;&gt;'Sheet 2'!a1"</formula>
    </cfRule>
  </conditionalFormatting>
  <conditionalFormatting sqref="O345:O348">
    <cfRule type="expression" dxfId="1811" priority="11253">
      <formula>"a1&lt;&gt;'Sheet 2'!a1"</formula>
    </cfRule>
  </conditionalFormatting>
  <conditionalFormatting sqref="O351:O354">
    <cfRule type="expression" dxfId="1810" priority="11238">
      <formula>"a1&lt;&gt;'Sheet 2'!a1"</formula>
    </cfRule>
  </conditionalFormatting>
  <conditionalFormatting sqref="O357:O360">
    <cfRule type="expression" dxfId="1809" priority="11223">
      <formula>"a1&lt;&gt;'Sheet 2'!a1"</formula>
    </cfRule>
  </conditionalFormatting>
  <conditionalFormatting sqref="O363:O366">
    <cfRule type="expression" dxfId="1808" priority="11208">
      <formula>"a1&lt;&gt;'Sheet 2'!a1"</formula>
    </cfRule>
  </conditionalFormatting>
  <conditionalFormatting sqref="O369:O372">
    <cfRule type="expression" dxfId="1807" priority="11191">
      <formula>"a1&lt;&gt;'Sheet 2'!a1"</formula>
    </cfRule>
  </conditionalFormatting>
  <conditionalFormatting sqref="O375:O378">
    <cfRule type="expression" dxfId="1806" priority="11176">
      <formula>"a1&lt;&gt;'Sheet 2'!a1"</formula>
    </cfRule>
  </conditionalFormatting>
  <conditionalFormatting sqref="O381:O384">
    <cfRule type="expression" dxfId="1805" priority="11161">
      <formula>"a1&lt;&gt;'Sheet 2'!a1"</formula>
    </cfRule>
  </conditionalFormatting>
  <conditionalFormatting sqref="O387:O390">
    <cfRule type="expression" dxfId="1804" priority="11146">
      <formula>"a1&lt;&gt;'Sheet 2'!a1"</formula>
    </cfRule>
  </conditionalFormatting>
  <conditionalFormatting sqref="O393:O396">
    <cfRule type="expression" dxfId="1803" priority="11131">
      <formula>"a1&lt;&gt;'Sheet 2'!a1"</formula>
    </cfRule>
  </conditionalFormatting>
  <conditionalFormatting sqref="O399:O402">
    <cfRule type="expression" dxfId="1802" priority="11116">
      <formula>"a1&lt;&gt;'Sheet 2'!a1"</formula>
    </cfRule>
  </conditionalFormatting>
  <conditionalFormatting sqref="O405:O408">
    <cfRule type="expression" dxfId="1801" priority="11101">
      <formula>"a1&lt;&gt;'Sheet 2'!a1"</formula>
    </cfRule>
  </conditionalFormatting>
  <conditionalFormatting sqref="O411:O414">
    <cfRule type="expression" dxfId="1800" priority="11086">
      <formula>"a1&lt;&gt;'Sheet 2'!a1"</formula>
    </cfRule>
  </conditionalFormatting>
  <conditionalFormatting sqref="O417:O420">
    <cfRule type="expression" dxfId="1799" priority="11056">
      <formula>"a1&lt;&gt;'Sheet 2'!a1"</formula>
    </cfRule>
  </conditionalFormatting>
  <conditionalFormatting sqref="O423:O426">
    <cfRule type="expression" dxfId="1798" priority="11041">
      <formula>"a1&lt;&gt;'Sheet 2'!a1"</formula>
    </cfRule>
  </conditionalFormatting>
  <conditionalFormatting sqref="O429:O432">
    <cfRule type="expression" dxfId="1797" priority="11026">
      <formula>"a1&lt;&gt;'Sheet 2'!a1"</formula>
    </cfRule>
  </conditionalFormatting>
  <conditionalFormatting sqref="O435:O438">
    <cfRule type="expression" dxfId="1796" priority="11011">
      <formula>"a1&lt;&gt;'Sheet 2'!a1"</formula>
    </cfRule>
  </conditionalFormatting>
  <conditionalFormatting sqref="O441:O444">
    <cfRule type="expression" dxfId="1795" priority="10996">
      <formula>"a1&lt;&gt;'Sheet 2'!a1"</formula>
    </cfRule>
  </conditionalFormatting>
  <conditionalFormatting sqref="O447:O450">
    <cfRule type="expression" dxfId="1794" priority="10981">
      <formula>"a1&lt;&gt;'Sheet 2'!a1"</formula>
    </cfRule>
  </conditionalFormatting>
  <conditionalFormatting sqref="O453:O456">
    <cfRule type="expression" dxfId="1793" priority="10966">
      <formula>"a1&lt;&gt;'Sheet 2'!a1"</formula>
    </cfRule>
  </conditionalFormatting>
  <conditionalFormatting sqref="O459:O462">
    <cfRule type="expression" dxfId="1792" priority="10951">
      <formula>"a1&lt;&gt;'Sheet 2'!a1"</formula>
    </cfRule>
  </conditionalFormatting>
  <conditionalFormatting sqref="O465:O468">
    <cfRule type="expression" dxfId="1791" priority="10921">
      <formula>"a1&lt;&gt;'Sheet 2'!a1"</formula>
    </cfRule>
  </conditionalFormatting>
  <conditionalFormatting sqref="O471:O474">
    <cfRule type="expression" dxfId="1790" priority="10906">
      <formula>"a1&lt;&gt;'Sheet 2'!a1"</formula>
    </cfRule>
  </conditionalFormatting>
  <conditionalFormatting sqref="O477:O480">
    <cfRule type="expression" dxfId="1789" priority="10891">
      <formula>"a1&lt;&gt;'Sheet 2'!a1"</formula>
    </cfRule>
  </conditionalFormatting>
  <conditionalFormatting sqref="O483:O486">
    <cfRule type="expression" dxfId="1788" priority="10876">
      <formula>"a1&lt;&gt;'Sheet 2'!a1"</formula>
    </cfRule>
  </conditionalFormatting>
  <conditionalFormatting sqref="O489:O492">
    <cfRule type="expression" dxfId="1787" priority="10861">
      <formula>"a1&lt;&gt;'Sheet 2'!a1"</formula>
    </cfRule>
  </conditionalFormatting>
  <conditionalFormatting sqref="O495:O498">
    <cfRule type="expression" dxfId="1786" priority="10846">
      <formula>"a1&lt;&gt;'Sheet 2'!a1"</formula>
    </cfRule>
  </conditionalFormatting>
  <conditionalFormatting sqref="O501:O504">
    <cfRule type="expression" dxfId="1785" priority="10831">
      <formula>"a1&lt;&gt;'Sheet 2'!a1"</formula>
    </cfRule>
  </conditionalFormatting>
  <conditionalFormatting sqref="O507:O510">
    <cfRule type="expression" dxfId="1784" priority="10816">
      <formula>"a1&lt;&gt;'Sheet 2'!a1"</formula>
    </cfRule>
  </conditionalFormatting>
  <conditionalFormatting sqref="O513:O516">
    <cfRule type="expression" dxfId="1783" priority="10801">
      <formula>"a1&lt;&gt;'Sheet 2'!a1"</formula>
    </cfRule>
  </conditionalFormatting>
  <conditionalFormatting sqref="O519:O522">
    <cfRule type="expression" dxfId="1782" priority="10786">
      <formula>"a1&lt;&gt;'Sheet 2'!a1"</formula>
    </cfRule>
  </conditionalFormatting>
  <conditionalFormatting sqref="O525:O528">
    <cfRule type="expression" dxfId="1781" priority="10771">
      <formula>"a1&lt;&gt;'Sheet 2'!a1"</formula>
    </cfRule>
  </conditionalFormatting>
  <conditionalFormatting sqref="O531:O534">
    <cfRule type="expression" dxfId="1780" priority="10756">
      <formula>"a1&lt;&gt;'Sheet 2'!a1"</formula>
    </cfRule>
  </conditionalFormatting>
  <conditionalFormatting sqref="O537:O540">
    <cfRule type="expression" dxfId="1779" priority="10741">
      <formula>"a1&lt;&gt;'Sheet 2'!a1"</formula>
    </cfRule>
  </conditionalFormatting>
  <conditionalFormatting sqref="O543:O546">
    <cfRule type="expression" dxfId="1778" priority="10726">
      <formula>"a1&lt;&gt;'Sheet 2'!a1"</formula>
    </cfRule>
  </conditionalFormatting>
  <conditionalFormatting sqref="O549:O552">
    <cfRule type="expression" dxfId="1777" priority="10696">
      <formula>"a1&lt;&gt;'Sheet 2'!a1"</formula>
    </cfRule>
  </conditionalFormatting>
  <conditionalFormatting sqref="O555:O558">
    <cfRule type="expression" dxfId="1776" priority="10681">
      <formula>"a1&lt;&gt;'Sheet 2'!a1"</formula>
    </cfRule>
  </conditionalFormatting>
  <conditionalFormatting sqref="O561:O564">
    <cfRule type="expression" dxfId="1775" priority="10666">
      <formula>"a1&lt;&gt;'Sheet 2'!a1"</formula>
    </cfRule>
  </conditionalFormatting>
  <conditionalFormatting sqref="O567:O570">
    <cfRule type="expression" dxfId="1774" priority="10634">
      <formula>"a1&lt;&gt;'Sheet 2'!a1"</formula>
    </cfRule>
  </conditionalFormatting>
  <conditionalFormatting sqref="O573:O576">
    <cfRule type="expression" dxfId="1773" priority="10619">
      <formula>"a1&lt;&gt;'Sheet 2'!a1"</formula>
    </cfRule>
  </conditionalFormatting>
  <conditionalFormatting sqref="O579:O582">
    <cfRule type="expression" dxfId="1772" priority="10604">
      <formula>"a1&lt;&gt;'Sheet 2'!a1"</formula>
    </cfRule>
  </conditionalFormatting>
  <conditionalFormatting sqref="O585:O588">
    <cfRule type="expression" dxfId="1771" priority="10589">
      <formula>"a1&lt;&gt;'Sheet 2'!a1"</formula>
    </cfRule>
  </conditionalFormatting>
  <conditionalFormatting sqref="O591:O594">
    <cfRule type="expression" dxfId="1770" priority="10574">
      <formula>"a1&lt;&gt;'Sheet 2'!a1"</formula>
    </cfRule>
  </conditionalFormatting>
  <conditionalFormatting sqref="O597:O600">
    <cfRule type="expression" dxfId="1769" priority="10544">
      <formula>"a1&lt;&gt;'Sheet 2'!a1"</formula>
    </cfRule>
  </conditionalFormatting>
  <conditionalFormatting sqref="O603:O606">
    <cfRule type="expression" dxfId="1768" priority="10529">
      <formula>"a1&lt;&gt;'Sheet 2'!a1"</formula>
    </cfRule>
  </conditionalFormatting>
  <conditionalFormatting sqref="O609:O612">
    <cfRule type="expression" dxfId="1767" priority="10514">
      <formula>"a1&lt;&gt;'Sheet 2'!a1"</formula>
    </cfRule>
  </conditionalFormatting>
  <conditionalFormatting sqref="O615:O618">
    <cfRule type="expression" dxfId="1766" priority="10499">
      <formula>"a1&lt;&gt;'Sheet 2'!a1"</formula>
    </cfRule>
  </conditionalFormatting>
  <conditionalFormatting sqref="O621:O624">
    <cfRule type="expression" dxfId="1765" priority="10484">
      <formula>"a1&lt;&gt;'Sheet 2'!a1"</formula>
    </cfRule>
  </conditionalFormatting>
  <conditionalFormatting sqref="O627:O630">
    <cfRule type="expression" dxfId="1764" priority="10469">
      <formula>"a1&lt;&gt;'Sheet 2'!a1"</formula>
    </cfRule>
  </conditionalFormatting>
  <conditionalFormatting sqref="O633:O636">
    <cfRule type="expression" dxfId="1763" priority="10454">
      <formula>"a1&lt;&gt;'Sheet 2'!a1"</formula>
    </cfRule>
  </conditionalFormatting>
  <conditionalFormatting sqref="O639:O642">
    <cfRule type="expression" dxfId="1762" priority="10439">
      <formula>"a1&lt;&gt;'Sheet 2'!a1"</formula>
    </cfRule>
  </conditionalFormatting>
  <conditionalFormatting sqref="O645:O648">
    <cfRule type="expression" dxfId="1761" priority="10424">
      <formula>"a1&lt;&gt;'Sheet 2'!a1"</formula>
    </cfRule>
  </conditionalFormatting>
  <conditionalFormatting sqref="O651:O654">
    <cfRule type="expression" dxfId="1760" priority="10394">
      <formula>"a1&lt;&gt;'Sheet 2'!a1"</formula>
    </cfRule>
  </conditionalFormatting>
  <conditionalFormatting sqref="O657:O660">
    <cfRule type="expression" dxfId="1759" priority="10379">
      <formula>"a1&lt;&gt;'Sheet 2'!a1"</formula>
    </cfRule>
  </conditionalFormatting>
  <conditionalFormatting sqref="O663:O666">
    <cfRule type="expression" dxfId="1758" priority="10364">
      <formula>"a1&lt;&gt;'Sheet 2'!a1"</formula>
    </cfRule>
  </conditionalFormatting>
  <conditionalFormatting sqref="O669:O672">
    <cfRule type="expression" dxfId="1757" priority="10349">
      <formula>"a1&lt;&gt;'Sheet 2'!a1"</formula>
    </cfRule>
  </conditionalFormatting>
  <conditionalFormatting sqref="O675:O678">
    <cfRule type="expression" dxfId="1756" priority="10334">
      <formula>"a1&lt;&gt;'Sheet 2'!a1"</formula>
    </cfRule>
  </conditionalFormatting>
  <conditionalFormatting sqref="O681:O684">
    <cfRule type="expression" dxfId="1755" priority="10319">
      <formula>"a1&lt;&gt;'Sheet 2'!a1"</formula>
    </cfRule>
  </conditionalFormatting>
  <conditionalFormatting sqref="O687:O690">
    <cfRule type="expression" dxfId="1754" priority="10304">
      <formula>"a1&lt;&gt;'Sheet 2'!a1"</formula>
    </cfRule>
  </conditionalFormatting>
  <conditionalFormatting sqref="O693:O696">
    <cfRule type="expression" dxfId="1753" priority="10289">
      <formula>"a1&lt;&gt;'Sheet 2'!a1"</formula>
    </cfRule>
  </conditionalFormatting>
  <conditionalFormatting sqref="O699:O702">
    <cfRule type="expression" dxfId="1752" priority="10274">
      <formula>"a1&lt;&gt;'Sheet 2'!a1"</formula>
    </cfRule>
  </conditionalFormatting>
  <conditionalFormatting sqref="O705:O708">
    <cfRule type="expression" dxfId="1751" priority="10259">
      <formula>"a1&lt;&gt;'Sheet 2'!a1"</formula>
    </cfRule>
  </conditionalFormatting>
  <conditionalFormatting sqref="O711:O714">
    <cfRule type="expression" dxfId="1750" priority="10244">
      <formula>"a1&lt;&gt;'Sheet 2'!a1"</formula>
    </cfRule>
  </conditionalFormatting>
  <conditionalFormatting sqref="O717:O720">
    <cfRule type="expression" dxfId="1749" priority="10229">
      <formula>"a1&lt;&gt;'Sheet 2'!a1"</formula>
    </cfRule>
  </conditionalFormatting>
  <conditionalFormatting sqref="O723:O726">
    <cfRule type="expression" dxfId="1748" priority="10214">
      <formula>"a1&lt;&gt;'Sheet 2'!a1"</formula>
    </cfRule>
  </conditionalFormatting>
  <conditionalFormatting sqref="O729:O732">
    <cfRule type="expression" dxfId="1747" priority="10199">
      <formula>"a1&lt;&gt;'Sheet 2'!a1"</formula>
    </cfRule>
  </conditionalFormatting>
  <conditionalFormatting sqref="O735:O738">
    <cfRule type="expression" dxfId="1746" priority="10184">
      <formula>"a1&lt;&gt;'Sheet 2'!a1"</formula>
    </cfRule>
  </conditionalFormatting>
  <conditionalFormatting sqref="O741:O744">
    <cfRule type="expression" dxfId="1745" priority="10169">
      <formula>"a1&lt;&gt;'Sheet 2'!a1"</formula>
    </cfRule>
  </conditionalFormatting>
  <conditionalFormatting sqref="O747:O750">
    <cfRule type="expression" dxfId="1744" priority="10154">
      <formula>"a1&lt;&gt;'Sheet 2'!a1"</formula>
    </cfRule>
  </conditionalFormatting>
  <conditionalFormatting sqref="O753:O756">
    <cfRule type="expression" dxfId="1743" priority="10139">
      <formula>"a1&lt;&gt;'Sheet 2'!a1"</formula>
    </cfRule>
  </conditionalFormatting>
  <conditionalFormatting sqref="O759:O762">
    <cfRule type="expression" dxfId="1742" priority="10124">
      <formula>"a1&lt;&gt;'Sheet 2'!a1"</formula>
    </cfRule>
  </conditionalFormatting>
  <conditionalFormatting sqref="O765:O768">
    <cfRule type="expression" dxfId="1741" priority="10109">
      <formula>"a1&lt;&gt;'Sheet 2'!a1"</formula>
    </cfRule>
  </conditionalFormatting>
  <conditionalFormatting sqref="O771:O774">
    <cfRule type="expression" dxfId="1740" priority="10079">
      <formula>"a1&lt;&gt;'Sheet 2'!a1"</formula>
    </cfRule>
  </conditionalFormatting>
  <conditionalFormatting sqref="O777:O780">
    <cfRule type="expression" dxfId="1739" priority="10064">
      <formula>"a1&lt;&gt;'Sheet 2'!a1"</formula>
    </cfRule>
  </conditionalFormatting>
  <conditionalFormatting sqref="O783:O786">
    <cfRule type="expression" dxfId="1738" priority="10049">
      <formula>"a1&lt;&gt;'Sheet 2'!a1"</formula>
    </cfRule>
  </conditionalFormatting>
  <conditionalFormatting sqref="O789:O792">
    <cfRule type="expression" dxfId="1737" priority="10034">
      <formula>"a1&lt;&gt;'Sheet 2'!a1"</formula>
    </cfRule>
  </conditionalFormatting>
  <conditionalFormatting sqref="O795:O798">
    <cfRule type="expression" dxfId="1736" priority="10019">
      <formula>"a1&lt;&gt;'Sheet 2'!a1"</formula>
    </cfRule>
  </conditionalFormatting>
  <conditionalFormatting sqref="O801:O804">
    <cfRule type="expression" dxfId="1735" priority="10004">
      <formula>"a1&lt;&gt;'Sheet 2'!a1"</formula>
    </cfRule>
  </conditionalFormatting>
  <conditionalFormatting sqref="O807:O810">
    <cfRule type="expression" dxfId="1734" priority="9989">
      <formula>"a1&lt;&gt;'Sheet 2'!a1"</formula>
    </cfRule>
  </conditionalFormatting>
  <conditionalFormatting sqref="O813:O816">
    <cfRule type="expression" dxfId="1733" priority="9974">
      <formula>"a1&lt;&gt;'Sheet 2'!a1"</formula>
    </cfRule>
  </conditionalFormatting>
  <conditionalFormatting sqref="O819:O822">
    <cfRule type="expression" dxfId="1732" priority="9959">
      <formula>"a1&lt;&gt;'Sheet 2'!a1"</formula>
    </cfRule>
  </conditionalFormatting>
  <conditionalFormatting sqref="O825:O828">
    <cfRule type="expression" dxfId="1731" priority="9944">
      <formula>"a1&lt;&gt;'Sheet 2'!a1"</formula>
    </cfRule>
  </conditionalFormatting>
  <conditionalFormatting sqref="O831:O834">
    <cfRule type="expression" dxfId="1730" priority="9929">
      <formula>"a1&lt;&gt;'Sheet 2'!a1"</formula>
    </cfRule>
  </conditionalFormatting>
  <conditionalFormatting sqref="O837:O840">
    <cfRule type="expression" dxfId="1729" priority="9914">
      <formula>"a1&lt;&gt;'Sheet 2'!a1"</formula>
    </cfRule>
  </conditionalFormatting>
  <conditionalFormatting sqref="O843:O846">
    <cfRule type="expression" dxfId="1728" priority="9899">
      <formula>"a1&lt;&gt;'Sheet 2'!a1"</formula>
    </cfRule>
  </conditionalFormatting>
  <conditionalFormatting sqref="O849:O852">
    <cfRule type="expression" dxfId="1727" priority="9884">
      <formula>"a1&lt;&gt;'Sheet 2'!a1"</formula>
    </cfRule>
  </conditionalFormatting>
  <conditionalFormatting sqref="O855:O858">
    <cfRule type="expression" dxfId="1726" priority="9869">
      <formula>"a1&lt;&gt;'Sheet 2'!a1"</formula>
    </cfRule>
  </conditionalFormatting>
  <conditionalFormatting sqref="O861:O864">
    <cfRule type="expression" dxfId="1725" priority="9854">
      <formula>"a1&lt;&gt;'Sheet 2'!a1"</formula>
    </cfRule>
  </conditionalFormatting>
  <conditionalFormatting sqref="O867:O870">
    <cfRule type="expression" dxfId="1724" priority="9839">
      <formula>"a1&lt;&gt;'Sheet 2'!a1"</formula>
    </cfRule>
  </conditionalFormatting>
  <conditionalFormatting sqref="O873:O876">
    <cfRule type="expression" dxfId="1723" priority="9824">
      <formula>"a1&lt;&gt;'Sheet 2'!a1"</formula>
    </cfRule>
  </conditionalFormatting>
  <conditionalFormatting sqref="O879:O882">
    <cfRule type="expression" dxfId="1722" priority="9809">
      <formula>"a1&lt;&gt;'Sheet 2'!a1"</formula>
    </cfRule>
  </conditionalFormatting>
  <conditionalFormatting sqref="O885:O888">
    <cfRule type="expression" dxfId="1721" priority="9794">
      <formula>"a1&lt;&gt;'Sheet 2'!a1"</formula>
    </cfRule>
  </conditionalFormatting>
  <conditionalFormatting sqref="O891:O894">
    <cfRule type="expression" dxfId="1720" priority="9779">
      <formula>"a1&lt;&gt;'Sheet 2'!a1"</formula>
    </cfRule>
  </conditionalFormatting>
  <conditionalFormatting sqref="O897:O900">
    <cfRule type="expression" dxfId="1719" priority="9764">
      <formula>"a1&lt;&gt;'Sheet 2'!a1"</formula>
    </cfRule>
  </conditionalFormatting>
  <conditionalFormatting sqref="O903:O906">
    <cfRule type="expression" dxfId="1718" priority="9734">
      <formula>"a1&lt;&gt;'Sheet 2'!a1"</formula>
    </cfRule>
  </conditionalFormatting>
  <conditionalFormatting sqref="O909:O912">
    <cfRule type="expression" dxfId="1717" priority="9703">
      <formula>"a1&lt;&gt;'Sheet 2'!a1"</formula>
    </cfRule>
  </conditionalFormatting>
  <conditionalFormatting sqref="O915:O918">
    <cfRule type="expression" dxfId="1716" priority="9688">
      <formula>"a1&lt;&gt;'Sheet 2'!a1"</formula>
    </cfRule>
  </conditionalFormatting>
  <conditionalFormatting sqref="O921:O924">
    <cfRule type="expression" dxfId="1715" priority="9673">
      <formula>"a1&lt;&gt;'Sheet 2'!a1"</formula>
    </cfRule>
  </conditionalFormatting>
  <conditionalFormatting sqref="O927:O930">
    <cfRule type="expression" dxfId="1714" priority="9658">
      <formula>"a1&lt;&gt;'Sheet 2'!a1"</formula>
    </cfRule>
  </conditionalFormatting>
  <conditionalFormatting sqref="O933:O936">
    <cfRule type="expression" dxfId="1713" priority="9643">
      <formula>"a1&lt;&gt;'Sheet 2'!a1"</formula>
    </cfRule>
  </conditionalFormatting>
  <conditionalFormatting sqref="O939:O942">
    <cfRule type="expression" dxfId="1712" priority="9628">
      <formula>"a1&lt;&gt;'Sheet 2'!a1"</formula>
    </cfRule>
  </conditionalFormatting>
  <conditionalFormatting sqref="O945:O948">
    <cfRule type="expression" dxfId="1711" priority="9613">
      <formula>"a1&lt;&gt;'Sheet 2'!a1"</formula>
    </cfRule>
  </conditionalFormatting>
  <conditionalFormatting sqref="O951:O954">
    <cfRule type="expression" dxfId="1710" priority="9583">
      <formula>"a1&lt;&gt;'Sheet 2'!a1"</formula>
    </cfRule>
  </conditionalFormatting>
  <conditionalFormatting sqref="O957:O960">
    <cfRule type="expression" dxfId="1709" priority="9568">
      <formula>"a1&lt;&gt;'Sheet 2'!a1"</formula>
    </cfRule>
  </conditionalFormatting>
  <conditionalFormatting sqref="O963:O966">
    <cfRule type="expression" dxfId="1708" priority="9553">
      <formula>"a1&lt;&gt;'Sheet 2'!a1"</formula>
    </cfRule>
  </conditionalFormatting>
  <conditionalFormatting sqref="O969:O972">
    <cfRule type="expression" dxfId="1707" priority="9523">
      <formula>"a1&lt;&gt;'Sheet 2'!a1"</formula>
    </cfRule>
  </conditionalFormatting>
  <conditionalFormatting sqref="O975:O978">
    <cfRule type="expression" dxfId="1706" priority="9508">
      <formula>"a1&lt;&gt;'Sheet 2'!a1"</formula>
    </cfRule>
  </conditionalFormatting>
  <conditionalFormatting sqref="O981:O984">
    <cfRule type="expression" dxfId="1705" priority="9493">
      <formula>"a1&lt;&gt;'Sheet 2'!a1"</formula>
    </cfRule>
  </conditionalFormatting>
  <conditionalFormatting sqref="O987:O990">
    <cfRule type="expression" dxfId="1704" priority="9478">
      <formula>"a1&lt;&gt;'Sheet 2'!a1"</formula>
    </cfRule>
  </conditionalFormatting>
  <conditionalFormatting sqref="O993:O996">
    <cfRule type="expression" dxfId="1703" priority="9463">
      <formula>"a1&lt;&gt;'Sheet 2'!a1"</formula>
    </cfRule>
  </conditionalFormatting>
  <conditionalFormatting sqref="O999:O1002">
    <cfRule type="expression" dxfId="1702" priority="9448">
      <formula>"a1&lt;&gt;'Sheet 2'!a1"</formula>
    </cfRule>
  </conditionalFormatting>
  <conditionalFormatting sqref="O1005:O1008">
    <cfRule type="expression" dxfId="1701" priority="9433">
      <formula>"a1&lt;&gt;'Sheet 2'!a1"</formula>
    </cfRule>
  </conditionalFormatting>
  <conditionalFormatting sqref="O1011:O1014">
    <cfRule type="expression" dxfId="1700" priority="9418">
      <formula>"a1&lt;&gt;'Sheet 2'!a1"</formula>
    </cfRule>
  </conditionalFormatting>
  <conditionalFormatting sqref="O1017:O1020">
    <cfRule type="expression" dxfId="1699" priority="9388">
      <formula>"a1&lt;&gt;'Sheet 2'!a1"</formula>
    </cfRule>
  </conditionalFormatting>
  <conditionalFormatting sqref="O1023:O1026">
    <cfRule type="expression" dxfId="1698" priority="9373">
      <formula>"a1&lt;&gt;'Sheet 2'!a1"</formula>
    </cfRule>
  </conditionalFormatting>
  <conditionalFormatting sqref="O1029:O1032">
    <cfRule type="expression" dxfId="1697" priority="9358">
      <formula>"a1&lt;&gt;'Sheet 2'!a1"</formula>
    </cfRule>
  </conditionalFormatting>
  <conditionalFormatting sqref="O1035:O1038">
    <cfRule type="expression" dxfId="1696" priority="9343">
      <formula>"a1&lt;&gt;'Sheet 2'!a1"</formula>
    </cfRule>
  </conditionalFormatting>
  <conditionalFormatting sqref="O1041:O1044">
    <cfRule type="expression" dxfId="1695" priority="9313">
      <formula>"a1&lt;&gt;'Sheet 2'!a1"</formula>
    </cfRule>
  </conditionalFormatting>
  <conditionalFormatting sqref="O1047:O1050">
    <cfRule type="expression" dxfId="1694" priority="9283">
      <formula>"a1&lt;&gt;'Sheet 2'!a1"</formula>
    </cfRule>
  </conditionalFormatting>
  <conditionalFormatting sqref="O1053:O1056">
    <cfRule type="expression" dxfId="1693" priority="9268">
      <formula>"a1&lt;&gt;'Sheet 2'!a1"</formula>
    </cfRule>
  </conditionalFormatting>
  <conditionalFormatting sqref="O1059:O1062">
    <cfRule type="expression" dxfId="1692" priority="9253">
      <formula>"a1&lt;&gt;'Sheet 2'!a1"</formula>
    </cfRule>
  </conditionalFormatting>
  <conditionalFormatting sqref="O1065:O1068">
    <cfRule type="expression" dxfId="1691" priority="9238">
      <formula>"a1&lt;&gt;'Sheet 2'!a1"</formula>
    </cfRule>
  </conditionalFormatting>
  <conditionalFormatting sqref="O1071:O1074">
    <cfRule type="expression" dxfId="1690" priority="9223">
      <formula>"a1&lt;&gt;'Sheet 2'!a1"</formula>
    </cfRule>
  </conditionalFormatting>
  <conditionalFormatting sqref="O1077:O1080">
    <cfRule type="expression" dxfId="1689" priority="9208">
      <formula>"a1&lt;&gt;'Sheet 2'!a1"</formula>
    </cfRule>
  </conditionalFormatting>
  <conditionalFormatting sqref="O1083:O1086">
    <cfRule type="expression" dxfId="1688" priority="9193">
      <formula>"a1&lt;&gt;'Sheet 2'!a1"</formula>
    </cfRule>
  </conditionalFormatting>
  <conditionalFormatting sqref="O1089:O1092">
    <cfRule type="expression" dxfId="1687" priority="9178">
      <formula>"a1&lt;&gt;'Sheet 2'!a1"</formula>
    </cfRule>
  </conditionalFormatting>
  <conditionalFormatting sqref="O1095:O1098">
    <cfRule type="expression" dxfId="1686" priority="9163">
      <formula>"a1&lt;&gt;'Sheet 2'!a1"</formula>
    </cfRule>
  </conditionalFormatting>
  <conditionalFormatting sqref="O1101:O1104">
    <cfRule type="expression" dxfId="1685" priority="9148">
      <formula>"a1&lt;&gt;'Sheet 2'!a1"</formula>
    </cfRule>
  </conditionalFormatting>
  <conditionalFormatting sqref="O1107:O1110">
    <cfRule type="expression" dxfId="1684" priority="9133">
      <formula>"a1&lt;&gt;'Sheet 2'!a1"</formula>
    </cfRule>
  </conditionalFormatting>
  <conditionalFormatting sqref="O1113:O1116">
    <cfRule type="expression" dxfId="1683" priority="9118">
      <formula>"a1&lt;&gt;'Sheet 2'!a1"</formula>
    </cfRule>
  </conditionalFormatting>
  <conditionalFormatting sqref="O1119:O1122">
    <cfRule type="expression" dxfId="1682" priority="9103">
      <formula>"a1&lt;&gt;'Sheet 2'!a1"</formula>
    </cfRule>
  </conditionalFormatting>
  <conditionalFormatting sqref="O1125:O1128">
    <cfRule type="expression" dxfId="1681" priority="9088">
      <formula>"a1&lt;&gt;'Sheet 2'!a1"</formula>
    </cfRule>
  </conditionalFormatting>
  <conditionalFormatting sqref="O1131:O1134">
    <cfRule type="expression" dxfId="1680" priority="9073">
      <formula>"a1&lt;&gt;'Sheet 2'!a1"</formula>
    </cfRule>
  </conditionalFormatting>
  <conditionalFormatting sqref="O1137:O1140">
    <cfRule type="expression" dxfId="1679" priority="9058">
      <formula>"a1&lt;&gt;'Sheet 2'!a1"</formula>
    </cfRule>
  </conditionalFormatting>
  <conditionalFormatting sqref="O1143:O1146">
    <cfRule type="expression" dxfId="1678" priority="9043">
      <formula>"a1&lt;&gt;'Sheet 2'!a1"</formula>
    </cfRule>
  </conditionalFormatting>
  <conditionalFormatting sqref="O1149:O1152">
    <cfRule type="expression" dxfId="1677" priority="9028">
      <formula>"a1&lt;&gt;'Sheet 2'!a1"</formula>
    </cfRule>
  </conditionalFormatting>
  <conditionalFormatting sqref="O1155:O1158">
    <cfRule type="expression" dxfId="1676" priority="9013">
      <formula>"a1&lt;&gt;'Sheet 2'!a1"</formula>
    </cfRule>
  </conditionalFormatting>
  <conditionalFormatting sqref="O1161:O1164">
    <cfRule type="expression" dxfId="1675" priority="8998">
      <formula>"a1&lt;&gt;'Sheet 2'!a1"</formula>
    </cfRule>
  </conditionalFormatting>
  <conditionalFormatting sqref="O1167:O1170">
    <cfRule type="expression" dxfId="1674" priority="8983">
      <formula>"a1&lt;&gt;'Sheet 2'!a1"</formula>
    </cfRule>
  </conditionalFormatting>
  <conditionalFormatting sqref="O1173:O1176">
    <cfRule type="expression" dxfId="1673" priority="8968">
      <formula>"a1&lt;&gt;'Sheet 2'!a1"</formula>
    </cfRule>
  </conditionalFormatting>
  <conditionalFormatting sqref="O1179:O1182">
    <cfRule type="expression" dxfId="1672" priority="8953">
      <formula>"a1&lt;&gt;'Sheet 2'!a1"</formula>
    </cfRule>
  </conditionalFormatting>
  <conditionalFormatting sqref="O1185:O1188">
    <cfRule type="expression" dxfId="1671" priority="8938">
      <formula>"a1&lt;&gt;'Sheet 2'!a1"</formula>
    </cfRule>
  </conditionalFormatting>
  <conditionalFormatting sqref="O1191:O1194">
    <cfRule type="expression" dxfId="1670" priority="8923">
      <formula>"a1&lt;&gt;'Sheet 2'!a1"</formula>
    </cfRule>
  </conditionalFormatting>
  <conditionalFormatting sqref="O1197:O1200">
    <cfRule type="expression" dxfId="1669" priority="8908">
      <formula>"a1&lt;&gt;'Sheet 2'!a1"</formula>
    </cfRule>
  </conditionalFormatting>
  <conditionalFormatting sqref="O1203:O1206">
    <cfRule type="expression" dxfId="1668" priority="8893">
      <formula>"a1&lt;&gt;'Sheet 2'!a1"</formula>
    </cfRule>
  </conditionalFormatting>
  <conditionalFormatting sqref="O1209:O1212">
    <cfRule type="expression" dxfId="1667" priority="8878">
      <formula>"a1&lt;&gt;'Sheet 2'!a1"</formula>
    </cfRule>
  </conditionalFormatting>
  <conditionalFormatting sqref="O1215:O1218">
    <cfRule type="expression" dxfId="1666" priority="8848">
      <formula>"a1&lt;&gt;'Sheet 2'!a1"</formula>
    </cfRule>
  </conditionalFormatting>
  <conditionalFormatting sqref="O1221:O1224">
    <cfRule type="expression" dxfId="1665" priority="8833">
      <formula>"a1&lt;&gt;'Sheet 2'!a1"</formula>
    </cfRule>
  </conditionalFormatting>
  <conditionalFormatting sqref="O1227:O1230">
    <cfRule type="expression" dxfId="1664" priority="8818">
      <formula>"a1&lt;&gt;'Sheet 2'!a1"</formula>
    </cfRule>
  </conditionalFormatting>
  <conditionalFormatting sqref="O1233:O1236">
    <cfRule type="expression" dxfId="1663" priority="8803">
      <formula>"a1&lt;&gt;'Sheet 2'!a1"</formula>
    </cfRule>
  </conditionalFormatting>
  <conditionalFormatting sqref="O1239:O1242">
    <cfRule type="expression" dxfId="1662" priority="8788">
      <formula>"a1&lt;&gt;'Sheet 2'!a1"</formula>
    </cfRule>
  </conditionalFormatting>
  <conditionalFormatting sqref="O1245:O1248">
    <cfRule type="expression" dxfId="1661" priority="8773">
      <formula>"a1&lt;&gt;'Sheet 2'!a1"</formula>
    </cfRule>
  </conditionalFormatting>
  <conditionalFormatting sqref="O1251:O1254">
    <cfRule type="expression" dxfId="1660" priority="8743">
      <formula>"a1&lt;&gt;'Sheet 2'!a1"</formula>
    </cfRule>
  </conditionalFormatting>
  <conditionalFormatting sqref="O1257:O1260">
    <cfRule type="expression" dxfId="1659" priority="8748">
      <formula>"a1&lt;&gt;'Sheet 2'!a1"</formula>
    </cfRule>
  </conditionalFormatting>
  <conditionalFormatting sqref="O1263:O1266">
    <cfRule type="expression" dxfId="1658" priority="8728">
      <formula>"a1&lt;&gt;'Sheet 2'!a1"</formula>
    </cfRule>
  </conditionalFormatting>
  <conditionalFormatting sqref="O1269:O1272">
    <cfRule type="expression" dxfId="1657" priority="8713">
      <formula>"a1&lt;&gt;'Sheet 2'!a1"</formula>
    </cfRule>
  </conditionalFormatting>
  <conditionalFormatting sqref="O1275:O1278">
    <cfRule type="expression" dxfId="1656" priority="8698">
      <formula>"a1&lt;&gt;'Sheet 2'!a1"</formula>
    </cfRule>
  </conditionalFormatting>
  <conditionalFormatting sqref="O1281:O1284">
    <cfRule type="expression" dxfId="1655" priority="8683">
      <formula>"a1&lt;&gt;'Sheet 2'!a1"</formula>
    </cfRule>
  </conditionalFormatting>
  <conditionalFormatting sqref="O1287:O1290">
    <cfRule type="expression" dxfId="1654" priority="8668">
      <formula>"a1&lt;&gt;'Sheet 2'!a1"</formula>
    </cfRule>
  </conditionalFormatting>
  <conditionalFormatting sqref="O1293:O1296">
    <cfRule type="expression" dxfId="1653" priority="8638">
      <formula>"a1&lt;&gt;'Sheet 2'!a1"</formula>
    </cfRule>
  </conditionalFormatting>
  <conditionalFormatting sqref="O1299:O1302">
    <cfRule type="expression" dxfId="1652" priority="8643">
      <formula>"a1&lt;&gt;'Sheet 2'!a1"</formula>
    </cfRule>
  </conditionalFormatting>
  <conditionalFormatting sqref="O1305:O1308">
    <cfRule type="expression" dxfId="1651" priority="8623">
      <formula>"a1&lt;&gt;'Sheet 2'!a1"</formula>
    </cfRule>
  </conditionalFormatting>
  <conditionalFormatting sqref="O1311:O1314">
    <cfRule type="expression" dxfId="1650" priority="8608">
      <formula>"a1&lt;&gt;'Sheet 2'!a1"</formula>
    </cfRule>
  </conditionalFormatting>
  <conditionalFormatting sqref="O1317:O1320">
    <cfRule type="expression" dxfId="1649" priority="8593">
      <formula>"a1&lt;&gt;'Sheet 2'!a1"</formula>
    </cfRule>
  </conditionalFormatting>
  <conditionalFormatting sqref="O1323:O1326">
    <cfRule type="expression" dxfId="1648" priority="8578">
      <formula>"a1&lt;&gt;'Sheet 2'!a1"</formula>
    </cfRule>
  </conditionalFormatting>
  <conditionalFormatting sqref="O1329:O1332">
    <cfRule type="expression" dxfId="1647" priority="8548">
      <formula>"a1&lt;&gt;'Sheet 2'!a1"</formula>
    </cfRule>
  </conditionalFormatting>
  <conditionalFormatting sqref="O1335:O1338">
    <cfRule type="expression" dxfId="1646" priority="8533">
      <formula>"a1&lt;&gt;'Sheet 2'!a1"</formula>
    </cfRule>
  </conditionalFormatting>
  <conditionalFormatting sqref="O1341:O1344">
    <cfRule type="expression" dxfId="1645" priority="8518">
      <formula>"a1&lt;&gt;'Sheet 2'!a1"</formula>
    </cfRule>
  </conditionalFormatting>
  <conditionalFormatting sqref="O1347:O1350">
    <cfRule type="expression" dxfId="1644" priority="8503">
      <formula>"a1&lt;&gt;'Sheet 2'!a1"</formula>
    </cfRule>
  </conditionalFormatting>
  <conditionalFormatting sqref="O1353:O1356">
    <cfRule type="expression" dxfId="1643" priority="8488">
      <formula>"a1&lt;&gt;'Sheet 2'!a1"</formula>
    </cfRule>
  </conditionalFormatting>
  <conditionalFormatting sqref="O1359:O1362">
    <cfRule type="expression" dxfId="1642" priority="8473">
      <formula>"a1&lt;&gt;'Sheet 2'!a1"</formula>
    </cfRule>
  </conditionalFormatting>
  <conditionalFormatting sqref="O1365:O1368">
    <cfRule type="expression" dxfId="1641" priority="8458">
      <formula>"a1&lt;&gt;'Sheet 2'!a1"</formula>
    </cfRule>
  </conditionalFormatting>
  <conditionalFormatting sqref="O1371:O1374">
    <cfRule type="expression" dxfId="1640" priority="8443">
      <formula>"a1&lt;&gt;'Sheet 2'!a1"</formula>
    </cfRule>
  </conditionalFormatting>
  <conditionalFormatting sqref="O1377:O1380">
    <cfRule type="expression" dxfId="1639" priority="8428">
      <formula>"a1&lt;&gt;'Sheet 2'!a1"</formula>
    </cfRule>
  </conditionalFormatting>
  <conditionalFormatting sqref="O1383:O1386">
    <cfRule type="expression" dxfId="1638" priority="8413">
      <formula>"a1&lt;&gt;'Sheet 2'!a1"</formula>
    </cfRule>
  </conditionalFormatting>
  <conditionalFormatting sqref="O1389:O1392">
    <cfRule type="expression" dxfId="1637" priority="8385">
      <formula>"a1&lt;&gt;'Sheet 2'!a1"</formula>
    </cfRule>
  </conditionalFormatting>
  <conditionalFormatting sqref="O1395:O1398">
    <cfRule type="expression" dxfId="1636" priority="8368">
      <formula>"a1&lt;&gt;'Sheet 2'!a1"</formula>
    </cfRule>
  </conditionalFormatting>
  <conditionalFormatting sqref="O1401:O1404">
    <cfRule type="expression" dxfId="1635" priority="8353">
      <formula>"a1&lt;&gt;'Sheet 2'!a1"</formula>
    </cfRule>
  </conditionalFormatting>
  <conditionalFormatting sqref="O1407:O1410">
    <cfRule type="expression" dxfId="1634" priority="8338">
      <formula>"a1&lt;&gt;'Sheet 2'!a1"</formula>
    </cfRule>
  </conditionalFormatting>
  <conditionalFormatting sqref="O1413:O1416">
    <cfRule type="expression" dxfId="1633" priority="8323">
      <formula>"a1&lt;&gt;'Sheet 2'!a1"</formula>
    </cfRule>
  </conditionalFormatting>
  <conditionalFormatting sqref="O1419:O1422">
    <cfRule type="expression" dxfId="1632" priority="8308">
      <formula>"a1&lt;&gt;'Sheet 2'!a1"</formula>
    </cfRule>
  </conditionalFormatting>
  <conditionalFormatting sqref="O1425:O1428">
    <cfRule type="expression" dxfId="1631" priority="8293">
      <formula>"a1&lt;&gt;'Sheet 2'!a1"</formula>
    </cfRule>
  </conditionalFormatting>
  <conditionalFormatting sqref="O1431:O1434">
    <cfRule type="expression" dxfId="1630" priority="8263">
      <formula>"a1&lt;&gt;'Sheet 2'!a1"</formula>
    </cfRule>
  </conditionalFormatting>
  <conditionalFormatting sqref="O1437:O1440">
    <cfRule type="expression" dxfId="1629" priority="8248">
      <formula>"a1&lt;&gt;'Sheet 2'!a1"</formula>
    </cfRule>
  </conditionalFormatting>
  <conditionalFormatting sqref="O1443:O1446">
    <cfRule type="expression" dxfId="1628" priority="8233">
      <formula>"a1&lt;&gt;'Sheet 2'!a1"</formula>
    </cfRule>
  </conditionalFormatting>
  <conditionalFormatting sqref="O1449:O1452">
    <cfRule type="expression" dxfId="1627" priority="8218">
      <formula>"a1&lt;&gt;'Sheet 2'!a1"</formula>
    </cfRule>
  </conditionalFormatting>
  <conditionalFormatting sqref="O1455:O1458">
    <cfRule type="expression" dxfId="1626" priority="8203">
      <formula>"a1&lt;&gt;'Sheet 2'!a1"</formula>
    </cfRule>
  </conditionalFormatting>
  <conditionalFormatting sqref="O1461:O1464">
    <cfRule type="expression" dxfId="1625" priority="8188">
      <formula>"a1&lt;&gt;'Sheet 2'!a1"</formula>
    </cfRule>
  </conditionalFormatting>
  <conditionalFormatting sqref="O1467:O1470">
    <cfRule type="expression" dxfId="1624" priority="8173">
      <formula>"a1&lt;&gt;'Sheet 2'!a1"</formula>
    </cfRule>
  </conditionalFormatting>
  <conditionalFormatting sqref="O1473:O1476">
    <cfRule type="expression" dxfId="1623" priority="8158">
      <formula>"a1&lt;&gt;'Sheet 2'!a1"</formula>
    </cfRule>
  </conditionalFormatting>
  <conditionalFormatting sqref="O1479:O1482">
    <cfRule type="expression" dxfId="1622" priority="8143">
      <formula>"a1&lt;&gt;'Sheet 2'!a1"</formula>
    </cfRule>
  </conditionalFormatting>
  <conditionalFormatting sqref="O1485:O1488">
    <cfRule type="expression" dxfId="1621" priority="8128">
      <formula>"a1&lt;&gt;'Sheet 2'!a1"</formula>
    </cfRule>
  </conditionalFormatting>
  <conditionalFormatting sqref="O1491:O1494">
    <cfRule type="expression" dxfId="1620" priority="8099">
      <formula>"a1&lt;&gt;'Sheet 2'!a1"</formula>
    </cfRule>
  </conditionalFormatting>
  <conditionalFormatting sqref="O1497:O1500">
    <cfRule type="expression" dxfId="1619" priority="8084">
      <formula>"a1&lt;&gt;'Sheet 2'!a1"</formula>
    </cfRule>
  </conditionalFormatting>
  <conditionalFormatting sqref="O1503:O1506">
    <cfRule type="expression" dxfId="1618" priority="8069">
      <formula>"a1&lt;&gt;'Sheet 2'!a1"</formula>
    </cfRule>
  </conditionalFormatting>
  <conditionalFormatting sqref="O1509:O1512">
    <cfRule type="expression" dxfId="1617" priority="8054">
      <formula>"a1&lt;&gt;'Sheet 2'!a1"</formula>
    </cfRule>
  </conditionalFormatting>
  <conditionalFormatting sqref="O1515:O1518">
    <cfRule type="expression" dxfId="1616" priority="8039">
      <formula>"a1&lt;&gt;'Sheet 2'!a1"</formula>
    </cfRule>
  </conditionalFormatting>
  <conditionalFormatting sqref="O1521:O1524">
    <cfRule type="expression" dxfId="1615" priority="8024">
      <formula>"a1&lt;&gt;'Sheet 2'!a1"</formula>
    </cfRule>
  </conditionalFormatting>
  <conditionalFormatting sqref="O1527:O1530">
    <cfRule type="expression" dxfId="1614" priority="8009">
      <formula>"a1&lt;&gt;'Sheet 2'!a1"</formula>
    </cfRule>
  </conditionalFormatting>
  <conditionalFormatting sqref="O1533">
    <cfRule type="expression" dxfId="1613" priority="8014">
      <formula>"a1&lt;&gt;'Sheet 2'!a1"</formula>
    </cfRule>
  </conditionalFormatting>
  <conditionalFormatting sqref="O1545:O1548">
    <cfRule type="expression" dxfId="1612" priority="7979">
      <formula>"a1&lt;&gt;'Sheet 2'!a1"</formula>
    </cfRule>
  </conditionalFormatting>
  <conditionalFormatting sqref="O1551:O1554">
    <cfRule type="expression" dxfId="1611" priority="7964">
      <formula>"a1&lt;&gt;'Sheet 2'!a1"</formula>
    </cfRule>
  </conditionalFormatting>
  <conditionalFormatting sqref="O1557:O1560">
    <cfRule type="expression" dxfId="1610" priority="7949">
      <formula>"a1&lt;&gt;'Sheet 2'!a1"</formula>
    </cfRule>
  </conditionalFormatting>
  <conditionalFormatting sqref="O1563:O1566">
    <cfRule type="expression" dxfId="1609" priority="7934">
      <formula>"a1&lt;&gt;'Sheet 2'!a1"</formula>
    </cfRule>
  </conditionalFormatting>
  <conditionalFormatting sqref="O1569:O1572">
    <cfRule type="expression" dxfId="1608" priority="7919">
      <formula>"a1&lt;&gt;'Sheet 2'!a1"</formula>
    </cfRule>
  </conditionalFormatting>
  <conditionalFormatting sqref="O1575:O1578">
    <cfRule type="expression" dxfId="1607" priority="7904">
      <formula>"a1&lt;&gt;'Sheet 2'!a1"</formula>
    </cfRule>
  </conditionalFormatting>
  <conditionalFormatting sqref="O1581:O1584">
    <cfRule type="expression" dxfId="1606" priority="7889">
      <formula>"a1&lt;&gt;'Sheet 2'!a1"</formula>
    </cfRule>
  </conditionalFormatting>
  <conditionalFormatting sqref="O1587:O1590">
    <cfRule type="expression" dxfId="1605" priority="7874">
      <formula>"a1&lt;&gt;'Sheet 2'!a1"</formula>
    </cfRule>
  </conditionalFormatting>
  <conditionalFormatting sqref="O1593:O1596">
    <cfRule type="expression" dxfId="1604" priority="7859">
      <formula>"a1&lt;&gt;'Sheet 2'!a1"</formula>
    </cfRule>
  </conditionalFormatting>
  <conditionalFormatting sqref="O1599:O1602">
    <cfRule type="expression" dxfId="1603" priority="7829">
      <formula>"a1&lt;&gt;'Sheet 2'!a1"</formula>
    </cfRule>
  </conditionalFormatting>
  <conditionalFormatting sqref="O1605:O1608">
    <cfRule type="expression" dxfId="1602" priority="7814">
      <formula>"a1&lt;&gt;'Sheet 2'!a1"</formula>
    </cfRule>
  </conditionalFormatting>
  <conditionalFormatting sqref="O1611:O1614">
    <cfRule type="expression" dxfId="1601" priority="7799">
      <formula>"a1&lt;&gt;'Sheet 2'!a1"</formula>
    </cfRule>
  </conditionalFormatting>
  <conditionalFormatting sqref="O1617:O1620">
    <cfRule type="expression" dxfId="1600" priority="7784">
      <formula>"a1&lt;&gt;'Sheet 2'!a1"</formula>
    </cfRule>
  </conditionalFormatting>
  <conditionalFormatting sqref="O1623:O1626">
    <cfRule type="expression" dxfId="1599" priority="7769">
      <formula>"a1&lt;&gt;'Sheet 2'!a1"</formula>
    </cfRule>
  </conditionalFormatting>
  <conditionalFormatting sqref="O1629:O1632">
    <cfRule type="expression" dxfId="1598" priority="7754">
      <formula>"a1&lt;&gt;'Sheet 2'!a1"</formula>
    </cfRule>
  </conditionalFormatting>
  <conditionalFormatting sqref="O1635:O1638">
    <cfRule type="expression" dxfId="1597" priority="7739">
      <formula>"a1&lt;&gt;'Sheet 2'!a1"</formula>
    </cfRule>
  </conditionalFormatting>
  <conditionalFormatting sqref="O1641:O1644">
    <cfRule type="expression" dxfId="1596" priority="7724">
      <formula>"a1&lt;&gt;'Sheet 2'!a1"</formula>
    </cfRule>
  </conditionalFormatting>
  <conditionalFormatting sqref="O1647:O1650">
    <cfRule type="expression" dxfId="1595" priority="7709">
      <formula>"a1&lt;&gt;'Sheet 2'!a1"</formula>
    </cfRule>
  </conditionalFormatting>
  <conditionalFormatting sqref="O1653:O1656">
    <cfRule type="expression" dxfId="1594" priority="7694">
      <formula>"a1&lt;&gt;'Sheet 2'!a1"</formula>
    </cfRule>
  </conditionalFormatting>
  <conditionalFormatting sqref="O1659:O1662">
    <cfRule type="expression" dxfId="1593" priority="7679">
      <formula>"a1&lt;&gt;'Sheet 2'!a1"</formula>
    </cfRule>
  </conditionalFormatting>
  <conditionalFormatting sqref="O1665:O1668">
    <cfRule type="expression" dxfId="1592" priority="7664">
      <formula>"a1&lt;&gt;'Sheet 2'!a1"</formula>
    </cfRule>
  </conditionalFormatting>
  <conditionalFormatting sqref="O1671:O1674">
    <cfRule type="expression" dxfId="1591" priority="7649">
      <formula>"a1&lt;&gt;'Sheet 2'!a1"</formula>
    </cfRule>
  </conditionalFormatting>
  <conditionalFormatting sqref="O1677:O1680">
    <cfRule type="expression" dxfId="1590" priority="7634">
      <formula>"a1&lt;&gt;'Sheet 2'!a1"</formula>
    </cfRule>
  </conditionalFormatting>
  <conditionalFormatting sqref="O1683:O1686">
    <cfRule type="expression" dxfId="1589" priority="7619">
      <formula>"a1&lt;&gt;'Sheet 2'!a1"</formula>
    </cfRule>
  </conditionalFormatting>
  <conditionalFormatting sqref="O1689:O1692">
    <cfRule type="expression" dxfId="1588" priority="7604">
      <formula>"a1&lt;&gt;'Sheet 2'!a1"</formula>
    </cfRule>
  </conditionalFormatting>
  <conditionalFormatting sqref="O1695:O1698">
    <cfRule type="expression" dxfId="1587" priority="7589">
      <formula>"a1&lt;&gt;'Sheet 2'!a1"</formula>
    </cfRule>
  </conditionalFormatting>
  <conditionalFormatting sqref="O1701:O1704">
    <cfRule type="expression" dxfId="1586" priority="7574">
      <formula>"a1&lt;&gt;'Sheet 2'!a1"</formula>
    </cfRule>
  </conditionalFormatting>
  <conditionalFormatting sqref="O1707:O1710">
    <cfRule type="expression" dxfId="1585" priority="7559">
      <formula>"a1&lt;&gt;'Sheet 2'!a1"</formula>
    </cfRule>
  </conditionalFormatting>
  <conditionalFormatting sqref="O1713:O1716">
    <cfRule type="expression" dxfId="1584" priority="7544">
      <formula>"a1&lt;&gt;'Sheet 2'!a1"</formula>
    </cfRule>
  </conditionalFormatting>
  <conditionalFormatting sqref="O1719:O1722">
    <cfRule type="expression" dxfId="1583" priority="7529">
      <formula>"a1&lt;&gt;'Sheet 2'!a1"</formula>
    </cfRule>
  </conditionalFormatting>
  <conditionalFormatting sqref="O1725:O1728">
    <cfRule type="expression" dxfId="1582" priority="7514">
      <formula>"a1&lt;&gt;'Sheet 2'!a1"</formula>
    </cfRule>
  </conditionalFormatting>
  <conditionalFormatting sqref="O1731:O1734">
    <cfRule type="expression" dxfId="1581" priority="7499">
      <formula>"a1&lt;&gt;'Sheet 2'!a1"</formula>
    </cfRule>
  </conditionalFormatting>
  <conditionalFormatting sqref="O1737:O1740">
    <cfRule type="expression" dxfId="1580" priority="7484">
      <formula>"a1&lt;&gt;'Sheet 2'!a1"</formula>
    </cfRule>
  </conditionalFormatting>
  <conditionalFormatting sqref="O1743:O1746">
    <cfRule type="expression" dxfId="1579" priority="7469">
      <formula>"a1&lt;&gt;'Sheet 2'!a1"</formula>
    </cfRule>
  </conditionalFormatting>
  <conditionalFormatting sqref="O1749:O1752">
    <cfRule type="expression" dxfId="1578" priority="7454">
      <formula>"a1&lt;&gt;'Sheet 2'!a1"</formula>
    </cfRule>
  </conditionalFormatting>
  <conditionalFormatting sqref="O1755:O1758">
    <cfRule type="expression" dxfId="1577" priority="7439">
      <formula>"a1&lt;&gt;'Sheet 2'!a1"</formula>
    </cfRule>
  </conditionalFormatting>
  <conditionalFormatting sqref="O1761:O1764">
    <cfRule type="expression" dxfId="1576" priority="7424">
      <formula>"a1&lt;&gt;'Sheet 2'!a1"</formula>
    </cfRule>
  </conditionalFormatting>
  <conditionalFormatting sqref="O1767:O1770">
    <cfRule type="expression" dxfId="1575" priority="7409">
      <formula>"a1&lt;&gt;'Sheet 2'!a1"</formula>
    </cfRule>
  </conditionalFormatting>
  <conditionalFormatting sqref="O1773:O1776">
    <cfRule type="expression" dxfId="1574" priority="7394">
      <formula>"a1&lt;&gt;'Sheet 2'!a1"</formula>
    </cfRule>
  </conditionalFormatting>
  <conditionalFormatting sqref="O1779:O1782">
    <cfRule type="expression" dxfId="1573" priority="7381">
      <formula>"a1&lt;&gt;'Sheet 2'!a1"</formula>
    </cfRule>
  </conditionalFormatting>
  <conditionalFormatting sqref="O1785:O1788">
    <cfRule type="expression" dxfId="1572" priority="7339">
      <formula>"a1&lt;&gt;'Sheet 2'!a1"</formula>
    </cfRule>
  </conditionalFormatting>
  <conditionalFormatting sqref="O1791:O1794">
    <cfRule type="expression" dxfId="1571" priority="7318">
      <formula>"a1&lt;&gt;'Sheet 2'!a1"</formula>
    </cfRule>
  </conditionalFormatting>
  <conditionalFormatting sqref="O1797:O1800">
    <cfRule type="expression" dxfId="1570" priority="7297">
      <formula>"a1&lt;&gt;'Sheet 2'!a1"</formula>
    </cfRule>
  </conditionalFormatting>
  <conditionalFormatting sqref="O1803:O1806">
    <cfRule type="expression" dxfId="1569" priority="7276">
      <formula>"a1&lt;&gt;'Sheet 2'!a1"</formula>
    </cfRule>
  </conditionalFormatting>
  <conditionalFormatting sqref="O1809:O1812">
    <cfRule type="expression" dxfId="1568" priority="7234">
      <formula>"a1&lt;&gt;'Sheet 2'!a1"</formula>
    </cfRule>
  </conditionalFormatting>
  <conditionalFormatting sqref="O1815:O1818">
    <cfRule type="expression" dxfId="1567" priority="7213">
      <formula>"a1&lt;&gt;'Sheet 2'!a1"</formula>
    </cfRule>
  </conditionalFormatting>
  <conditionalFormatting sqref="O1821:O1824">
    <cfRule type="expression" dxfId="1566" priority="7192">
      <formula>"a1&lt;&gt;'Sheet 2'!a1"</formula>
    </cfRule>
  </conditionalFormatting>
  <conditionalFormatting sqref="O1827:O1830">
    <cfRule type="expression" dxfId="1565" priority="7171">
      <formula>"a1&lt;&gt;'Sheet 2'!a1"</formula>
    </cfRule>
  </conditionalFormatting>
  <conditionalFormatting sqref="O1833:O1836">
    <cfRule type="expression" dxfId="1564" priority="7150">
      <formula>"a1&lt;&gt;'Sheet 2'!a1"</formula>
    </cfRule>
  </conditionalFormatting>
  <conditionalFormatting sqref="O1839:O1842">
    <cfRule type="expression" dxfId="1563" priority="7129">
      <formula>"a1&lt;&gt;'Sheet 2'!a1"</formula>
    </cfRule>
  </conditionalFormatting>
  <conditionalFormatting sqref="O1845:O1848">
    <cfRule type="expression" dxfId="1562" priority="7108">
      <formula>"a1&lt;&gt;'Sheet 2'!a1"</formula>
    </cfRule>
  </conditionalFormatting>
  <conditionalFormatting sqref="O1851:O1854">
    <cfRule type="expression" dxfId="1561" priority="7087">
      <formula>"a1&lt;&gt;'Sheet 2'!a1"</formula>
    </cfRule>
  </conditionalFormatting>
  <conditionalFormatting sqref="O1857:O1860">
    <cfRule type="expression" dxfId="1560" priority="7066">
      <formula>"a1&lt;&gt;'Sheet 2'!a1"</formula>
    </cfRule>
  </conditionalFormatting>
  <conditionalFormatting sqref="O1863:O1866">
    <cfRule type="expression" dxfId="1559" priority="7045">
      <formula>"a1&lt;&gt;'Sheet 2'!a1"</formula>
    </cfRule>
  </conditionalFormatting>
  <conditionalFormatting sqref="O1869:O1872">
    <cfRule type="expression" dxfId="1558" priority="7024">
      <formula>"a1&lt;&gt;'Sheet 2'!a1"</formula>
    </cfRule>
  </conditionalFormatting>
  <conditionalFormatting sqref="O1875:O1878">
    <cfRule type="expression" dxfId="1557" priority="7003">
      <formula>"a1&lt;&gt;'Sheet 2'!a1"</formula>
    </cfRule>
  </conditionalFormatting>
  <conditionalFormatting sqref="O1881:O1884">
    <cfRule type="expression" dxfId="1556" priority="6982">
      <formula>"a1&lt;&gt;'Sheet 2'!a1"</formula>
    </cfRule>
  </conditionalFormatting>
  <conditionalFormatting sqref="O1887:O1890">
    <cfRule type="expression" dxfId="1555" priority="6961">
      <formula>"a1&lt;&gt;'Sheet 2'!a1"</formula>
    </cfRule>
  </conditionalFormatting>
  <conditionalFormatting sqref="O1893:O1896">
    <cfRule type="expression" dxfId="1554" priority="6940">
      <formula>"a1&lt;&gt;'Sheet 2'!a1"</formula>
    </cfRule>
  </conditionalFormatting>
  <conditionalFormatting sqref="O1899:O1902">
    <cfRule type="expression" dxfId="1553" priority="6919">
      <formula>"a1&lt;&gt;'Sheet 2'!a1"</formula>
    </cfRule>
  </conditionalFormatting>
  <conditionalFormatting sqref="O1905:O1908">
    <cfRule type="expression" dxfId="1552" priority="6898">
      <formula>"a1&lt;&gt;'Sheet 2'!a1"</formula>
    </cfRule>
  </conditionalFormatting>
  <conditionalFormatting sqref="O1911:O1914">
    <cfRule type="expression" dxfId="1551" priority="6877">
      <formula>"a1&lt;&gt;'Sheet 2'!a1"</formula>
    </cfRule>
  </conditionalFormatting>
  <conditionalFormatting sqref="O1917:O1920">
    <cfRule type="expression" dxfId="1550" priority="6856">
      <formula>"a1&lt;&gt;'Sheet 2'!a1"</formula>
    </cfRule>
  </conditionalFormatting>
  <conditionalFormatting sqref="O1923:O1926">
    <cfRule type="expression" dxfId="1549" priority="6835">
      <formula>"a1&lt;&gt;'Sheet 2'!a1"</formula>
    </cfRule>
  </conditionalFormatting>
  <conditionalFormatting sqref="O1929:O1932">
    <cfRule type="expression" dxfId="1548" priority="6814">
      <formula>"a1&lt;&gt;'Sheet 2'!a1"</formula>
    </cfRule>
  </conditionalFormatting>
  <conditionalFormatting sqref="O1935:O1938">
    <cfRule type="expression" dxfId="1547" priority="6793">
      <formula>"a1&lt;&gt;'Sheet 2'!a1"</formula>
    </cfRule>
  </conditionalFormatting>
  <conditionalFormatting sqref="O1941:O1944">
    <cfRule type="expression" dxfId="1546" priority="6730">
      <formula>"a1&lt;&gt;'Sheet 2'!a1"</formula>
    </cfRule>
  </conditionalFormatting>
  <conditionalFormatting sqref="O1947:O1950">
    <cfRule type="expression" dxfId="1545" priority="6734">
      <formula>"a1&lt;&gt;'Sheet 2'!a1"</formula>
    </cfRule>
  </conditionalFormatting>
  <conditionalFormatting sqref="O1953:O1956">
    <cfRule type="expression" dxfId="1544" priority="6751">
      <formula>"a1&lt;&gt;'Sheet 2'!a1"</formula>
    </cfRule>
  </conditionalFormatting>
  <conditionalFormatting sqref="O1959:O1962">
    <cfRule type="expression" dxfId="1543" priority="6688">
      <formula>"a1&lt;&gt;'Sheet 2'!a1"</formula>
    </cfRule>
  </conditionalFormatting>
  <conditionalFormatting sqref="O1965:O1968">
    <cfRule type="expression" dxfId="1542" priority="6667">
      <formula>"a1&lt;&gt;'Sheet 2'!a1"</formula>
    </cfRule>
  </conditionalFormatting>
  <conditionalFormatting sqref="O1971:O1974">
    <cfRule type="expression" dxfId="1541" priority="6646">
      <formula>"a1&lt;&gt;'Sheet 2'!a1"</formula>
    </cfRule>
  </conditionalFormatting>
  <conditionalFormatting sqref="O1977:O1980">
    <cfRule type="expression" dxfId="1540" priority="6625">
      <formula>"a1&lt;&gt;'Sheet 2'!a1"</formula>
    </cfRule>
  </conditionalFormatting>
  <conditionalFormatting sqref="O1983:O1986">
    <cfRule type="expression" dxfId="1539" priority="6604">
      <formula>"a1&lt;&gt;'Sheet 2'!a1"</formula>
    </cfRule>
  </conditionalFormatting>
  <conditionalFormatting sqref="O1989:O1992">
    <cfRule type="expression" dxfId="1538" priority="6562">
      <formula>"a1&lt;&gt;'Sheet 2'!a1"</formula>
    </cfRule>
  </conditionalFormatting>
  <conditionalFormatting sqref="O1995:O1998">
    <cfRule type="expression" dxfId="1537" priority="6541">
      <formula>"a1&lt;&gt;'Sheet 2'!a1"</formula>
    </cfRule>
  </conditionalFormatting>
  <conditionalFormatting sqref="O2001:O2004">
    <cfRule type="expression" dxfId="1536" priority="6499">
      <formula>"a1&lt;&gt;'Sheet 2'!a1"</formula>
    </cfRule>
  </conditionalFormatting>
  <conditionalFormatting sqref="O2007:O2010">
    <cfRule type="expression" dxfId="1535" priority="6478">
      <formula>"a1&lt;&gt;'Sheet 2'!a1"</formula>
    </cfRule>
  </conditionalFormatting>
  <conditionalFormatting sqref="O2013:O2016">
    <cfRule type="expression" dxfId="1534" priority="6457">
      <formula>"a1&lt;&gt;'Sheet 2'!a1"</formula>
    </cfRule>
  </conditionalFormatting>
  <conditionalFormatting sqref="O2019:O2022">
    <cfRule type="expression" dxfId="1533" priority="6436">
      <formula>"a1&lt;&gt;'Sheet 2'!a1"</formula>
    </cfRule>
  </conditionalFormatting>
  <conditionalFormatting sqref="O2025:O2028">
    <cfRule type="expression" dxfId="1532" priority="6415">
      <formula>"a1&lt;&gt;'Sheet 2'!a1"</formula>
    </cfRule>
  </conditionalFormatting>
  <conditionalFormatting sqref="O2031:O2034">
    <cfRule type="expression" dxfId="1531" priority="6394">
      <formula>"a1&lt;&gt;'Sheet 2'!a1"</formula>
    </cfRule>
  </conditionalFormatting>
  <conditionalFormatting sqref="O2037:O2040">
    <cfRule type="expression" dxfId="1530" priority="6373">
      <formula>"a1&lt;&gt;'Sheet 2'!a1"</formula>
    </cfRule>
  </conditionalFormatting>
  <conditionalFormatting sqref="O2043:O2046">
    <cfRule type="expression" dxfId="1529" priority="6352">
      <formula>"a1&lt;&gt;'Sheet 2'!a1"</formula>
    </cfRule>
  </conditionalFormatting>
  <conditionalFormatting sqref="O2049:O2052">
    <cfRule type="expression" dxfId="1528" priority="6331">
      <formula>"a1&lt;&gt;'Sheet 2'!a1"</formula>
    </cfRule>
  </conditionalFormatting>
  <conditionalFormatting sqref="O2055:O2058">
    <cfRule type="expression" dxfId="1527" priority="6310">
      <formula>"a1&lt;&gt;'Sheet 2'!a1"</formula>
    </cfRule>
  </conditionalFormatting>
  <conditionalFormatting sqref="O2061:O2064">
    <cfRule type="expression" dxfId="1526" priority="6289">
      <formula>"a1&lt;&gt;'Sheet 2'!a1"</formula>
    </cfRule>
  </conditionalFormatting>
  <conditionalFormatting sqref="O2067:O2070">
    <cfRule type="expression" dxfId="1525" priority="6268">
      <formula>"a1&lt;&gt;'Sheet 2'!a1"</formula>
    </cfRule>
  </conditionalFormatting>
  <conditionalFormatting sqref="O2073:O2076">
    <cfRule type="expression" dxfId="1524" priority="6247">
      <formula>"a1&lt;&gt;'Sheet 2'!a1"</formula>
    </cfRule>
  </conditionalFormatting>
  <conditionalFormatting sqref="O2079:O2082">
    <cfRule type="expression" dxfId="1523" priority="6204">
      <formula>"a1&lt;&gt;'Sheet 2'!a1"</formula>
    </cfRule>
  </conditionalFormatting>
  <conditionalFormatting sqref="O2085:O2088">
    <cfRule type="expression" dxfId="1522" priority="6182">
      <formula>"a1&lt;&gt;'Sheet 2'!a1"</formula>
    </cfRule>
  </conditionalFormatting>
  <conditionalFormatting sqref="O2091:O2094">
    <cfRule type="expression" dxfId="1521" priority="6160">
      <formula>"a1&lt;&gt;'Sheet 2'!a1"</formula>
    </cfRule>
  </conditionalFormatting>
  <conditionalFormatting sqref="O2097:O2100">
    <cfRule type="expression" dxfId="1520" priority="6138">
      <formula>"a1&lt;&gt;'Sheet 2'!a1"</formula>
    </cfRule>
  </conditionalFormatting>
  <conditionalFormatting sqref="O2103:O2106">
    <cfRule type="expression" dxfId="1519" priority="6116">
      <formula>"a1&lt;&gt;'Sheet 2'!a1"</formula>
    </cfRule>
  </conditionalFormatting>
  <conditionalFormatting sqref="O2109:O2112">
    <cfRule type="expression" dxfId="1518" priority="6093">
      <formula>"a1&lt;&gt;'Sheet 2'!a1"</formula>
    </cfRule>
  </conditionalFormatting>
  <conditionalFormatting sqref="O2115:O2118">
    <cfRule type="expression" dxfId="1517" priority="6070">
      <formula>"a1&lt;&gt;'Sheet 2'!a1"</formula>
    </cfRule>
  </conditionalFormatting>
  <conditionalFormatting sqref="O2121:O2124">
    <cfRule type="expression" dxfId="1516" priority="6047">
      <formula>"a1&lt;&gt;'Sheet 2'!a1"</formula>
    </cfRule>
  </conditionalFormatting>
  <conditionalFormatting sqref="O2127:O2130">
    <cfRule type="expression" dxfId="1515" priority="6001">
      <formula>"a1&lt;&gt;'Sheet 2'!a1"</formula>
    </cfRule>
  </conditionalFormatting>
  <conditionalFormatting sqref="O2133:O2136">
    <cfRule type="expression" dxfId="1514" priority="5978">
      <formula>"a1&lt;&gt;'Sheet 2'!a1"</formula>
    </cfRule>
  </conditionalFormatting>
  <conditionalFormatting sqref="O2139:O2142">
    <cfRule type="expression" dxfId="1513" priority="5955">
      <formula>"a1&lt;&gt;'Sheet 2'!a1"</formula>
    </cfRule>
  </conditionalFormatting>
  <conditionalFormatting sqref="O2145:O2148">
    <cfRule type="expression" dxfId="1512" priority="5908">
      <formula>"a1&lt;&gt;'Sheet 2'!a1"</formula>
    </cfRule>
  </conditionalFormatting>
  <conditionalFormatting sqref="O2151:O2154">
    <cfRule type="expression" dxfId="1511" priority="5884">
      <formula>"a1&lt;&gt;'Sheet 2'!a1"</formula>
    </cfRule>
  </conditionalFormatting>
  <conditionalFormatting sqref="O2157:O2160">
    <cfRule type="expression" dxfId="1510" priority="5837">
      <formula>"a1&lt;&gt;'Sheet 2'!a1"</formula>
    </cfRule>
  </conditionalFormatting>
  <conditionalFormatting sqref="O2163:O2166">
    <cfRule type="expression" dxfId="1509" priority="5814">
      <formula>"a1&lt;&gt;'Sheet 2'!a1"</formula>
    </cfRule>
  </conditionalFormatting>
  <conditionalFormatting sqref="O2169:O2172">
    <cfRule type="expression" dxfId="1508" priority="5790">
      <formula>"a1&lt;&gt;'Sheet 2'!a1"</formula>
    </cfRule>
  </conditionalFormatting>
  <conditionalFormatting sqref="O2175:O2178">
    <cfRule type="expression" dxfId="1507" priority="5766">
      <formula>"a1&lt;&gt;'Sheet 2'!a1"</formula>
    </cfRule>
  </conditionalFormatting>
  <conditionalFormatting sqref="O2181:O2184">
    <cfRule type="expression" dxfId="1506" priority="5742">
      <formula>"a1&lt;&gt;'Sheet 2'!a1"</formula>
    </cfRule>
  </conditionalFormatting>
  <conditionalFormatting sqref="O2187:O2190">
    <cfRule type="expression" dxfId="1505" priority="5718">
      <formula>"a1&lt;&gt;'Sheet 2'!a1"</formula>
    </cfRule>
  </conditionalFormatting>
  <conditionalFormatting sqref="O2193:O2196">
    <cfRule type="expression" dxfId="1504" priority="5694">
      <formula>"a1&lt;&gt;'Sheet 2'!a1"</formula>
    </cfRule>
  </conditionalFormatting>
  <conditionalFormatting sqref="O2199:O2202">
    <cfRule type="expression" dxfId="1503" priority="5671">
      <formula>"a1&lt;&gt;'Sheet 2'!a1"</formula>
    </cfRule>
  </conditionalFormatting>
  <conditionalFormatting sqref="O2205:O2208">
    <cfRule type="expression" dxfId="1502" priority="5624">
      <formula>"a1&lt;&gt;'Sheet 2'!a1"</formula>
    </cfRule>
  </conditionalFormatting>
  <conditionalFormatting sqref="O2211:O2214">
    <cfRule type="expression" dxfId="1501" priority="5600">
      <formula>"a1&lt;&gt;'Sheet 2'!a1"</formula>
    </cfRule>
  </conditionalFormatting>
  <conditionalFormatting sqref="O2217:O2220">
    <cfRule type="expression" dxfId="1500" priority="5576">
      <formula>"a1&lt;&gt;'Sheet 2'!a1"</formula>
    </cfRule>
  </conditionalFormatting>
  <conditionalFormatting sqref="O2223:O2226">
    <cfRule type="expression" dxfId="1499" priority="5552">
      <formula>"a1&lt;&gt;'Sheet 2'!a1"</formula>
    </cfRule>
  </conditionalFormatting>
  <conditionalFormatting sqref="O2229:O2232">
    <cfRule type="expression" dxfId="1498" priority="5504">
      <formula>"a1&lt;&gt;'Sheet 2'!a1"</formula>
    </cfRule>
  </conditionalFormatting>
  <conditionalFormatting sqref="O2235:O2238">
    <cfRule type="expression" dxfId="1497" priority="5480">
      <formula>"a1&lt;&gt;'Sheet 2'!a1"</formula>
    </cfRule>
  </conditionalFormatting>
  <conditionalFormatting sqref="O2241:O2244">
    <cfRule type="expression" dxfId="1496" priority="5456">
      <formula>"a1&lt;&gt;'Sheet 2'!a1"</formula>
    </cfRule>
  </conditionalFormatting>
  <conditionalFormatting sqref="O2247:O2250">
    <cfRule type="expression" dxfId="1495" priority="5434">
      <formula>"a1&lt;&gt;'Sheet 2'!a1"</formula>
    </cfRule>
  </conditionalFormatting>
  <conditionalFormatting sqref="O2253:O2256">
    <cfRule type="expression" dxfId="1494" priority="5389">
      <formula>"a1&lt;&gt;'Sheet 2'!a1"</formula>
    </cfRule>
  </conditionalFormatting>
  <conditionalFormatting sqref="O2259:O2262">
    <cfRule type="expression" dxfId="1493" priority="5366">
      <formula>"a1&lt;&gt;'Sheet 2'!a1"</formula>
    </cfRule>
  </conditionalFormatting>
  <conditionalFormatting sqref="O2265:O2268">
    <cfRule type="expression" dxfId="1492" priority="5342">
      <formula>"a1&lt;&gt;'Sheet 2'!a1"</formula>
    </cfRule>
  </conditionalFormatting>
  <conditionalFormatting sqref="O2271:O2274">
    <cfRule type="expression" dxfId="1491" priority="5318">
      <formula>"a1&lt;&gt;'Sheet 2'!a1"</formula>
    </cfRule>
  </conditionalFormatting>
  <conditionalFormatting sqref="O2277:O2280">
    <cfRule type="expression" dxfId="1490" priority="5293">
      <formula>"a1&lt;&gt;'Sheet 2'!a1"</formula>
    </cfRule>
  </conditionalFormatting>
  <conditionalFormatting sqref="O2283:O2286">
    <cfRule type="expression" dxfId="1489" priority="5269">
      <formula>"a1&lt;&gt;'Sheet 2'!a1"</formula>
    </cfRule>
  </conditionalFormatting>
  <conditionalFormatting sqref="O2289:O2292">
    <cfRule type="expression" dxfId="1488" priority="5245">
      <formula>"a1&lt;&gt;'Sheet 2'!a1"</formula>
    </cfRule>
  </conditionalFormatting>
  <conditionalFormatting sqref="O2295:O2298">
    <cfRule type="expression" dxfId="1487" priority="5221">
      <formula>"a1&lt;&gt;'Sheet 2'!a1"</formula>
    </cfRule>
  </conditionalFormatting>
  <conditionalFormatting sqref="O2301:O2304">
    <cfRule type="expression" dxfId="1486" priority="5196">
      <formula>"a1&lt;&gt;'Sheet 2'!a1"</formula>
    </cfRule>
  </conditionalFormatting>
  <conditionalFormatting sqref="O2307:O2310">
    <cfRule type="expression" dxfId="1485" priority="5171">
      <formula>"a1&lt;&gt;'Sheet 2'!a1"</formula>
    </cfRule>
  </conditionalFormatting>
  <conditionalFormatting sqref="O2313:O2316">
    <cfRule type="expression" dxfId="1484" priority="5146">
      <formula>"a1&lt;&gt;'Sheet 2'!a1"</formula>
    </cfRule>
  </conditionalFormatting>
  <conditionalFormatting sqref="O2319:O2322">
    <cfRule type="expression" dxfId="1483" priority="5096">
      <formula>"a1&lt;&gt;'Sheet 2'!a1"</formula>
    </cfRule>
  </conditionalFormatting>
  <conditionalFormatting sqref="O2325:O2328">
    <cfRule type="expression" dxfId="1482" priority="5071">
      <formula>"a1&lt;&gt;'Sheet 2'!a1"</formula>
    </cfRule>
  </conditionalFormatting>
  <conditionalFormatting sqref="O2331:O2334">
    <cfRule type="expression" dxfId="1481" priority="5046">
      <formula>"a1&lt;&gt;'Sheet 2'!a1"</formula>
    </cfRule>
  </conditionalFormatting>
  <conditionalFormatting sqref="O2337:O2340">
    <cfRule type="expression" dxfId="1480" priority="5021">
      <formula>"a1&lt;&gt;'Sheet 2'!a1"</formula>
    </cfRule>
  </conditionalFormatting>
  <conditionalFormatting sqref="O2343:O2346">
    <cfRule type="expression" dxfId="1479" priority="4996">
      <formula>"a1&lt;&gt;'Sheet 2'!a1"</formula>
    </cfRule>
  </conditionalFormatting>
  <conditionalFormatting sqref="O2349:O2352">
    <cfRule type="expression" dxfId="1478" priority="4971">
      <formula>"a1&lt;&gt;'Sheet 2'!a1"</formula>
    </cfRule>
  </conditionalFormatting>
  <conditionalFormatting sqref="O2355:O2358">
    <cfRule type="expression" dxfId="1477" priority="4946">
      <formula>"a1&lt;&gt;'Sheet 2'!a1"</formula>
    </cfRule>
  </conditionalFormatting>
  <conditionalFormatting sqref="O2361:O2364">
    <cfRule type="expression" dxfId="1476" priority="4921">
      <formula>"a1&lt;&gt;'Sheet 2'!a1"</formula>
    </cfRule>
  </conditionalFormatting>
  <conditionalFormatting sqref="O2367:O2370">
    <cfRule type="expression" dxfId="1475" priority="4896">
      <formula>"a1&lt;&gt;'Sheet 2'!a1"</formula>
    </cfRule>
  </conditionalFormatting>
  <conditionalFormatting sqref="O2373:O2376">
    <cfRule type="expression" dxfId="1474" priority="4871">
      <formula>"a1&lt;&gt;'Sheet 2'!a1"</formula>
    </cfRule>
  </conditionalFormatting>
  <conditionalFormatting sqref="O2379:O2382">
    <cfRule type="expression" dxfId="1473" priority="4846">
      <formula>"a1&lt;&gt;'Sheet 2'!a1"</formula>
    </cfRule>
  </conditionalFormatting>
  <conditionalFormatting sqref="O2385:O2388">
    <cfRule type="expression" dxfId="1472" priority="4821">
      <formula>"a1&lt;&gt;'Sheet 2'!a1"</formula>
    </cfRule>
  </conditionalFormatting>
  <conditionalFormatting sqref="O2391:O2394">
    <cfRule type="expression" dxfId="1471" priority="4796">
      <formula>"a1&lt;&gt;'Sheet 2'!a1"</formula>
    </cfRule>
  </conditionalFormatting>
  <conditionalFormatting sqref="O2397:O2400">
    <cfRule type="expression" dxfId="1470" priority="4771">
      <formula>"a1&lt;&gt;'Sheet 2'!a1"</formula>
    </cfRule>
  </conditionalFormatting>
  <conditionalFormatting sqref="O2403:O2406">
    <cfRule type="expression" dxfId="1469" priority="4746">
      <formula>"a1&lt;&gt;'Sheet 2'!a1"</formula>
    </cfRule>
  </conditionalFormatting>
  <conditionalFormatting sqref="O2409:O2412">
    <cfRule type="expression" dxfId="1468" priority="4721">
      <formula>"a1&lt;&gt;'Sheet 2'!a1"</formula>
    </cfRule>
  </conditionalFormatting>
  <conditionalFormatting sqref="O2415:O2418">
    <cfRule type="expression" dxfId="1467" priority="4696">
      <formula>"a1&lt;&gt;'Sheet 2'!a1"</formula>
    </cfRule>
  </conditionalFormatting>
  <conditionalFormatting sqref="O2421:O2424">
    <cfRule type="expression" dxfId="1466" priority="4671">
      <formula>"a1&lt;&gt;'Sheet 2'!a1"</formula>
    </cfRule>
  </conditionalFormatting>
  <conditionalFormatting sqref="O2427:O2430">
    <cfRule type="expression" dxfId="1465" priority="4646">
      <formula>"a1&lt;&gt;'Sheet 2'!a1"</formula>
    </cfRule>
  </conditionalFormatting>
  <conditionalFormatting sqref="O2433:O2436">
    <cfRule type="expression" dxfId="1464" priority="4621">
      <formula>"a1&lt;&gt;'Sheet 2'!a1"</formula>
    </cfRule>
  </conditionalFormatting>
  <conditionalFormatting sqref="O2439:O2442">
    <cfRule type="expression" dxfId="1463" priority="4596">
      <formula>"a1&lt;&gt;'Sheet 2'!a1"</formula>
    </cfRule>
  </conditionalFormatting>
  <conditionalFormatting sqref="O2445:O2448">
    <cfRule type="expression" dxfId="1462" priority="4572">
      <formula>"a1&lt;&gt;'Sheet 2'!a1"</formula>
    </cfRule>
  </conditionalFormatting>
  <conditionalFormatting sqref="O2451:O2454">
    <cfRule type="expression" dxfId="1461" priority="4524">
      <formula>"a1&lt;&gt;'Sheet 2'!a1"</formula>
    </cfRule>
  </conditionalFormatting>
  <conditionalFormatting sqref="O2457:O2460">
    <cfRule type="expression" dxfId="1460" priority="4476">
      <formula>"a1&lt;&gt;'Sheet 2'!a1"</formula>
    </cfRule>
  </conditionalFormatting>
  <conditionalFormatting sqref="O2463:O2466">
    <cfRule type="expression" dxfId="1459" priority="4452">
      <formula>"a1&lt;&gt;'Sheet 2'!a1"</formula>
    </cfRule>
  </conditionalFormatting>
  <conditionalFormatting sqref="O2469:O2472">
    <cfRule type="expression" dxfId="1458" priority="4428">
      <formula>"a1&lt;&gt;'Sheet 2'!a1"</formula>
    </cfRule>
  </conditionalFormatting>
  <conditionalFormatting sqref="O2475:O2478">
    <cfRule type="expression" dxfId="1457" priority="4404">
      <formula>"a1&lt;&gt;'Sheet 2'!a1"</formula>
    </cfRule>
  </conditionalFormatting>
  <conditionalFormatting sqref="O2481:O2484">
    <cfRule type="expression" dxfId="1456" priority="4380">
      <formula>"a1&lt;&gt;'Sheet 2'!a1"</formula>
    </cfRule>
  </conditionalFormatting>
  <conditionalFormatting sqref="O2487:O2490">
    <cfRule type="expression" dxfId="1455" priority="4356">
      <formula>"a1&lt;&gt;'Sheet 2'!a1"</formula>
    </cfRule>
  </conditionalFormatting>
  <conditionalFormatting sqref="O2493:O2496">
    <cfRule type="expression" dxfId="1454" priority="4308">
      <formula>"a1&lt;&gt;'Sheet 2'!a1"</formula>
    </cfRule>
  </conditionalFormatting>
  <conditionalFormatting sqref="O2499:O2502">
    <cfRule type="expression" dxfId="1453" priority="4284">
      <formula>"a1&lt;&gt;'Sheet 2'!a1"</formula>
    </cfRule>
  </conditionalFormatting>
  <conditionalFormatting sqref="O2505:O2508">
    <cfRule type="expression" dxfId="1452" priority="4261">
      <formula>"a1&lt;&gt;'Sheet 2'!a1"</formula>
    </cfRule>
  </conditionalFormatting>
  <conditionalFormatting sqref="O2511:O2514">
    <cfRule type="expression" dxfId="1451" priority="4242">
      <formula>"a1&lt;&gt;'Sheet 2'!a1"</formula>
    </cfRule>
  </conditionalFormatting>
  <conditionalFormatting sqref="O2517:O2520">
    <cfRule type="expression" dxfId="1450" priority="4223">
      <formula>"a1&lt;&gt;'Sheet 2'!a1"</formula>
    </cfRule>
  </conditionalFormatting>
  <conditionalFormatting sqref="O2523:O2526">
    <cfRule type="expression" dxfId="1449" priority="4204">
      <formula>"a1&lt;&gt;'Sheet 2'!a1"</formula>
    </cfRule>
  </conditionalFormatting>
  <conditionalFormatting sqref="O2529:O2532">
    <cfRule type="expression" dxfId="1448" priority="4185">
      <formula>"a1&lt;&gt;'Sheet 2'!a1"</formula>
    </cfRule>
  </conditionalFormatting>
  <conditionalFormatting sqref="O2535:O2538">
    <cfRule type="expression" dxfId="1447" priority="4166">
      <formula>"a1&lt;&gt;'Sheet 2'!a1"</formula>
    </cfRule>
  </conditionalFormatting>
  <conditionalFormatting sqref="O2541:O2544">
    <cfRule type="expression" dxfId="1446" priority="4147">
      <formula>"a1&lt;&gt;'Sheet 2'!a1"</formula>
    </cfRule>
  </conditionalFormatting>
  <conditionalFormatting sqref="O2547:O2550">
    <cfRule type="expression" dxfId="1445" priority="4128">
      <formula>"a1&lt;&gt;'Sheet 2'!a1"</formula>
    </cfRule>
  </conditionalFormatting>
  <conditionalFormatting sqref="O2553:O2556">
    <cfRule type="expression" dxfId="1444" priority="4109">
      <formula>"a1&lt;&gt;'Sheet 2'!a1"</formula>
    </cfRule>
  </conditionalFormatting>
  <conditionalFormatting sqref="O2559:O2562">
    <cfRule type="expression" dxfId="1443" priority="4090">
      <formula>"a1&lt;&gt;'Sheet 2'!a1"</formula>
    </cfRule>
  </conditionalFormatting>
  <conditionalFormatting sqref="O2565:O2568">
    <cfRule type="expression" dxfId="1442" priority="4071">
      <formula>"a1&lt;&gt;'Sheet 2'!a1"</formula>
    </cfRule>
  </conditionalFormatting>
  <conditionalFormatting sqref="O2571:O2574">
    <cfRule type="expression" dxfId="1441" priority="4052">
      <formula>"a1&lt;&gt;'Sheet 2'!a1"</formula>
    </cfRule>
  </conditionalFormatting>
  <conditionalFormatting sqref="O2577:O2580">
    <cfRule type="expression" dxfId="1440" priority="4033">
      <formula>"a1&lt;&gt;'Sheet 2'!a1"</formula>
    </cfRule>
  </conditionalFormatting>
  <conditionalFormatting sqref="O2583:O2586">
    <cfRule type="expression" dxfId="1439" priority="4014">
      <formula>"a1&lt;&gt;'Sheet 2'!a1"</formula>
    </cfRule>
  </conditionalFormatting>
  <conditionalFormatting sqref="O2589:O2592">
    <cfRule type="expression" dxfId="1438" priority="3995">
      <formula>"a1&lt;&gt;'Sheet 2'!a1"</formula>
    </cfRule>
  </conditionalFormatting>
  <conditionalFormatting sqref="O2595:O2598">
    <cfRule type="expression" dxfId="1437" priority="3976">
      <formula>"a1&lt;&gt;'Sheet 2'!a1"</formula>
    </cfRule>
  </conditionalFormatting>
  <conditionalFormatting sqref="O2601:O2604">
    <cfRule type="expression" dxfId="1436" priority="3957">
      <formula>"a1&lt;&gt;'Sheet 2'!a1"</formula>
    </cfRule>
  </conditionalFormatting>
  <conditionalFormatting sqref="O2607:O2610">
    <cfRule type="expression" dxfId="1435" priority="3938">
      <formula>"a1&lt;&gt;'Sheet 2'!a1"</formula>
    </cfRule>
  </conditionalFormatting>
  <conditionalFormatting sqref="O2613:O2616">
    <cfRule type="expression" dxfId="1434" priority="3919">
      <formula>"a1&lt;&gt;'Sheet 2'!a1"</formula>
    </cfRule>
  </conditionalFormatting>
  <conditionalFormatting sqref="O2619:O2622">
    <cfRule type="expression" dxfId="1433" priority="3900">
      <formula>"a1&lt;&gt;'Sheet 2'!a1"</formula>
    </cfRule>
  </conditionalFormatting>
  <conditionalFormatting sqref="O2625:O2628">
    <cfRule type="expression" dxfId="1432" priority="3881">
      <formula>"a1&lt;&gt;'Sheet 2'!a1"</formula>
    </cfRule>
  </conditionalFormatting>
  <conditionalFormatting sqref="O2631:O2634">
    <cfRule type="expression" dxfId="1431" priority="3862">
      <formula>"a1&lt;&gt;'Sheet 2'!a1"</formula>
    </cfRule>
  </conditionalFormatting>
  <conditionalFormatting sqref="O2637:O2640">
    <cfRule type="expression" dxfId="1430" priority="3843">
      <formula>"a1&lt;&gt;'Sheet 2'!a1"</formula>
    </cfRule>
  </conditionalFormatting>
  <conditionalFormatting sqref="O2643:O2646">
    <cfRule type="expression" dxfId="1429" priority="3806">
      <formula>"a1&lt;&gt;'Sheet 2'!a1"</formula>
    </cfRule>
  </conditionalFormatting>
  <conditionalFormatting sqref="O2649:O2652">
    <cfRule type="expression" dxfId="1428" priority="3788">
      <formula>"a1&lt;&gt;'Sheet 2'!a1"</formula>
    </cfRule>
  </conditionalFormatting>
  <conditionalFormatting sqref="O2655:O2658">
    <cfRule type="expression" dxfId="1427" priority="3770">
      <formula>"a1&lt;&gt;'Sheet 2'!a1"</formula>
    </cfRule>
  </conditionalFormatting>
  <conditionalFormatting sqref="O2661:O2664">
    <cfRule type="expression" dxfId="1426" priority="3752">
      <formula>"a1&lt;&gt;'Sheet 2'!a1"</formula>
    </cfRule>
  </conditionalFormatting>
  <conditionalFormatting sqref="O2667:O2670">
    <cfRule type="expression" dxfId="1425" priority="3734">
      <formula>"a1&lt;&gt;'Sheet 2'!a1"</formula>
    </cfRule>
  </conditionalFormatting>
  <conditionalFormatting sqref="O2673:O2676">
    <cfRule type="expression" dxfId="1424" priority="3698">
      <formula>"a1&lt;&gt;'Sheet 2'!a1"</formula>
    </cfRule>
  </conditionalFormatting>
  <conditionalFormatting sqref="O2679:O2682">
    <cfRule type="expression" dxfId="1423" priority="3702">
      <formula>"a1&lt;&gt;'Sheet 2'!a1"</formula>
    </cfRule>
  </conditionalFormatting>
  <conditionalFormatting sqref="O2685:O2688">
    <cfRule type="expression" dxfId="1422" priority="3680">
      <formula>"a1&lt;&gt;'Sheet 2'!a1"</formula>
    </cfRule>
  </conditionalFormatting>
  <conditionalFormatting sqref="O2691:O2694">
    <cfRule type="expression" dxfId="1421" priority="3662">
      <formula>"a1&lt;&gt;'Sheet 2'!a1"</formula>
    </cfRule>
  </conditionalFormatting>
  <conditionalFormatting sqref="O2697:O2700">
    <cfRule type="expression" dxfId="1420" priority="3644">
      <formula>"a1&lt;&gt;'Sheet 2'!a1"</formula>
    </cfRule>
  </conditionalFormatting>
  <conditionalFormatting sqref="O2703:O2706">
    <cfRule type="expression" dxfId="1419" priority="3626">
      <formula>"a1&lt;&gt;'Sheet 2'!a1"</formula>
    </cfRule>
  </conditionalFormatting>
  <conditionalFormatting sqref="O2709:O2712">
    <cfRule type="expression" dxfId="1418" priority="3608">
      <formula>"a1&lt;&gt;'Sheet 2'!a1"</formula>
    </cfRule>
  </conditionalFormatting>
  <conditionalFormatting sqref="O2715:O2718">
    <cfRule type="expression" dxfId="1417" priority="3590">
      <formula>"a1&lt;&gt;'Sheet 2'!a1"</formula>
    </cfRule>
  </conditionalFormatting>
  <conditionalFormatting sqref="O2721:O2724">
    <cfRule type="expression" dxfId="1416" priority="3572">
      <formula>"a1&lt;&gt;'Sheet 2'!a1"</formula>
    </cfRule>
  </conditionalFormatting>
  <conditionalFormatting sqref="O2727:O2730">
    <cfRule type="expression" dxfId="1415" priority="3554">
      <formula>"a1&lt;&gt;'Sheet 2'!a1"</formula>
    </cfRule>
  </conditionalFormatting>
  <conditionalFormatting sqref="O2733:O2736">
    <cfRule type="expression" dxfId="1414" priority="3536">
      <formula>"a1&lt;&gt;'Sheet 2'!a1"</formula>
    </cfRule>
  </conditionalFormatting>
  <conditionalFormatting sqref="O2739:O2742">
    <cfRule type="expression" dxfId="1413" priority="3518">
      <formula>"a1&lt;&gt;'Sheet 2'!a1"</formula>
    </cfRule>
  </conditionalFormatting>
  <conditionalFormatting sqref="O2745:O2748">
    <cfRule type="expression" dxfId="1412" priority="3500">
      <formula>"a1&lt;&gt;'Sheet 2'!a1"</formula>
    </cfRule>
  </conditionalFormatting>
  <conditionalFormatting sqref="O2751:O2754">
    <cfRule type="expression" dxfId="1411" priority="3482">
      <formula>"a1&lt;&gt;'Sheet 2'!a1"</formula>
    </cfRule>
  </conditionalFormatting>
  <conditionalFormatting sqref="O2757:O2760">
    <cfRule type="expression" dxfId="1410" priority="3464">
      <formula>"a1&lt;&gt;'Sheet 2'!a1"</formula>
    </cfRule>
  </conditionalFormatting>
  <conditionalFormatting sqref="O2763:O2766">
    <cfRule type="expression" dxfId="1409" priority="3446">
      <formula>"a1&lt;&gt;'Sheet 2'!a1"</formula>
    </cfRule>
  </conditionalFormatting>
  <conditionalFormatting sqref="O2769:O2772">
    <cfRule type="expression" dxfId="1408" priority="3428">
      <formula>"a1&lt;&gt;'Sheet 2'!a1"</formula>
    </cfRule>
  </conditionalFormatting>
  <conditionalFormatting sqref="O2775:O2778">
    <cfRule type="expression" dxfId="1407" priority="3410">
      <formula>"a1&lt;&gt;'Sheet 2'!a1"</formula>
    </cfRule>
  </conditionalFormatting>
  <conditionalFormatting sqref="O2781:O2784">
    <cfRule type="expression" dxfId="1406" priority="3392">
      <formula>"a1&lt;&gt;'Sheet 2'!a1"</formula>
    </cfRule>
  </conditionalFormatting>
  <conditionalFormatting sqref="O2787:O2790">
    <cfRule type="expression" dxfId="1405" priority="3356">
      <formula>"a1&lt;&gt;'Sheet 2'!a1"</formula>
    </cfRule>
  </conditionalFormatting>
  <conditionalFormatting sqref="O2793:O2796">
    <cfRule type="expression" dxfId="1404" priority="3338">
      <formula>"a1&lt;&gt;'Sheet 2'!a1"</formula>
    </cfRule>
  </conditionalFormatting>
  <conditionalFormatting sqref="O2799:O2802">
    <cfRule type="expression" dxfId="1403" priority="3320">
      <formula>"a1&lt;&gt;'Sheet 2'!a1"</formula>
    </cfRule>
  </conditionalFormatting>
  <conditionalFormatting sqref="O2805:O2808">
    <cfRule type="expression" dxfId="1402" priority="3302">
      <formula>"a1&lt;&gt;'Sheet 2'!a1"</formula>
    </cfRule>
  </conditionalFormatting>
  <conditionalFormatting sqref="O2811:O2814">
    <cfRule type="expression" dxfId="1401" priority="3284">
      <formula>"a1&lt;&gt;'Sheet 2'!a1"</formula>
    </cfRule>
  </conditionalFormatting>
  <conditionalFormatting sqref="O2817:O2820">
    <cfRule type="expression" dxfId="1400" priority="3266">
      <formula>"a1&lt;&gt;'Sheet 2'!a1"</formula>
    </cfRule>
  </conditionalFormatting>
  <conditionalFormatting sqref="O2823:O2826">
    <cfRule type="expression" dxfId="1399" priority="3248">
      <formula>"a1&lt;&gt;'Sheet 2'!a1"</formula>
    </cfRule>
  </conditionalFormatting>
  <conditionalFormatting sqref="O2829:O2832">
    <cfRule type="expression" dxfId="1398" priority="3230">
      <formula>"a1&lt;&gt;'Sheet 2'!a1"</formula>
    </cfRule>
  </conditionalFormatting>
  <conditionalFormatting sqref="O2835:O2838">
    <cfRule type="expression" dxfId="1397" priority="3212">
      <formula>"a1&lt;&gt;'Sheet 2'!a1"</formula>
    </cfRule>
  </conditionalFormatting>
  <conditionalFormatting sqref="O2841:O2844">
    <cfRule type="expression" dxfId="1396" priority="3176">
      <formula>"a1&lt;&gt;'Sheet 2'!a1"</formula>
    </cfRule>
  </conditionalFormatting>
  <conditionalFormatting sqref="O2847:O2850">
    <cfRule type="expression" dxfId="1395" priority="3158">
      <formula>"a1&lt;&gt;'Sheet 2'!a1"</formula>
    </cfRule>
  </conditionalFormatting>
  <conditionalFormatting sqref="O2853:O2856">
    <cfRule type="expression" dxfId="1394" priority="3140">
      <formula>"a1&lt;&gt;'Sheet 2'!a1"</formula>
    </cfRule>
  </conditionalFormatting>
  <conditionalFormatting sqref="O2859:O2862">
    <cfRule type="expression" dxfId="1393" priority="3122">
      <formula>"a1&lt;&gt;'Sheet 2'!a1"</formula>
    </cfRule>
  </conditionalFormatting>
  <conditionalFormatting sqref="O2865:O2868">
    <cfRule type="expression" dxfId="1392" priority="3104">
      <formula>"a1&lt;&gt;'Sheet 2'!a1"</formula>
    </cfRule>
  </conditionalFormatting>
  <conditionalFormatting sqref="O2871:O2874">
    <cfRule type="expression" dxfId="1391" priority="3086">
      <formula>"a1&lt;&gt;'Sheet 2'!a1"</formula>
    </cfRule>
  </conditionalFormatting>
  <conditionalFormatting sqref="O2877:O2880">
    <cfRule type="expression" dxfId="1390" priority="3068">
      <formula>"a1&lt;&gt;'Sheet 2'!a1"</formula>
    </cfRule>
  </conditionalFormatting>
  <conditionalFormatting sqref="O2883:O2886">
    <cfRule type="expression" dxfId="1389" priority="3050">
      <formula>"a1&lt;&gt;'Sheet 2'!a1"</formula>
    </cfRule>
  </conditionalFormatting>
  <conditionalFormatting sqref="O2889:O2892">
    <cfRule type="expression" dxfId="1388" priority="3032">
      <formula>"a1&lt;&gt;'Sheet 2'!a1"</formula>
    </cfRule>
  </conditionalFormatting>
  <conditionalFormatting sqref="O2895:O2898">
    <cfRule type="expression" dxfId="1387" priority="2996">
      <formula>"a1&lt;&gt;'Sheet 2'!a1"</formula>
    </cfRule>
  </conditionalFormatting>
  <conditionalFormatting sqref="O2901:O2904">
    <cfRule type="expression" dxfId="1386" priority="2978">
      <formula>"a1&lt;&gt;'Sheet 2'!a1"</formula>
    </cfRule>
  </conditionalFormatting>
  <conditionalFormatting sqref="O2907:O2910">
    <cfRule type="expression" dxfId="1385" priority="2960">
      <formula>"a1&lt;&gt;'Sheet 2'!a1"</formula>
    </cfRule>
  </conditionalFormatting>
  <conditionalFormatting sqref="O2913:O2916">
    <cfRule type="expression" dxfId="1384" priority="2942">
      <formula>"a1&lt;&gt;'Sheet 2'!a1"</formula>
    </cfRule>
  </conditionalFormatting>
  <conditionalFormatting sqref="O2919:O2922">
    <cfRule type="expression" dxfId="1383" priority="2924">
      <formula>"a1&lt;&gt;'Sheet 2'!a1"</formula>
    </cfRule>
  </conditionalFormatting>
  <conditionalFormatting sqref="O2925:O2928">
    <cfRule type="expression" dxfId="1382" priority="2906">
      <formula>"a1&lt;&gt;'Sheet 2'!a1"</formula>
    </cfRule>
  </conditionalFormatting>
  <conditionalFormatting sqref="O2931:O2934">
    <cfRule type="expression" dxfId="1381" priority="2888">
      <formula>"a1&lt;&gt;'Sheet 2'!a1"</formula>
    </cfRule>
  </conditionalFormatting>
  <conditionalFormatting sqref="O2937:O2940">
    <cfRule type="expression" dxfId="1380" priority="2870">
      <formula>"a1&lt;&gt;'Sheet 2'!a1"</formula>
    </cfRule>
  </conditionalFormatting>
  <conditionalFormatting sqref="O2943:O2946">
    <cfRule type="expression" dxfId="1379" priority="2852">
      <formula>"a1&lt;&gt;'Sheet 2'!a1"</formula>
    </cfRule>
  </conditionalFormatting>
  <conditionalFormatting sqref="O2949:O2952">
    <cfRule type="expression" dxfId="1378" priority="2834">
      <formula>"a1&lt;&gt;'Sheet 2'!a1"</formula>
    </cfRule>
  </conditionalFormatting>
  <conditionalFormatting sqref="O2955:O2958">
    <cfRule type="expression" dxfId="1377" priority="2816">
      <formula>"a1&lt;&gt;'Sheet 2'!a1"</formula>
    </cfRule>
  </conditionalFormatting>
  <conditionalFormatting sqref="O2961:O2964">
    <cfRule type="expression" dxfId="1376" priority="2798">
      <formula>"a1&lt;&gt;'Sheet 2'!a1"</formula>
    </cfRule>
  </conditionalFormatting>
  <conditionalFormatting sqref="O2967:O2970">
    <cfRule type="expression" dxfId="1375" priority="2763">
      <formula>"a1&lt;&gt;'Sheet 2'!a1"</formula>
    </cfRule>
  </conditionalFormatting>
  <conditionalFormatting sqref="O2973:O2976">
    <cfRule type="expression" dxfId="1374" priority="2745">
      <formula>"a1&lt;&gt;'Sheet 2'!a1"</formula>
    </cfRule>
  </conditionalFormatting>
  <conditionalFormatting sqref="O2979:O2982">
    <cfRule type="expression" dxfId="1373" priority="2727">
      <formula>"a1&lt;&gt;'Sheet 2'!a1"</formula>
    </cfRule>
  </conditionalFormatting>
  <conditionalFormatting sqref="O2985:O2988">
    <cfRule type="expression" dxfId="1372" priority="2710">
      <formula>"a1&lt;&gt;'Sheet 2'!a1"</formula>
    </cfRule>
  </conditionalFormatting>
  <conditionalFormatting sqref="O2991:O2994">
    <cfRule type="expression" dxfId="1371" priority="2692">
      <formula>"a1&lt;&gt;'Sheet 2'!a1"</formula>
    </cfRule>
  </conditionalFormatting>
  <conditionalFormatting sqref="O2997:O3000">
    <cfRule type="expression" dxfId="1370" priority="2674">
      <formula>"a1&lt;&gt;'Sheet 2'!a1"</formula>
    </cfRule>
  </conditionalFormatting>
  <conditionalFormatting sqref="O3003:O3006">
    <cfRule type="expression" dxfId="1369" priority="2656">
      <formula>"a1&lt;&gt;'Sheet 2'!a1"</formula>
    </cfRule>
  </conditionalFormatting>
  <conditionalFormatting sqref="O3009:O3012">
    <cfRule type="expression" dxfId="1368" priority="2638">
      <formula>"a1&lt;&gt;'Sheet 2'!a1"</formula>
    </cfRule>
  </conditionalFormatting>
  <conditionalFormatting sqref="O3015:O3018">
    <cfRule type="expression" dxfId="1367" priority="2620">
      <formula>"a1&lt;&gt;'Sheet 2'!a1"</formula>
    </cfRule>
  </conditionalFormatting>
  <conditionalFormatting sqref="O3021:O3024">
    <cfRule type="expression" dxfId="1366" priority="2602">
      <formula>"a1&lt;&gt;'Sheet 2'!a1"</formula>
    </cfRule>
  </conditionalFormatting>
  <conditionalFormatting sqref="O3027:O3030">
    <cfRule type="expression" dxfId="1365" priority="2584">
      <formula>"a1&lt;&gt;'Sheet 2'!a1"</formula>
    </cfRule>
  </conditionalFormatting>
  <conditionalFormatting sqref="O3033:O3036">
    <cfRule type="expression" dxfId="1364" priority="2566">
      <formula>"a1&lt;&gt;'Sheet 2'!a1"</formula>
    </cfRule>
  </conditionalFormatting>
  <conditionalFormatting sqref="O3039:O3042">
    <cfRule type="expression" dxfId="1363" priority="2548">
      <formula>"a1&lt;&gt;'Sheet 2'!a1"</formula>
    </cfRule>
  </conditionalFormatting>
  <conditionalFormatting sqref="O3045:O3048">
    <cfRule type="expression" dxfId="1362" priority="2530">
      <formula>"a1&lt;&gt;'Sheet 2'!a1"</formula>
    </cfRule>
  </conditionalFormatting>
  <conditionalFormatting sqref="O3051:O3054">
    <cfRule type="expression" dxfId="1361" priority="2512">
      <formula>"a1&lt;&gt;'Sheet 2'!a1"</formula>
    </cfRule>
  </conditionalFormatting>
  <conditionalFormatting sqref="O3057:O3060">
    <cfRule type="expression" dxfId="1360" priority="2494">
      <formula>"a1&lt;&gt;'Sheet 2'!a1"</formula>
    </cfRule>
  </conditionalFormatting>
  <conditionalFormatting sqref="O3063:O3066">
    <cfRule type="expression" dxfId="1359" priority="2476">
      <formula>"a1&lt;&gt;'Sheet 2'!a1"</formula>
    </cfRule>
  </conditionalFormatting>
  <conditionalFormatting sqref="O3069:O3072">
    <cfRule type="expression" dxfId="1358" priority="2458">
      <formula>"a1&lt;&gt;'Sheet 2'!a1"</formula>
    </cfRule>
  </conditionalFormatting>
  <conditionalFormatting sqref="O3075:O3078">
    <cfRule type="expression" dxfId="1357" priority="2440">
      <formula>"a1&lt;&gt;'Sheet 2'!a1"</formula>
    </cfRule>
  </conditionalFormatting>
  <conditionalFormatting sqref="O3081:O3084">
    <cfRule type="expression" dxfId="1356" priority="2422">
      <formula>"a1&lt;&gt;'Sheet 2'!a1"</formula>
    </cfRule>
  </conditionalFormatting>
  <conditionalFormatting sqref="O3087:O3090">
    <cfRule type="expression" dxfId="1355" priority="2404">
      <formula>"a1&lt;&gt;'Sheet 2'!a1"</formula>
    </cfRule>
  </conditionalFormatting>
  <conditionalFormatting sqref="O3093:O3096">
    <cfRule type="expression" dxfId="1354" priority="2386">
      <formula>"a1&lt;&gt;'Sheet 2'!a1"</formula>
    </cfRule>
  </conditionalFormatting>
  <conditionalFormatting sqref="O3099:O3102">
    <cfRule type="expression" dxfId="1353" priority="2368">
      <formula>"a1&lt;&gt;'Sheet 2'!a1"</formula>
    </cfRule>
  </conditionalFormatting>
  <conditionalFormatting sqref="O3105:O3108">
    <cfRule type="expression" dxfId="1352" priority="2332">
      <formula>"a1&lt;&gt;'Sheet 2'!a1"</formula>
    </cfRule>
  </conditionalFormatting>
  <conditionalFormatting sqref="O3111:O3114">
    <cfRule type="expression" dxfId="1351" priority="2314">
      <formula>"a1&lt;&gt;'Sheet 2'!a1"</formula>
    </cfRule>
  </conditionalFormatting>
  <conditionalFormatting sqref="O3117:O3120">
    <cfRule type="expression" dxfId="1350" priority="2296">
      <formula>"a1&lt;&gt;'Sheet 2'!a1"</formula>
    </cfRule>
  </conditionalFormatting>
  <conditionalFormatting sqref="O3123:O3126">
    <cfRule type="expression" dxfId="1349" priority="2278">
      <formula>"a1&lt;&gt;'Sheet 2'!a1"</formula>
    </cfRule>
  </conditionalFormatting>
  <conditionalFormatting sqref="O3129:O3132">
    <cfRule type="expression" dxfId="1348" priority="2260">
      <formula>"a1&lt;&gt;'Sheet 2'!a1"</formula>
    </cfRule>
  </conditionalFormatting>
  <conditionalFormatting sqref="O3135:O3138">
    <cfRule type="expression" dxfId="1347" priority="2242">
      <formula>"a1&lt;&gt;'Sheet 2'!a1"</formula>
    </cfRule>
  </conditionalFormatting>
  <conditionalFormatting sqref="O3141:O3144">
    <cfRule type="expression" dxfId="1346" priority="2224">
      <formula>"a1&lt;&gt;'Sheet 2'!a1"</formula>
    </cfRule>
  </conditionalFormatting>
  <conditionalFormatting sqref="O3147:O3150">
    <cfRule type="expression" dxfId="1345" priority="2206">
      <formula>"a1&lt;&gt;'Sheet 2'!a1"</formula>
    </cfRule>
  </conditionalFormatting>
  <conditionalFormatting sqref="O3153:O3156">
    <cfRule type="expression" dxfId="1344" priority="2188">
      <formula>"a1&lt;&gt;'Sheet 2'!a1"</formula>
    </cfRule>
  </conditionalFormatting>
  <conditionalFormatting sqref="O3159:O3162">
    <cfRule type="expression" dxfId="1343" priority="2170">
      <formula>"a1&lt;&gt;'Sheet 2'!a1"</formula>
    </cfRule>
  </conditionalFormatting>
  <conditionalFormatting sqref="O3165:O3168">
    <cfRule type="expression" dxfId="1342" priority="2134">
      <formula>"a1&lt;&gt;'Sheet 2'!a1"</formula>
    </cfRule>
  </conditionalFormatting>
  <conditionalFormatting sqref="O3171:O3174">
    <cfRule type="expression" dxfId="1341" priority="2116">
      <formula>"a1&lt;&gt;'Sheet 2'!a1"</formula>
    </cfRule>
  </conditionalFormatting>
  <conditionalFormatting sqref="O3177:O3180">
    <cfRule type="expression" dxfId="1340" priority="2098">
      <formula>"a1&lt;&gt;'Sheet 2'!a1"</formula>
    </cfRule>
  </conditionalFormatting>
  <conditionalFormatting sqref="O3183:O3186">
    <cfRule type="expression" dxfId="1339" priority="2080">
      <formula>"a1&lt;&gt;'Sheet 2'!a1"</formula>
    </cfRule>
  </conditionalFormatting>
  <conditionalFormatting sqref="O3189:O3192">
    <cfRule type="expression" dxfId="1338" priority="2062">
      <formula>"a1&lt;&gt;'Sheet 2'!a1"</formula>
    </cfRule>
  </conditionalFormatting>
  <conditionalFormatting sqref="O3195:O3198">
    <cfRule type="expression" dxfId="1337" priority="2044">
      <formula>"a1&lt;&gt;'Sheet 2'!a1"</formula>
    </cfRule>
  </conditionalFormatting>
  <conditionalFormatting sqref="O3201:O3204">
    <cfRule type="expression" dxfId="1336" priority="2026">
      <formula>"a1&lt;&gt;'Sheet 2'!a1"</formula>
    </cfRule>
  </conditionalFormatting>
  <conditionalFormatting sqref="O3207:O3210">
    <cfRule type="expression" dxfId="1335" priority="2008">
      <formula>"a1&lt;&gt;'Sheet 2'!a1"</formula>
    </cfRule>
  </conditionalFormatting>
  <conditionalFormatting sqref="O3213:O3216">
    <cfRule type="expression" dxfId="1334" priority="1990">
      <formula>"a1&lt;&gt;'Sheet 2'!a1"</formula>
    </cfRule>
  </conditionalFormatting>
  <conditionalFormatting sqref="O3219:O3222">
    <cfRule type="expression" dxfId="1333" priority="1972">
      <formula>"a1&lt;&gt;'Sheet 2'!a1"</formula>
    </cfRule>
  </conditionalFormatting>
  <conditionalFormatting sqref="O3225:O3228">
    <cfRule type="expression" dxfId="1332" priority="1954">
      <formula>"a1&lt;&gt;'Sheet 2'!a1"</formula>
    </cfRule>
  </conditionalFormatting>
  <conditionalFormatting sqref="O3231:O3234">
    <cfRule type="expression" dxfId="1331" priority="1936">
      <formula>"a1&lt;&gt;'Sheet 2'!a1"</formula>
    </cfRule>
  </conditionalFormatting>
  <conditionalFormatting sqref="O3237:O3240">
    <cfRule type="expression" dxfId="1330" priority="1918">
      <formula>"a1&lt;&gt;'Sheet 2'!a1"</formula>
    </cfRule>
  </conditionalFormatting>
  <conditionalFormatting sqref="O3243:O3246">
    <cfRule type="expression" dxfId="1329" priority="1900">
      <formula>"a1&lt;&gt;'Sheet 2'!a1"</formula>
    </cfRule>
  </conditionalFormatting>
  <conditionalFormatting sqref="O3249:O3252">
    <cfRule type="expression" dxfId="1328" priority="1882">
      <formula>"a1&lt;&gt;'Sheet 2'!a1"</formula>
    </cfRule>
  </conditionalFormatting>
  <conditionalFormatting sqref="O3255:O3258">
    <cfRule type="expression" dxfId="1327" priority="1864">
      <formula>"a1&lt;&gt;'Sheet 2'!a1"</formula>
    </cfRule>
  </conditionalFormatting>
  <conditionalFormatting sqref="O3261:O3264">
    <cfRule type="expression" dxfId="1326" priority="1846">
      <formula>"a1&lt;&gt;'Sheet 2'!a1"</formula>
    </cfRule>
  </conditionalFormatting>
  <conditionalFormatting sqref="O3267:O3270">
    <cfRule type="expression" dxfId="1325" priority="1828">
      <formula>"a1&lt;&gt;'Sheet 2'!a1"</formula>
    </cfRule>
  </conditionalFormatting>
  <conditionalFormatting sqref="O3273:O3276">
    <cfRule type="expression" dxfId="1324" priority="1775">
      <formula>"a1&lt;&gt;'Sheet 2'!a1"</formula>
    </cfRule>
  </conditionalFormatting>
  <conditionalFormatting sqref="O3279:O3282">
    <cfRule type="expression" dxfId="1323" priority="1778">
      <formula>"a1&lt;&gt;'Sheet 2'!a1"</formula>
    </cfRule>
  </conditionalFormatting>
  <conditionalFormatting sqref="O3285:O3288">
    <cfRule type="expression" dxfId="1322" priority="1757">
      <formula>"a1&lt;&gt;'Sheet 2'!a1"</formula>
    </cfRule>
  </conditionalFormatting>
  <conditionalFormatting sqref="O3291:O3294">
    <cfRule type="expression" dxfId="1321" priority="1739">
      <formula>"a1&lt;&gt;'Sheet 2'!a1"</formula>
    </cfRule>
  </conditionalFormatting>
  <conditionalFormatting sqref="O3297:O3300">
    <cfRule type="expression" dxfId="1320" priority="1721">
      <formula>"a1&lt;&gt;'Sheet 2'!a1"</formula>
    </cfRule>
  </conditionalFormatting>
  <conditionalFormatting sqref="O3303:O3306">
    <cfRule type="expression" dxfId="1319" priority="1703">
      <formula>"a1&lt;&gt;'Sheet 2'!a1"</formula>
    </cfRule>
  </conditionalFormatting>
  <conditionalFormatting sqref="O3309:O3312">
    <cfRule type="expression" dxfId="1318" priority="1685">
      <formula>"a1&lt;&gt;'Sheet 2'!a1"</formula>
    </cfRule>
  </conditionalFormatting>
  <conditionalFormatting sqref="O3315:O3318">
    <cfRule type="expression" dxfId="1317" priority="1667">
      <formula>"a1&lt;&gt;'Sheet 2'!a1"</formula>
    </cfRule>
  </conditionalFormatting>
  <conditionalFormatting sqref="O3321:O3324">
    <cfRule type="expression" dxfId="1316" priority="1631">
      <formula>"a1&lt;&gt;'Sheet 2'!a1"</formula>
    </cfRule>
  </conditionalFormatting>
  <conditionalFormatting sqref="O3327:O3330">
    <cfRule type="expression" dxfId="1315" priority="1595">
      <formula>"a1&lt;&gt;'Sheet 2'!a1"</formula>
    </cfRule>
  </conditionalFormatting>
  <conditionalFormatting sqref="O3333:O3336">
    <cfRule type="expression" dxfId="1314" priority="1577">
      <formula>"a1&lt;&gt;'Sheet 2'!a1"</formula>
    </cfRule>
  </conditionalFormatting>
  <conditionalFormatting sqref="O3339:O3342">
    <cfRule type="expression" dxfId="1313" priority="1523">
      <formula>"a1&lt;&gt;'Sheet 2'!a1"</formula>
    </cfRule>
  </conditionalFormatting>
  <conditionalFormatting sqref="O3345:O3348">
    <cfRule type="expression" dxfId="1312" priority="1505">
      <formula>"a1&lt;&gt;'Sheet 2'!a1"</formula>
    </cfRule>
  </conditionalFormatting>
  <conditionalFormatting sqref="O3351:O3354">
    <cfRule type="expression" dxfId="1311" priority="1487">
      <formula>"a1&lt;&gt;'Sheet 2'!a1"</formula>
    </cfRule>
  </conditionalFormatting>
  <conditionalFormatting sqref="O3357:O3360">
    <cfRule type="expression" dxfId="1310" priority="1469">
      <formula>"a1&lt;&gt;'Sheet 2'!a1"</formula>
    </cfRule>
  </conditionalFormatting>
  <conditionalFormatting sqref="O3363:O3366">
    <cfRule type="expression" dxfId="1309" priority="1451">
      <formula>"a1&lt;&gt;'Sheet 2'!a1"</formula>
    </cfRule>
  </conditionalFormatting>
  <conditionalFormatting sqref="O3369:O3372">
    <cfRule type="expression" dxfId="1308" priority="1433">
      <formula>"a1&lt;&gt;'Sheet 2'!a1"</formula>
    </cfRule>
  </conditionalFormatting>
  <conditionalFormatting sqref="O3375:O3378">
    <cfRule type="expression" dxfId="1307" priority="1415">
      <formula>"a1&lt;&gt;'Sheet 2'!a1"</formula>
    </cfRule>
  </conditionalFormatting>
  <conditionalFormatting sqref="O3381:O3384">
    <cfRule type="expression" dxfId="1306" priority="1397">
      <formula>"a1&lt;&gt;'Sheet 2'!a1"</formula>
    </cfRule>
  </conditionalFormatting>
  <conditionalFormatting sqref="O3387:O3390">
    <cfRule type="expression" dxfId="1305" priority="1379">
      <formula>"a1&lt;&gt;'Sheet 2'!a1"</formula>
    </cfRule>
  </conditionalFormatting>
  <conditionalFormatting sqref="O3393:O3396">
    <cfRule type="expression" dxfId="1304" priority="1361">
      <formula>"a1&lt;&gt;'Sheet 2'!a1"</formula>
    </cfRule>
  </conditionalFormatting>
  <conditionalFormatting sqref="O3399:O3402">
    <cfRule type="expression" dxfId="1303" priority="1343">
      <formula>"a1&lt;&gt;'Sheet 2'!a1"</formula>
    </cfRule>
  </conditionalFormatting>
  <conditionalFormatting sqref="O3405:O3408">
    <cfRule type="expression" dxfId="1302" priority="1325">
      <formula>"a1&lt;&gt;'Sheet 2'!a1"</formula>
    </cfRule>
  </conditionalFormatting>
  <conditionalFormatting sqref="O3411:O3414">
    <cfRule type="expression" dxfId="1301" priority="1307">
      <formula>"a1&lt;&gt;'Sheet 2'!a1"</formula>
    </cfRule>
  </conditionalFormatting>
  <conditionalFormatting sqref="O3417:O3420">
    <cfRule type="expression" dxfId="1300" priority="1289">
      <formula>"a1&lt;&gt;'Sheet 2'!a1"</formula>
    </cfRule>
  </conditionalFormatting>
  <conditionalFormatting sqref="O3423:O3426">
    <cfRule type="expression" dxfId="1299" priority="1271">
      <formula>"a1&lt;&gt;'Sheet 2'!a1"</formula>
    </cfRule>
  </conditionalFormatting>
  <conditionalFormatting sqref="O3429:O3432">
    <cfRule type="expression" dxfId="1298" priority="1253">
      <formula>"a1&lt;&gt;'Sheet 2'!a1"</formula>
    </cfRule>
  </conditionalFormatting>
  <conditionalFormatting sqref="O3435:O3438">
    <cfRule type="expression" dxfId="1297" priority="1235">
      <formula>"a1&lt;&gt;'Sheet 2'!a1"</formula>
    </cfRule>
  </conditionalFormatting>
  <conditionalFormatting sqref="O3441:O3444">
    <cfRule type="expression" dxfId="1296" priority="1217">
      <formula>"a1&lt;&gt;'Sheet 2'!a1"</formula>
    </cfRule>
  </conditionalFormatting>
  <conditionalFormatting sqref="O3447:O3450">
    <cfRule type="expression" dxfId="1295" priority="1199">
      <formula>"a1&lt;&gt;'Sheet 2'!a1"</formula>
    </cfRule>
  </conditionalFormatting>
  <conditionalFormatting sqref="O3453:O3456">
    <cfRule type="expression" dxfId="1294" priority="1181">
      <formula>"a1&lt;&gt;'Sheet 2'!a1"</formula>
    </cfRule>
  </conditionalFormatting>
  <conditionalFormatting sqref="O3459:O3462">
    <cfRule type="expression" dxfId="1293" priority="1163">
      <formula>"a1&lt;&gt;'Sheet 2'!a1"</formula>
    </cfRule>
  </conditionalFormatting>
  <conditionalFormatting sqref="O3465:O3468">
    <cfRule type="expression" dxfId="1292" priority="1145">
      <formula>"a1&lt;&gt;'Sheet 2'!a1"</formula>
    </cfRule>
  </conditionalFormatting>
  <conditionalFormatting sqref="O3471:O3474">
    <cfRule type="expression" dxfId="1291" priority="1127">
      <formula>"a1&lt;&gt;'Sheet 2'!a1"</formula>
    </cfRule>
  </conditionalFormatting>
  <conditionalFormatting sqref="O3477:O3480">
    <cfRule type="expression" dxfId="1290" priority="1109">
      <formula>"a1&lt;&gt;'Sheet 2'!a1"</formula>
    </cfRule>
  </conditionalFormatting>
  <conditionalFormatting sqref="O3483:O3486">
    <cfRule type="expression" dxfId="1289" priority="1091">
      <formula>"a1&lt;&gt;'Sheet 2'!a1"</formula>
    </cfRule>
  </conditionalFormatting>
  <conditionalFormatting sqref="O3489:O3492">
    <cfRule type="expression" dxfId="1288" priority="1073">
      <formula>"a1&lt;&gt;'Sheet 2'!a1"</formula>
    </cfRule>
  </conditionalFormatting>
  <conditionalFormatting sqref="O3495:O3498">
    <cfRule type="expression" dxfId="1287" priority="1055">
      <formula>"a1&lt;&gt;'Sheet 2'!a1"</formula>
    </cfRule>
  </conditionalFormatting>
  <conditionalFormatting sqref="O3501:O3504">
    <cfRule type="expression" dxfId="1286" priority="1037">
      <formula>"a1&lt;&gt;'Sheet 2'!a1"</formula>
    </cfRule>
  </conditionalFormatting>
  <conditionalFormatting sqref="O3507:O3510">
    <cfRule type="expression" dxfId="1285" priority="1019">
      <formula>"a1&lt;&gt;'Sheet 2'!a1"</formula>
    </cfRule>
  </conditionalFormatting>
  <conditionalFormatting sqref="O3513:O3516">
    <cfRule type="expression" dxfId="1284" priority="983">
      <formula>"a1&lt;&gt;'Sheet 2'!a1"</formula>
    </cfRule>
  </conditionalFormatting>
  <conditionalFormatting sqref="O3519:O3522">
    <cfRule type="expression" dxfId="1283" priority="987">
      <formula>"a1&lt;&gt;'Sheet 2'!a1"</formula>
    </cfRule>
  </conditionalFormatting>
  <conditionalFormatting sqref="O3525:O3528">
    <cfRule type="expression" dxfId="1282" priority="965">
      <formula>"a1&lt;&gt;'Sheet 2'!a1"</formula>
    </cfRule>
  </conditionalFormatting>
  <conditionalFormatting sqref="O3531:O3534">
    <cfRule type="expression" dxfId="1281" priority="947">
      <formula>"a1&lt;&gt;'Sheet 2'!a1"</formula>
    </cfRule>
  </conditionalFormatting>
  <conditionalFormatting sqref="O3537:O3540">
    <cfRule type="expression" dxfId="1280" priority="929">
      <formula>"a1&lt;&gt;'Sheet 2'!a1"</formula>
    </cfRule>
  </conditionalFormatting>
  <conditionalFormatting sqref="O3543:O3546">
    <cfRule type="expression" dxfId="1279" priority="911">
      <formula>"a1&lt;&gt;'Sheet 2'!a1"</formula>
    </cfRule>
  </conditionalFormatting>
  <conditionalFormatting sqref="O3549:O3552">
    <cfRule type="expression" dxfId="1278" priority="893">
      <formula>"a1&lt;&gt;'Sheet 2'!a1"</formula>
    </cfRule>
  </conditionalFormatting>
  <conditionalFormatting sqref="O3555:O3558">
    <cfRule type="expression" dxfId="1277" priority="857">
      <formula>"a1&lt;&gt;'Sheet 2'!a1"</formula>
    </cfRule>
  </conditionalFormatting>
  <conditionalFormatting sqref="O3561:O3564">
    <cfRule type="expression" dxfId="1276" priority="839">
      <formula>"a1&lt;&gt;'Sheet 2'!a1"</formula>
    </cfRule>
  </conditionalFormatting>
  <conditionalFormatting sqref="O3567:O3570">
    <cfRule type="expression" dxfId="1275" priority="821">
      <formula>"a1&lt;&gt;'Sheet 2'!a1"</formula>
    </cfRule>
  </conditionalFormatting>
  <conditionalFormatting sqref="O3573:O3576">
    <cfRule type="expression" dxfId="1274" priority="785">
      <formula>"a1&lt;&gt;'Sheet 2'!a1"</formula>
    </cfRule>
  </conditionalFormatting>
  <conditionalFormatting sqref="O3579:O3582">
    <cfRule type="expression" dxfId="1273" priority="767">
      <formula>"a1&lt;&gt;'Sheet 2'!a1"</formula>
    </cfRule>
  </conditionalFormatting>
  <conditionalFormatting sqref="O3585:O3588">
    <cfRule type="expression" dxfId="1272" priority="713">
      <formula>"a1&lt;&gt;'Sheet 2'!a1"</formula>
    </cfRule>
  </conditionalFormatting>
  <conditionalFormatting sqref="O3591:O3594">
    <cfRule type="expression" dxfId="1271" priority="717">
      <formula>"a1&lt;&gt;'Sheet 2'!a1"</formula>
    </cfRule>
  </conditionalFormatting>
  <conditionalFormatting sqref="O3597:O3600">
    <cfRule type="expression" dxfId="1270" priority="695">
      <formula>"a1&lt;&gt;'Sheet 2'!a1"</formula>
    </cfRule>
  </conditionalFormatting>
  <conditionalFormatting sqref="O3603:O3606">
    <cfRule type="expression" dxfId="1269" priority="677">
      <formula>"a1&lt;&gt;'Sheet 2'!a1"</formula>
    </cfRule>
  </conditionalFormatting>
  <conditionalFormatting sqref="O3609:O3612">
    <cfRule type="expression" dxfId="1268" priority="659">
      <formula>"a1&lt;&gt;'Sheet 2'!a1"</formula>
    </cfRule>
  </conditionalFormatting>
  <conditionalFormatting sqref="O3615:O3618">
    <cfRule type="expression" dxfId="1267" priority="641">
      <formula>"a1&lt;&gt;'Sheet 2'!a1"</formula>
    </cfRule>
  </conditionalFormatting>
  <conditionalFormatting sqref="O3621:O3624">
    <cfRule type="expression" dxfId="1266" priority="623">
      <formula>"a1&lt;&gt;'Sheet 2'!a1"</formula>
    </cfRule>
  </conditionalFormatting>
  <conditionalFormatting sqref="O3627:O3630">
    <cfRule type="expression" dxfId="1265" priority="605">
      <formula>"a1&lt;&gt;'Sheet 2'!a1"</formula>
    </cfRule>
  </conditionalFormatting>
  <conditionalFormatting sqref="O3633:O3636">
    <cfRule type="expression" dxfId="1264" priority="587">
      <formula>"a1&lt;&gt;'Sheet 2'!a1"</formula>
    </cfRule>
  </conditionalFormatting>
  <conditionalFormatting sqref="O3639:O3642">
    <cfRule type="expression" dxfId="1263" priority="569">
      <formula>"a1&lt;&gt;'Sheet 2'!a1"</formula>
    </cfRule>
  </conditionalFormatting>
  <conditionalFormatting sqref="O3645:O3648">
    <cfRule type="expression" dxfId="1262" priority="551">
      <formula>"a1&lt;&gt;'Sheet 2'!a1"</formula>
    </cfRule>
  </conditionalFormatting>
  <conditionalFormatting sqref="O3651:O3654">
    <cfRule type="expression" dxfId="1261" priority="533">
      <formula>"a1&lt;&gt;'Sheet 2'!a1"</formula>
    </cfRule>
  </conditionalFormatting>
  <conditionalFormatting sqref="O3657:O3660">
    <cfRule type="expression" dxfId="1260" priority="515">
      <formula>"a1&lt;&gt;'Sheet 2'!a1"</formula>
    </cfRule>
  </conditionalFormatting>
  <conditionalFormatting sqref="O3663:O3666">
    <cfRule type="expression" dxfId="1259" priority="497">
      <formula>"a1&lt;&gt;'Sheet 2'!a1"</formula>
    </cfRule>
  </conditionalFormatting>
  <conditionalFormatting sqref="O3669:O3672">
    <cfRule type="expression" dxfId="1258" priority="479">
      <formula>"a1&lt;&gt;'Sheet 2'!a1"</formula>
    </cfRule>
  </conditionalFormatting>
  <conditionalFormatting sqref="O3675:O3678">
    <cfRule type="expression" dxfId="1257" priority="443">
      <formula>"a1&lt;&gt;'Sheet 2'!a1"</formula>
    </cfRule>
  </conditionalFormatting>
  <conditionalFormatting sqref="O3681:O3684">
    <cfRule type="expression" dxfId="1256" priority="425">
      <formula>"a1&lt;&gt;'Sheet 2'!a1"</formula>
    </cfRule>
  </conditionalFormatting>
  <conditionalFormatting sqref="O3687:O3690">
    <cfRule type="expression" dxfId="1255" priority="407">
      <formula>"a1&lt;&gt;'Sheet 2'!a1"</formula>
    </cfRule>
  </conditionalFormatting>
  <conditionalFormatting sqref="O3693:O3696">
    <cfRule type="expression" dxfId="1254" priority="389">
      <formula>"a1&lt;&gt;'Sheet 2'!a1"</formula>
    </cfRule>
  </conditionalFormatting>
  <conditionalFormatting sqref="O3699:O3702">
    <cfRule type="expression" dxfId="1253" priority="353">
      <formula>"a1&lt;&gt;'Sheet 2'!a1"</formula>
    </cfRule>
  </conditionalFormatting>
  <conditionalFormatting sqref="O3705:O3708">
    <cfRule type="expression" dxfId="1252" priority="335">
      <formula>"a1&lt;&gt;'Sheet 2'!a1"</formula>
    </cfRule>
  </conditionalFormatting>
  <conditionalFormatting sqref="O3711:O3714">
    <cfRule type="expression" dxfId="1251" priority="317">
      <formula>"a1&lt;&gt;'Sheet 2'!a1"</formula>
    </cfRule>
  </conditionalFormatting>
  <conditionalFormatting sqref="O3717:O3735">
    <cfRule type="expression" dxfId="1250" priority="253">
      <formula>"a1&lt;&gt;'Sheet 2'!a1"</formula>
    </cfRule>
  </conditionalFormatting>
  <conditionalFormatting sqref="O11:P13">
    <cfRule type="expression" dxfId="1249" priority="35488">
      <formula>"a1&lt;&gt;'Sheet 2'!a1"</formula>
    </cfRule>
  </conditionalFormatting>
  <conditionalFormatting sqref="O17:P19">
    <cfRule type="expression" dxfId="1248" priority="35458">
      <formula>"a1&lt;&gt;'Sheet 2'!a1"</formula>
    </cfRule>
  </conditionalFormatting>
  <conditionalFormatting sqref="O23:P25">
    <cfRule type="expression" dxfId="1247" priority="35428">
      <formula>"a1&lt;&gt;'Sheet 2'!a1"</formula>
    </cfRule>
  </conditionalFormatting>
  <conditionalFormatting sqref="O29:P31">
    <cfRule type="expression" dxfId="1246" priority="35395">
      <formula>"a1&lt;&gt;'Sheet 2'!a1"</formula>
    </cfRule>
  </conditionalFormatting>
  <conditionalFormatting sqref="O35:P37">
    <cfRule type="expression" dxfId="1245" priority="35364">
      <formula>"a1&lt;&gt;'Sheet 2'!a1"</formula>
    </cfRule>
  </conditionalFormatting>
  <conditionalFormatting sqref="O41:P41">
    <cfRule type="expression" dxfId="1244" priority="40568">
      <formula>"a1&lt;&gt;'Sheet 2'!a1"</formula>
    </cfRule>
  </conditionalFormatting>
  <conditionalFormatting sqref="O45:P45">
    <cfRule type="expression" dxfId="1243" priority="40552">
      <formula>"a1&lt;&gt;'Sheet 2'!a1"</formula>
    </cfRule>
  </conditionalFormatting>
  <conditionalFormatting sqref="O49:P49">
    <cfRule type="expression" dxfId="1242" priority="40536">
      <formula>"a1&lt;&gt;'Sheet 2'!a1"</formula>
    </cfRule>
  </conditionalFormatting>
  <conditionalFormatting sqref="O53:P53">
    <cfRule type="expression" dxfId="1241" priority="40520">
      <formula>"a1&lt;&gt;'Sheet 2'!a1"</formula>
    </cfRule>
  </conditionalFormatting>
  <conditionalFormatting sqref="O57:P57">
    <cfRule type="expression" dxfId="1240" priority="40504">
      <formula>"a1&lt;&gt;'Sheet 2'!a1"</formula>
    </cfRule>
  </conditionalFormatting>
  <conditionalFormatting sqref="O61:P61">
    <cfRule type="expression" dxfId="1239" priority="40488">
      <formula>"a1&lt;&gt;'Sheet 2'!a1"</formula>
    </cfRule>
  </conditionalFormatting>
  <conditionalFormatting sqref="O65:P65">
    <cfRule type="expression" dxfId="1238" priority="40472">
      <formula>"a1&lt;&gt;'Sheet 2'!a1"</formula>
    </cfRule>
  </conditionalFormatting>
  <conditionalFormatting sqref="O69:P69">
    <cfRule type="expression" dxfId="1237" priority="40456">
      <formula>"a1&lt;&gt;'Sheet 2'!a1"</formula>
    </cfRule>
  </conditionalFormatting>
  <conditionalFormatting sqref="O73:P73">
    <cfRule type="expression" dxfId="1236" priority="40440">
      <formula>"a1&lt;&gt;'Sheet 2'!a1"</formula>
    </cfRule>
  </conditionalFormatting>
  <conditionalFormatting sqref="O77:P77">
    <cfRule type="expression" dxfId="1235" priority="40424">
      <formula>"a1&lt;&gt;'Sheet 2'!a1"</formula>
    </cfRule>
  </conditionalFormatting>
  <conditionalFormatting sqref="O81:P81">
    <cfRule type="expression" dxfId="1234" priority="40408">
      <formula>"a1&lt;&gt;'Sheet 2'!a1"</formula>
    </cfRule>
  </conditionalFormatting>
  <conditionalFormatting sqref="O85:P85">
    <cfRule type="expression" dxfId="1233" priority="40392">
      <formula>"a1&lt;&gt;'Sheet 2'!a1"</formula>
    </cfRule>
  </conditionalFormatting>
  <conditionalFormatting sqref="O89:P89">
    <cfRule type="expression" dxfId="1232" priority="40376">
      <formula>"a1&lt;&gt;'Sheet 2'!a1"</formula>
    </cfRule>
  </conditionalFormatting>
  <conditionalFormatting sqref="O93:P93">
    <cfRule type="expression" dxfId="1231" priority="40360">
      <formula>"a1&lt;&gt;'Sheet 2'!a1"</formula>
    </cfRule>
  </conditionalFormatting>
  <conditionalFormatting sqref="O109:P109">
    <cfRule type="expression" dxfId="1230" priority="40797">
      <formula>"a1&lt;&gt;'Sheet 2'!a1"</formula>
    </cfRule>
  </conditionalFormatting>
  <conditionalFormatting sqref="O113:P113">
    <cfRule type="expression" dxfId="1229" priority="40780">
      <formula>"a1&lt;&gt;'Sheet 2'!a1"</formula>
    </cfRule>
  </conditionalFormatting>
  <conditionalFormatting sqref="O117:P123">
    <cfRule type="expression" dxfId="1228" priority="11913">
      <formula>"a1&lt;&gt;'Sheet 2'!a1"</formula>
    </cfRule>
  </conditionalFormatting>
  <conditionalFormatting sqref="O127:P129">
    <cfRule type="expression" dxfId="1227" priority="11889">
      <formula>"a1&lt;&gt;'Sheet 2'!a1"</formula>
    </cfRule>
  </conditionalFormatting>
  <conditionalFormatting sqref="O133:P135">
    <cfRule type="expression" dxfId="1226" priority="11859">
      <formula>"a1&lt;&gt;'Sheet 2'!a1"</formula>
    </cfRule>
  </conditionalFormatting>
  <conditionalFormatting sqref="O139:P141">
    <cfRule type="expression" dxfId="1225" priority="11844">
      <formula>"a1&lt;&gt;'Sheet 2'!a1"</formula>
    </cfRule>
  </conditionalFormatting>
  <conditionalFormatting sqref="O145:P147">
    <cfRule type="expression" dxfId="1224" priority="11814">
      <formula>"a1&lt;&gt;'Sheet 2'!a1"</formula>
    </cfRule>
  </conditionalFormatting>
  <conditionalFormatting sqref="O151:P153">
    <cfRule type="expression" dxfId="1223" priority="11799">
      <formula>"a1&lt;&gt;'Sheet 2'!a1"</formula>
    </cfRule>
  </conditionalFormatting>
  <conditionalFormatting sqref="O157:P159">
    <cfRule type="expression" dxfId="1222" priority="11784">
      <formula>"a1&lt;&gt;'Sheet 2'!a1"</formula>
    </cfRule>
  </conditionalFormatting>
  <conditionalFormatting sqref="O163:P165">
    <cfRule type="expression" dxfId="1221" priority="11769">
      <formula>"a1&lt;&gt;'Sheet 2'!a1"</formula>
    </cfRule>
  </conditionalFormatting>
  <conditionalFormatting sqref="O169:P171">
    <cfRule type="expression" dxfId="1220" priority="11754">
      <formula>"a1&lt;&gt;'Sheet 2'!a1"</formula>
    </cfRule>
  </conditionalFormatting>
  <conditionalFormatting sqref="O175:P177">
    <cfRule type="expression" dxfId="1219" priority="11739">
      <formula>"a1&lt;&gt;'Sheet 2'!a1"</formula>
    </cfRule>
  </conditionalFormatting>
  <conditionalFormatting sqref="O181:P183">
    <cfRule type="expression" dxfId="1218" priority="11724">
      <formula>"a1&lt;&gt;'Sheet 2'!a1"</formula>
    </cfRule>
  </conditionalFormatting>
  <conditionalFormatting sqref="O187:P189">
    <cfRule type="expression" dxfId="1217" priority="11709">
      <formula>"a1&lt;&gt;'Sheet 2'!a1"</formula>
    </cfRule>
  </conditionalFormatting>
  <conditionalFormatting sqref="O193:P195">
    <cfRule type="expression" dxfId="1216" priority="11694">
      <formula>"a1&lt;&gt;'Sheet 2'!a1"</formula>
    </cfRule>
  </conditionalFormatting>
  <conditionalFormatting sqref="O199:P201">
    <cfRule type="expression" dxfId="1215" priority="11679">
      <formula>"a1&lt;&gt;'Sheet 2'!a1"</formula>
    </cfRule>
  </conditionalFormatting>
  <conditionalFormatting sqref="O205:P207">
    <cfRule type="expression" dxfId="1214" priority="11664">
      <formula>"a1&lt;&gt;'Sheet 2'!a1"</formula>
    </cfRule>
  </conditionalFormatting>
  <conditionalFormatting sqref="O211:P213">
    <cfRule type="expression" dxfId="1213" priority="11649">
      <formula>"a1&lt;&gt;'Sheet 2'!a1"</formula>
    </cfRule>
  </conditionalFormatting>
  <conditionalFormatting sqref="O217:P219">
    <cfRule type="expression" dxfId="1212" priority="11634">
      <formula>"a1&lt;&gt;'Sheet 2'!a1"</formula>
    </cfRule>
  </conditionalFormatting>
  <conditionalFormatting sqref="O223:P225">
    <cfRule type="expression" dxfId="1211" priority="11619">
      <formula>"a1&lt;&gt;'Sheet 2'!a1"</formula>
    </cfRule>
  </conditionalFormatting>
  <conditionalFormatting sqref="O229:P231">
    <cfRule type="expression" dxfId="1210" priority="11604">
      <formula>"a1&lt;&gt;'Sheet 2'!a1"</formula>
    </cfRule>
  </conditionalFormatting>
  <conditionalFormatting sqref="O235:P237">
    <cfRule type="expression" dxfId="1209" priority="11589">
      <formula>"a1&lt;&gt;'Sheet 2'!a1"</formula>
    </cfRule>
  </conditionalFormatting>
  <conditionalFormatting sqref="O241:P243">
    <cfRule type="expression" dxfId="1208" priority="11559">
      <formula>"a1&lt;&gt;'Sheet 2'!a1"</formula>
    </cfRule>
  </conditionalFormatting>
  <conditionalFormatting sqref="O247:P249">
    <cfRule type="expression" dxfId="1207" priority="11544">
      <formula>"a1&lt;&gt;'Sheet 2'!a1"</formula>
    </cfRule>
  </conditionalFormatting>
  <conditionalFormatting sqref="O253:P255">
    <cfRule type="expression" dxfId="1206" priority="11529">
      <formula>"a1&lt;&gt;'Sheet 2'!a1"</formula>
    </cfRule>
  </conditionalFormatting>
  <conditionalFormatting sqref="O259:P261">
    <cfRule type="expression" dxfId="1205" priority="11514">
      <formula>"a1&lt;&gt;'Sheet 2'!a1"</formula>
    </cfRule>
  </conditionalFormatting>
  <conditionalFormatting sqref="O265:P267">
    <cfRule type="expression" dxfId="1204" priority="11499">
      <formula>"a1&lt;&gt;'Sheet 2'!a1"</formula>
    </cfRule>
  </conditionalFormatting>
  <conditionalFormatting sqref="O271:P273">
    <cfRule type="expression" dxfId="1203" priority="11484">
      <formula>"a1&lt;&gt;'Sheet 2'!a1"</formula>
    </cfRule>
  </conditionalFormatting>
  <conditionalFormatting sqref="O277:P279">
    <cfRule type="expression" dxfId="1202" priority="11469">
      <formula>"a1&lt;&gt;'Sheet 2'!a1"</formula>
    </cfRule>
  </conditionalFormatting>
  <conditionalFormatting sqref="O283:P285">
    <cfRule type="expression" dxfId="1201" priority="11454">
      <formula>"a1&lt;&gt;'Sheet 2'!a1"</formula>
    </cfRule>
  </conditionalFormatting>
  <conditionalFormatting sqref="O289:P291">
    <cfRule type="expression" dxfId="1200" priority="11439">
      <formula>"a1&lt;&gt;'Sheet 2'!a1"</formula>
    </cfRule>
  </conditionalFormatting>
  <conditionalFormatting sqref="O295:P297">
    <cfRule type="expression" dxfId="1199" priority="11424">
      <formula>"a1&lt;&gt;'Sheet 2'!a1"</formula>
    </cfRule>
  </conditionalFormatting>
  <conditionalFormatting sqref="O301:P303">
    <cfRule type="expression" dxfId="1198" priority="11394">
      <formula>"a1&lt;&gt;'Sheet 2'!a1"</formula>
    </cfRule>
  </conditionalFormatting>
  <conditionalFormatting sqref="O307:P309">
    <cfRule type="expression" dxfId="1197" priority="11379">
      <formula>"a1&lt;&gt;'Sheet 2'!a1"</formula>
    </cfRule>
  </conditionalFormatting>
  <conditionalFormatting sqref="O313:P315">
    <cfRule type="expression" dxfId="1196" priority="11364">
      <formula>"a1&lt;&gt;'Sheet 2'!a1"</formula>
    </cfRule>
  </conditionalFormatting>
  <conditionalFormatting sqref="O319:P321">
    <cfRule type="expression" dxfId="1195" priority="11349">
      <formula>"a1&lt;&gt;'Sheet 2'!a1"</formula>
    </cfRule>
  </conditionalFormatting>
  <conditionalFormatting sqref="O325:P327">
    <cfRule type="expression" dxfId="1194" priority="11334">
      <formula>"a1&lt;&gt;'Sheet 2'!a1"</formula>
    </cfRule>
  </conditionalFormatting>
  <conditionalFormatting sqref="O331:P333">
    <cfRule type="expression" dxfId="1193" priority="11319">
      <formula>"a1&lt;&gt;'Sheet 2'!a1"</formula>
    </cfRule>
  </conditionalFormatting>
  <conditionalFormatting sqref="O337:P339">
    <cfRule type="expression" dxfId="1192" priority="11304">
      <formula>"a1&lt;&gt;'Sheet 2'!a1"</formula>
    </cfRule>
  </conditionalFormatting>
  <conditionalFormatting sqref="O343:P345">
    <cfRule type="expression" dxfId="1191" priority="11289">
      <formula>"a1&lt;&gt;'Sheet 2'!a1"</formula>
    </cfRule>
  </conditionalFormatting>
  <conditionalFormatting sqref="O349:P351">
    <cfRule type="expression" dxfId="1190" priority="11259">
      <formula>"a1&lt;&gt;'Sheet 2'!a1"</formula>
    </cfRule>
  </conditionalFormatting>
  <conditionalFormatting sqref="O355:P357">
    <cfRule type="expression" dxfId="1189" priority="11244">
      <formula>"a1&lt;&gt;'Sheet 2'!a1"</formula>
    </cfRule>
  </conditionalFormatting>
  <conditionalFormatting sqref="O361:P363">
    <cfRule type="expression" dxfId="1188" priority="11229">
      <formula>"a1&lt;&gt;'Sheet 2'!a1"</formula>
    </cfRule>
  </conditionalFormatting>
  <conditionalFormatting sqref="O367:P369">
    <cfRule type="expression" dxfId="1187" priority="11214">
      <formula>"a1&lt;&gt;'Sheet 2'!a1"</formula>
    </cfRule>
  </conditionalFormatting>
  <conditionalFormatting sqref="O373:P375">
    <cfRule type="expression" dxfId="1186" priority="11197">
      <formula>"a1&lt;&gt;'Sheet 2'!a1"</formula>
    </cfRule>
  </conditionalFormatting>
  <conditionalFormatting sqref="O379:P381">
    <cfRule type="expression" dxfId="1185" priority="11182">
      <formula>"a1&lt;&gt;'Sheet 2'!a1"</formula>
    </cfRule>
  </conditionalFormatting>
  <conditionalFormatting sqref="O385:P387">
    <cfRule type="expression" dxfId="1184" priority="11167">
      <formula>"a1&lt;&gt;'Sheet 2'!a1"</formula>
    </cfRule>
  </conditionalFormatting>
  <conditionalFormatting sqref="O391:P393">
    <cfRule type="expression" dxfId="1183" priority="11152">
      <formula>"a1&lt;&gt;'Sheet 2'!a1"</formula>
    </cfRule>
  </conditionalFormatting>
  <conditionalFormatting sqref="O397:P399">
    <cfRule type="expression" dxfId="1182" priority="11137">
      <formula>"a1&lt;&gt;'Sheet 2'!a1"</formula>
    </cfRule>
  </conditionalFormatting>
  <conditionalFormatting sqref="O403:P405">
    <cfRule type="expression" dxfId="1181" priority="11122">
      <formula>"a1&lt;&gt;'Sheet 2'!a1"</formula>
    </cfRule>
  </conditionalFormatting>
  <conditionalFormatting sqref="O409:P411">
    <cfRule type="expression" dxfId="1180" priority="11107">
      <formula>"a1&lt;&gt;'Sheet 2'!a1"</formula>
    </cfRule>
  </conditionalFormatting>
  <conditionalFormatting sqref="O415:P417">
    <cfRule type="expression" dxfId="1179" priority="11092">
      <formula>"a1&lt;&gt;'Sheet 2'!a1"</formula>
    </cfRule>
  </conditionalFormatting>
  <conditionalFormatting sqref="O421:P423">
    <cfRule type="expression" dxfId="1178" priority="11062">
      <formula>"a1&lt;&gt;'Sheet 2'!a1"</formula>
    </cfRule>
  </conditionalFormatting>
  <conditionalFormatting sqref="O427:P429">
    <cfRule type="expression" dxfId="1177" priority="11047">
      <formula>"a1&lt;&gt;'Sheet 2'!a1"</formula>
    </cfRule>
  </conditionalFormatting>
  <conditionalFormatting sqref="O433:P435">
    <cfRule type="expression" dxfId="1176" priority="11032">
      <formula>"a1&lt;&gt;'Sheet 2'!a1"</formula>
    </cfRule>
  </conditionalFormatting>
  <conditionalFormatting sqref="O439:P441">
    <cfRule type="expression" dxfId="1175" priority="11017">
      <formula>"a1&lt;&gt;'Sheet 2'!a1"</formula>
    </cfRule>
  </conditionalFormatting>
  <conditionalFormatting sqref="O445:P447">
    <cfRule type="expression" dxfId="1174" priority="11002">
      <formula>"a1&lt;&gt;'Sheet 2'!a1"</formula>
    </cfRule>
  </conditionalFormatting>
  <conditionalFormatting sqref="O451:P453">
    <cfRule type="expression" dxfId="1173" priority="10987">
      <formula>"a1&lt;&gt;'Sheet 2'!a1"</formula>
    </cfRule>
  </conditionalFormatting>
  <conditionalFormatting sqref="O457:P459">
    <cfRule type="expression" dxfId="1172" priority="10972">
      <formula>"a1&lt;&gt;'Sheet 2'!a1"</formula>
    </cfRule>
  </conditionalFormatting>
  <conditionalFormatting sqref="O463:P465">
    <cfRule type="expression" dxfId="1171" priority="10957">
      <formula>"a1&lt;&gt;'Sheet 2'!a1"</formula>
    </cfRule>
  </conditionalFormatting>
  <conditionalFormatting sqref="O469:P471">
    <cfRule type="expression" dxfId="1170" priority="10927">
      <formula>"a1&lt;&gt;'Sheet 2'!a1"</formula>
    </cfRule>
  </conditionalFormatting>
  <conditionalFormatting sqref="O475:P477">
    <cfRule type="expression" dxfId="1169" priority="10912">
      <formula>"a1&lt;&gt;'Sheet 2'!a1"</formula>
    </cfRule>
  </conditionalFormatting>
  <conditionalFormatting sqref="O481:P483">
    <cfRule type="expression" dxfId="1168" priority="10897">
      <formula>"a1&lt;&gt;'Sheet 2'!a1"</formula>
    </cfRule>
  </conditionalFormatting>
  <conditionalFormatting sqref="O487:P489">
    <cfRule type="expression" dxfId="1167" priority="10882">
      <formula>"a1&lt;&gt;'Sheet 2'!a1"</formula>
    </cfRule>
  </conditionalFormatting>
  <conditionalFormatting sqref="O493:P495">
    <cfRule type="expression" dxfId="1166" priority="10867">
      <formula>"a1&lt;&gt;'Sheet 2'!a1"</formula>
    </cfRule>
  </conditionalFormatting>
  <conditionalFormatting sqref="O499:P501">
    <cfRule type="expression" dxfId="1165" priority="10852">
      <formula>"a1&lt;&gt;'Sheet 2'!a1"</formula>
    </cfRule>
  </conditionalFormatting>
  <conditionalFormatting sqref="O505:P507">
    <cfRule type="expression" dxfId="1164" priority="10837">
      <formula>"a1&lt;&gt;'Sheet 2'!a1"</formula>
    </cfRule>
  </conditionalFormatting>
  <conditionalFormatting sqref="O511:P513">
    <cfRule type="expression" dxfId="1163" priority="10822">
      <formula>"a1&lt;&gt;'Sheet 2'!a1"</formula>
    </cfRule>
  </conditionalFormatting>
  <conditionalFormatting sqref="O517:P519">
    <cfRule type="expression" dxfId="1162" priority="10807">
      <formula>"a1&lt;&gt;'Sheet 2'!a1"</formula>
    </cfRule>
  </conditionalFormatting>
  <conditionalFormatting sqref="O523:P525">
    <cfRule type="expression" dxfId="1161" priority="10792">
      <formula>"a1&lt;&gt;'Sheet 2'!a1"</formula>
    </cfRule>
  </conditionalFormatting>
  <conditionalFormatting sqref="O529:P531">
    <cfRule type="expression" dxfId="1160" priority="10777">
      <formula>"a1&lt;&gt;'Sheet 2'!a1"</formula>
    </cfRule>
  </conditionalFormatting>
  <conditionalFormatting sqref="O535:P537">
    <cfRule type="expression" dxfId="1159" priority="10762">
      <formula>"a1&lt;&gt;'Sheet 2'!a1"</formula>
    </cfRule>
  </conditionalFormatting>
  <conditionalFormatting sqref="O541:P543">
    <cfRule type="expression" dxfId="1158" priority="10747">
      <formula>"a1&lt;&gt;'Sheet 2'!a1"</formula>
    </cfRule>
  </conditionalFormatting>
  <conditionalFormatting sqref="O547:P549">
    <cfRule type="expression" dxfId="1157" priority="10732">
      <formula>"a1&lt;&gt;'Sheet 2'!a1"</formula>
    </cfRule>
  </conditionalFormatting>
  <conditionalFormatting sqref="O553:P555">
    <cfRule type="expression" dxfId="1156" priority="10702">
      <formula>"a1&lt;&gt;'Sheet 2'!a1"</formula>
    </cfRule>
  </conditionalFormatting>
  <conditionalFormatting sqref="O559:P561">
    <cfRule type="expression" dxfId="1155" priority="10687">
      <formula>"a1&lt;&gt;'Sheet 2'!a1"</formula>
    </cfRule>
  </conditionalFormatting>
  <conditionalFormatting sqref="O565:P567">
    <cfRule type="expression" dxfId="1154" priority="10672">
      <formula>"a1&lt;&gt;'Sheet 2'!a1"</formula>
    </cfRule>
  </conditionalFormatting>
  <conditionalFormatting sqref="O571:P573">
    <cfRule type="expression" dxfId="1153" priority="10640">
      <formula>"a1&lt;&gt;'Sheet 2'!a1"</formula>
    </cfRule>
  </conditionalFormatting>
  <conditionalFormatting sqref="O577:P579">
    <cfRule type="expression" dxfId="1152" priority="10625">
      <formula>"a1&lt;&gt;'Sheet 2'!a1"</formula>
    </cfRule>
  </conditionalFormatting>
  <conditionalFormatting sqref="O583:P585">
    <cfRule type="expression" dxfId="1151" priority="10610">
      <formula>"a1&lt;&gt;'Sheet 2'!a1"</formula>
    </cfRule>
  </conditionalFormatting>
  <conditionalFormatting sqref="O589:P591">
    <cfRule type="expression" dxfId="1150" priority="10595">
      <formula>"a1&lt;&gt;'Sheet 2'!a1"</formula>
    </cfRule>
  </conditionalFormatting>
  <conditionalFormatting sqref="O595:P597">
    <cfRule type="expression" dxfId="1149" priority="10580">
      <formula>"a1&lt;&gt;'Sheet 2'!a1"</formula>
    </cfRule>
  </conditionalFormatting>
  <conditionalFormatting sqref="O601:P603">
    <cfRule type="expression" dxfId="1148" priority="10550">
      <formula>"a1&lt;&gt;'Sheet 2'!a1"</formula>
    </cfRule>
  </conditionalFormatting>
  <conditionalFormatting sqref="O607:P609">
    <cfRule type="expression" dxfId="1147" priority="10535">
      <formula>"a1&lt;&gt;'Sheet 2'!a1"</formula>
    </cfRule>
  </conditionalFormatting>
  <conditionalFormatting sqref="O613:P615">
    <cfRule type="expression" dxfId="1146" priority="10520">
      <formula>"a1&lt;&gt;'Sheet 2'!a1"</formula>
    </cfRule>
  </conditionalFormatting>
  <conditionalFormatting sqref="O619:P621">
    <cfRule type="expression" dxfId="1145" priority="10505">
      <formula>"a1&lt;&gt;'Sheet 2'!a1"</formula>
    </cfRule>
  </conditionalFormatting>
  <conditionalFormatting sqref="O625:P627">
    <cfRule type="expression" dxfId="1144" priority="10490">
      <formula>"a1&lt;&gt;'Sheet 2'!a1"</formula>
    </cfRule>
  </conditionalFormatting>
  <conditionalFormatting sqref="O631:P633">
    <cfRule type="expression" dxfId="1143" priority="10475">
      <formula>"a1&lt;&gt;'Sheet 2'!a1"</formula>
    </cfRule>
  </conditionalFormatting>
  <conditionalFormatting sqref="O637:P639">
    <cfRule type="expression" dxfId="1142" priority="10460">
      <formula>"a1&lt;&gt;'Sheet 2'!a1"</formula>
    </cfRule>
  </conditionalFormatting>
  <conditionalFormatting sqref="O643:P645">
    <cfRule type="expression" dxfId="1141" priority="10445">
      <formula>"a1&lt;&gt;'Sheet 2'!a1"</formula>
    </cfRule>
  </conditionalFormatting>
  <conditionalFormatting sqref="O649:P651">
    <cfRule type="expression" dxfId="1140" priority="10430">
      <formula>"a1&lt;&gt;'Sheet 2'!a1"</formula>
    </cfRule>
  </conditionalFormatting>
  <conditionalFormatting sqref="O655:P657">
    <cfRule type="expression" dxfId="1139" priority="10400">
      <formula>"a1&lt;&gt;'Sheet 2'!a1"</formula>
    </cfRule>
  </conditionalFormatting>
  <conditionalFormatting sqref="O661:P663">
    <cfRule type="expression" dxfId="1138" priority="10385">
      <formula>"a1&lt;&gt;'Sheet 2'!a1"</formula>
    </cfRule>
  </conditionalFormatting>
  <conditionalFormatting sqref="O667:P669">
    <cfRule type="expression" dxfId="1137" priority="10370">
      <formula>"a1&lt;&gt;'Sheet 2'!a1"</formula>
    </cfRule>
  </conditionalFormatting>
  <conditionalFormatting sqref="O673:P675">
    <cfRule type="expression" dxfId="1136" priority="10355">
      <formula>"a1&lt;&gt;'Sheet 2'!a1"</formula>
    </cfRule>
  </conditionalFormatting>
  <conditionalFormatting sqref="O679:P681">
    <cfRule type="expression" dxfId="1135" priority="10340">
      <formula>"a1&lt;&gt;'Sheet 2'!a1"</formula>
    </cfRule>
  </conditionalFormatting>
  <conditionalFormatting sqref="O685:P687">
    <cfRule type="expression" dxfId="1134" priority="10325">
      <formula>"a1&lt;&gt;'Sheet 2'!a1"</formula>
    </cfRule>
  </conditionalFormatting>
  <conditionalFormatting sqref="O691:P693">
    <cfRule type="expression" dxfId="1133" priority="10310">
      <formula>"a1&lt;&gt;'Sheet 2'!a1"</formula>
    </cfRule>
  </conditionalFormatting>
  <conditionalFormatting sqref="O697:P699">
    <cfRule type="expression" dxfId="1132" priority="10295">
      <formula>"a1&lt;&gt;'Sheet 2'!a1"</formula>
    </cfRule>
  </conditionalFormatting>
  <conditionalFormatting sqref="O703:P705">
    <cfRule type="expression" dxfId="1131" priority="10280">
      <formula>"a1&lt;&gt;'Sheet 2'!a1"</formula>
    </cfRule>
  </conditionalFormatting>
  <conditionalFormatting sqref="O709:P711">
    <cfRule type="expression" dxfId="1130" priority="10265">
      <formula>"a1&lt;&gt;'Sheet 2'!a1"</formula>
    </cfRule>
  </conditionalFormatting>
  <conditionalFormatting sqref="O715:P717">
    <cfRule type="expression" dxfId="1129" priority="10250">
      <formula>"a1&lt;&gt;'Sheet 2'!a1"</formula>
    </cfRule>
  </conditionalFormatting>
  <conditionalFormatting sqref="O721:P723">
    <cfRule type="expression" dxfId="1128" priority="10235">
      <formula>"a1&lt;&gt;'Sheet 2'!a1"</formula>
    </cfRule>
  </conditionalFormatting>
  <conditionalFormatting sqref="O727:P729">
    <cfRule type="expression" dxfId="1127" priority="10220">
      <formula>"a1&lt;&gt;'Sheet 2'!a1"</formula>
    </cfRule>
  </conditionalFormatting>
  <conditionalFormatting sqref="O733:P735">
    <cfRule type="expression" dxfId="1126" priority="10205">
      <formula>"a1&lt;&gt;'Sheet 2'!a1"</formula>
    </cfRule>
  </conditionalFormatting>
  <conditionalFormatting sqref="O739:P741">
    <cfRule type="expression" dxfId="1125" priority="10190">
      <formula>"a1&lt;&gt;'Sheet 2'!a1"</formula>
    </cfRule>
  </conditionalFormatting>
  <conditionalFormatting sqref="O745:P747">
    <cfRule type="expression" dxfId="1124" priority="10175">
      <formula>"a1&lt;&gt;'Sheet 2'!a1"</formula>
    </cfRule>
  </conditionalFormatting>
  <conditionalFormatting sqref="O751:P753">
    <cfRule type="expression" dxfId="1123" priority="10160">
      <formula>"a1&lt;&gt;'Sheet 2'!a1"</formula>
    </cfRule>
  </conditionalFormatting>
  <conditionalFormatting sqref="O757:P759">
    <cfRule type="expression" dxfId="1122" priority="10145">
      <formula>"a1&lt;&gt;'Sheet 2'!a1"</formula>
    </cfRule>
  </conditionalFormatting>
  <conditionalFormatting sqref="O763:P765">
    <cfRule type="expression" dxfId="1121" priority="10130">
      <formula>"a1&lt;&gt;'Sheet 2'!a1"</formula>
    </cfRule>
  </conditionalFormatting>
  <conditionalFormatting sqref="O769:P771">
    <cfRule type="expression" dxfId="1120" priority="10115">
      <formula>"a1&lt;&gt;'Sheet 2'!a1"</formula>
    </cfRule>
  </conditionalFormatting>
  <conditionalFormatting sqref="O775:P777">
    <cfRule type="expression" dxfId="1119" priority="10085">
      <formula>"a1&lt;&gt;'Sheet 2'!a1"</formula>
    </cfRule>
  </conditionalFormatting>
  <conditionalFormatting sqref="O781:P783">
    <cfRule type="expression" dxfId="1118" priority="10070">
      <formula>"a1&lt;&gt;'Sheet 2'!a1"</formula>
    </cfRule>
  </conditionalFormatting>
  <conditionalFormatting sqref="O787:P789">
    <cfRule type="expression" dxfId="1117" priority="10055">
      <formula>"a1&lt;&gt;'Sheet 2'!a1"</formula>
    </cfRule>
  </conditionalFormatting>
  <conditionalFormatting sqref="O793:P795">
    <cfRule type="expression" dxfId="1116" priority="10040">
      <formula>"a1&lt;&gt;'Sheet 2'!a1"</formula>
    </cfRule>
  </conditionalFormatting>
  <conditionalFormatting sqref="O799:P801">
    <cfRule type="expression" dxfId="1115" priority="10025">
      <formula>"a1&lt;&gt;'Sheet 2'!a1"</formula>
    </cfRule>
  </conditionalFormatting>
  <conditionalFormatting sqref="O805:P807">
    <cfRule type="expression" dxfId="1114" priority="10010">
      <formula>"a1&lt;&gt;'Sheet 2'!a1"</formula>
    </cfRule>
  </conditionalFormatting>
  <conditionalFormatting sqref="O811:P813">
    <cfRule type="expression" dxfId="1113" priority="9995">
      <formula>"a1&lt;&gt;'Sheet 2'!a1"</formula>
    </cfRule>
  </conditionalFormatting>
  <conditionalFormatting sqref="O817:P819">
    <cfRule type="expression" dxfId="1112" priority="9980">
      <formula>"a1&lt;&gt;'Sheet 2'!a1"</formula>
    </cfRule>
  </conditionalFormatting>
  <conditionalFormatting sqref="O823:P825">
    <cfRule type="expression" dxfId="1111" priority="9965">
      <formula>"a1&lt;&gt;'Sheet 2'!a1"</formula>
    </cfRule>
  </conditionalFormatting>
  <conditionalFormatting sqref="O829:P831">
    <cfRule type="expression" dxfId="1110" priority="9950">
      <formula>"a1&lt;&gt;'Sheet 2'!a1"</formula>
    </cfRule>
  </conditionalFormatting>
  <conditionalFormatting sqref="O835:P837">
    <cfRule type="expression" dxfId="1109" priority="9935">
      <formula>"a1&lt;&gt;'Sheet 2'!a1"</formula>
    </cfRule>
  </conditionalFormatting>
  <conditionalFormatting sqref="O841:P843">
    <cfRule type="expression" dxfId="1108" priority="9920">
      <formula>"a1&lt;&gt;'Sheet 2'!a1"</formula>
    </cfRule>
  </conditionalFormatting>
  <conditionalFormatting sqref="O847:P849">
    <cfRule type="expression" dxfId="1107" priority="9905">
      <formula>"a1&lt;&gt;'Sheet 2'!a1"</formula>
    </cfRule>
  </conditionalFormatting>
  <conditionalFormatting sqref="O853:P855">
    <cfRule type="expression" dxfId="1106" priority="9890">
      <formula>"a1&lt;&gt;'Sheet 2'!a1"</formula>
    </cfRule>
  </conditionalFormatting>
  <conditionalFormatting sqref="O859:P861">
    <cfRule type="expression" dxfId="1105" priority="9875">
      <formula>"a1&lt;&gt;'Sheet 2'!a1"</formula>
    </cfRule>
  </conditionalFormatting>
  <conditionalFormatting sqref="O865:P867">
    <cfRule type="expression" dxfId="1104" priority="9860">
      <formula>"a1&lt;&gt;'Sheet 2'!a1"</formula>
    </cfRule>
  </conditionalFormatting>
  <conditionalFormatting sqref="O871:P873">
    <cfRule type="expression" dxfId="1103" priority="9845">
      <formula>"a1&lt;&gt;'Sheet 2'!a1"</formula>
    </cfRule>
  </conditionalFormatting>
  <conditionalFormatting sqref="O877:P879">
    <cfRule type="expression" dxfId="1102" priority="9830">
      <formula>"a1&lt;&gt;'Sheet 2'!a1"</formula>
    </cfRule>
  </conditionalFormatting>
  <conditionalFormatting sqref="O883:P885">
    <cfRule type="expression" dxfId="1101" priority="9815">
      <formula>"a1&lt;&gt;'Sheet 2'!a1"</formula>
    </cfRule>
  </conditionalFormatting>
  <conditionalFormatting sqref="O889:P891">
    <cfRule type="expression" dxfId="1100" priority="9800">
      <formula>"a1&lt;&gt;'Sheet 2'!a1"</formula>
    </cfRule>
  </conditionalFormatting>
  <conditionalFormatting sqref="O895:P897">
    <cfRule type="expression" dxfId="1099" priority="9785">
      <formula>"a1&lt;&gt;'Sheet 2'!a1"</formula>
    </cfRule>
  </conditionalFormatting>
  <conditionalFormatting sqref="O901:P903">
    <cfRule type="expression" dxfId="1098" priority="9770">
      <formula>"a1&lt;&gt;'Sheet 2'!a1"</formula>
    </cfRule>
  </conditionalFormatting>
  <conditionalFormatting sqref="O907:P909">
    <cfRule type="expression" dxfId="1097" priority="9740">
      <formula>"a1&lt;&gt;'Sheet 2'!a1"</formula>
    </cfRule>
  </conditionalFormatting>
  <conditionalFormatting sqref="O913:P915">
    <cfRule type="expression" dxfId="1096" priority="9709">
      <formula>"a1&lt;&gt;'Sheet 2'!a1"</formula>
    </cfRule>
  </conditionalFormatting>
  <conditionalFormatting sqref="O919:P921">
    <cfRule type="expression" dxfId="1095" priority="9694">
      <formula>"a1&lt;&gt;'Sheet 2'!a1"</formula>
    </cfRule>
  </conditionalFormatting>
  <conditionalFormatting sqref="O925:P927">
    <cfRule type="expression" dxfId="1094" priority="9679">
      <formula>"a1&lt;&gt;'Sheet 2'!a1"</formula>
    </cfRule>
  </conditionalFormatting>
  <conditionalFormatting sqref="O931:P933">
    <cfRule type="expression" dxfId="1093" priority="9664">
      <formula>"a1&lt;&gt;'Sheet 2'!a1"</formula>
    </cfRule>
  </conditionalFormatting>
  <conditionalFormatting sqref="O937:P939">
    <cfRule type="expression" dxfId="1092" priority="9649">
      <formula>"a1&lt;&gt;'Sheet 2'!a1"</formula>
    </cfRule>
  </conditionalFormatting>
  <conditionalFormatting sqref="O943:P945">
    <cfRule type="expression" dxfId="1091" priority="9634">
      <formula>"a1&lt;&gt;'Sheet 2'!a1"</formula>
    </cfRule>
  </conditionalFormatting>
  <conditionalFormatting sqref="O949:P951">
    <cfRule type="expression" dxfId="1090" priority="9619">
      <formula>"a1&lt;&gt;'Sheet 2'!a1"</formula>
    </cfRule>
  </conditionalFormatting>
  <conditionalFormatting sqref="O955:P957">
    <cfRule type="expression" dxfId="1089" priority="9589">
      <formula>"a1&lt;&gt;'Sheet 2'!a1"</formula>
    </cfRule>
  </conditionalFormatting>
  <conditionalFormatting sqref="O961:P963">
    <cfRule type="expression" dxfId="1088" priority="9574">
      <formula>"a1&lt;&gt;'Sheet 2'!a1"</formula>
    </cfRule>
  </conditionalFormatting>
  <conditionalFormatting sqref="O967:P969">
    <cfRule type="expression" dxfId="1087" priority="9559">
      <formula>"a1&lt;&gt;'Sheet 2'!a1"</formula>
    </cfRule>
  </conditionalFormatting>
  <conditionalFormatting sqref="O973:P975">
    <cfRule type="expression" dxfId="1086" priority="9529">
      <formula>"a1&lt;&gt;'Sheet 2'!a1"</formula>
    </cfRule>
  </conditionalFormatting>
  <conditionalFormatting sqref="O979:P981">
    <cfRule type="expression" dxfId="1085" priority="9514">
      <formula>"a1&lt;&gt;'Sheet 2'!a1"</formula>
    </cfRule>
  </conditionalFormatting>
  <conditionalFormatting sqref="O985:P987">
    <cfRule type="expression" dxfId="1084" priority="9499">
      <formula>"a1&lt;&gt;'Sheet 2'!a1"</formula>
    </cfRule>
  </conditionalFormatting>
  <conditionalFormatting sqref="O991:P993">
    <cfRule type="expression" dxfId="1083" priority="9484">
      <formula>"a1&lt;&gt;'Sheet 2'!a1"</formula>
    </cfRule>
  </conditionalFormatting>
  <conditionalFormatting sqref="O997:P999">
    <cfRule type="expression" dxfId="1082" priority="9469">
      <formula>"a1&lt;&gt;'Sheet 2'!a1"</formula>
    </cfRule>
  </conditionalFormatting>
  <conditionalFormatting sqref="O1003:P1005">
    <cfRule type="expression" dxfId="1081" priority="9454">
      <formula>"a1&lt;&gt;'Sheet 2'!a1"</formula>
    </cfRule>
  </conditionalFormatting>
  <conditionalFormatting sqref="O1009:P1011">
    <cfRule type="expression" dxfId="1080" priority="9439">
      <formula>"a1&lt;&gt;'Sheet 2'!a1"</formula>
    </cfRule>
  </conditionalFormatting>
  <conditionalFormatting sqref="O1015:P1017">
    <cfRule type="expression" dxfId="1079" priority="9424">
      <formula>"a1&lt;&gt;'Sheet 2'!a1"</formula>
    </cfRule>
  </conditionalFormatting>
  <conditionalFormatting sqref="O1021:P1023">
    <cfRule type="expression" dxfId="1078" priority="9394">
      <formula>"a1&lt;&gt;'Sheet 2'!a1"</formula>
    </cfRule>
  </conditionalFormatting>
  <conditionalFormatting sqref="O1027:P1029">
    <cfRule type="expression" dxfId="1077" priority="9379">
      <formula>"a1&lt;&gt;'Sheet 2'!a1"</formula>
    </cfRule>
  </conditionalFormatting>
  <conditionalFormatting sqref="O1033:P1035">
    <cfRule type="expression" dxfId="1076" priority="9364">
      <formula>"a1&lt;&gt;'Sheet 2'!a1"</formula>
    </cfRule>
  </conditionalFormatting>
  <conditionalFormatting sqref="O1039:P1041">
    <cfRule type="expression" dxfId="1075" priority="9349">
      <formula>"a1&lt;&gt;'Sheet 2'!a1"</formula>
    </cfRule>
  </conditionalFormatting>
  <conditionalFormatting sqref="O1045:P1047">
    <cfRule type="expression" dxfId="1074" priority="9319">
      <formula>"a1&lt;&gt;'Sheet 2'!a1"</formula>
    </cfRule>
  </conditionalFormatting>
  <conditionalFormatting sqref="O1051:P1053">
    <cfRule type="expression" dxfId="1073" priority="9289">
      <formula>"a1&lt;&gt;'Sheet 2'!a1"</formula>
    </cfRule>
  </conditionalFormatting>
  <conditionalFormatting sqref="O1057:P1059">
    <cfRule type="expression" dxfId="1072" priority="9274">
      <formula>"a1&lt;&gt;'Sheet 2'!a1"</formula>
    </cfRule>
  </conditionalFormatting>
  <conditionalFormatting sqref="O1063:P1065">
    <cfRule type="expression" dxfId="1071" priority="9259">
      <formula>"a1&lt;&gt;'Sheet 2'!a1"</formula>
    </cfRule>
  </conditionalFormatting>
  <conditionalFormatting sqref="O1069:P1071">
    <cfRule type="expression" dxfId="1070" priority="9244">
      <formula>"a1&lt;&gt;'Sheet 2'!a1"</formula>
    </cfRule>
  </conditionalFormatting>
  <conditionalFormatting sqref="O1075:P1077">
    <cfRule type="expression" dxfId="1069" priority="9229">
      <formula>"a1&lt;&gt;'Sheet 2'!a1"</formula>
    </cfRule>
  </conditionalFormatting>
  <conditionalFormatting sqref="O1081:P1083">
    <cfRule type="expression" dxfId="1068" priority="9214">
      <formula>"a1&lt;&gt;'Sheet 2'!a1"</formula>
    </cfRule>
  </conditionalFormatting>
  <conditionalFormatting sqref="O1087:P1089">
    <cfRule type="expression" dxfId="1067" priority="9199">
      <formula>"a1&lt;&gt;'Sheet 2'!a1"</formula>
    </cfRule>
  </conditionalFormatting>
  <conditionalFormatting sqref="O1093:P1095">
    <cfRule type="expression" dxfId="1066" priority="9184">
      <formula>"a1&lt;&gt;'Sheet 2'!a1"</formula>
    </cfRule>
  </conditionalFormatting>
  <conditionalFormatting sqref="O1099:P1101">
    <cfRule type="expression" dxfId="1065" priority="9169">
      <formula>"a1&lt;&gt;'Sheet 2'!a1"</formula>
    </cfRule>
  </conditionalFormatting>
  <conditionalFormatting sqref="O1105:P1107">
    <cfRule type="expression" dxfId="1064" priority="9154">
      <formula>"a1&lt;&gt;'Sheet 2'!a1"</formula>
    </cfRule>
  </conditionalFormatting>
  <conditionalFormatting sqref="O1111:P1113">
    <cfRule type="expression" dxfId="1063" priority="9139">
      <formula>"a1&lt;&gt;'Sheet 2'!a1"</formula>
    </cfRule>
  </conditionalFormatting>
  <conditionalFormatting sqref="O1117:P1119">
    <cfRule type="expression" dxfId="1062" priority="9124">
      <formula>"a1&lt;&gt;'Sheet 2'!a1"</formula>
    </cfRule>
  </conditionalFormatting>
  <conditionalFormatting sqref="O1123:P1125">
    <cfRule type="expression" dxfId="1061" priority="9109">
      <formula>"a1&lt;&gt;'Sheet 2'!a1"</formula>
    </cfRule>
  </conditionalFormatting>
  <conditionalFormatting sqref="O1129:P1131">
    <cfRule type="expression" dxfId="1060" priority="9094">
      <formula>"a1&lt;&gt;'Sheet 2'!a1"</formula>
    </cfRule>
  </conditionalFormatting>
  <conditionalFormatting sqref="O1135:P1137">
    <cfRule type="expression" dxfId="1059" priority="9079">
      <formula>"a1&lt;&gt;'Sheet 2'!a1"</formula>
    </cfRule>
  </conditionalFormatting>
  <conditionalFormatting sqref="O1141:P1143">
    <cfRule type="expression" dxfId="1058" priority="9064">
      <formula>"a1&lt;&gt;'Sheet 2'!a1"</formula>
    </cfRule>
  </conditionalFormatting>
  <conditionalFormatting sqref="O1147:P1149">
    <cfRule type="expression" dxfId="1057" priority="9049">
      <formula>"a1&lt;&gt;'Sheet 2'!a1"</formula>
    </cfRule>
  </conditionalFormatting>
  <conditionalFormatting sqref="O1153:P1155">
    <cfRule type="expression" dxfId="1056" priority="9034">
      <formula>"a1&lt;&gt;'Sheet 2'!a1"</formula>
    </cfRule>
  </conditionalFormatting>
  <conditionalFormatting sqref="O1159:P1161">
    <cfRule type="expression" dxfId="1055" priority="9019">
      <formula>"a1&lt;&gt;'Sheet 2'!a1"</formula>
    </cfRule>
  </conditionalFormatting>
  <conditionalFormatting sqref="O1165:P1167">
    <cfRule type="expression" dxfId="1054" priority="9004">
      <formula>"a1&lt;&gt;'Sheet 2'!a1"</formula>
    </cfRule>
  </conditionalFormatting>
  <conditionalFormatting sqref="O1171:P1173">
    <cfRule type="expression" dxfId="1053" priority="8989">
      <formula>"a1&lt;&gt;'Sheet 2'!a1"</formula>
    </cfRule>
  </conditionalFormatting>
  <conditionalFormatting sqref="O1177:P1179">
    <cfRule type="expression" dxfId="1052" priority="8974">
      <formula>"a1&lt;&gt;'Sheet 2'!a1"</formula>
    </cfRule>
  </conditionalFormatting>
  <conditionalFormatting sqref="O1183:P1185">
    <cfRule type="expression" dxfId="1051" priority="8959">
      <formula>"a1&lt;&gt;'Sheet 2'!a1"</formula>
    </cfRule>
  </conditionalFormatting>
  <conditionalFormatting sqref="O1189:P1191">
    <cfRule type="expression" dxfId="1050" priority="8944">
      <formula>"a1&lt;&gt;'Sheet 2'!a1"</formula>
    </cfRule>
  </conditionalFormatting>
  <conditionalFormatting sqref="O1195:P1197">
    <cfRule type="expression" dxfId="1049" priority="8929">
      <formula>"a1&lt;&gt;'Sheet 2'!a1"</formula>
    </cfRule>
  </conditionalFormatting>
  <conditionalFormatting sqref="O1201:P1203">
    <cfRule type="expression" dxfId="1048" priority="8914">
      <formula>"a1&lt;&gt;'Sheet 2'!a1"</formula>
    </cfRule>
  </conditionalFormatting>
  <conditionalFormatting sqref="O1207:P1209">
    <cfRule type="expression" dxfId="1047" priority="8899">
      <formula>"a1&lt;&gt;'Sheet 2'!a1"</formula>
    </cfRule>
  </conditionalFormatting>
  <conditionalFormatting sqref="O1213:P1215">
    <cfRule type="expression" dxfId="1046" priority="8884">
      <formula>"a1&lt;&gt;'Sheet 2'!a1"</formula>
    </cfRule>
  </conditionalFormatting>
  <conditionalFormatting sqref="O1219:P1221">
    <cfRule type="expression" dxfId="1045" priority="8854">
      <formula>"a1&lt;&gt;'Sheet 2'!a1"</formula>
    </cfRule>
  </conditionalFormatting>
  <conditionalFormatting sqref="O1225:P1227">
    <cfRule type="expression" dxfId="1044" priority="8839">
      <formula>"a1&lt;&gt;'Sheet 2'!a1"</formula>
    </cfRule>
  </conditionalFormatting>
  <conditionalFormatting sqref="O1231:P1233">
    <cfRule type="expression" dxfId="1043" priority="8824">
      <formula>"a1&lt;&gt;'Sheet 2'!a1"</formula>
    </cfRule>
  </conditionalFormatting>
  <conditionalFormatting sqref="O1237:P1239">
    <cfRule type="expression" dxfId="1042" priority="8809">
      <formula>"a1&lt;&gt;'Sheet 2'!a1"</formula>
    </cfRule>
  </conditionalFormatting>
  <conditionalFormatting sqref="O1243:P1245">
    <cfRule type="expression" dxfId="1041" priority="8794">
      <formula>"a1&lt;&gt;'Sheet 2'!a1"</formula>
    </cfRule>
  </conditionalFormatting>
  <conditionalFormatting sqref="O1249:P1251">
    <cfRule type="expression" dxfId="1040" priority="8779">
      <formula>"a1&lt;&gt;'Sheet 2'!a1"</formula>
    </cfRule>
  </conditionalFormatting>
  <conditionalFormatting sqref="O1255:P1257">
    <cfRule type="expression" dxfId="1039" priority="8749">
      <formula>"a1&lt;&gt;'Sheet 2'!a1"</formula>
    </cfRule>
  </conditionalFormatting>
  <conditionalFormatting sqref="O1261:P1263">
    <cfRule type="expression" dxfId="1038" priority="8764">
      <formula>"a1&lt;&gt;'Sheet 2'!a1"</formula>
    </cfRule>
  </conditionalFormatting>
  <conditionalFormatting sqref="O1267:P1269">
    <cfRule type="expression" dxfId="1037" priority="8734">
      <formula>"a1&lt;&gt;'Sheet 2'!a1"</formula>
    </cfRule>
  </conditionalFormatting>
  <conditionalFormatting sqref="O1273:P1275">
    <cfRule type="expression" dxfId="1036" priority="8719">
      <formula>"a1&lt;&gt;'Sheet 2'!a1"</formula>
    </cfRule>
  </conditionalFormatting>
  <conditionalFormatting sqref="O1279:P1281">
    <cfRule type="expression" dxfId="1035" priority="8704">
      <formula>"a1&lt;&gt;'Sheet 2'!a1"</formula>
    </cfRule>
  </conditionalFormatting>
  <conditionalFormatting sqref="O1285:P1287">
    <cfRule type="expression" dxfId="1034" priority="8689">
      <formula>"a1&lt;&gt;'Sheet 2'!a1"</formula>
    </cfRule>
  </conditionalFormatting>
  <conditionalFormatting sqref="O1291:P1293">
    <cfRule type="expression" dxfId="1033" priority="8674">
      <formula>"a1&lt;&gt;'Sheet 2'!a1"</formula>
    </cfRule>
  </conditionalFormatting>
  <conditionalFormatting sqref="O1297:P1299">
    <cfRule type="expression" dxfId="1032" priority="8644">
      <formula>"a1&lt;&gt;'Sheet 2'!a1"</formula>
    </cfRule>
  </conditionalFormatting>
  <conditionalFormatting sqref="O1303:P1305">
    <cfRule type="expression" dxfId="1031" priority="8659">
      <formula>"a1&lt;&gt;'Sheet 2'!a1"</formula>
    </cfRule>
  </conditionalFormatting>
  <conditionalFormatting sqref="O1309:P1311">
    <cfRule type="expression" dxfId="1030" priority="8629">
      <formula>"a1&lt;&gt;'Sheet 2'!a1"</formula>
    </cfRule>
  </conditionalFormatting>
  <conditionalFormatting sqref="O1315:P1317">
    <cfRule type="expression" dxfId="1029" priority="8614">
      <formula>"a1&lt;&gt;'Sheet 2'!a1"</formula>
    </cfRule>
  </conditionalFormatting>
  <conditionalFormatting sqref="O1321:P1323">
    <cfRule type="expression" dxfId="1028" priority="8599">
      <formula>"a1&lt;&gt;'Sheet 2'!a1"</formula>
    </cfRule>
  </conditionalFormatting>
  <conditionalFormatting sqref="O1327:P1329">
    <cfRule type="expression" dxfId="1027" priority="8584">
      <formula>"a1&lt;&gt;'Sheet 2'!a1"</formula>
    </cfRule>
  </conditionalFormatting>
  <conditionalFormatting sqref="O1333:P1335">
    <cfRule type="expression" dxfId="1026" priority="8554">
      <formula>"a1&lt;&gt;'Sheet 2'!a1"</formula>
    </cfRule>
  </conditionalFormatting>
  <conditionalFormatting sqref="O1339:P1341">
    <cfRule type="expression" dxfId="1025" priority="8539">
      <formula>"a1&lt;&gt;'Sheet 2'!a1"</formula>
    </cfRule>
  </conditionalFormatting>
  <conditionalFormatting sqref="O1345:P1347">
    <cfRule type="expression" dxfId="1024" priority="8524">
      <formula>"a1&lt;&gt;'Sheet 2'!a1"</formula>
    </cfRule>
  </conditionalFormatting>
  <conditionalFormatting sqref="O1351:P1353">
    <cfRule type="expression" dxfId="1023" priority="8509">
      <formula>"a1&lt;&gt;'Sheet 2'!a1"</formula>
    </cfRule>
  </conditionalFormatting>
  <conditionalFormatting sqref="O1357:P1359">
    <cfRule type="expression" dxfId="1022" priority="8494">
      <formula>"a1&lt;&gt;'Sheet 2'!a1"</formula>
    </cfRule>
  </conditionalFormatting>
  <conditionalFormatting sqref="O1363:P1365">
    <cfRule type="expression" dxfId="1021" priority="8479">
      <formula>"a1&lt;&gt;'Sheet 2'!a1"</formula>
    </cfRule>
  </conditionalFormatting>
  <conditionalFormatting sqref="O1369:P1371">
    <cfRule type="expression" dxfId="1020" priority="8464">
      <formula>"a1&lt;&gt;'Sheet 2'!a1"</formula>
    </cfRule>
  </conditionalFormatting>
  <conditionalFormatting sqref="O1375:P1377">
    <cfRule type="expression" dxfId="1019" priority="8449">
      <formula>"a1&lt;&gt;'Sheet 2'!a1"</formula>
    </cfRule>
  </conditionalFormatting>
  <conditionalFormatting sqref="O1381:P1383">
    <cfRule type="expression" dxfId="1018" priority="8434">
      <formula>"a1&lt;&gt;'Sheet 2'!a1"</formula>
    </cfRule>
  </conditionalFormatting>
  <conditionalFormatting sqref="O1387:P1389">
    <cfRule type="expression" dxfId="1017" priority="8419">
      <formula>"a1&lt;&gt;'Sheet 2'!a1"</formula>
    </cfRule>
  </conditionalFormatting>
  <conditionalFormatting sqref="O1393:P1395">
    <cfRule type="expression" dxfId="1016" priority="51445">
      <formula>"a1&lt;&gt;'Sheet 2'!a1"</formula>
    </cfRule>
  </conditionalFormatting>
  <conditionalFormatting sqref="O1399:P1401">
    <cfRule type="expression" dxfId="1015" priority="8374">
      <formula>"a1&lt;&gt;'Sheet 2'!a1"</formula>
    </cfRule>
  </conditionalFormatting>
  <conditionalFormatting sqref="O1405:P1407">
    <cfRule type="expression" dxfId="1014" priority="8359">
      <formula>"a1&lt;&gt;'Sheet 2'!a1"</formula>
    </cfRule>
  </conditionalFormatting>
  <conditionalFormatting sqref="O1411:P1413">
    <cfRule type="expression" dxfId="1013" priority="8344">
      <formula>"a1&lt;&gt;'Sheet 2'!a1"</formula>
    </cfRule>
  </conditionalFormatting>
  <conditionalFormatting sqref="O1417:P1419">
    <cfRule type="expression" dxfId="1012" priority="8329">
      <formula>"a1&lt;&gt;'Sheet 2'!a1"</formula>
    </cfRule>
  </conditionalFormatting>
  <conditionalFormatting sqref="O1423:P1425">
    <cfRule type="expression" dxfId="1011" priority="8314">
      <formula>"a1&lt;&gt;'Sheet 2'!a1"</formula>
    </cfRule>
  </conditionalFormatting>
  <conditionalFormatting sqref="O1429:P1431">
    <cfRule type="expression" dxfId="1010" priority="8299">
      <formula>"a1&lt;&gt;'Sheet 2'!a1"</formula>
    </cfRule>
  </conditionalFormatting>
  <conditionalFormatting sqref="O1435:P1437">
    <cfRule type="expression" dxfId="1009" priority="8269">
      <formula>"a1&lt;&gt;'Sheet 2'!a1"</formula>
    </cfRule>
  </conditionalFormatting>
  <conditionalFormatting sqref="O1441:P1443">
    <cfRule type="expression" dxfId="1008" priority="8254">
      <formula>"a1&lt;&gt;'Sheet 2'!a1"</formula>
    </cfRule>
  </conditionalFormatting>
  <conditionalFormatting sqref="O1447:P1449">
    <cfRule type="expression" dxfId="1007" priority="8239">
      <formula>"a1&lt;&gt;'Sheet 2'!a1"</formula>
    </cfRule>
  </conditionalFormatting>
  <conditionalFormatting sqref="O1453:P1455">
    <cfRule type="expression" dxfId="1006" priority="8224">
      <formula>"a1&lt;&gt;'Sheet 2'!a1"</formula>
    </cfRule>
  </conditionalFormatting>
  <conditionalFormatting sqref="O1459:P1461">
    <cfRule type="expression" dxfId="1005" priority="8209">
      <formula>"a1&lt;&gt;'Sheet 2'!a1"</formula>
    </cfRule>
  </conditionalFormatting>
  <conditionalFormatting sqref="O1465:P1467">
    <cfRule type="expression" dxfId="1004" priority="8194">
      <formula>"a1&lt;&gt;'Sheet 2'!a1"</formula>
    </cfRule>
  </conditionalFormatting>
  <conditionalFormatting sqref="O1471:P1473">
    <cfRule type="expression" dxfId="1003" priority="8179">
      <formula>"a1&lt;&gt;'Sheet 2'!a1"</formula>
    </cfRule>
  </conditionalFormatting>
  <conditionalFormatting sqref="O1477:P1479">
    <cfRule type="expression" dxfId="1002" priority="8164">
      <formula>"a1&lt;&gt;'Sheet 2'!a1"</formula>
    </cfRule>
  </conditionalFormatting>
  <conditionalFormatting sqref="O1483:P1485">
    <cfRule type="expression" dxfId="1001" priority="8149">
      <formula>"a1&lt;&gt;'Sheet 2'!a1"</formula>
    </cfRule>
  </conditionalFormatting>
  <conditionalFormatting sqref="O1489:P1491">
    <cfRule type="expression" dxfId="1000" priority="8134">
      <formula>"a1&lt;&gt;'Sheet 2'!a1"</formula>
    </cfRule>
  </conditionalFormatting>
  <conditionalFormatting sqref="O1495:P1497">
    <cfRule type="expression" dxfId="999" priority="8105">
      <formula>"a1&lt;&gt;'Sheet 2'!a1"</formula>
    </cfRule>
  </conditionalFormatting>
  <conditionalFormatting sqref="O1501:P1503">
    <cfRule type="expression" dxfId="998" priority="8090">
      <formula>"a1&lt;&gt;'Sheet 2'!a1"</formula>
    </cfRule>
  </conditionalFormatting>
  <conditionalFormatting sqref="O1507:P1509">
    <cfRule type="expression" dxfId="997" priority="8075">
      <formula>"a1&lt;&gt;'Sheet 2'!a1"</formula>
    </cfRule>
  </conditionalFormatting>
  <conditionalFormatting sqref="O1513:P1515">
    <cfRule type="expression" dxfId="996" priority="8060">
      <formula>"a1&lt;&gt;'Sheet 2'!a1"</formula>
    </cfRule>
  </conditionalFormatting>
  <conditionalFormatting sqref="O1519:P1521">
    <cfRule type="expression" dxfId="995" priority="8045">
      <formula>"a1&lt;&gt;'Sheet 2'!a1"</formula>
    </cfRule>
  </conditionalFormatting>
  <conditionalFormatting sqref="O1525:P1527">
    <cfRule type="expression" dxfId="994" priority="8030">
      <formula>"a1&lt;&gt;'Sheet 2'!a1"</formula>
    </cfRule>
  </conditionalFormatting>
  <conditionalFormatting sqref="O1531:P1533">
    <cfRule type="expression" dxfId="993" priority="8015">
      <formula>"a1&lt;&gt;'Sheet 2'!a1"</formula>
    </cfRule>
  </conditionalFormatting>
  <conditionalFormatting sqref="O1540:P1545">
    <cfRule type="expression" dxfId="992" priority="7994">
      <formula>"a1&lt;&gt;'Sheet 2'!a1"</formula>
    </cfRule>
  </conditionalFormatting>
  <conditionalFormatting sqref="O1549:P1551">
    <cfRule type="expression" dxfId="991" priority="7985">
      <formula>"a1&lt;&gt;'Sheet 2'!a1"</formula>
    </cfRule>
  </conditionalFormatting>
  <conditionalFormatting sqref="O1555:P1557">
    <cfRule type="expression" dxfId="990" priority="7970">
      <formula>"a1&lt;&gt;'Sheet 2'!a1"</formula>
    </cfRule>
  </conditionalFormatting>
  <conditionalFormatting sqref="O1561:P1563">
    <cfRule type="expression" dxfId="989" priority="7955">
      <formula>"a1&lt;&gt;'Sheet 2'!a1"</formula>
    </cfRule>
  </conditionalFormatting>
  <conditionalFormatting sqref="O1567:P1569">
    <cfRule type="expression" dxfId="988" priority="7940">
      <formula>"a1&lt;&gt;'Sheet 2'!a1"</formula>
    </cfRule>
  </conditionalFormatting>
  <conditionalFormatting sqref="O1573:P1575">
    <cfRule type="expression" dxfId="987" priority="7925">
      <formula>"a1&lt;&gt;'Sheet 2'!a1"</formula>
    </cfRule>
  </conditionalFormatting>
  <conditionalFormatting sqref="O1579:P1581">
    <cfRule type="expression" dxfId="986" priority="7910">
      <formula>"a1&lt;&gt;'Sheet 2'!a1"</formula>
    </cfRule>
  </conditionalFormatting>
  <conditionalFormatting sqref="O1585:P1587">
    <cfRule type="expression" dxfId="985" priority="7895">
      <formula>"a1&lt;&gt;'Sheet 2'!a1"</formula>
    </cfRule>
  </conditionalFormatting>
  <conditionalFormatting sqref="O1591:P1593">
    <cfRule type="expression" dxfId="984" priority="7880">
      <formula>"a1&lt;&gt;'Sheet 2'!a1"</formula>
    </cfRule>
  </conditionalFormatting>
  <conditionalFormatting sqref="O1597:P1599">
    <cfRule type="expression" dxfId="983" priority="7865">
      <formula>"a1&lt;&gt;'Sheet 2'!a1"</formula>
    </cfRule>
  </conditionalFormatting>
  <conditionalFormatting sqref="O1603:P1605">
    <cfRule type="expression" dxfId="982" priority="7835">
      <formula>"a1&lt;&gt;'Sheet 2'!a1"</formula>
    </cfRule>
  </conditionalFormatting>
  <conditionalFormatting sqref="O1609:P1611">
    <cfRule type="expression" dxfId="981" priority="7820">
      <formula>"a1&lt;&gt;'Sheet 2'!a1"</formula>
    </cfRule>
  </conditionalFormatting>
  <conditionalFormatting sqref="O1615:P1617">
    <cfRule type="expression" dxfId="980" priority="7805">
      <formula>"a1&lt;&gt;'Sheet 2'!a1"</formula>
    </cfRule>
  </conditionalFormatting>
  <conditionalFormatting sqref="O1621:P1623">
    <cfRule type="expression" dxfId="979" priority="7790">
      <formula>"a1&lt;&gt;'Sheet 2'!a1"</formula>
    </cfRule>
  </conditionalFormatting>
  <conditionalFormatting sqref="O1627:P1629">
    <cfRule type="expression" dxfId="978" priority="7775">
      <formula>"a1&lt;&gt;'Sheet 2'!a1"</formula>
    </cfRule>
  </conditionalFormatting>
  <conditionalFormatting sqref="O1633:P1635">
    <cfRule type="expression" dxfId="977" priority="7760">
      <formula>"a1&lt;&gt;'Sheet 2'!a1"</formula>
    </cfRule>
  </conditionalFormatting>
  <conditionalFormatting sqref="O1639:P1641">
    <cfRule type="expression" dxfId="976" priority="7745">
      <formula>"a1&lt;&gt;'Sheet 2'!a1"</formula>
    </cfRule>
  </conditionalFormatting>
  <conditionalFormatting sqref="O1645:P1647">
    <cfRule type="expression" dxfId="975" priority="7730">
      <formula>"a1&lt;&gt;'Sheet 2'!a1"</formula>
    </cfRule>
  </conditionalFormatting>
  <conditionalFormatting sqref="O1651:P1653">
    <cfRule type="expression" dxfId="974" priority="7715">
      <formula>"a1&lt;&gt;'Sheet 2'!a1"</formula>
    </cfRule>
  </conditionalFormatting>
  <conditionalFormatting sqref="O1657:P1659">
    <cfRule type="expression" dxfId="973" priority="7700">
      <formula>"a1&lt;&gt;'Sheet 2'!a1"</formula>
    </cfRule>
  </conditionalFormatting>
  <conditionalFormatting sqref="O1663:P1665">
    <cfRule type="expression" dxfId="972" priority="7685">
      <formula>"a1&lt;&gt;'Sheet 2'!a1"</formula>
    </cfRule>
  </conditionalFormatting>
  <conditionalFormatting sqref="O1669:P1671">
    <cfRule type="expression" dxfId="971" priority="7670">
      <formula>"a1&lt;&gt;'Sheet 2'!a1"</formula>
    </cfRule>
  </conditionalFormatting>
  <conditionalFormatting sqref="O1675:P1677">
    <cfRule type="expression" dxfId="970" priority="7655">
      <formula>"a1&lt;&gt;'Sheet 2'!a1"</formula>
    </cfRule>
  </conditionalFormatting>
  <conditionalFormatting sqref="O1681:P1683">
    <cfRule type="expression" dxfId="969" priority="7640">
      <formula>"a1&lt;&gt;'Sheet 2'!a1"</formula>
    </cfRule>
  </conditionalFormatting>
  <conditionalFormatting sqref="O1687:P1689">
    <cfRule type="expression" dxfId="968" priority="7625">
      <formula>"a1&lt;&gt;'Sheet 2'!a1"</formula>
    </cfRule>
  </conditionalFormatting>
  <conditionalFormatting sqref="O1693:P1695">
    <cfRule type="expression" dxfId="967" priority="7610">
      <formula>"a1&lt;&gt;'Sheet 2'!a1"</formula>
    </cfRule>
  </conditionalFormatting>
  <conditionalFormatting sqref="O1699:P1701">
    <cfRule type="expression" dxfId="966" priority="7595">
      <formula>"a1&lt;&gt;'Sheet 2'!a1"</formula>
    </cfRule>
  </conditionalFormatting>
  <conditionalFormatting sqref="O1705:P1707">
    <cfRule type="expression" dxfId="965" priority="7580">
      <formula>"a1&lt;&gt;'Sheet 2'!a1"</formula>
    </cfRule>
  </conditionalFormatting>
  <conditionalFormatting sqref="O1711:P1713">
    <cfRule type="expression" dxfId="964" priority="7565">
      <formula>"a1&lt;&gt;'Sheet 2'!a1"</formula>
    </cfRule>
  </conditionalFormatting>
  <conditionalFormatting sqref="O1717:P1719">
    <cfRule type="expression" dxfId="963" priority="7550">
      <formula>"a1&lt;&gt;'Sheet 2'!a1"</formula>
    </cfRule>
  </conditionalFormatting>
  <conditionalFormatting sqref="O1723:P1725">
    <cfRule type="expression" dxfId="962" priority="7535">
      <formula>"a1&lt;&gt;'Sheet 2'!a1"</formula>
    </cfRule>
  </conditionalFormatting>
  <conditionalFormatting sqref="O1729:P1731">
    <cfRule type="expression" dxfId="961" priority="7520">
      <formula>"a1&lt;&gt;'Sheet 2'!a1"</formula>
    </cfRule>
  </conditionalFormatting>
  <conditionalFormatting sqref="O1735:P1737">
    <cfRule type="expression" dxfId="960" priority="7505">
      <formula>"a1&lt;&gt;'Sheet 2'!a1"</formula>
    </cfRule>
  </conditionalFormatting>
  <conditionalFormatting sqref="O1741:P1743">
    <cfRule type="expression" dxfId="959" priority="7490">
      <formula>"a1&lt;&gt;'Sheet 2'!a1"</formula>
    </cfRule>
  </conditionalFormatting>
  <conditionalFormatting sqref="O1747:P1749">
    <cfRule type="expression" dxfId="958" priority="7475">
      <formula>"a1&lt;&gt;'Sheet 2'!a1"</formula>
    </cfRule>
  </conditionalFormatting>
  <conditionalFormatting sqref="O1753:P1755">
    <cfRule type="expression" dxfId="957" priority="7460">
      <formula>"a1&lt;&gt;'Sheet 2'!a1"</formula>
    </cfRule>
  </conditionalFormatting>
  <conditionalFormatting sqref="O1759:P1761">
    <cfRule type="expression" dxfId="956" priority="7445">
      <formula>"a1&lt;&gt;'Sheet 2'!a1"</formula>
    </cfRule>
  </conditionalFormatting>
  <conditionalFormatting sqref="O1765:P1767">
    <cfRule type="expression" dxfId="955" priority="7430">
      <formula>"a1&lt;&gt;'Sheet 2'!a1"</formula>
    </cfRule>
  </conditionalFormatting>
  <conditionalFormatting sqref="O1771:P1773">
    <cfRule type="expression" dxfId="954" priority="7415">
      <formula>"a1&lt;&gt;'Sheet 2'!a1"</formula>
    </cfRule>
  </conditionalFormatting>
  <conditionalFormatting sqref="O1777:P1779">
    <cfRule type="expression" dxfId="953" priority="7400">
      <formula>"a1&lt;&gt;'Sheet 2'!a1"</formula>
    </cfRule>
  </conditionalFormatting>
  <conditionalFormatting sqref="O1783:P1785">
    <cfRule type="expression" dxfId="952" priority="7386">
      <formula>"a1&lt;&gt;'Sheet 2'!a1"</formula>
    </cfRule>
  </conditionalFormatting>
  <conditionalFormatting sqref="O1789:P1791">
    <cfRule type="expression" dxfId="951" priority="7344">
      <formula>"a1&lt;&gt;'Sheet 2'!a1"</formula>
    </cfRule>
  </conditionalFormatting>
  <conditionalFormatting sqref="O1795:P1797">
    <cfRule type="expression" dxfId="950" priority="7323">
      <formula>"a1&lt;&gt;'Sheet 2'!a1"</formula>
    </cfRule>
  </conditionalFormatting>
  <conditionalFormatting sqref="O1801:P1803">
    <cfRule type="expression" dxfId="949" priority="7302">
      <formula>"a1&lt;&gt;'Sheet 2'!a1"</formula>
    </cfRule>
  </conditionalFormatting>
  <conditionalFormatting sqref="O1807:P1809">
    <cfRule type="expression" dxfId="948" priority="7281">
      <formula>"a1&lt;&gt;'Sheet 2'!a1"</formula>
    </cfRule>
  </conditionalFormatting>
  <conditionalFormatting sqref="O1813:P1815">
    <cfRule type="expression" dxfId="947" priority="7239">
      <formula>"a1&lt;&gt;'Sheet 2'!a1"</formula>
    </cfRule>
  </conditionalFormatting>
  <conditionalFormatting sqref="O1819:P1821">
    <cfRule type="expression" dxfId="946" priority="7218">
      <formula>"a1&lt;&gt;'Sheet 2'!a1"</formula>
    </cfRule>
  </conditionalFormatting>
  <conditionalFormatting sqref="O1825:P1827">
    <cfRule type="expression" dxfId="945" priority="7197">
      <formula>"a1&lt;&gt;'Sheet 2'!a1"</formula>
    </cfRule>
  </conditionalFormatting>
  <conditionalFormatting sqref="O1831:P1833">
    <cfRule type="expression" dxfId="944" priority="7176">
      <formula>"a1&lt;&gt;'Sheet 2'!a1"</formula>
    </cfRule>
  </conditionalFormatting>
  <conditionalFormatting sqref="O1837:P1839">
    <cfRule type="expression" dxfId="943" priority="7155">
      <formula>"a1&lt;&gt;'Sheet 2'!a1"</formula>
    </cfRule>
  </conditionalFormatting>
  <conditionalFormatting sqref="O1843:P1845">
    <cfRule type="expression" dxfId="942" priority="7134">
      <formula>"a1&lt;&gt;'Sheet 2'!a1"</formula>
    </cfRule>
  </conditionalFormatting>
  <conditionalFormatting sqref="O1849:P1851">
    <cfRule type="expression" dxfId="941" priority="7113">
      <formula>"a1&lt;&gt;'Sheet 2'!a1"</formula>
    </cfRule>
  </conditionalFormatting>
  <conditionalFormatting sqref="O1855:P1857">
    <cfRule type="expression" dxfId="940" priority="7092">
      <formula>"a1&lt;&gt;'Sheet 2'!a1"</formula>
    </cfRule>
  </conditionalFormatting>
  <conditionalFormatting sqref="O1861:P1863">
    <cfRule type="expression" dxfId="939" priority="7071">
      <formula>"a1&lt;&gt;'Sheet 2'!a1"</formula>
    </cfRule>
  </conditionalFormatting>
  <conditionalFormatting sqref="O1867:P1869">
    <cfRule type="expression" dxfId="938" priority="7050">
      <formula>"a1&lt;&gt;'Sheet 2'!a1"</formula>
    </cfRule>
  </conditionalFormatting>
  <conditionalFormatting sqref="O1873:P1875">
    <cfRule type="expression" dxfId="937" priority="7029">
      <formula>"a1&lt;&gt;'Sheet 2'!a1"</formula>
    </cfRule>
  </conditionalFormatting>
  <conditionalFormatting sqref="O1879:P1881">
    <cfRule type="expression" dxfId="936" priority="7008">
      <formula>"a1&lt;&gt;'Sheet 2'!a1"</formula>
    </cfRule>
  </conditionalFormatting>
  <conditionalFormatting sqref="O1885:P1887">
    <cfRule type="expression" dxfId="935" priority="6987">
      <formula>"a1&lt;&gt;'Sheet 2'!a1"</formula>
    </cfRule>
  </conditionalFormatting>
  <conditionalFormatting sqref="O1891:P1893">
    <cfRule type="expression" dxfId="934" priority="6966">
      <formula>"a1&lt;&gt;'Sheet 2'!a1"</formula>
    </cfRule>
  </conditionalFormatting>
  <conditionalFormatting sqref="O1897:P1899">
    <cfRule type="expression" dxfId="933" priority="6945">
      <formula>"a1&lt;&gt;'Sheet 2'!a1"</formula>
    </cfRule>
  </conditionalFormatting>
  <conditionalFormatting sqref="O1903:P1905">
    <cfRule type="expression" dxfId="932" priority="6924">
      <formula>"a1&lt;&gt;'Sheet 2'!a1"</formula>
    </cfRule>
  </conditionalFormatting>
  <conditionalFormatting sqref="O1909:P1911">
    <cfRule type="expression" dxfId="931" priority="6903">
      <formula>"a1&lt;&gt;'Sheet 2'!a1"</formula>
    </cfRule>
  </conditionalFormatting>
  <conditionalFormatting sqref="O1915:P1917">
    <cfRule type="expression" dxfId="930" priority="6882">
      <formula>"a1&lt;&gt;'Sheet 2'!a1"</formula>
    </cfRule>
  </conditionalFormatting>
  <conditionalFormatting sqref="O1921:P1923">
    <cfRule type="expression" dxfId="929" priority="6861">
      <formula>"a1&lt;&gt;'Sheet 2'!a1"</formula>
    </cfRule>
  </conditionalFormatting>
  <conditionalFormatting sqref="O1927:P1929">
    <cfRule type="expression" dxfId="928" priority="6840">
      <formula>"a1&lt;&gt;'Sheet 2'!a1"</formula>
    </cfRule>
  </conditionalFormatting>
  <conditionalFormatting sqref="O1933:P1935">
    <cfRule type="expression" dxfId="927" priority="6819">
      <formula>"a1&lt;&gt;'Sheet 2'!a1"</formula>
    </cfRule>
  </conditionalFormatting>
  <conditionalFormatting sqref="O1939:P1941">
    <cfRule type="expression" dxfId="926" priority="6798">
      <formula>"a1&lt;&gt;'Sheet 2'!a1"</formula>
    </cfRule>
  </conditionalFormatting>
  <conditionalFormatting sqref="O1945:P1947">
    <cfRule type="expression" dxfId="925" priority="6735">
      <formula>"a1&lt;&gt;'Sheet 2'!a1"</formula>
    </cfRule>
  </conditionalFormatting>
  <conditionalFormatting sqref="O1951:P1953">
    <cfRule type="expression" dxfId="924" priority="6777">
      <formula>"a1&lt;&gt;'Sheet 2'!a1"</formula>
    </cfRule>
  </conditionalFormatting>
  <conditionalFormatting sqref="O1957:P1959">
    <cfRule type="expression" dxfId="923" priority="6756">
      <formula>"a1&lt;&gt;'Sheet 2'!a1"</formula>
    </cfRule>
  </conditionalFormatting>
  <conditionalFormatting sqref="O1963:P1965">
    <cfRule type="expression" dxfId="922" priority="6693">
      <formula>"a1&lt;&gt;'Sheet 2'!a1"</formula>
    </cfRule>
  </conditionalFormatting>
  <conditionalFormatting sqref="O1969:P1971">
    <cfRule type="expression" dxfId="921" priority="6672">
      <formula>"a1&lt;&gt;'Sheet 2'!a1"</formula>
    </cfRule>
  </conditionalFormatting>
  <conditionalFormatting sqref="O1975:P1977">
    <cfRule type="expression" dxfId="920" priority="6651">
      <formula>"a1&lt;&gt;'Sheet 2'!a1"</formula>
    </cfRule>
  </conditionalFormatting>
  <conditionalFormatting sqref="O1981:P1983">
    <cfRule type="expression" dxfId="919" priority="6630">
      <formula>"a1&lt;&gt;'Sheet 2'!a1"</formula>
    </cfRule>
  </conditionalFormatting>
  <conditionalFormatting sqref="O1987:P1989">
    <cfRule type="expression" dxfId="918" priority="6609">
      <formula>"a1&lt;&gt;'Sheet 2'!a1"</formula>
    </cfRule>
  </conditionalFormatting>
  <conditionalFormatting sqref="O1993:P1995">
    <cfRule type="expression" dxfId="917" priority="6567">
      <formula>"a1&lt;&gt;'Sheet 2'!a1"</formula>
    </cfRule>
  </conditionalFormatting>
  <conditionalFormatting sqref="O1999:P2001">
    <cfRule type="expression" dxfId="916" priority="6546">
      <formula>"a1&lt;&gt;'Sheet 2'!a1"</formula>
    </cfRule>
  </conditionalFormatting>
  <conditionalFormatting sqref="O2005:P2007">
    <cfRule type="expression" dxfId="915" priority="6504">
      <formula>"a1&lt;&gt;'Sheet 2'!a1"</formula>
    </cfRule>
  </conditionalFormatting>
  <conditionalFormatting sqref="O2011:P2013">
    <cfRule type="expression" dxfId="914" priority="6483">
      <formula>"a1&lt;&gt;'Sheet 2'!a1"</formula>
    </cfRule>
  </conditionalFormatting>
  <conditionalFormatting sqref="O2017:P2019">
    <cfRule type="expression" dxfId="913" priority="6462">
      <formula>"a1&lt;&gt;'Sheet 2'!a1"</formula>
    </cfRule>
  </conditionalFormatting>
  <conditionalFormatting sqref="O2023:P2025">
    <cfRule type="expression" dxfId="912" priority="6441">
      <formula>"a1&lt;&gt;'Sheet 2'!a1"</formula>
    </cfRule>
  </conditionalFormatting>
  <conditionalFormatting sqref="O2029:P2031">
    <cfRule type="expression" dxfId="911" priority="6420">
      <formula>"a1&lt;&gt;'Sheet 2'!a1"</formula>
    </cfRule>
  </conditionalFormatting>
  <conditionalFormatting sqref="O2035:P2037">
    <cfRule type="expression" dxfId="910" priority="6399">
      <formula>"a1&lt;&gt;'Sheet 2'!a1"</formula>
    </cfRule>
  </conditionalFormatting>
  <conditionalFormatting sqref="O2041:P2043">
    <cfRule type="expression" dxfId="909" priority="6378">
      <formula>"a1&lt;&gt;'Sheet 2'!a1"</formula>
    </cfRule>
  </conditionalFormatting>
  <conditionalFormatting sqref="O2047:P2049">
    <cfRule type="expression" dxfId="908" priority="6357">
      <formula>"a1&lt;&gt;'Sheet 2'!a1"</formula>
    </cfRule>
  </conditionalFormatting>
  <conditionalFormatting sqref="O2053:P2055">
    <cfRule type="expression" dxfId="907" priority="6336">
      <formula>"a1&lt;&gt;'Sheet 2'!a1"</formula>
    </cfRule>
  </conditionalFormatting>
  <conditionalFormatting sqref="O2059:P2061">
    <cfRule type="expression" dxfId="906" priority="6315">
      <formula>"a1&lt;&gt;'Sheet 2'!a1"</formula>
    </cfRule>
  </conditionalFormatting>
  <conditionalFormatting sqref="O2065:P2067">
    <cfRule type="expression" dxfId="905" priority="6294">
      <formula>"a1&lt;&gt;'Sheet 2'!a1"</formula>
    </cfRule>
  </conditionalFormatting>
  <conditionalFormatting sqref="O2071:P2073">
    <cfRule type="expression" dxfId="904" priority="6273">
      <formula>"a1&lt;&gt;'Sheet 2'!a1"</formula>
    </cfRule>
  </conditionalFormatting>
  <conditionalFormatting sqref="O2077:P2079">
    <cfRule type="expression" dxfId="903" priority="6252">
      <formula>"a1&lt;&gt;'Sheet 2'!a1"</formula>
    </cfRule>
  </conditionalFormatting>
  <conditionalFormatting sqref="O2083:P2085">
    <cfRule type="expression" dxfId="902" priority="6209">
      <formula>"a1&lt;&gt;'Sheet 2'!a1"</formula>
    </cfRule>
  </conditionalFormatting>
  <conditionalFormatting sqref="O2089:P2091">
    <cfRule type="expression" dxfId="901" priority="6187">
      <formula>"a1&lt;&gt;'Sheet 2'!a1"</formula>
    </cfRule>
  </conditionalFormatting>
  <conditionalFormatting sqref="O2095:P2097">
    <cfRule type="expression" dxfId="900" priority="6165">
      <formula>"a1&lt;&gt;'Sheet 2'!a1"</formula>
    </cfRule>
  </conditionalFormatting>
  <conditionalFormatting sqref="O2101:P2103">
    <cfRule type="expression" dxfId="899" priority="6143">
      <formula>"a1&lt;&gt;'Sheet 2'!a1"</formula>
    </cfRule>
  </conditionalFormatting>
  <conditionalFormatting sqref="O2107:P2109">
    <cfRule type="expression" dxfId="898" priority="6121">
      <formula>"a1&lt;&gt;'Sheet 2'!a1"</formula>
    </cfRule>
  </conditionalFormatting>
  <conditionalFormatting sqref="O2113:P2115">
    <cfRule type="expression" dxfId="897" priority="6098">
      <formula>"a1&lt;&gt;'Sheet 2'!a1"</formula>
    </cfRule>
  </conditionalFormatting>
  <conditionalFormatting sqref="O2119:P2121">
    <cfRule type="expression" dxfId="896" priority="6075">
      <formula>"a1&lt;&gt;'Sheet 2'!a1"</formula>
    </cfRule>
  </conditionalFormatting>
  <conditionalFormatting sqref="O2125:P2127">
    <cfRule type="expression" dxfId="895" priority="6052">
      <formula>"a1&lt;&gt;'Sheet 2'!a1"</formula>
    </cfRule>
  </conditionalFormatting>
  <conditionalFormatting sqref="O2131:P2133">
    <cfRule type="expression" dxfId="894" priority="6006">
      <formula>"a1&lt;&gt;'Sheet 2'!a1"</formula>
    </cfRule>
  </conditionalFormatting>
  <conditionalFormatting sqref="O2137:P2139">
    <cfRule type="expression" dxfId="893" priority="5983">
      <formula>"a1&lt;&gt;'Sheet 2'!a1"</formula>
    </cfRule>
  </conditionalFormatting>
  <conditionalFormatting sqref="O2143:P2145">
    <cfRule type="expression" dxfId="892" priority="5960">
      <formula>"a1&lt;&gt;'Sheet 2'!a1"</formula>
    </cfRule>
  </conditionalFormatting>
  <conditionalFormatting sqref="O2149:P2151">
    <cfRule type="expression" dxfId="891" priority="5913">
      <formula>"a1&lt;&gt;'Sheet 2'!a1"</formula>
    </cfRule>
  </conditionalFormatting>
  <conditionalFormatting sqref="O2155:P2157">
    <cfRule type="expression" dxfId="890" priority="5889">
      <formula>"a1&lt;&gt;'Sheet 2'!a1"</formula>
    </cfRule>
  </conditionalFormatting>
  <conditionalFormatting sqref="O2161:P2163">
    <cfRule type="expression" dxfId="889" priority="5842">
      <formula>"a1&lt;&gt;'Sheet 2'!a1"</formula>
    </cfRule>
  </conditionalFormatting>
  <conditionalFormatting sqref="O2167:P2169">
    <cfRule type="expression" dxfId="888" priority="5819">
      <formula>"a1&lt;&gt;'Sheet 2'!a1"</formula>
    </cfRule>
  </conditionalFormatting>
  <conditionalFormatting sqref="O2173:P2175">
    <cfRule type="expression" dxfId="887" priority="5795">
      <formula>"a1&lt;&gt;'Sheet 2'!a1"</formula>
    </cfRule>
  </conditionalFormatting>
  <conditionalFormatting sqref="O2179:P2181">
    <cfRule type="expression" dxfId="886" priority="5771">
      <formula>"a1&lt;&gt;'Sheet 2'!a1"</formula>
    </cfRule>
  </conditionalFormatting>
  <conditionalFormatting sqref="O2185:P2187">
    <cfRule type="expression" dxfId="885" priority="5747">
      <formula>"a1&lt;&gt;'Sheet 2'!a1"</formula>
    </cfRule>
  </conditionalFormatting>
  <conditionalFormatting sqref="O2191:P2193">
    <cfRule type="expression" dxfId="884" priority="5723">
      <formula>"a1&lt;&gt;'Sheet 2'!a1"</formula>
    </cfRule>
  </conditionalFormatting>
  <conditionalFormatting sqref="O2197:P2199">
    <cfRule type="expression" dxfId="883" priority="5699">
      <formula>"a1&lt;&gt;'Sheet 2'!a1"</formula>
    </cfRule>
  </conditionalFormatting>
  <conditionalFormatting sqref="O2203:P2205">
    <cfRule type="expression" dxfId="882" priority="5676">
      <formula>"a1&lt;&gt;'Sheet 2'!a1"</formula>
    </cfRule>
  </conditionalFormatting>
  <conditionalFormatting sqref="O2209:P2211">
    <cfRule type="expression" dxfId="881" priority="5629">
      <formula>"a1&lt;&gt;'Sheet 2'!a1"</formula>
    </cfRule>
  </conditionalFormatting>
  <conditionalFormatting sqref="O2215:P2217">
    <cfRule type="expression" dxfId="880" priority="5605">
      <formula>"a1&lt;&gt;'Sheet 2'!a1"</formula>
    </cfRule>
  </conditionalFormatting>
  <conditionalFormatting sqref="O2221:P2223">
    <cfRule type="expression" dxfId="879" priority="5581">
      <formula>"a1&lt;&gt;'Sheet 2'!a1"</formula>
    </cfRule>
  </conditionalFormatting>
  <conditionalFormatting sqref="O2227:P2229">
    <cfRule type="expression" dxfId="878" priority="5557">
      <formula>"a1&lt;&gt;'Sheet 2'!a1"</formula>
    </cfRule>
  </conditionalFormatting>
  <conditionalFormatting sqref="O2233:P2235">
    <cfRule type="expression" dxfId="877" priority="5509">
      <formula>"a1&lt;&gt;'Sheet 2'!a1"</formula>
    </cfRule>
  </conditionalFormatting>
  <conditionalFormatting sqref="O2239:P2241">
    <cfRule type="expression" dxfId="876" priority="5485">
      <formula>"a1&lt;&gt;'Sheet 2'!a1"</formula>
    </cfRule>
  </conditionalFormatting>
  <conditionalFormatting sqref="O2245:P2247">
    <cfRule type="expression" dxfId="875" priority="5461">
      <formula>"a1&lt;&gt;'Sheet 2'!a1"</formula>
    </cfRule>
  </conditionalFormatting>
  <conditionalFormatting sqref="O2251:P2253">
    <cfRule type="expression" dxfId="874" priority="5439">
      <formula>"a1&lt;&gt;'Sheet 2'!a1"</formula>
    </cfRule>
  </conditionalFormatting>
  <conditionalFormatting sqref="O2257:P2259">
    <cfRule type="expression" dxfId="873" priority="5394">
      <formula>"a1&lt;&gt;'Sheet 2'!a1"</formula>
    </cfRule>
  </conditionalFormatting>
  <conditionalFormatting sqref="O2263:P2265">
    <cfRule type="expression" dxfId="872" priority="5371">
      <formula>"a1&lt;&gt;'Sheet 2'!a1"</formula>
    </cfRule>
  </conditionalFormatting>
  <conditionalFormatting sqref="O2269:P2271">
    <cfRule type="expression" dxfId="871" priority="5347">
      <formula>"a1&lt;&gt;'Sheet 2'!a1"</formula>
    </cfRule>
  </conditionalFormatting>
  <conditionalFormatting sqref="O2275:P2277">
    <cfRule type="expression" dxfId="870" priority="5323">
      <formula>"a1&lt;&gt;'Sheet 2'!a1"</formula>
    </cfRule>
  </conditionalFormatting>
  <conditionalFormatting sqref="O2281:P2283">
    <cfRule type="expression" dxfId="869" priority="5298">
      <formula>"a1&lt;&gt;'Sheet 2'!a1"</formula>
    </cfRule>
  </conditionalFormatting>
  <conditionalFormatting sqref="O2287:P2289">
    <cfRule type="expression" dxfId="868" priority="5274">
      <formula>"a1&lt;&gt;'Sheet 2'!a1"</formula>
    </cfRule>
  </conditionalFormatting>
  <conditionalFormatting sqref="O2293:P2295">
    <cfRule type="expression" dxfId="867" priority="5250">
      <formula>"a1&lt;&gt;'Sheet 2'!a1"</formula>
    </cfRule>
  </conditionalFormatting>
  <conditionalFormatting sqref="O2299:P2301">
    <cfRule type="expression" dxfId="866" priority="5226">
      <formula>"a1&lt;&gt;'Sheet 2'!a1"</formula>
    </cfRule>
  </conditionalFormatting>
  <conditionalFormatting sqref="O2305:P2307">
    <cfRule type="expression" dxfId="865" priority="5201">
      <formula>"a1&lt;&gt;'Sheet 2'!a1"</formula>
    </cfRule>
  </conditionalFormatting>
  <conditionalFormatting sqref="O2311:P2313">
    <cfRule type="expression" dxfId="864" priority="5176">
      <formula>"a1&lt;&gt;'Sheet 2'!a1"</formula>
    </cfRule>
  </conditionalFormatting>
  <conditionalFormatting sqref="O2317:P2319">
    <cfRule type="expression" dxfId="863" priority="5151">
      <formula>"a1&lt;&gt;'Sheet 2'!a1"</formula>
    </cfRule>
  </conditionalFormatting>
  <conditionalFormatting sqref="O2323:P2325">
    <cfRule type="expression" dxfId="862" priority="5101">
      <formula>"a1&lt;&gt;'Sheet 2'!a1"</formula>
    </cfRule>
  </conditionalFormatting>
  <conditionalFormatting sqref="O2329:P2331">
    <cfRule type="expression" dxfId="861" priority="5076">
      <formula>"a1&lt;&gt;'Sheet 2'!a1"</formula>
    </cfRule>
  </conditionalFormatting>
  <conditionalFormatting sqref="O2335:P2337">
    <cfRule type="expression" dxfId="860" priority="5051">
      <formula>"a1&lt;&gt;'Sheet 2'!a1"</formula>
    </cfRule>
  </conditionalFormatting>
  <conditionalFormatting sqref="O2341:P2343">
    <cfRule type="expression" dxfId="859" priority="5026">
      <formula>"a1&lt;&gt;'Sheet 2'!a1"</formula>
    </cfRule>
  </conditionalFormatting>
  <conditionalFormatting sqref="O2347:P2349">
    <cfRule type="expression" dxfId="858" priority="5001">
      <formula>"a1&lt;&gt;'Sheet 2'!a1"</formula>
    </cfRule>
  </conditionalFormatting>
  <conditionalFormatting sqref="O2353:P2355">
    <cfRule type="expression" dxfId="857" priority="4976">
      <formula>"a1&lt;&gt;'Sheet 2'!a1"</formula>
    </cfRule>
  </conditionalFormatting>
  <conditionalFormatting sqref="O2359:P2361">
    <cfRule type="expression" dxfId="856" priority="4951">
      <formula>"a1&lt;&gt;'Sheet 2'!a1"</formula>
    </cfRule>
  </conditionalFormatting>
  <conditionalFormatting sqref="O2365:P2367">
    <cfRule type="expression" dxfId="855" priority="4926">
      <formula>"a1&lt;&gt;'Sheet 2'!a1"</formula>
    </cfRule>
  </conditionalFormatting>
  <conditionalFormatting sqref="O2371:P2373">
    <cfRule type="expression" dxfId="854" priority="4901">
      <formula>"a1&lt;&gt;'Sheet 2'!a1"</formula>
    </cfRule>
  </conditionalFormatting>
  <conditionalFormatting sqref="O2377:P2379">
    <cfRule type="expression" dxfId="853" priority="4876">
      <formula>"a1&lt;&gt;'Sheet 2'!a1"</formula>
    </cfRule>
  </conditionalFormatting>
  <conditionalFormatting sqref="O2383:P2385">
    <cfRule type="expression" dxfId="852" priority="4851">
      <formula>"a1&lt;&gt;'Sheet 2'!a1"</formula>
    </cfRule>
  </conditionalFormatting>
  <conditionalFormatting sqref="O2389:P2391">
    <cfRule type="expression" dxfId="851" priority="4826">
      <formula>"a1&lt;&gt;'Sheet 2'!a1"</formula>
    </cfRule>
  </conditionalFormatting>
  <conditionalFormatting sqref="O2395:P2397">
    <cfRule type="expression" dxfId="850" priority="4801">
      <formula>"a1&lt;&gt;'Sheet 2'!a1"</formula>
    </cfRule>
  </conditionalFormatting>
  <conditionalFormatting sqref="O2401:P2403">
    <cfRule type="expression" dxfId="849" priority="4776">
      <formula>"a1&lt;&gt;'Sheet 2'!a1"</formula>
    </cfRule>
  </conditionalFormatting>
  <conditionalFormatting sqref="O2407:P2409">
    <cfRule type="expression" dxfId="848" priority="4751">
      <formula>"a1&lt;&gt;'Sheet 2'!a1"</formula>
    </cfRule>
  </conditionalFormatting>
  <conditionalFormatting sqref="O2413:P2415">
    <cfRule type="expression" dxfId="847" priority="4726">
      <formula>"a1&lt;&gt;'Sheet 2'!a1"</formula>
    </cfRule>
  </conditionalFormatting>
  <conditionalFormatting sqref="O2419:P2421">
    <cfRule type="expression" dxfId="846" priority="4701">
      <formula>"a1&lt;&gt;'Sheet 2'!a1"</formula>
    </cfRule>
  </conditionalFormatting>
  <conditionalFormatting sqref="O2425:P2427">
    <cfRule type="expression" dxfId="845" priority="4676">
      <formula>"a1&lt;&gt;'Sheet 2'!a1"</formula>
    </cfRule>
  </conditionalFormatting>
  <conditionalFormatting sqref="O2431:P2433">
    <cfRule type="expression" dxfId="844" priority="4651">
      <formula>"a1&lt;&gt;'Sheet 2'!a1"</formula>
    </cfRule>
  </conditionalFormatting>
  <conditionalFormatting sqref="O2437:P2439">
    <cfRule type="expression" dxfId="843" priority="4626">
      <formula>"a1&lt;&gt;'Sheet 2'!a1"</formula>
    </cfRule>
  </conditionalFormatting>
  <conditionalFormatting sqref="O2443:P2445">
    <cfRule type="expression" dxfId="842" priority="4601">
      <formula>"a1&lt;&gt;'Sheet 2'!a1"</formula>
    </cfRule>
  </conditionalFormatting>
  <conditionalFormatting sqref="O2449:P2451">
    <cfRule type="expression" dxfId="841" priority="4577">
      <formula>"a1&lt;&gt;'Sheet 2'!a1"</formula>
    </cfRule>
  </conditionalFormatting>
  <conditionalFormatting sqref="O2455:P2457">
    <cfRule type="expression" dxfId="840" priority="4529">
      <formula>"a1&lt;&gt;'Sheet 2'!a1"</formula>
    </cfRule>
  </conditionalFormatting>
  <conditionalFormatting sqref="O2461:P2463">
    <cfRule type="expression" dxfId="839" priority="4481">
      <formula>"a1&lt;&gt;'Sheet 2'!a1"</formula>
    </cfRule>
  </conditionalFormatting>
  <conditionalFormatting sqref="O2467:P2469">
    <cfRule type="expression" dxfId="838" priority="4457">
      <formula>"a1&lt;&gt;'Sheet 2'!a1"</formula>
    </cfRule>
  </conditionalFormatting>
  <conditionalFormatting sqref="O2473:P2475">
    <cfRule type="expression" dxfId="837" priority="4433">
      <formula>"a1&lt;&gt;'Sheet 2'!a1"</formula>
    </cfRule>
  </conditionalFormatting>
  <conditionalFormatting sqref="O2479:P2481">
    <cfRule type="expression" dxfId="836" priority="4409">
      <formula>"a1&lt;&gt;'Sheet 2'!a1"</formula>
    </cfRule>
  </conditionalFormatting>
  <conditionalFormatting sqref="O2485:P2487">
    <cfRule type="expression" dxfId="835" priority="4385">
      <formula>"a1&lt;&gt;'Sheet 2'!a1"</formula>
    </cfRule>
  </conditionalFormatting>
  <conditionalFormatting sqref="O2491:P2493">
    <cfRule type="expression" dxfId="834" priority="4361">
      <formula>"a1&lt;&gt;'Sheet 2'!a1"</formula>
    </cfRule>
  </conditionalFormatting>
  <conditionalFormatting sqref="O2497:P2499">
    <cfRule type="expression" dxfId="833" priority="4313">
      <formula>"a1&lt;&gt;'Sheet 2'!a1"</formula>
    </cfRule>
  </conditionalFormatting>
  <conditionalFormatting sqref="O2503:P2505">
    <cfRule type="expression" dxfId="832" priority="4289">
      <formula>"a1&lt;&gt;'Sheet 2'!a1"</formula>
    </cfRule>
  </conditionalFormatting>
  <conditionalFormatting sqref="O2509:P2511">
    <cfRule type="expression" dxfId="831" priority="4266">
      <formula>"a1&lt;&gt;'Sheet 2'!a1"</formula>
    </cfRule>
  </conditionalFormatting>
  <conditionalFormatting sqref="O2515:P2517">
    <cfRule type="expression" dxfId="830" priority="4247">
      <formula>"a1&lt;&gt;'Sheet 2'!a1"</formula>
    </cfRule>
  </conditionalFormatting>
  <conditionalFormatting sqref="O2521:P2523">
    <cfRule type="expression" dxfId="829" priority="4228">
      <formula>"a1&lt;&gt;'Sheet 2'!a1"</formula>
    </cfRule>
  </conditionalFormatting>
  <conditionalFormatting sqref="O2527:P2529">
    <cfRule type="expression" dxfId="828" priority="4209">
      <formula>"a1&lt;&gt;'Sheet 2'!a1"</formula>
    </cfRule>
  </conditionalFormatting>
  <conditionalFormatting sqref="O2533:P2535">
    <cfRule type="expression" dxfId="827" priority="4190">
      <formula>"a1&lt;&gt;'Sheet 2'!a1"</formula>
    </cfRule>
  </conditionalFormatting>
  <conditionalFormatting sqref="O2539:P2541">
    <cfRule type="expression" dxfId="826" priority="4171">
      <formula>"a1&lt;&gt;'Sheet 2'!a1"</formula>
    </cfRule>
  </conditionalFormatting>
  <conditionalFormatting sqref="O2545:P2547">
    <cfRule type="expression" dxfId="825" priority="4152">
      <formula>"a1&lt;&gt;'Sheet 2'!a1"</formula>
    </cfRule>
  </conditionalFormatting>
  <conditionalFormatting sqref="O2551:P2553">
    <cfRule type="expression" dxfId="824" priority="4133">
      <formula>"a1&lt;&gt;'Sheet 2'!a1"</formula>
    </cfRule>
  </conditionalFormatting>
  <conditionalFormatting sqref="O2557:P2559">
    <cfRule type="expression" dxfId="823" priority="4114">
      <formula>"a1&lt;&gt;'Sheet 2'!a1"</formula>
    </cfRule>
  </conditionalFormatting>
  <conditionalFormatting sqref="O2563:P2565">
    <cfRule type="expression" dxfId="822" priority="4095">
      <formula>"a1&lt;&gt;'Sheet 2'!a1"</formula>
    </cfRule>
  </conditionalFormatting>
  <conditionalFormatting sqref="O2569:P2571">
    <cfRule type="expression" dxfId="821" priority="4076">
      <formula>"a1&lt;&gt;'Sheet 2'!a1"</formula>
    </cfRule>
  </conditionalFormatting>
  <conditionalFormatting sqref="O2575:P2577">
    <cfRule type="expression" dxfId="820" priority="4057">
      <formula>"a1&lt;&gt;'Sheet 2'!a1"</formula>
    </cfRule>
  </conditionalFormatting>
  <conditionalFormatting sqref="O2581:P2583">
    <cfRule type="expression" dxfId="819" priority="4038">
      <formula>"a1&lt;&gt;'Sheet 2'!a1"</formula>
    </cfRule>
  </conditionalFormatting>
  <conditionalFormatting sqref="O2587:P2589">
    <cfRule type="expression" dxfId="818" priority="4019">
      <formula>"a1&lt;&gt;'Sheet 2'!a1"</formula>
    </cfRule>
  </conditionalFormatting>
  <conditionalFormatting sqref="O2593:P2595">
    <cfRule type="expression" dxfId="817" priority="4000">
      <formula>"a1&lt;&gt;'Sheet 2'!a1"</formula>
    </cfRule>
  </conditionalFormatting>
  <conditionalFormatting sqref="O2599:P2601">
    <cfRule type="expression" dxfId="816" priority="3981">
      <formula>"a1&lt;&gt;'Sheet 2'!a1"</formula>
    </cfRule>
  </conditionalFormatting>
  <conditionalFormatting sqref="O2605:P2607">
    <cfRule type="expression" dxfId="815" priority="3962">
      <formula>"a1&lt;&gt;'Sheet 2'!a1"</formula>
    </cfRule>
  </conditionalFormatting>
  <conditionalFormatting sqref="O2611:P2613">
    <cfRule type="expression" dxfId="814" priority="3943">
      <formula>"a1&lt;&gt;'Sheet 2'!a1"</formula>
    </cfRule>
  </conditionalFormatting>
  <conditionalFormatting sqref="O2617:P2619">
    <cfRule type="expression" dxfId="813" priority="3924">
      <formula>"a1&lt;&gt;'Sheet 2'!a1"</formula>
    </cfRule>
  </conditionalFormatting>
  <conditionalFormatting sqref="O2623:P2625">
    <cfRule type="expression" dxfId="812" priority="3905">
      <formula>"a1&lt;&gt;'Sheet 2'!a1"</formula>
    </cfRule>
  </conditionalFormatting>
  <conditionalFormatting sqref="O2629:P2631">
    <cfRule type="expression" dxfId="811" priority="3886">
      <formula>"a1&lt;&gt;'Sheet 2'!a1"</formula>
    </cfRule>
  </conditionalFormatting>
  <conditionalFormatting sqref="O2635:P2637">
    <cfRule type="expression" dxfId="810" priority="3867">
      <formula>"a1&lt;&gt;'Sheet 2'!a1"</formula>
    </cfRule>
  </conditionalFormatting>
  <conditionalFormatting sqref="O2641:P2643">
    <cfRule type="expression" dxfId="809" priority="3848">
      <formula>"a1&lt;&gt;'Sheet 2'!a1"</formula>
    </cfRule>
  </conditionalFormatting>
  <conditionalFormatting sqref="O2647:P2649">
    <cfRule type="expression" dxfId="808" priority="3811">
      <formula>"a1&lt;&gt;'Sheet 2'!a1"</formula>
    </cfRule>
  </conditionalFormatting>
  <conditionalFormatting sqref="O2653:P2655">
    <cfRule type="expression" dxfId="807" priority="3793">
      <formula>"a1&lt;&gt;'Sheet 2'!a1"</formula>
    </cfRule>
  </conditionalFormatting>
  <conditionalFormatting sqref="O2659:P2661">
    <cfRule type="expression" dxfId="806" priority="3775">
      <formula>"a1&lt;&gt;'Sheet 2'!a1"</formula>
    </cfRule>
  </conditionalFormatting>
  <conditionalFormatting sqref="O2665:P2667">
    <cfRule type="expression" dxfId="805" priority="3757">
      <formula>"a1&lt;&gt;'Sheet 2'!a1"</formula>
    </cfRule>
  </conditionalFormatting>
  <conditionalFormatting sqref="O2671:P2673">
    <cfRule type="expression" dxfId="804" priority="3739">
      <formula>"a1&lt;&gt;'Sheet 2'!a1"</formula>
    </cfRule>
  </conditionalFormatting>
  <conditionalFormatting sqref="O2677:P2679">
    <cfRule type="expression" dxfId="803" priority="3703">
      <formula>"a1&lt;&gt;'Sheet 2'!a1"</formula>
    </cfRule>
  </conditionalFormatting>
  <conditionalFormatting sqref="O2683:P2685">
    <cfRule type="expression" dxfId="802" priority="3721">
      <formula>"a1&lt;&gt;'Sheet 2'!a1"</formula>
    </cfRule>
  </conditionalFormatting>
  <conditionalFormatting sqref="O2689:P2691">
    <cfRule type="expression" dxfId="801" priority="3685">
      <formula>"a1&lt;&gt;'Sheet 2'!a1"</formula>
    </cfRule>
  </conditionalFormatting>
  <conditionalFormatting sqref="O2695:P2697">
    <cfRule type="expression" dxfId="800" priority="3667">
      <formula>"a1&lt;&gt;'Sheet 2'!a1"</formula>
    </cfRule>
  </conditionalFormatting>
  <conditionalFormatting sqref="O2701:P2703">
    <cfRule type="expression" dxfId="799" priority="3649">
      <formula>"a1&lt;&gt;'Sheet 2'!a1"</formula>
    </cfRule>
  </conditionalFormatting>
  <conditionalFormatting sqref="O2707:P2709">
    <cfRule type="expression" dxfId="798" priority="3631">
      <formula>"a1&lt;&gt;'Sheet 2'!a1"</formula>
    </cfRule>
  </conditionalFormatting>
  <conditionalFormatting sqref="O2713:P2715">
    <cfRule type="expression" dxfId="797" priority="3613">
      <formula>"a1&lt;&gt;'Sheet 2'!a1"</formula>
    </cfRule>
  </conditionalFormatting>
  <conditionalFormatting sqref="O2719:P2721">
    <cfRule type="expression" dxfId="796" priority="3595">
      <formula>"a1&lt;&gt;'Sheet 2'!a1"</formula>
    </cfRule>
  </conditionalFormatting>
  <conditionalFormatting sqref="O2725:P2727">
    <cfRule type="expression" dxfId="795" priority="3577">
      <formula>"a1&lt;&gt;'Sheet 2'!a1"</formula>
    </cfRule>
  </conditionalFormatting>
  <conditionalFormatting sqref="O2731:P2733">
    <cfRule type="expression" dxfId="794" priority="3559">
      <formula>"a1&lt;&gt;'Sheet 2'!a1"</formula>
    </cfRule>
  </conditionalFormatting>
  <conditionalFormatting sqref="O2737:P2739">
    <cfRule type="expression" dxfId="793" priority="3541">
      <formula>"a1&lt;&gt;'Sheet 2'!a1"</formula>
    </cfRule>
  </conditionalFormatting>
  <conditionalFormatting sqref="O2743:P2745">
    <cfRule type="expression" dxfId="792" priority="3523">
      <formula>"a1&lt;&gt;'Sheet 2'!a1"</formula>
    </cfRule>
  </conditionalFormatting>
  <conditionalFormatting sqref="O2749:P2751">
    <cfRule type="expression" dxfId="791" priority="3505">
      <formula>"a1&lt;&gt;'Sheet 2'!a1"</formula>
    </cfRule>
  </conditionalFormatting>
  <conditionalFormatting sqref="O2755:P2757">
    <cfRule type="expression" dxfId="790" priority="3487">
      <formula>"a1&lt;&gt;'Sheet 2'!a1"</formula>
    </cfRule>
  </conditionalFormatting>
  <conditionalFormatting sqref="O2761:P2763">
    <cfRule type="expression" dxfId="789" priority="3469">
      <formula>"a1&lt;&gt;'Sheet 2'!a1"</formula>
    </cfRule>
  </conditionalFormatting>
  <conditionalFormatting sqref="O2767:P2769">
    <cfRule type="expression" dxfId="788" priority="3451">
      <formula>"a1&lt;&gt;'Sheet 2'!a1"</formula>
    </cfRule>
  </conditionalFormatting>
  <conditionalFormatting sqref="O2773:P2775">
    <cfRule type="expression" dxfId="787" priority="3433">
      <formula>"a1&lt;&gt;'Sheet 2'!a1"</formula>
    </cfRule>
  </conditionalFormatting>
  <conditionalFormatting sqref="O2779:P2781">
    <cfRule type="expression" dxfId="786" priority="3415">
      <formula>"a1&lt;&gt;'Sheet 2'!a1"</formula>
    </cfRule>
  </conditionalFormatting>
  <conditionalFormatting sqref="O2785:P2787">
    <cfRule type="expression" dxfId="785" priority="3397">
      <formula>"a1&lt;&gt;'Sheet 2'!a1"</formula>
    </cfRule>
  </conditionalFormatting>
  <conditionalFormatting sqref="O2791:P2793">
    <cfRule type="expression" dxfId="784" priority="3361">
      <formula>"a1&lt;&gt;'Sheet 2'!a1"</formula>
    </cfRule>
  </conditionalFormatting>
  <conditionalFormatting sqref="O2797:P2799">
    <cfRule type="expression" dxfId="783" priority="3343">
      <formula>"a1&lt;&gt;'Sheet 2'!a1"</formula>
    </cfRule>
  </conditionalFormatting>
  <conditionalFormatting sqref="O2803:P2805">
    <cfRule type="expression" dxfId="782" priority="3325">
      <formula>"a1&lt;&gt;'Sheet 2'!a1"</formula>
    </cfRule>
  </conditionalFormatting>
  <conditionalFormatting sqref="O2809:P2811">
    <cfRule type="expression" dxfId="781" priority="3307">
      <formula>"a1&lt;&gt;'Sheet 2'!a1"</formula>
    </cfRule>
  </conditionalFormatting>
  <conditionalFormatting sqref="O2815:P2817">
    <cfRule type="expression" dxfId="780" priority="3289">
      <formula>"a1&lt;&gt;'Sheet 2'!a1"</formula>
    </cfRule>
  </conditionalFormatting>
  <conditionalFormatting sqref="O2821:P2823">
    <cfRule type="expression" dxfId="779" priority="3271">
      <formula>"a1&lt;&gt;'Sheet 2'!a1"</formula>
    </cfRule>
  </conditionalFormatting>
  <conditionalFormatting sqref="O2827:P2829">
    <cfRule type="expression" dxfId="778" priority="3253">
      <formula>"a1&lt;&gt;'Sheet 2'!a1"</formula>
    </cfRule>
  </conditionalFormatting>
  <conditionalFormatting sqref="O2833:P2835">
    <cfRule type="expression" dxfId="777" priority="3235">
      <formula>"a1&lt;&gt;'Sheet 2'!a1"</formula>
    </cfRule>
  </conditionalFormatting>
  <conditionalFormatting sqref="O2839:P2841">
    <cfRule type="expression" dxfId="776" priority="3217">
      <formula>"a1&lt;&gt;'Sheet 2'!a1"</formula>
    </cfRule>
  </conditionalFormatting>
  <conditionalFormatting sqref="O2845:P2847">
    <cfRule type="expression" dxfId="775" priority="3181">
      <formula>"a1&lt;&gt;'Sheet 2'!a1"</formula>
    </cfRule>
  </conditionalFormatting>
  <conditionalFormatting sqref="O2851:P2853">
    <cfRule type="expression" dxfId="774" priority="3163">
      <formula>"a1&lt;&gt;'Sheet 2'!a1"</formula>
    </cfRule>
  </conditionalFormatting>
  <conditionalFormatting sqref="O2857:P2859">
    <cfRule type="expression" dxfId="773" priority="3145">
      <formula>"a1&lt;&gt;'Sheet 2'!a1"</formula>
    </cfRule>
  </conditionalFormatting>
  <conditionalFormatting sqref="O2863:P2865">
    <cfRule type="expression" dxfId="772" priority="3127">
      <formula>"a1&lt;&gt;'Sheet 2'!a1"</formula>
    </cfRule>
  </conditionalFormatting>
  <conditionalFormatting sqref="O2869:P2871">
    <cfRule type="expression" dxfId="771" priority="3109">
      <formula>"a1&lt;&gt;'Sheet 2'!a1"</formula>
    </cfRule>
  </conditionalFormatting>
  <conditionalFormatting sqref="O2875:P2877">
    <cfRule type="expression" dxfId="770" priority="3091">
      <formula>"a1&lt;&gt;'Sheet 2'!a1"</formula>
    </cfRule>
  </conditionalFormatting>
  <conditionalFormatting sqref="O2881:P2883">
    <cfRule type="expression" dxfId="769" priority="3073">
      <formula>"a1&lt;&gt;'Sheet 2'!a1"</formula>
    </cfRule>
  </conditionalFormatting>
  <conditionalFormatting sqref="O2887:P2889">
    <cfRule type="expression" dxfId="768" priority="3055">
      <formula>"a1&lt;&gt;'Sheet 2'!a1"</formula>
    </cfRule>
  </conditionalFormatting>
  <conditionalFormatting sqref="O2893:P2895">
    <cfRule type="expression" dxfId="767" priority="3037">
      <formula>"a1&lt;&gt;'Sheet 2'!a1"</formula>
    </cfRule>
  </conditionalFormatting>
  <conditionalFormatting sqref="O2899:P2901">
    <cfRule type="expression" dxfId="766" priority="3001">
      <formula>"a1&lt;&gt;'Sheet 2'!a1"</formula>
    </cfRule>
  </conditionalFormatting>
  <conditionalFormatting sqref="O2905:P2907">
    <cfRule type="expression" dxfId="765" priority="2983">
      <formula>"a1&lt;&gt;'Sheet 2'!a1"</formula>
    </cfRule>
  </conditionalFormatting>
  <conditionalFormatting sqref="O2911:P2913">
    <cfRule type="expression" dxfId="764" priority="2965">
      <formula>"a1&lt;&gt;'Sheet 2'!a1"</formula>
    </cfRule>
  </conditionalFormatting>
  <conditionalFormatting sqref="O2917:P2919">
    <cfRule type="expression" dxfId="763" priority="2947">
      <formula>"a1&lt;&gt;'Sheet 2'!a1"</formula>
    </cfRule>
  </conditionalFormatting>
  <conditionalFormatting sqref="O2923:P2925">
    <cfRule type="expression" dxfId="762" priority="2929">
      <formula>"a1&lt;&gt;'Sheet 2'!a1"</formula>
    </cfRule>
  </conditionalFormatting>
  <conditionalFormatting sqref="O2929:P2931">
    <cfRule type="expression" dxfId="761" priority="2911">
      <formula>"a1&lt;&gt;'Sheet 2'!a1"</formula>
    </cfRule>
  </conditionalFormatting>
  <conditionalFormatting sqref="O2935:P2937">
    <cfRule type="expression" dxfId="760" priority="2893">
      <formula>"a1&lt;&gt;'Sheet 2'!a1"</formula>
    </cfRule>
  </conditionalFormatting>
  <conditionalFormatting sqref="O2941:P2943">
    <cfRule type="expression" dxfId="759" priority="2875">
      <formula>"a1&lt;&gt;'Sheet 2'!a1"</formula>
    </cfRule>
  </conditionalFormatting>
  <conditionalFormatting sqref="O2947:P2949">
    <cfRule type="expression" dxfId="758" priority="2857">
      <formula>"a1&lt;&gt;'Sheet 2'!a1"</formula>
    </cfRule>
  </conditionalFormatting>
  <conditionalFormatting sqref="O2953:P2955">
    <cfRule type="expression" dxfId="757" priority="2839">
      <formula>"a1&lt;&gt;'Sheet 2'!a1"</formula>
    </cfRule>
  </conditionalFormatting>
  <conditionalFormatting sqref="O2959:P2961">
    <cfRule type="expression" dxfId="756" priority="2821">
      <formula>"a1&lt;&gt;'Sheet 2'!a1"</formula>
    </cfRule>
  </conditionalFormatting>
  <conditionalFormatting sqref="O2965:P2967">
    <cfRule type="expression" dxfId="755" priority="2803">
      <formula>"a1&lt;&gt;'Sheet 2'!a1"</formula>
    </cfRule>
  </conditionalFormatting>
  <conditionalFormatting sqref="O2971:P2973">
    <cfRule type="expression" dxfId="754" priority="2768">
      <formula>"a1&lt;&gt;'Sheet 2'!a1"</formula>
    </cfRule>
  </conditionalFormatting>
  <conditionalFormatting sqref="O2977:P2979">
    <cfRule type="expression" dxfId="753" priority="2750">
      <formula>"a1&lt;&gt;'Sheet 2'!a1"</formula>
    </cfRule>
  </conditionalFormatting>
  <conditionalFormatting sqref="O2983:P2985">
    <cfRule type="expression" dxfId="752" priority="2732">
      <formula>"a1&lt;&gt;'Sheet 2'!a1"</formula>
    </cfRule>
  </conditionalFormatting>
  <conditionalFormatting sqref="O2989:P2991">
    <cfRule type="expression" dxfId="751" priority="2715">
      <formula>"a1&lt;&gt;'Sheet 2'!a1"</formula>
    </cfRule>
  </conditionalFormatting>
  <conditionalFormatting sqref="O2995:P2997">
    <cfRule type="expression" dxfId="750" priority="2697">
      <formula>"a1&lt;&gt;'Sheet 2'!a1"</formula>
    </cfRule>
  </conditionalFormatting>
  <conditionalFormatting sqref="O3001:P3003">
    <cfRule type="expression" dxfId="749" priority="2679">
      <formula>"a1&lt;&gt;'Sheet 2'!a1"</formula>
    </cfRule>
  </conditionalFormatting>
  <conditionalFormatting sqref="O3007:P3009">
    <cfRule type="expression" dxfId="748" priority="2661">
      <formula>"a1&lt;&gt;'Sheet 2'!a1"</formula>
    </cfRule>
  </conditionalFormatting>
  <conditionalFormatting sqref="O3013:P3015">
    <cfRule type="expression" dxfId="747" priority="2643">
      <formula>"a1&lt;&gt;'Sheet 2'!a1"</formula>
    </cfRule>
  </conditionalFormatting>
  <conditionalFormatting sqref="O3019:P3021">
    <cfRule type="expression" dxfId="746" priority="2625">
      <formula>"a1&lt;&gt;'Sheet 2'!a1"</formula>
    </cfRule>
  </conditionalFormatting>
  <conditionalFormatting sqref="O3025:P3027">
    <cfRule type="expression" dxfId="745" priority="2607">
      <formula>"a1&lt;&gt;'Sheet 2'!a1"</formula>
    </cfRule>
  </conditionalFormatting>
  <conditionalFormatting sqref="O3031:P3033">
    <cfRule type="expression" dxfId="744" priority="2589">
      <formula>"a1&lt;&gt;'Sheet 2'!a1"</formula>
    </cfRule>
  </conditionalFormatting>
  <conditionalFormatting sqref="O3037:P3039">
    <cfRule type="expression" dxfId="743" priority="2571">
      <formula>"a1&lt;&gt;'Sheet 2'!a1"</formula>
    </cfRule>
  </conditionalFormatting>
  <conditionalFormatting sqref="O3043:P3045">
    <cfRule type="expression" dxfId="742" priority="2553">
      <formula>"a1&lt;&gt;'Sheet 2'!a1"</formula>
    </cfRule>
  </conditionalFormatting>
  <conditionalFormatting sqref="O3049:P3051">
    <cfRule type="expression" dxfId="741" priority="2535">
      <formula>"a1&lt;&gt;'Sheet 2'!a1"</formula>
    </cfRule>
  </conditionalFormatting>
  <conditionalFormatting sqref="O3055:P3057">
    <cfRule type="expression" dxfId="740" priority="2517">
      <formula>"a1&lt;&gt;'Sheet 2'!a1"</formula>
    </cfRule>
  </conditionalFormatting>
  <conditionalFormatting sqref="O3061:P3063">
    <cfRule type="expression" dxfId="739" priority="2499">
      <formula>"a1&lt;&gt;'Sheet 2'!a1"</formula>
    </cfRule>
  </conditionalFormatting>
  <conditionalFormatting sqref="O3067:P3069">
    <cfRule type="expression" dxfId="738" priority="2481">
      <formula>"a1&lt;&gt;'Sheet 2'!a1"</formula>
    </cfRule>
  </conditionalFormatting>
  <conditionalFormatting sqref="O3073:P3075">
    <cfRule type="expression" dxfId="737" priority="2463">
      <formula>"a1&lt;&gt;'Sheet 2'!a1"</formula>
    </cfRule>
  </conditionalFormatting>
  <conditionalFormatting sqref="O3079:P3081">
    <cfRule type="expression" dxfId="736" priority="2445">
      <formula>"a1&lt;&gt;'Sheet 2'!a1"</formula>
    </cfRule>
  </conditionalFormatting>
  <conditionalFormatting sqref="O3085:P3087">
    <cfRule type="expression" dxfId="735" priority="2427">
      <formula>"a1&lt;&gt;'Sheet 2'!a1"</formula>
    </cfRule>
  </conditionalFormatting>
  <conditionalFormatting sqref="O3091:P3093">
    <cfRule type="expression" dxfId="734" priority="2409">
      <formula>"a1&lt;&gt;'Sheet 2'!a1"</formula>
    </cfRule>
  </conditionalFormatting>
  <conditionalFormatting sqref="O3097:P3099">
    <cfRule type="expression" dxfId="733" priority="2391">
      <formula>"a1&lt;&gt;'Sheet 2'!a1"</formula>
    </cfRule>
  </conditionalFormatting>
  <conditionalFormatting sqref="O3103:P3105">
    <cfRule type="expression" dxfId="732" priority="2373">
      <formula>"a1&lt;&gt;'Sheet 2'!a1"</formula>
    </cfRule>
  </conditionalFormatting>
  <conditionalFormatting sqref="O3109:P3111">
    <cfRule type="expression" dxfId="731" priority="2337">
      <formula>"a1&lt;&gt;'Sheet 2'!a1"</formula>
    </cfRule>
  </conditionalFormatting>
  <conditionalFormatting sqref="O3115:P3117">
    <cfRule type="expression" dxfId="730" priority="2319">
      <formula>"a1&lt;&gt;'Sheet 2'!a1"</formula>
    </cfRule>
  </conditionalFormatting>
  <conditionalFormatting sqref="O3121:P3123">
    <cfRule type="expression" dxfId="729" priority="2301">
      <formula>"a1&lt;&gt;'Sheet 2'!a1"</formula>
    </cfRule>
  </conditionalFormatting>
  <conditionalFormatting sqref="O3127:P3129">
    <cfRule type="expression" dxfId="728" priority="2283">
      <formula>"a1&lt;&gt;'Sheet 2'!a1"</formula>
    </cfRule>
  </conditionalFormatting>
  <conditionalFormatting sqref="O3133:P3135">
    <cfRule type="expression" dxfId="727" priority="2265">
      <formula>"a1&lt;&gt;'Sheet 2'!a1"</formula>
    </cfRule>
  </conditionalFormatting>
  <conditionalFormatting sqref="O3139:P3141">
    <cfRule type="expression" dxfId="726" priority="2247">
      <formula>"a1&lt;&gt;'Sheet 2'!a1"</formula>
    </cfRule>
  </conditionalFormatting>
  <conditionalFormatting sqref="O3145:P3147">
    <cfRule type="expression" dxfId="725" priority="2229">
      <formula>"a1&lt;&gt;'Sheet 2'!a1"</formula>
    </cfRule>
  </conditionalFormatting>
  <conditionalFormatting sqref="O3151:P3153">
    <cfRule type="expression" dxfId="724" priority="2211">
      <formula>"a1&lt;&gt;'Sheet 2'!a1"</formula>
    </cfRule>
  </conditionalFormatting>
  <conditionalFormatting sqref="O3157:P3159">
    <cfRule type="expression" dxfId="723" priority="2193">
      <formula>"a1&lt;&gt;'Sheet 2'!a1"</formula>
    </cfRule>
  </conditionalFormatting>
  <conditionalFormatting sqref="O3163:P3165">
    <cfRule type="expression" dxfId="722" priority="2175">
      <formula>"a1&lt;&gt;'Sheet 2'!a1"</formula>
    </cfRule>
  </conditionalFormatting>
  <conditionalFormatting sqref="O3169:P3171">
    <cfRule type="expression" dxfId="721" priority="2139">
      <formula>"a1&lt;&gt;'Sheet 2'!a1"</formula>
    </cfRule>
  </conditionalFormatting>
  <conditionalFormatting sqref="O3175:P3177">
    <cfRule type="expression" dxfId="720" priority="2121">
      <formula>"a1&lt;&gt;'Sheet 2'!a1"</formula>
    </cfRule>
  </conditionalFormatting>
  <conditionalFormatting sqref="O3181:P3183">
    <cfRule type="expression" dxfId="719" priority="2103">
      <formula>"a1&lt;&gt;'Sheet 2'!a1"</formula>
    </cfRule>
  </conditionalFormatting>
  <conditionalFormatting sqref="O3187:P3189">
    <cfRule type="expression" dxfId="718" priority="2085">
      <formula>"a1&lt;&gt;'Sheet 2'!a1"</formula>
    </cfRule>
  </conditionalFormatting>
  <conditionalFormatting sqref="O3193:P3195">
    <cfRule type="expression" dxfId="717" priority="2067">
      <formula>"a1&lt;&gt;'Sheet 2'!a1"</formula>
    </cfRule>
  </conditionalFormatting>
  <conditionalFormatting sqref="O3199:P3201">
    <cfRule type="expression" dxfId="716" priority="2049">
      <formula>"a1&lt;&gt;'Sheet 2'!a1"</formula>
    </cfRule>
  </conditionalFormatting>
  <conditionalFormatting sqref="O3205:P3207">
    <cfRule type="expression" dxfId="715" priority="2031">
      <formula>"a1&lt;&gt;'Sheet 2'!a1"</formula>
    </cfRule>
  </conditionalFormatting>
  <conditionalFormatting sqref="O3211:P3213">
    <cfRule type="expression" dxfId="714" priority="2013">
      <formula>"a1&lt;&gt;'Sheet 2'!a1"</formula>
    </cfRule>
  </conditionalFormatting>
  <conditionalFormatting sqref="O3217:P3219">
    <cfRule type="expression" dxfId="713" priority="1995">
      <formula>"a1&lt;&gt;'Sheet 2'!a1"</formula>
    </cfRule>
  </conditionalFormatting>
  <conditionalFormatting sqref="O3223:P3225">
    <cfRule type="expression" dxfId="712" priority="1977">
      <formula>"a1&lt;&gt;'Sheet 2'!a1"</formula>
    </cfRule>
  </conditionalFormatting>
  <conditionalFormatting sqref="O3229:P3231">
    <cfRule type="expression" dxfId="711" priority="1959">
      <formula>"a1&lt;&gt;'Sheet 2'!a1"</formula>
    </cfRule>
  </conditionalFormatting>
  <conditionalFormatting sqref="O3235:P3237">
    <cfRule type="expression" dxfId="710" priority="1941">
      <formula>"a1&lt;&gt;'Sheet 2'!a1"</formula>
    </cfRule>
  </conditionalFormatting>
  <conditionalFormatting sqref="O3241:P3243">
    <cfRule type="expression" dxfId="709" priority="1923">
      <formula>"a1&lt;&gt;'Sheet 2'!a1"</formula>
    </cfRule>
  </conditionalFormatting>
  <conditionalFormatting sqref="O3247:P3249">
    <cfRule type="expression" dxfId="708" priority="1905">
      <formula>"a1&lt;&gt;'Sheet 2'!a1"</formula>
    </cfRule>
  </conditionalFormatting>
  <conditionalFormatting sqref="O3253:P3255">
    <cfRule type="expression" dxfId="707" priority="1887">
      <formula>"a1&lt;&gt;'Sheet 2'!a1"</formula>
    </cfRule>
  </conditionalFormatting>
  <conditionalFormatting sqref="O3259:P3261">
    <cfRule type="expression" dxfId="706" priority="1869">
      <formula>"a1&lt;&gt;'Sheet 2'!a1"</formula>
    </cfRule>
  </conditionalFormatting>
  <conditionalFormatting sqref="O3265:P3267">
    <cfRule type="expression" dxfId="705" priority="1851">
      <formula>"a1&lt;&gt;'Sheet 2'!a1"</formula>
    </cfRule>
  </conditionalFormatting>
  <conditionalFormatting sqref="O3271:P3273">
    <cfRule type="expression" dxfId="704" priority="1833">
      <formula>"a1&lt;&gt;'Sheet 2'!a1"</formula>
    </cfRule>
  </conditionalFormatting>
  <conditionalFormatting sqref="O3277:P3279">
    <cfRule type="expression" dxfId="703" priority="1779">
      <formula>"a1&lt;&gt;'Sheet 2'!a1"</formula>
    </cfRule>
  </conditionalFormatting>
  <conditionalFormatting sqref="O3283:P3285">
    <cfRule type="expression" dxfId="702" priority="1797">
      <formula>"a1&lt;&gt;'Sheet 2'!a1"</formula>
    </cfRule>
  </conditionalFormatting>
  <conditionalFormatting sqref="O3289:P3291">
    <cfRule type="expression" dxfId="701" priority="1762">
      <formula>"a1&lt;&gt;'Sheet 2'!a1"</formula>
    </cfRule>
  </conditionalFormatting>
  <conditionalFormatting sqref="O3295:P3297">
    <cfRule type="expression" dxfId="700" priority="1744">
      <formula>"a1&lt;&gt;'Sheet 2'!a1"</formula>
    </cfRule>
  </conditionalFormatting>
  <conditionalFormatting sqref="O3301:P3303">
    <cfRule type="expression" dxfId="699" priority="1726">
      <formula>"a1&lt;&gt;'Sheet 2'!a1"</formula>
    </cfRule>
  </conditionalFormatting>
  <conditionalFormatting sqref="O3307:P3309">
    <cfRule type="expression" dxfId="698" priority="1708">
      <formula>"a1&lt;&gt;'Sheet 2'!a1"</formula>
    </cfRule>
  </conditionalFormatting>
  <conditionalFormatting sqref="O3313:P3315">
    <cfRule type="expression" dxfId="697" priority="1690">
      <formula>"a1&lt;&gt;'Sheet 2'!a1"</formula>
    </cfRule>
  </conditionalFormatting>
  <conditionalFormatting sqref="O3319:P3321">
    <cfRule type="expression" dxfId="696" priority="1672">
      <formula>"a1&lt;&gt;'Sheet 2'!a1"</formula>
    </cfRule>
  </conditionalFormatting>
  <conditionalFormatting sqref="O3325:P3327">
    <cfRule type="expression" dxfId="695" priority="1636">
      <formula>"a1&lt;&gt;'Sheet 2'!a1"</formula>
    </cfRule>
  </conditionalFormatting>
  <conditionalFormatting sqref="O3331:P3333">
    <cfRule type="expression" dxfId="694" priority="1600">
      <formula>"a1&lt;&gt;'Sheet 2'!a1"</formula>
    </cfRule>
  </conditionalFormatting>
  <conditionalFormatting sqref="O3337:P3339">
    <cfRule type="expression" dxfId="693" priority="1582">
      <formula>"a1&lt;&gt;'Sheet 2'!a1"</formula>
    </cfRule>
  </conditionalFormatting>
  <conditionalFormatting sqref="O3343:P3345">
    <cfRule type="expression" dxfId="692" priority="1528">
      <formula>"a1&lt;&gt;'Sheet 2'!a1"</formula>
    </cfRule>
  </conditionalFormatting>
  <conditionalFormatting sqref="O3349:P3351">
    <cfRule type="expression" dxfId="691" priority="1510">
      <formula>"a1&lt;&gt;'Sheet 2'!a1"</formula>
    </cfRule>
  </conditionalFormatting>
  <conditionalFormatting sqref="O3355:P3357">
    <cfRule type="expression" dxfId="690" priority="1492">
      <formula>"a1&lt;&gt;'Sheet 2'!a1"</formula>
    </cfRule>
  </conditionalFormatting>
  <conditionalFormatting sqref="O3361:P3363">
    <cfRule type="expression" dxfId="689" priority="1474">
      <formula>"a1&lt;&gt;'Sheet 2'!a1"</formula>
    </cfRule>
  </conditionalFormatting>
  <conditionalFormatting sqref="O3367:P3369">
    <cfRule type="expression" dxfId="688" priority="1456">
      <formula>"a1&lt;&gt;'Sheet 2'!a1"</formula>
    </cfRule>
  </conditionalFormatting>
  <conditionalFormatting sqref="O3373:P3375">
    <cfRule type="expression" dxfId="687" priority="1438">
      <formula>"a1&lt;&gt;'Sheet 2'!a1"</formula>
    </cfRule>
  </conditionalFormatting>
  <conditionalFormatting sqref="O3379:P3381">
    <cfRule type="expression" dxfId="686" priority="1420">
      <formula>"a1&lt;&gt;'Sheet 2'!a1"</formula>
    </cfRule>
  </conditionalFormatting>
  <conditionalFormatting sqref="O3385:P3387">
    <cfRule type="expression" dxfId="685" priority="1402">
      <formula>"a1&lt;&gt;'Sheet 2'!a1"</formula>
    </cfRule>
  </conditionalFormatting>
  <conditionalFormatting sqref="O3391:P3393">
    <cfRule type="expression" dxfId="684" priority="1384">
      <formula>"a1&lt;&gt;'Sheet 2'!a1"</formula>
    </cfRule>
  </conditionalFormatting>
  <conditionalFormatting sqref="O3397:P3399">
    <cfRule type="expression" dxfId="683" priority="1366">
      <formula>"a1&lt;&gt;'Sheet 2'!a1"</formula>
    </cfRule>
  </conditionalFormatting>
  <conditionalFormatting sqref="O3403:P3405">
    <cfRule type="expression" dxfId="682" priority="1348">
      <formula>"a1&lt;&gt;'Sheet 2'!a1"</formula>
    </cfRule>
  </conditionalFormatting>
  <conditionalFormatting sqref="O3409:P3411">
    <cfRule type="expression" dxfId="681" priority="1330">
      <formula>"a1&lt;&gt;'Sheet 2'!a1"</formula>
    </cfRule>
  </conditionalFormatting>
  <conditionalFormatting sqref="O3415:P3417">
    <cfRule type="expression" dxfId="680" priority="1312">
      <formula>"a1&lt;&gt;'Sheet 2'!a1"</formula>
    </cfRule>
  </conditionalFormatting>
  <conditionalFormatting sqref="O3421:P3423">
    <cfRule type="expression" dxfId="679" priority="1294">
      <formula>"a1&lt;&gt;'Sheet 2'!a1"</formula>
    </cfRule>
  </conditionalFormatting>
  <conditionalFormatting sqref="O3427:P3429">
    <cfRule type="expression" dxfId="678" priority="1276">
      <formula>"a1&lt;&gt;'Sheet 2'!a1"</formula>
    </cfRule>
  </conditionalFormatting>
  <conditionalFormatting sqref="O3433:P3435">
    <cfRule type="expression" dxfId="677" priority="1258">
      <formula>"a1&lt;&gt;'Sheet 2'!a1"</formula>
    </cfRule>
  </conditionalFormatting>
  <conditionalFormatting sqref="O3439:P3441">
    <cfRule type="expression" dxfId="676" priority="1240">
      <formula>"a1&lt;&gt;'Sheet 2'!a1"</formula>
    </cfRule>
  </conditionalFormatting>
  <conditionalFormatting sqref="O3445:P3447">
    <cfRule type="expression" dxfId="675" priority="1222">
      <formula>"a1&lt;&gt;'Sheet 2'!a1"</formula>
    </cfRule>
  </conditionalFormatting>
  <conditionalFormatting sqref="O3451:P3453">
    <cfRule type="expression" dxfId="674" priority="1204">
      <formula>"a1&lt;&gt;'Sheet 2'!a1"</formula>
    </cfRule>
  </conditionalFormatting>
  <conditionalFormatting sqref="O3457:P3459">
    <cfRule type="expression" dxfId="673" priority="1186">
      <formula>"a1&lt;&gt;'Sheet 2'!a1"</formula>
    </cfRule>
  </conditionalFormatting>
  <conditionalFormatting sqref="O3463:P3465">
    <cfRule type="expression" dxfId="672" priority="1168">
      <formula>"a1&lt;&gt;'Sheet 2'!a1"</formula>
    </cfRule>
  </conditionalFormatting>
  <conditionalFormatting sqref="O3469:P3471">
    <cfRule type="expression" dxfId="671" priority="1150">
      <formula>"a1&lt;&gt;'Sheet 2'!a1"</formula>
    </cfRule>
  </conditionalFormatting>
  <conditionalFormatting sqref="O3475:P3477">
    <cfRule type="expression" dxfId="670" priority="1132">
      <formula>"a1&lt;&gt;'Sheet 2'!a1"</formula>
    </cfRule>
  </conditionalFormatting>
  <conditionalFormatting sqref="O3481:P3483">
    <cfRule type="expression" dxfId="669" priority="1114">
      <formula>"a1&lt;&gt;'Sheet 2'!a1"</formula>
    </cfRule>
  </conditionalFormatting>
  <conditionalFormatting sqref="O3487:P3489">
    <cfRule type="expression" dxfId="668" priority="1096">
      <formula>"a1&lt;&gt;'Sheet 2'!a1"</formula>
    </cfRule>
  </conditionalFormatting>
  <conditionalFormatting sqref="O3493:P3495">
    <cfRule type="expression" dxfId="667" priority="1078">
      <formula>"a1&lt;&gt;'Sheet 2'!a1"</formula>
    </cfRule>
  </conditionalFormatting>
  <conditionalFormatting sqref="O3499:P3501">
    <cfRule type="expression" dxfId="666" priority="1060">
      <formula>"a1&lt;&gt;'Sheet 2'!a1"</formula>
    </cfRule>
  </conditionalFormatting>
  <conditionalFormatting sqref="O3505:P3507">
    <cfRule type="expression" dxfId="665" priority="1042">
      <formula>"a1&lt;&gt;'Sheet 2'!a1"</formula>
    </cfRule>
  </conditionalFormatting>
  <conditionalFormatting sqref="O3511:P3513">
    <cfRule type="expression" dxfId="664" priority="1024">
      <formula>"a1&lt;&gt;'Sheet 2'!a1"</formula>
    </cfRule>
  </conditionalFormatting>
  <conditionalFormatting sqref="O3517:P3519">
    <cfRule type="expression" dxfId="663" priority="988">
      <formula>"a1&lt;&gt;'Sheet 2'!a1"</formula>
    </cfRule>
  </conditionalFormatting>
  <conditionalFormatting sqref="O3523:P3525">
    <cfRule type="expression" dxfId="662" priority="1006">
      <formula>"a1&lt;&gt;'Sheet 2'!a1"</formula>
    </cfRule>
  </conditionalFormatting>
  <conditionalFormatting sqref="O3529:P3531">
    <cfRule type="expression" dxfId="661" priority="970">
      <formula>"a1&lt;&gt;'Sheet 2'!a1"</formula>
    </cfRule>
  </conditionalFormatting>
  <conditionalFormatting sqref="O3535:P3537">
    <cfRule type="expression" dxfId="660" priority="952">
      <formula>"a1&lt;&gt;'Sheet 2'!a1"</formula>
    </cfRule>
  </conditionalFormatting>
  <conditionalFormatting sqref="O3541:P3543">
    <cfRule type="expression" dxfId="659" priority="934">
      <formula>"a1&lt;&gt;'Sheet 2'!a1"</formula>
    </cfRule>
  </conditionalFormatting>
  <conditionalFormatting sqref="O3547:P3549">
    <cfRule type="expression" dxfId="658" priority="916">
      <formula>"a1&lt;&gt;'Sheet 2'!a1"</formula>
    </cfRule>
  </conditionalFormatting>
  <conditionalFormatting sqref="O3553:P3555">
    <cfRule type="expression" dxfId="657" priority="898">
      <formula>"a1&lt;&gt;'Sheet 2'!a1"</formula>
    </cfRule>
  </conditionalFormatting>
  <conditionalFormatting sqref="O3559:P3561">
    <cfRule type="expression" dxfId="656" priority="862">
      <formula>"a1&lt;&gt;'Sheet 2'!a1"</formula>
    </cfRule>
  </conditionalFormatting>
  <conditionalFormatting sqref="O3565:P3567">
    <cfRule type="expression" dxfId="655" priority="844">
      <formula>"a1&lt;&gt;'Sheet 2'!a1"</formula>
    </cfRule>
  </conditionalFormatting>
  <conditionalFormatting sqref="O3571:P3573">
    <cfRule type="expression" dxfId="654" priority="826">
      <formula>"a1&lt;&gt;'Sheet 2'!a1"</formula>
    </cfRule>
  </conditionalFormatting>
  <conditionalFormatting sqref="O3577:P3579">
    <cfRule type="expression" dxfId="653" priority="790">
      <formula>"a1&lt;&gt;'Sheet 2'!a1"</formula>
    </cfRule>
  </conditionalFormatting>
  <conditionalFormatting sqref="O3583:P3585">
    <cfRule type="expression" dxfId="652" priority="772">
      <formula>"a1&lt;&gt;'Sheet 2'!a1"</formula>
    </cfRule>
  </conditionalFormatting>
  <conditionalFormatting sqref="O3589:P3591">
    <cfRule type="expression" dxfId="651" priority="718">
      <formula>"a1&lt;&gt;'Sheet 2'!a1"</formula>
    </cfRule>
  </conditionalFormatting>
  <conditionalFormatting sqref="O3595:P3597">
    <cfRule type="expression" dxfId="650" priority="736">
      <formula>"a1&lt;&gt;'Sheet 2'!a1"</formula>
    </cfRule>
  </conditionalFormatting>
  <conditionalFormatting sqref="O3601:P3603">
    <cfRule type="expression" dxfId="649" priority="700">
      <formula>"a1&lt;&gt;'Sheet 2'!a1"</formula>
    </cfRule>
  </conditionalFormatting>
  <conditionalFormatting sqref="O3607:P3609">
    <cfRule type="expression" dxfId="648" priority="682">
      <formula>"a1&lt;&gt;'Sheet 2'!a1"</formula>
    </cfRule>
  </conditionalFormatting>
  <conditionalFormatting sqref="O3613:P3615">
    <cfRule type="expression" dxfId="647" priority="664">
      <formula>"a1&lt;&gt;'Sheet 2'!a1"</formula>
    </cfRule>
  </conditionalFormatting>
  <conditionalFormatting sqref="O3619:P3621">
    <cfRule type="expression" dxfId="646" priority="646">
      <formula>"a1&lt;&gt;'Sheet 2'!a1"</formula>
    </cfRule>
  </conditionalFormatting>
  <conditionalFormatting sqref="O3625:P3627">
    <cfRule type="expression" dxfId="645" priority="628">
      <formula>"a1&lt;&gt;'Sheet 2'!a1"</formula>
    </cfRule>
  </conditionalFormatting>
  <conditionalFormatting sqref="O3631:P3633">
    <cfRule type="expression" dxfId="644" priority="610">
      <formula>"a1&lt;&gt;'Sheet 2'!a1"</formula>
    </cfRule>
  </conditionalFormatting>
  <conditionalFormatting sqref="O3637:P3639">
    <cfRule type="expression" dxfId="643" priority="592">
      <formula>"a1&lt;&gt;'Sheet 2'!a1"</formula>
    </cfRule>
  </conditionalFormatting>
  <conditionalFormatting sqref="O3643:P3645">
    <cfRule type="expression" dxfId="642" priority="574">
      <formula>"a1&lt;&gt;'Sheet 2'!a1"</formula>
    </cfRule>
  </conditionalFormatting>
  <conditionalFormatting sqref="O3649:P3651">
    <cfRule type="expression" dxfId="641" priority="556">
      <formula>"a1&lt;&gt;'Sheet 2'!a1"</formula>
    </cfRule>
  </conditionalFormatting>
  <conditionalFormatting sqref="O3655:P3657">
    <cfRule type="expression" dxfId="640" priority="538">
      <formula>"a1&lt;&gt;'Sheet 2'!a1"</formula>
    </cfRule>
  </conditionalFormatting>
  <conditionalFormatting sqref="O3661:P3663">
    <cfRule type="expression" dxfId="639" priority="520">
      <formula>"a1&lt;&gt;'Sheet 2'!a1"</formula>
    </cfRule>
  </conditionalFormatting>
  <conditionalFormatting sqref="O3667:P3669">
    <cfRule type="expression" dxfId="638" priority="502">
      <formula>"a1&lt;&gt;'Sheet 2'!a1"</formula>
    </cfRule>
  </conditionalFormatting>
  <conditionalFormatting sqref="O3673:P3675">
    <cfRule type="expression" dxfId="637" priority="484">
      <formula>"a1&lt;&gt;'Sheet 2'!a1"</formula>
    </cfRule>
  </conditionalFormatting>
  <conditionalFormatting sqref="O3679:P3681">
    <cfRule type="expression" dxfId="636" priority="448">
      <formula>"a1&lt;&gt;'Sheet 2'!a1"</formula>
    </cfRule>
  </conditionalFormatting>
  <conditionalFormatting sqref="O3685:P3687">
    <cfRule type="expression" dxfId="635" priority="430">
      <formula>"a1&lt;&gt;'Sheet 2'!a1"</formula>
    </cfRule>
  </conditionalFormatting>
  <conditionalFormatting sqref="O3691:P3693">
    <cfRule type="expression" dxfId="634" priority="412">
      <formula>"a1&lt;&gt;'Sheet 2'!a1"</formula>
    </cfRule>
  </conditionalFormatting>
  <conditionalFormatting sqref="O3697:P3699">
    <cfRule type="expression" dxfId="633" priority="394">
      <formula>"a1&lt;&gt;'Sheet 2'!a1"</formula>
    </cfRule>
  </conditionalFormatting>
  <conditionalFormatting sqref="O3703:P3705">
    <cfRule type="expression" dxfId="632" priority="358">
      <formula>"a1&lt;&gt;'Sheet 2'!a1"</formula>
    </cfRule>
  </conditionalFormatting>
  <conditionalFormatting sqref="O3709:P3711">
    <cfRule type="expression" dxfId="631" priority="340">
      <formula>"a1&lt;&gt;'Sheet 2'!a1"</formula>
    </cfRule>
  </conditionalFormatting>
  <conditionalFormatting sqref="O3715:P3717">
    <cfRule type="expression" dxfId="630" priority="322">
      <formula>"a1&lt;&gt;'Sheet 2'!a1"</formula>
    </cfRule>
  </conditionalFormatting>
  <conditionalFormatting sqref="O3736:S3837">
    <cfRule type="expression" dxfId="629" priority="2">
      <formula>"a1&lt;&gt;'Sheet 2'!a1"</formula>
    </cfRule>
  </conditionalFormatting>
  <conditionalFormatting sqref="P8:P10">
    <cfRule type="expression" dxfId="628" priority="35494">
      <formula>"a1&lt;&gt;'Sheet 2'!a1"</formula>
    </cfRule>
  </conditionalFormatting>
  <conditionalFormatting sqref="P14:P16">
    <cfRule type="expression" dxfId="627" priority="35464">
      <formula>"a1&lt;&gt;'Sheet 2'!a1"</formula>
    </cfRule>
  </conditionalFormatting>
  <conditionalFormatting sqref="P20:P22">
    <cfRule type="expression" dxfId="626" priority="35434">
      <formula>"a1&lt;&gt;'Sheet 2'!a1"</formula>
    </cfRule>
  </conditionalFormatting>
  <conditionalFormatting sqref="P26:P28">
    <cfRule type="expression" dxfId="625" priority="35401">
      <formula>"a1&lt;&gt;'Sheet 2'!a1"</formula>
    </cfRule>
  </conditionalFormatting>
  <conditionalFormatting sqref="P32:P34">
    <cfRule type="expression" dxfId="624" priority="35370">
      <formula>"a1&lt;&gt;'Sheet 2'!a1"</formula>
    </cfRule>
  </conditionalFormatting>
  <conditionalFormatting sqref="P38:P40">
    <cfRule type="expression" dxfId="623" priority="40561">
      <formula>"a1&lt;&gt;'Sheet 2'!a1"</formula>
    </cfRule>
  </conditionalFormatting>
  <conditionalFormatting sqref="P42:P44">
    <cfRule type="expression" dxfId="622" priority="40545">
      <formula>"a1&lt;&gt;'Sheet 2'!a1"</formula>
    </cfRule>
  </conditionalFormatting>
  <conditionalFormatting sqref="P46:P48">
    <cfRule type="expression" dxfId="621" priority="40529">
      <formula>"a1&lt;&gt;'Sheet 2'!a1"</formula>
    </cfRule>
  </conditionalFormatting>
  <conditionalFormatting sqref="P50:P52">
    <cfRule type="expression" dxfId="620" priority="40513">
      <formula>"a1&lt;&gt;'Sheet 2'!a1"</formula>
    </cfRule>
  </conditionalFormatting>
  <conditionalFormatting sqref="P54:P56">
    <cfRule type="expression" dxfId="619" priority="40497">
      <formula>"a1&lt;&gt;'Sheet 2'!a1"</formula>
    </cfRule>
  </conditionalFormatting>
  <conditionalFormatting sqref="P58:P60">
    <cfRule type="expression" dxfId="618" priority="40481">
      <formula>"a1&lt;&gt;'Sheet 2'!a1"</formula>
    </cfRule>
  </conditionalFormatting>
  <conditionalFormatting sqref="P62:P64">
    <cfRule type="expression" dxfId="617" priority="40465">
      <formula>"a1&lt;&gt;'Sheet 2'!a1"</formula>
    </cfRule>
  </conditionalFormatting>
  <conditionalFormatting sqref="P66:P68">
    <cfRule type="expression" dxfId="616" priority="40449">
      <formula>"a1&lt;&gt;'Sheet 2'!a1"</formula>
    </cfRule>
  </conditionalFormatting>
  <conditionalFormatting sqref="P70:P72">
    <cfRule type="expression" dxfId="615" priority="40433">
      <formula>"a1&lt;&gt;'Sheet 2'!a1"</formula>
    </cfRule>
  </conditionalFormatting>
  <conditionalFormatting sqref="P74:P76">
    <cfRule type="expression" dxfId="614" priority="40417">
      <formula>"a1&lt;&gt;'Sheet 2'!a1"</formula>
    </cfRule>
  </conditionalFormatting>
  <conditionalFormatting sqref="P78:P80">
    <cfRule type="expression" dxfId="613" priority="40401">
      <formula>"a1&lt;&gt;'Sheet 2'!a1"</formula>
    </cfRule>
  </conditionalFormatting>
  <conditionalFormatting sqref="P82:P84">
    <cfRule type="expression" dxfId="612" priority="40385">
      <formula>"a1&lt;&gt;'Sheet 2'!a1"</formula>
    </cfRule>
  </conditionalFormatting>
  <conditionalFormatting sqref="P86:P88">
    <cfRule type="expression" dxfId="611" priority="40369">
      <formula>"a1&lt;&gt;'Sheet 2'!a1"</formula>
    </cfRule>
  </conditionalFormatting>
  <conditionalFormatting sqref="P90:P92">
    <cfRule type="expression" dxfId="610" priority="40353">
      <formula>"a1&lt;&gt;'Sheet 2'!a1"</formula>
    </cfRule>
  </conditionalFormatting>
  <conditionalFormatting sqref="P94:P96">
    <cfRule type="expression" dxfId="609" priority="45860">
      <formula>"a1&lt;&gt;'Sheet 2'!a1"</formula>
    </cfRule>
  </conditionalFormatting>
  <conditionalFormatting sqref="P98:P100">
    <cfRule type="expression" dxfId="608" priority="45847">
      <formula>"a1&lt;&gt;'Sheet 2'!a1"</formula>
    </cfRule>
  </conditionalFormatting>
  <conditionalFormatting sqref="P102:P104">
    <cfRule type="expression" dxfId="607" priority="45834">
      <formula>"a1&lt;&gt;'Sheet 2'!a1"</formula>
    </cfRule>
  </conditionalFormatting>
  <conditionalFormatting sqref="P106:P108">
    <cfRule type="expression" dxfId="606" priority="40790">
      <formula>"a1&lt;&gt;'Sheet 2'!a1"</formula>
    </cfRule>
  </conditionalFormatting>
  <conditionalFormatting sqref="P110:P112">
    <cfRule type="expression" dxfId="605" priority="40773">
      <formula>"a1&lt;&gt;'Sheet 2'!a1"</formula>
    </cfRule>
  </conditionalFormatting>
  <conditionalFormatting sqref="P114:P116">
    <cfRule type="expression" dxfId="604" priority="40756">
      <formula>"a1&lt;&gt;'Sheet 2'!a1"</formula>
    </cfRule>
  </conditionalFormatting>
  <conditionalFormatting sqref="P124:P126">
    <cfRule type="expression" dxfId="603" priority="11890">
      <formula>"a1&lt;&gt;'Sheet 2'!a1"</formula>
    </cfRule>
  </conditionalFormatting>
  <conditionalFormatting sqref="P130:P132">
    <cfRule type="expression" dxfId="602" priority="11860">
      <formula>"a1&lt;&gt;'Sheet 2'!a1"</formula>
    </cfRule>
  </conditionalFormatting>
  <conditionalFormatting sqref="P136:P138">
    <cfRule type="expression" dxfId="601" priority="11845">
      <formula>"a1&lt;&gt;'Sheet 2'!a1"</formula>
    </cfRule>
  </conditionalFormatting>
  <conditionalFormatting sqref="P142:P144">
    <cfRule type="expression" dxfId="600" priority="11815">
      <formula>"a1&lt;&gt;'Sheet 2'!a1"</formula>
    </cfRule>
  </conditionalFormatting>
  <conditionalFormatting sqref="P148:P150">
    <cfRule type="expression" dxfId="599" priority="11800">
      <formula>"a1&lt;&gt;'Sheet 2'!a1"</formula>
    </cfRule>
  </conditionalFormatting>
  <conditionalFormatting sqref="P154:P156">
    <cfRule type="expression" dxfId="598" priority="11785">
      <formula>"a1&lt;&gt;'Sheet 2'!a1"</formula>
    </cfRule>
  </conditionalFormatting>
  <conditionalFormatting sqref="P160:P162">
    <cfRule type="expression" dxfId="597" priority="11770">
      <formula>"a1&lt;&gt;'Sheet 2'!a1"</formula>
    </cfRule>
  </conditionalFormatting>
  <conditionalFormatting sqref="P166:P168">
    <cfRule type="expression" dxfId="596" priority="11755">
      <formula>"a1&lt;&gt;'Sheet 2'!a1"</formula>
    </cfRule>
  </conditionalFormatting>
  <conditionalFormatting sqref="P172:P174">
    <cfRule type="expression" dxfId="595" priority="11740">
      <formula>"a1&lt;&gt;'Sheet 2'!a1"</formula>
    </cfRule>
  </conditionalFormatting>
  <conditionalFormatting sqref="P178:P180">
    <cfRule type="expression" dxfId="594" priority="11725">
      <formula>"a1&lt;&gt;'Sheet 2'!a1"</formula>
    </cfRule>
  </conditionalFormatting>
  <conditionalFormatting sqref="P184:P186">
    <cfRule type="expression" dxfId="593" priority="11710">
      <formula>"a1&lt;&gt;'Sheet 2'!a1"</formula>
    </cfRule>
  </conditionalFormatting>
  <conditionalFormatting sqref="P190:P192">
    <cfRule type="expression" dxfId="592" priority="11695">
      <formula>"a1&lt;&gt;'Sheet 2'!a1"</formula>
    </cfRule>
  </conditionalFormatting>
  <conditionalFormatting sqref="P196:P198">
    <cfRule type="expression" dxfId="591" priority="11680">
      <formula>"a1&lt;&gt;'Sheet 2'!a1"</formula>
    </cfRule>
  </conditionalFormatting>
  <conditionalFormatting sqref="P202:P204">
    <cfRule type="expression" dxfId="590" priority="11665">
      <formula>"a1&lt;&gt;'Sheet 2'!a1"</formula>
    </cfRule>
  </conditionalFormatting>
  <conditionalFormatting sqref="P208:P210">
    <cfRule type="expression" dxfId="589" priority="11650">
      <formula>"a1&lt;&gt;'Sheet 2'!a1"</formula>
    </cfRule>
  </conditionalFormatting>
  <conditionalFormatting sqref="P214:P216">
    <cfRule type="expression" dxfId="588" priority="11635">
      <formula>"a1&lt;&gt;'Sheet 2'!a1"</formula>
    </cfRule>
  </conditionalFormatting>
  <conditionalFormatting sqref="P220:P222">
    <cfRule type="expression" dxfId="587" priority="11620">
      <formula>"a1&lt;&gt;'Sheet 2'!a1"</formula>
    </cfRule>
  </conditionalFormatting>
  <conditionalFormatting sqref="P226:P228">
    <cfRule type="expression" dxfId="586" priority="11605">
      <formula>"a1&lt;&gt;'Sheet 2'!a1"</formula>
    </cfRule>
  </conditionalFormatting>
  <conditionalFormatting sqref="P232:P234">
    <cfRule type="expression" dxfId="585" priority="11590">
      <formula>"a1&lt;&gt;'Sheet 2'!a1"</formula>
    </cfRule>
  </conditionalFormatting>
  <conditionalFormatting sqref="P238:P240">
    <cfRule type="expression" dxfId="584" priority="11560">
      <formula>"a1&lt;&gt;'Sheet 2'!a1"</formula>
    </cfRule>
  </conditionalFormatting>
  <conditionalFormatting sqref="P244:P246">
    <cfRule type="expression" dxfId="583" priority="11545">
      <formula>"a1&lt;&gt;'Sheet 2'!a1"</formula>
    </cfRule>
  </conditionalFormatting>
  <conditionalFormatting sqref="P250:P252">
    <cfRule type="expression" dxfId="582" priority="11530">
      <formula>"a1&lt;&gt;'Sheet 2'!a1"</formula>
    </cfRule>
  </conditionalFormatting>
  <conditionalFormatting sqref="P256:P258">
    <cfRule type="expression" dxfId="581" priority="11515">
      <formula>"a1&lt;&gt;'Sheet 2'!a1"</formula>
    </cfRule>
  </conditionalFormatting>
  <conditionalFormatting sqref="P262:P264">
    <cfRule type="expression" dxfId="580" priority="11500">
      <formula>"a1&lt;&gt;'Sheet 2'!a1"</formula>
    </cfRule>
  </conditionalFormatting>
  <conditionalFormatting sqref="P268:P270">
    <cfRule type="expression" dxfId="579" priority="11485">
      <formula>"a1&lt;&gt;'Sheet 2'!a1"</formula>
    </cfRule>
  </conditionalFormatting>
  <conditionalFormatting sqref="P274:P276">
    <cfRule type="expression" dxfId="578" priority="11470">
      <formula>"a1&lt;&gt;'Sheet 2'!a1"</formula>
    </cfRule>
  </conditionalFormatting>
  <conditionalFormatting sqref="P280:P282">
    <cfRule type="expression" dxfId="577" priority="11455">
      <formula>"a1&lt;&gt;'Sheet 2'!a1"</formula>
    </cfRule>
  </conditionalFormatting>
  <conditionalFormatting sqref="P286:P288">
    <cfRule type="expression" dxfId="576" priority="11440">
      <formula>"a1&lt;&gt;'Sheet 2'!a1"</formula>
    </cfRule>
  </conditionalFormatting>
  <conditionalFormatting sqref="P292:P294">
    <cfRule type="expression" dxfId="575" priority="11425">
      <formula>"a1&lt;&gt;'Sheet 2'!a1"</formula>
    </cfRule>
  </conditionalFormatting>
  <conditionalFormatting sqref="P298:P300">
    <cfRule type="expression" dxfId="574" priority="11395">
      <formula>"a1&lt;&gt;'Sheet 2'!a1"</formula>
    </cfRule>
  </conditionalFormatting>
  <conditionalFormatting sqref="P304:P306">
    <cfRule type="expression" dxfId="573" priority="11380">
      <formula>"a1&lt;&gt;'Sheet 2'!a1"</formula>
    </cfRule>
  </conditionalFormatting>
  <conditionalFormatting sqref="P310:P312">
    <cfRule type="expression" dxfId="572" priority="11365">
      <formula>"a1&lt;&gt;'Sheet 2'!a1"</formula>
    </cfRule>
  </conditionalFormatting>
  <conditionalFormatting sqref="P316:P318">
    <cfRule type="expression" dxfId="571" priority="11350">
      <formula>"a1&lt;&gt;'Sheet 2'!a1"</formula>
    </cfRule>
  </conditionalFormatting>
  <conditionalFormatting sqref="P322:P324">
    <cfRule type="expression" dxfId="570" priority="11335">
      <formula>"a1&lt;&gt;'Sheet 2'!a1"</formula>
    </cfRule>
  </conditionalFormatting>
  <conditionalFormatting sqref="P328:P330">
    <cfRule type="expression" dxfId="569" priority="11320">
      <formula>"a1&lt;&gt;'Sheet 2'!a1"</formula>
    </cfRule>
  </conditionalFormatting>
  <conditionalFormatting sqref="P334:P336">
    <cfRule type="expression" dxfId="568" priority="11305">
      <formula>"a1&lt;&gt;'Sheet 2'!a1"</formula>
    </cfRule>
  </conditionalFormatting>
  <conditionalFormatting sqref="P340:P342">
    <cfRule type="expression" dxfId="567" priority="11290">
      <formula>"a1&lt;&gt;'Sheet 2'!a1"</formula>
    </cfRule>
  </conditionalFormatting>
  <conditionalFormatting sqref="P346:P348">
    <cfRule type="expression" dxfId="566" priority="11260">
      <formula>"a1&lt;&gt;'Sheet 2'!a1"</formula>
    </cfRule>
  </conditionalFormatting>
  <conditionalFormatting sqref="P352:P354">
    <cfRule type="expression" dxfId="565" priority="11245">
      <formula>"a1&lt;&gt;'Sheet 2'!a1"</formula>
    </cfRule>
  </conditionalFormatting>
  <conditionalFormatting sqref="P358:P360">
    <cfRule type="expression" dxfId="564" priority="11230">
      <formula>"a1&lt;&gt;'Sheet 2'!a1"</formula>
    </cfRule>
  </conditionalFormatting>
  <conditionalFormatting sqref="P364:P366">
    <cfRule type="expression" dxfId="563" priority="11215">
      <formula>"a1&lt;&gt;'Sheet 2'!a1"</formula>
    </cfRule>
  </conditionalFormatting>
  <conditionalFormatting sqref="P370:P372">
    <cfRule type="expression" dxfId="562" priority="11198">
      <formula>"a1&lt;&gt;'Sheet 2'!a1"</formula>
    </cfRule>
  </conditionalFormatting>
  <conditionalFormatting sqref="P376:P378">
    <cfRule type="expression" dxfId="561" priority="11183">
      <formula>"a1&lt;&gt;'Sheet 2'!a1"</formula>
    </cfRule>
  </conditionalFormatting>
  <conditionalFormatting sqref="P382:P384">
    <cfRule type="expression" dxfId="560" priority="11168">
      <formula>"a1&lt;&gt;'Sheet 2'!a1"</formula>
    </cfRule>
  </conditionalFormatting>
  <conditionalFormatting sqref="P388:P390">
    <cfRule type="expression" dxfId="559" priority="11153">
      <formula>"a1&lt;&gt;'Sheet 2'!a1"</formula>
    </cfRule>
  </conditionalFormatting>
  <conditionalFormatting sqref="P394:P396">
    <cfRule type="expression" dxfId="558" priority="11138">
      <formula>"a1&lt;&gt;'Sheet 2'!a1"</formula>
    </cfRule>
  </conditionalFormatting>
  <conditionalFormatting sqref="P400:P402">
    <cfRule type="expression" dxfId="557" priority="11123">
      <formula>"a1&lt;&gt;'Sheet 2'!a1"</formula>
    </cfRule>
  </conditionalFormatting>
  <conditionalFormatting sqref="P406:P408">
    <cfRule type="expression" dxfId="556" priority="11108">
      <formula>"a1&lt;&gt;'Sheet 2'!a1"</formula>
    </cfRule>
  </conditionalFormatting>
  <conditionalFormatting sqref="P412:P414">
    <cfRule type="expression" dxfId="555" priority="11093">
      <formula>"a1&lt;&gt;'Sheet 2'!a1"</formula>
    </cfRule>
  </conditionalFormatting>
  <conditionalFormatting sqref="P418:P420">
    <cfRule type="expression" dxfId="554" priority="11063">
      <formula>"a1&lt;&gt;'Sheet 2'!a1"</formula>
    </cfRule>
  </conditionalFormatting>
  <conditionalFormatting sqref="P424:P426">
    <cfRule type="expression" dxfId="553" priority="11048">
      <formula>"a1&lt;&gt;'Sheet 2'!a1"</formula>
    </cfRule>
  </conditionalFormatting>
  <conditionalFormatting sqref="P430:P432">
    <cfRule type="expression" dxfId="552" priority="11033">
      <formula>"a1&lt;&gt;'Sheet 2'!a1"</formula>
    </cfRule>
  </conditionalFormatting>
  <conditionalFormatting sqref="P436:P438">
    <cfRule type="expression" dxfId="551" priority="11018">
      <formula>"a1&lt;&gt;'Sheet 2'!a1"</formula>
    </cfRule>
  </conditionalFormatting>
  <conditionalFormatting sqref="P442:P444">
    <cfRule type="expression" dxfId="550" priority="11003">
      <formula>"a1&lt;&gt;'Sheet 2'!a1"</formula>
    </cfRule>
  </conditionalFormatting>
  <conditionalFormatting sqref="P448:P450">
    <cfRule type="expression" dxfId="549" priority="10988">
      <formula>"a1&lt;&gt;'Sheet 2'!a1"</formula>
    </cfRule>
  </conditionalFormatting>
  <conditionalFormatting sqref="P454:P456">
    <cfRule type="expression" dxfId="548" priority="10973">
      <formula>"a1&lt;&gt;'Sheet 2'!a1"</formula>
    </cfRule>
  </conditionalFormatting>
  <conditionalFormatting sqref="P460:P462">
    <cfRule type="expression" dxfId="547" priority="10958">
      <formula>"a1&lt;&gt;'Sheet 2'!a1"</formula>
    </cfRule>
  </conditionalFormatting>
  <conditionalFormatting sqref="P466:P468">
    <cfRule type="expression" dxfId="546" priority="10928">
      <formula>"a1&lt;&gt;'Sheet 2'!a1"</formula>
    </cfRule>
  </conditionalFormatting>
  <conditionalFormatting sqref="P472:P474">
    <cfRule type="expression" dxfId="545" priority="10913">
      <formula>"a1&lt;&gt;'Sheet 2'!a1"</formula>
    </cfRule>
  </conditionalFormatting>
  <conditionalFormatting sqref="P478:P480">
    <cfRule type="expression" dxfId="544" priority="10898">
      <formula>"a1&lt;&gt;'Sheet 2'!a1"</formula>
    </cfRule>
  </conditionalFormatting>
  <conditionalFormatting sqref="P484:P486">
    <cfRule type="expression" dxfId="543" priority="10883">
      <formula>"a1&lt;&gt;'Sheet 2'!a1"</formula>
    </cfRule>
  </conditionalFormatting>
  <conditionalFormatting sqref="P490:P492">
    <cfRule type="expression" dxfId="542" priority="10868">
      <formula>"a1&lt;&gt;'Sheet 2'!a1"</formula>
    </cfRule>
  </conditionalFormatting>
  <conditionalFormatting sqref="P496:P498">
    <cfRule type="expression" dxfId="541" priority="10853">
      <formula>"a1&lt;&gt;'Sheet 2'!a1"</formula>
    </cfRule>
  </conditionalFormatting>
  <conditionalFormatting sqref="P502:P504">
    <cfRule type="expression" dxfId="540" priority="10838">
      <formula>"a1&lt;&gt;'Sheet 2'!a1"</formula>
    </cfRule>
  </conditionalFormatting>
  <conditionalFormatting sqref="P508:P510">
    <cfRule type="expression" dxfId="539" priority="10823">
      <formula>"a1&lt;&gt;'Sheet 2'!a1"</formula>
    </cfRule>
  </conditionalFormatting>
  <conditionalFormatting sqref="P514:P516">
    <cfRule type="expression" dxfId="538" priority="10808">
      <formula>"a1&lt;&gt;'Sheet 2'!a1"</formula>
    </cfRule>
  </conditionalFormatting>
  <conditionalFormatting sqref="P520:P522">
    <cfRule type="expression" dxfId="537" priority="10793">
      <formula>"a1&lt;&gt;'Sheet 2'!a1"</formula>
    </cfRule>
  </conditionalFormatting>
  <conditionalFormatting sqref="P526:P528">
    <cfRule type="expression" dxfId="536" priority="10778">
      <formula>"a1&lt;&gt;'Sheet 2'!a1"</formula>
    </cfRule>
  </conditionalFormatting>
  <conditionalFormatting sqref="P532:P534">
    <cfRule type="expression" dxfId="535" priority="10763">
      <formula>"a1&lt;&gt;'Sheet 2'!a1"</formula>
    </cfRule>
  </conditionalFormatting>
  <conditionalFormatting sqref="P538:P540">
    <cfRule type="expression" dxfId="534" priority="10748">
      <formula>"a1&lt;&gt;'Sheet 2'!a1"</formula>
    </cfRule>
  </conditionalFormatting>
  <conditionalFormatting sqref="P544:P546">
    <cfRule type="expression" dxfId="533" priority="10733">
      <formula>"a1&lt;&gt;'Sheet 2'!a1"</formula>
    </cfRule>
  </conditionalFormatting>
  <conditionalFormatting sqref="P550:P552">
    <cfRule type="expression" dxfId="532" priority="10703">
      <formula>"a1&lt;&gt;'Sheet 2'!a1"</formula>
    </cfRule>
  </conditionalFormatting>
  <conditionalFormatting sqref="P556:P558">
    <cfRule type="expression" dxfId="531" priority="10688">
      <formula>"a1&lt;&gt;'Sheet 2'!a1"</formula>
    </cfRule>
  </conditionalFormatting>
  <conditionalFormatting sqref="P562:P564">
    <cfRule type="expression" dxfId="530" priority="10673">
      <formula>"a1&lt;&gt;'Sheet 2'!a1"</formula>
    </cfRule>
  </conditionalFormatting>
  <conditionalFormatting sqref="P568:P570">
    <cfRule type="expression" dxfId="529" priority="10641">
      <formula>"a1&lt;&gt;'Sheet 2'!a1"</formula>
    </cfRule>
  </conditionalFormatting>
  <conditionalFormatting sqref="P574:P576">
    <cfRule type="expression" dxfId="528" priority="10626">
      <formula>"a1&lt;&gt;'Sheet 2'!a1"</formula>
    </cfRule>
  </conditionalFormatting>
  <conditionalFormatting sqref="P580:P582">
    <cfRule type="expression" dxfId="527" priority="10611">
      <formula>"a1&lt;&gt;'Sheet 2'!a1"</formula>
    </cfRule>
  </conditionalFormatting>
  <conditionalFormatting sqref="P586:P588">
    <cfRule type="expression" dxfId="526" priority="10596">
      <formula>"a1&lt;&gt;'Sheet 2'!a1"</formula>
    </cfRule>
  </conditionalFormatting>
  <conditionalFormatting sqref="P592:P594">
    <cfRule type="expression" dxfId="525" priority="10581">
      <formula>"a1&lt;&gt;'Sheet 2'!a1"</formula>
    </cfRule>
  </conditionalFormatting>
  <conditionalFormatting sqref="P598:P600">
    <cfRule type="expression" dxfId="524" priority="10551">
      <formula>"a1&lt;&gt;'Sheet 2'!a1"</formula>
    </cfRule>
  </conditionalFormatting>
  <conditionalFormatting sqref="P604:P606">
    <cfRule type="expression" dxfId="523" priority="10536">
      <formula>"a1&lt;&gt;'Sheet 2'!a1"</formula>
    </cfRule>
  </conditionalFormatting>
  <conditionalFormatting sqref="P610:P612">
    <cfRule type="expression" dxfId="522" priority="10521">
      <formula>"a1&lt;&gt;'Sheet 2'!a1"</formula>
    </cfRule>
  </conditionalFormatting>
  <conditionalFormatting sqref="P616:P618">
    <cfRule type="expression" dxfId="521" priority="10506">
      <formula>"a1&lt;&gt;'Sheet 2'!a1"</formula>
    </cfRule>
  </conditionalFormatting>
  <conditionalFormatting sqref="P622:P624">
    <cfRule type="expression" dxfId="520" priority="10491">
      <formula>"a1&lt;&gt;'Sheet 2'!a1"</formula>
    </cfRule>
  </conditionalFormatting>
  <conditionalFormatting sqref="P628:P630">
    <cfRule type="expression" dxfId="519" priority="10476">
      <formula>"a1&lt;&gt;'Sheet 2'!a1"</formula>
    </cfRule>
  </conditionalFormatting>
  <conditionalFormatting sqref="P634:P636">
    <cfRule type="expression" dxfId="518" priority="10461">
      <formula>"a1&lt;&gt;'Sheet 2'!a1"</formula>
    </cfRule>
  </conditionalFormatting>
  <conditionalFormatting sqref="P640:P642">
    <cfRule type="expression" dxfId="517" priority="10446">
      <formula>"a1&lt;&gt;'Sheet 2'!a1"</formula>
    </cfRule>
  </conditionalFormatting>
  <conditionalFormatting sqref="P646:P648">
    <cfRule type="expression" dxfId="516" priority="10431">
      <formula>"a1&lt;&gt;'Sheet 2'!a1"</formula>
    </cfRule>
  </conditionalFormatting>
  <conditionalFormatting sqref="P652:P654">
    <cfRule type="expression" dxfId="515" priority="10401">
      <formula>"a1&lt;&gt;'Sheet 2'!a1"</formula>
    </cfRule>
  </conditionalFormatting>
  <conditionalFormatting sqref="P658:P660">
    <cfRule type="expression" dxfId="514" priority="10386">
      <formula>"a1&lt;&gt;'Sheet 2'!a1"</formula>
    </cfRule>
  </conditionalFormatting>
  <conditionalFormatting sqref="P664:P666">
    <cfRule type="expression" dxfId="513" priority="10371">
      <formula>"a1&lt;&gt;'Sheet 2'!a1"</formula>
    </cfRule>
  </conditionalFormatting>
  <conditionalFormatting sqref="P670:P672">
    <cfRule type="expression" dxfId="512" priority="10356">
      <formula>"a1&lt;&gt;'Sheet 2'!a1"</formula>
    </cfRule>
  </conditionalFormatting>
  <conditionalFormatting sqref="P676:P678">
    <cfRule type="expression" dxfId="511" priority="10341">
      <formula>"a1&lt;&gt;'Sheet 2'!a1"</formula>
    </cfRule>
  </conditionalFormatting>
  <conditionalFormatting sqref="P682:P684">
    <cfRule type="expression" dxfId="510" priority="10326">
      <formula>"a1&lt;&gt;'Sheet 2'!a1"</formula>
    </cfRule>
  </conditionalFormatting>
  <conditionalFormatting sqref="P688:P690">
    <cfRule type="expression" dxfId="509" priority="10311">
      <formula>"a1&lt;&gt;'Sheet 2'!a1"</formula>
    </cfRule>
  </conditionalFormatting>
  <conditionalFormatting sqref="P694:P696">
    <cfRule type="expression" dxfId="508" priority="10296">
      <formula>"a1&lt;&gt;'Sheet 2'!a1"</formula>
    </cfRule>
  </conditionalFormatting>
  <conditionalFormatting sqref="P700:P702">
    <cfRule type="expression" dxfId="507" priority="10281">
      <formula>"a1&lt;&gt;'Sheet 2'!a1"</formula>
    </cfRule>
  </conditionalFormatting>
  <conditionalFormatting sqref="P706:P708">
    <cfRule type="expression" dxfId="506" priority="10266">
      <formula>"a1&lt;&gt;'Sheet 2'!a1"</formula>
    </cfRule>
  </conditionalFormatting>
  <conditionalFormatting sqref="P712:P714">
    <cfRule type="expression" dxfId="505" priority="10251">
      <formula>"a1&lt;&gt;'Sheet 2'!a1"</formula>
    </cfRule>
  </conditionalFormatting>
  <conditionalFormatting sqref="P718:P720">
    <cfRule type="expression" dxfId="504" priority="10236">
      <formula>"a1&lt;&gt;'Sheet 2'!a1"</formula>
    </cfRule>
  </conditionalFormatting>
  <conditionalFormatting sqref="P724:P726">
    <cfRule type="expression" dxfId="503" priority="10221">
      <formula>"a1&lt;&gt;'Sheet 2'!a1"</formula>
    </cfRule>
  </conditionalFormatting>
  <conditionalFormatting sqref="P730:P732">
    <cfRule type="expression" dxfId="502" priority="10206">
      <formula>"a1&lt;&gt;'Sheet 2'!a1"</formula>
    </cfRule>
  </conditionalFormatting>
  <conditionalFormatting sqref="P736:P738">
    <cfRule type="expression" dxfId="501" priority="10191">
      <formula>"a1&lt;&gt;'Sheet 2'!a1"</formula>
    </cfRule>
  </conditionalFormatting>
  <conditionalFormatting sqref="P742:P744">
    <cfRule type="expression" dxfId="500" priority="10176">
      <formula>"a1&lt;&gt;'Sheet 2'!a1"</formula>
    </cfRule>
  </conditionalFormatting>
  <conditionalFormatting sqref="P748:P750">
    <cfRule type="expression" dxfId="499" priority="10161">
      <formula>"a1&lt;&gt;'Sheet 2'!a1"</formula>
    </cfRule>
  </conditionalFormatting>
  <conditionalFormatting sqref="P754:P756">
    <cfRule type="expression" dxfId="498" priority="10146">
      <formula>"a1&lt;&gt;'Sheet 2'!a1"</formula>
    </cfRule>
  </conditionalFormatting>
  <conditionalFormatting sqref="P760:P762">
    <cfRule type="expression" dxfId="497" priority="10131">
      <formula>"a1&lt;&gt;'Sheet 2'!a1"</formula>
    </cfRule>
  </conditionalFormatting>
  <conditionalFormatting sqref="P766:P768">
    <cfRule type="expression" dxfId="496" priority="10116">
      <formula>"a1&lt;&gt;'Sheet 2'!a1"</formula>
    </cfRule>
  </conditionalFormatting>
  <conditionalFormatting sqref="P772:P774">
    <cfRule type="expression" dxfId="495" priority="10086">
      <formula>"a1&lt;&gt;'Sheet 2'!a1"</formula>
    </cfRule>
  </conditionalFormatting>
  <conditionalFormatting sqref="P778:P780">
    <cfRule type="expression" dxfId="494" priority="10071">
      <formula>"a1&lt;&gt;'Sheet 2'!a1"</formula>
    </cfRule>
  </conditionalFormatting>
  <conditionalFormatting sqref="P784:P786">
    <cfRule type="expression" dxfId="493" priority="10056">
      <formula>"a1&lt;&gt;'Sheet 2'!a1"</formula>
    </cfRule>
  </conditionalFormatting>
  <conditionalFormatting sqref="P790:P792">
    <cfRule type="expression" dxfId="492" priority="10041">
      <formula>"a1&lt;&gt;'Sheet 2'!a1"</formula>
    </cfRule>
  </conditionalFormatting>
  <conditionalFormatting sqref="P796:P798">
    <cfRule type="expression" dxfId="491" priority="10026">
      <formula>"a1&lt;&gt;'Sheet 2'!a1"</formula>
    </cfRule>
  </conditionalFormatting>
  <conditionalFormatting sqref="P802:P804">
    <cfRule type="expression" dxfId="490" priority="10011">
      <formula>"a1&lt;&gt;'Sheet 2'!a1"</formula>
    </cfRule>
  </conditionalFormatting>
  <conditionalFormatting sqref="P808:P810">
    <cfRule type="expression" dxfId="489" priority="9996">
      <formula>"a1&lt;&gt;'Sheet 2'!a1"</formula>
    </cfRule>
  </conditionalFormatting>
  <conditionalFormatting sqref="P814:P816">
    <cfRule type="expression" dxfId="488" priority="9981">
      <formula>"a1&lt;&gt;'Sheet 2'!a1"</formula>
    </cfRule>
  </conditionalFormatting>
  <conditionalFormatting sqref="P820:P822">
    <cfRule type="expression" dxfId="487" priority="9966">
      <formula>"a1&lt;&gt;'Sheet 2'!a1"</formula>
    </cfRule>
  </conditionalFormatting>
  <conditionalFormatting sqref="P826:P828">
    <cfRule type="expression" dxfId="486" priority="9951">
      <formula>"a1&lt;&gt;'Sheet 2'!a1"</formula>
    </cfRule>
  </conditionalFormatting>
  <conditionalFormatting sqref="P832:P834">
    <cfRule type="expression" dxfId="485" priority="9936">
      <formula>"a1&lt;&gt;'Sheet 2'!a1"</formula>
    </cfRule>
  </conditionalFormatting>
  <conditionalFormatting sqref="P838:P840">
    <cfRule type="expression" dxfId="484" priority="9921">
      <formula>"a1&lt;&gt;'Sheet 2'!a1"</formula>
    </cfRule>
  </conditionalFormatting>
  <conditionalFormatting sqref="P844:P846">
    <cfRule type="expression" dxfId="483" priority="9906">
      <formula>"a1&lt;&gt;'Sheet 2'!a1"</formula>
    </cfRule>
  </conditionalFormatting>
  <conditionalFormatting sqref="P850:P852">
    <cfRule type="expression" dxfId="482" priority="9891">
      <formula>"a1&lt;&gt;'Sheet 2'!a1"</formula>
    </cfRule>
  </conditionalFormatting>
  <conditionalFormatting sqref="P856:P858">
    <cfRule type="expression" dxfId="481" priority="9876">
      <formula>"a1&lt;&gt;'Sheet 2'!a1"</formula>
    </cfRule>
  </conditionalFormatting>
  <conditionalFormatting sqref="P862:P864">
    <cfRule type="expression" dxfId="480" priority="9861">
      <formula>"a1&lt;&gt;'Sheet 2'!a1"</formula>
    </cfRule>
  </conditionalFormatting>
  <conditionalFormatting sqref="P868:P870">
    <cfRule type="expression" dxfId="479" priority="9846">
      <formula>"a1&lt;&gt;'Sheet 2'!a1"</formula>
    </cfRule>
  </conditionalFormatting>
  <conditionalFormatting sqref="P874:P876">
    <cfRule type="expression" dxfId="478" priority="9831">
      <formula>"a1&lt;&gt;'Sheet 2'!a1"</formula>
    </cfRule>
  </conditionalFormatting>
  <conditionalFormatting sqref="P880:P882">
    <cfRule type="expression" dxfId="477" priority="9816">
      <formula>"a1&lt;&gt;'Sheet 2'!a1"</formula>
    </cfRule>
  </conditionalFormatting>
  <conditionalFormatting sqref="P886:P888">
    <cfRule type="expression" dxfId="476" priority="9801">
      <formula>"a1&lt;&gt;'Sheet 2'!a1"</formula>
    </cfRule>
  </conditionalFormatting>
  <conditionalFormatting sqref="P892:P894">
    <cfRule type="expression" dxfId="475" priority="9786">
      <formula>"a1&lt;&gt;'Sheet 2'!a1"</formula>
    </cfRule>
  </conditionalFormatting>
  <conditionalFormatting sqref="P898:P900">
    <cfRule type="expression" dxfId="474" priority="9771">
      <formula>"a1&lt;&gt;'Sheet 2'!a1"</formula>
    </cfRule>
  </conditionalFormatting>
  <conditionalFormatting sqref="P904:P906">
    <cfRule type="expression" dxfId="473" priority="9741">
      <formula>"a1&lt;&gt;'Sheet 2'!a1"</formula>
    </cfRule>
  </conditionalFormatting>
  <conditionalFormatting sqref="P910:P912">
    <cfRule type="expression" dxfId="472" priority="9710">
      <formula>"a1&lt;&gt;'Sheet 2'!a1"</formula>
    </cfRule>
  </conditionalFormatting>
  <conditionalFormatting sqref="P916:P918">
    <cfRule type="expression" dxfId="471" priority="9695">
      <formula>"a1&lt;&gt;'Sheet 2'!a1"</formula>
    </cfRule>
  </conditionalFormatting>
  <conditionalFormatting sqref="P922:P924">
    <cfRule type="expression" dxfId="470" priority="9680">
      <formula>"a1&lt;&gt;'Sheet 2'!a1"</formula>
    </cfRule>
  </conditionalFormatting>
  <conditionalFormatting sqref="P928:P930">
    <cfRule type="expression" dxfId="469" priority="9665">
      <formula>"a1&lt;&gt;'Sheet 2'!a1"</formula>
    </cfRule>
  </conditionalFormatting>
  <conditionalFormatting sqref="P934:P936">
    <cfRule type="expression" dxfId="468" priority="9650">
      <formula>"a1&lt;&gt;'Sheet 2'!a1"</formula>
    </cfRule>
  </conditionalFormatting>
  <conditionalFormatting sqref="P940:P942">
    <cfRule type="expression" dxfId="467" priority="9635">
      <formula>"a1&lt;&gt;'Sheet 2'!a1"</formula>
    </cfRule>
  </conditionalFormatting>
  <conditionalFormatting sqref="P946:P948">
    <cfRule type="expression" dxfId="466" priority="9620">
      <formula>"a1&lt;&gt;'Sheet 2'!a1"</formula>
    </cfRule>
  </conditionalFormatting>
  <conditionalFormatting sqref="P952:P954">
    <cfRule type="expression" dxfId="465" priority="9590">
      <formula>"a1&lt;&gt;'Sheet 2'!a1"</formula>
    </cfRule>
  </conditionalFormatting>
  <conditionalFormatting sqref="P958:P960">
    <cfRule type="expression" dxfId="464" priority="9575">
      <formula>"a1&lt;&gt;'Sheet 2'!a1"</formula>
    </cfRule>
  </conditionalFormatting>
  <conditionalFormatting sqref="P964:P966">
    <cfRule type="expression" dxfId="463" priority="9560">
      <formula>"a1&lt;&gt;'Sheet 2'!a1"</formula>
    </cfRule>
  </conditionalFormatting>
  <conditionalFormatting sqref="P970:P972">
    <cfRule type="expression" dxfId="462" priority="9530">
      <formula>"a1&lt;&gt;'Sheet 2'!a1"</formula>
    </cfRule>
  </conditionalFormatting>
  <conditionalFormatting sqref="P976:P978">
    <cfRule type="expression" dxfId="461" priority="9515">
      <formula>"a1&lt;&gt;'Sheet 2'!a1"</formula>
    </cfRule>
  </conditionalFormatting>
  <conditionalFormatting sqref="P982:P984">
    <cfRule type="expression" dxfId="460" priority="9500">
      <formula>"a1&lt;&gt;'Sheet 2'!a1"</formula>
    </cfRule>
  </conditionalFormatting>
  <conditionalFormatting sqref="P988:P990">
    <cfRule type="expression" dxfId="459" priority="9485">
      <formula>"a1&lt;&gt;'Sheet 2'!a1"</formula>
    </cfRule>
  </conditionalFormatting>
  <conditionalFormatting sqref="P994:P996">
    <cfRule type="expression" dxfId="458" priority="9470">
      <formula>"a1&lt;&gt;'Sheet 2'!a1"</formula>
    </cfRule>
  </conditionalFormatting>
  <conditionalFormatting sqref="P1000:P1002">
    <cfRule type="expression" dxfId="457" priority="9455">
      <formula>"a1&lt;&gt;'Sheet 2'!a1"</formula>
    </cfRule>
  </conditionalFormatting>
  <conditionalFormatting sqref="P1006:P1008">
    <cfRule type="expression" dxfId="456" priority="9440">
      <formula>"a1&lt;&gt;'Sheet 2'!a1"</formula>
    </cfRule>
  </conditionalFormatting>
  <conditionalFormatting sqref="P1012:P1014">
    <cfRule type="expression" dxfId="455" priority="9425">
      <formula>"a1&lt;&gt;'Sheet 2'!a1"</formula>
    </cfRule>
  </conditionalFormatting>
  <conditionalFormatting sqref="P1018:P1020">
    <cfRule type="expression" dxfId="454" priority="9395">
      <formula>"a1&lt;&gt;'Sheet 2'!a1"</formula>
    </cfRule>
  </conditionalFormatting>
  <conditionalFormatting sqref="P1024:P1026">
    <cfRule type="expression" dxfId="453" priority="9380">
      <formula>"a1&lt;&gt;'Sheet 2'!a1"</formula>
    </cfRule>
  </conditionalFormatting>
  <conditionalFormatting sqref="P1030:P1032">
    <cfRule type="expression" dxfId="452" priority="9365">
      <formula>"a1&lt;&gt;'Sheet 2'!a1"</formula>
    </cfRule>
  </conditionalFormatting>
  <conditionalFormatting sqref="P1036:P1038">
    <cfRule type="expression" dxfId="451" priority="9350">
      <formula>"a1&lt;&gt;'Sheet 2'!a1"</formula>
    </cfRule>
  </conditionalFormatting>
  <conditionalFormatting sqref="P1042:P1044">
    <cfRule type="expression" dxfId="450" priority="9320">
      <formula>"a1&lt;&gt;'Sheet 2'!a1"</formula>
    </cfRule>
  </conditionalFormatting>
  <conditionalFormatting sqref="P1048:P1050">
    <cfRule type="expression" dxfId="449" priority="9290">
      <formula>"a1&lt;&gt;'Sheet 2'!a1"</formula>
    </cfRule>
  </conditionalFormatting>
  <conditionalFormatting sqref="P1054:P1056">
    <cfRule type="expression" dxfId="448" priority="9275">
      <formula>"a1&lt;&gt;'Sheet 2'!a1"</formula>
    </cfRule>
  </conditionalFormatting>
  <conditionalFormatting sqref="P1060:P1062">
    <cfRule type="expression" dxfId="447" priority="9260">
      <formula>"a1&lt;&gt;'Sheet 2'!a1"</formula>
    </cfRule>
  </conditionalFormatting>
  <conditionalFormatting sqref="P1066:P1068">
    <cfRule type="expression" dxfId="446" priority="9245">
      <formula>"a1&lt;&gt;'Sheet 2'!a1"</formula>
    </cfRule>
  </conditionalFormatting>
  <conditionalFormatting sqref="P1072:P1074">
    <cfRule type="expression" dxfId="445" priority="9230">
      <formula>"a1&lt;&gt;'Sheet 2'!a1"</formula>
    </cfRule>
  </conditionalFormatting>
  <conditionalFormatting sqref="P1078:P1080">
    <cfRule type="expression" dxfId="444" priority="9215">
      <formula>"a1&lt;&gt;'Sheet 2'!a1"</formula>
    </cfRule>
  </conditionalFormatting>
  <conditionalFormatting sqref="P1084:P1086">
    <cfRule type="expression" dxfId="443" priority="9200">
      <formula>"a1&lt;&gt;'Sheet 2'!a1"</formula>
    </cfRule>
  </conditionalFormatting>
  <conditionalFormatting sqref="P1090:P1092">
    <cfRule type="expression" dxfId="442" priority="9185">
      <formula>"a1&lt;&gt;'Sheet 2'!a1"</formula>
    </cfRule>
  </conditionalFormatting>
  <conditionalFormatting sqref="P1096:P1098">
    <cfRule type="expression" dxfId="441" priority="9170">
      <formula>"a1&lt;&gt;'Sheet 2'!a1"</formula>
    </cfRule>
  </conditionalFormatting>
  <conditionalFormatting sqref="P1102:P1104">
    <cfRule type="expression" dxfId="440" priority="9155">
      <formula>"a1&lt;&gt;'Sheet 2'!a1"</formula>
    </cfRule>
  </conditionalFormatting>
  <conditionalFormatting sqref="P1108:P1110">
    <cfRule type="expression" dxfId="439" priority="9140">
      <formula>"a1&lt;&gt;'Sheet 2'!a1"</formula>
    </cfRule>
  </conditionalFormatting>
  <conditionalFormatting sqref="P1114:P1116">
    <cfRule type="expression" dxfId="438" priority="9125">
      <formula>"a1&lt;&gt;'Sheet 2'!a1"</formula>
    </cfRule>
  </conditionalFormatting>
  <conditionalFormatting sqref="P1120:P1122">
    <cfRule type="expression" dxfId="437" priority="9110">
      <formula>"a1&lt;&gt;'Sheet 2'!a1"</formula>
    </cfRule>
  </conditionalFormatting>
  <conditionalFormatting sqref="P1126:P1128">
    <cfRule type="expression" dxfId="436" priority="9095">
      <formula>"a1&lt;&gt;'Sheet 2'!a1"</formula>
    </cfRule>
  </conditionalFormatting>
  <conditionalFormatting sqref="P1132:P1134">
    <cfRule type="expression" dxfId="435" priority="9080">
      <formula>"a1&lt;&gt;'Sheet 2'!a1"</formula>
    </cfRule>
  </conditionalFormatting>
  <conditionalFormatting sqref="P1138:P1140">
    <cfRule type="expression" dxfId="434" priority="9065">
      <formula>"a1&lt;&gt;'Sheet 2'!a1"</formula>
    </cfRule>
  </conditionalFormatting>
  <conditionalFormatting sqref="P1144:P1146">
    <cfRule type="expression" dxfId="433" priority="9050">
      <formula>"a1&lt;&gt;'Sheet 2'!a1"</formula>
    </cfRule>
  </conditionalFormatting>
  <conditionalFormatting sqref="P1150:P1152">
    <cfRule type="expression" dxfId="432" priority="9035">
      <formula>"a1&lt;&gt;'Sheet 2'!a1"</formula>
    </cfRule>
  </conditionalFormatting>
  <conditionalFormatting sqref="P1156:P1158">
    <cfRule type="expression" dxfId="431" priority="9020">
      <formula>"a1&lt;&gt;'Sheet 2'!a1"</formula>
    </cfRule>
  </conditionalFormatting>
  <conditionalFormatting sqref="P1162:P1164">
    <cfRule type="expression" dxfId="430" priority="9005">
      <formula>"a1&lt;&gt;'Sheet 2'!a1"</formula>
    </cfRule>
  </conditionalFormatting>
  <conditionalFormatting sqref="P1168:P1170">
    <cfRule type="expression" dxfId="429" priority="8990">
      <formula>"a1&lt;&gt;'Sheet 2'!a1"</formula>
    </cfRule>
  </conditionalFormatting>
  <conditionalFormatting sqref="P1174:P1176">
    <cfRule type="expression" dxfId="428" priority="8975">
      <formula>"a1&lt;&gt;'Sheet 2'!a1"</formula>
    </cfRule>
  </conditionalFormatting>
  <conditionalFormatting sqref="P1180:P1182">
    <cfRule type="expression" dxfId="427" priority="8960">
      <formula>"a1&lt;&gt;'Sheet 2'!a1"</formula>
    </cfRule>
  </conditionalFormatting>
  <conditionalFormatting sqref="P1186:P1188">
    <cfRule type="expression" dxfId="426" priority="8945">
      <formula>"a1&lt;&gt;'Sheet 2'!a1"</formula>
    </cfRule>
  </conditionalFormatting>
  <conditionalFormatting sqref="P1192:P1194">
    <cfRule type="expression" dxfId="425" priority="8930">
      <formula>"a1&lt;&gt;'Sheet 2'!a1"</formula>
    </cfRule>
  </conditionalFormatting>
  <conditionalFormatting sqref="P1198:P1200">
    <cfRule type="expression" dxfId="424" priority="8915">
      <formula>"a1&lt;&gt;'Sheet 2'!a1"</formula>
    </cfRule>
  </conditionalFormatting>
  <conditionalFormatting sqref="P1204:P1206">
    <cfRule type="expression" dxfId="423" priority="8900">
      <formula>"a1&lt;&gt;'Sheet 2'!a1"</formula>
    </cfRule>
  </conditionalFormatting>
  <conditionalFormatting sqref="P1210:P1212">
    <cfRule type="expression" dxfId="422" priority="8885">
      <formula>"a1&lt;&gt;'Sheet 2'!a1"</formula>
    </cfRule>
  </conditionalFormatting>
  <conditionalFormatting sqref="P1216:P1218">
    <cfRule type="expression" dxfId="421" priority="8855">
      <formula>"a1&lt;&gt;'Sheet 2'!a1"</formula>
    </cfRule>
  </conditionalFormatting>
  <conditionalFormatting sqref="P1222:P1224">
    <cfRule type="expression" dxfId="420" priority="8840">
      <formula>"a1&lt;&gt;'Sheet 2'!a1"</formula>
    </cfRule>
  </conditionalFormatting>
  <conditionalFormatting sqref="P1228:P1230">
    <cfRule type="expression" dxfId="419" priority="8825">
      <formula>"a1&lt;&gt;'Sheet 2'!a1"</formula>
    </cfRule>
  </conditionalFormatting>
  <conditionalFormatting sqref="P1234:P1236">
    <cfRule type="expression" dxfId="418" priority="8810">
      <formula>"a1&lt;&gt;'Sheet 2'!a1"</formula>
    </cfRule>
  </conditionalFormatting>
  <conditionalFormatting sqref="P1240:P1242">
    <cfRule type="expression" dxfId="417" priority="8795">
      <formula>"a1&lt;&gt;'Sheet 2'!a1"</formula>
    </cfRule>
  </conditionalFormatting>
  <conditionalFormatting sqref="P1246:P1248">
    <cfRule type="expression" dxfId="416" priority="8780">
      <formula>"a1&lt;&gt;'Sheet 2'!a1"</formula>
    </cfRule>
  </conditionalFormatting>
  <conditionalFormatting sqref="P1252:P1254">
    <cfRule type="expression" dxfId="415" priority="8750">
      <formula>"a1&lt;&gt;'Sheet 2'!a1"</formula>
    </cfRule>
  </conditionalFormatting>
  <conditionalFormatting sqref="P1258:P1260">
    <cfRule type="expression" dxfId="414" priority="8765">
      <formula>"a1&lt;&gt;'Sheet 2'!a1"</formula>
    </cfRule>
  </conditionalFormatting>
  <conditionalFormatting sqref="P1264:P1266">
    <cfRule type="expression" dxfId="413" priority="8735">
      <formula>"a1&lt;&gt;'Sheet 2'!a1"</formula>
    </cfRule>
  </conditionalFormatting>
  <conditionalFormatting sqref="P1270:P1272">
    <cfRule type="expression" dxfId="412" priority="8720">
      <formula>"a1&lt;&gt;'Sheet 2'!a1"</formula>
    </cfRule>
  </conditionalFormatting>
  <conditionalFormatting sqref="P1276:P1278">
    <cfRule type="expression" dxfId="411" priority="8705">
      <formula>"a1&lt;&gt;'Sheet 2'!a1"</formula>
    </cfRule>
  </conditionalFormatting>
  <conditionalFormatting sqref="P1282:P1284">
    <cfRule type="expression" dxfId="410" priority="8690">
      <formula>"a1&lt;&gt;'Sheet 2'!a1"</formula>
    </cfRule>
  </conditionalFormatting>
  <conditionalFormatting sqref="P1288:P1290">
    <cfRule type="expression" dxfId="409" priority="8675">
      <formula>"a1&lt;&gt;'Sheet 2'!a1"</formula>
    </cfRule>
  </conditionalFormatting>
  <conditionalFormatting sqref="P1294:P1296">
    <cfRule type="expression" dxfId="408" priority="8645">
      <formula>"a1&lt;&gt;'Sheet 2'!a1"</formula>
    </cfRule>
  </conditionalFormatting>
  <conditionalFormatting sqref="P1300:P1302">
    <cfRule type="expression" dxfId="407" priority="8660">
      <formula>"a1&lt;&gt;'Sheet 2'!a1"</formula>
    </cfRule>
  </conditionalFormatting>
  <conditionalFormatting sqref="P1306:P1308">
    <cfRule type="expression" dxfId="406" priority="8630">
      <formula>"a1&lt;&gt;'Sheet 2'!a1"</formula>
    </cfRule>
  </conditionalFormatting>
  <conditionalFormatting sqref="P1312:P1314">
    <cfRule type="expression" dxfId="405" priority="8615">
      <formula>"a1&lt;&gt;'Sheet 2'!a1"</formula>
    </cfRule>
  </conditionalFormatting>
  <conditionalFormatting sqref="P1318:P1320">
    <cfRule type="expression" dxfId="404" priority="8600">
      <formula>"a1&lt;&gt;'Sheet 2'!a1"</formula>
    </cfRule>
  </conditionalFormatting>
  <conditionalFormatting sqref="P1324:P1326">
    <cfRule type="expression" dxfId="403" priority="8585">
      <formula>"a1&lt;&gt;'Sheet 2'!a1"</formula>
    </cfRule>
  </conditionalFormatting>
  <conditionalFormatting sqref="P1330:P1332">
    <cfRule type="expression" dxfId="402" priority="8555">
      <formula>"a1&lt;&gt;'Sheet 2'!a1"</formula>
    </cfRule>
  </conditionalFormatting>
  <conditionalFormatting sqref="P1336:P1338">
    <cfRule type="expression" dxfId="401" priority="8540">
      <formula>"a1&lt;&gt;'Sheet 2'!a1"</formula>
    </cfRule>
  </conditionalFormatting>
  <conditionalFormatting sqref="P1342:P1344">
    <cfRule type="expression" dxfId="400" priority="8525">
      <formula>"a1&lt;&gt;'Sheet 2'!a1"</formula>
    </cfRule>
  </conditionalFormatting>
  <conditionalFormatting sqref="P1348:P1350">
    <cfRule type="expression" dxfId="399" priority="8510">
      <formula>"a1&lt;&gt;'Sheet 2'!a1"</formula>
    </cfRule>
  </conditionalFormatting>
  <conditionalFormatting sqref="P1354:P1356">
    <cfRule type="expression" dxfId="398" priority="8495">
      <formula>"a1&lt;&gt;'Sheet 2'!a1"</formula>
    </cfRule>
  </conditionalFormatting>
  <conditionalFormatting sqref="P1360:P1362">
    <cfRule type="expression" dxfId="397" priority="8480">
      <formula>"a1&lt;&gt;'Sheet 2'!a1"</formula>
    </cfRule>
  </conditionalFormatting>
  <conditionalFormatting sqref="P1366:P1368">
    <cfRule type="expression" dxfId="396" priority="8465">
      <formula>"a1&lt;&gt;'Sheet 2'!a1"</formula>
    </cfRule>
  </conditionalFormatting>
  <conditionalFormatting sqref="P1372:P1374">
    <cfRule type="expression" dxfId="395" priority="8450">
      <formula>"a1&lt;&gt;'Sheet 2'!a1"</formula>
    </cfRule>
  </conditionalFormatting>
  <conditionalFormatting sqref="P1378:P1380">
    <cfRule type="expression" dxfId="394" priority="8435">
      <formula>"a1&lt;&gt;'Sheet 2'!a1"</formula>
    </cfRule>
  </conditionalFormatting>
  <conditionalFormatting sqref="P1384:P1386">
    <cfRule type="expression" dxfId="393" priority="8420">
      <formula>"a1&lt;&gt;'Sheet 2'!a1"</formula>
    </cfRule>
  </conditionalFormatting>
  <conditionalFormatting sqref="P1390:P1392">
    <cfRule type="expression" dxfId="392" priority="51446">
      <formula>"a1&lt;&gt;'Sheet 2'!a1"</formula>
    </cfRule>
  </conditionalFormatting>
  <conditionalFormatting sqref="P1396:P1398">
    <cfRule type="expression" dxfId="391" priority="8375">
      <formula>"a1&lt;&gt;'Sheet 2'!a1"</formula>
    </cfRule>
  </conditionalFormatting>
  <conditionalFormatting sqref="P1402:P1404">
    <cfRule type="expression" dxfId="390" priority="8360">
      <formula>"a1&lt;&gt;'Sheet 2'!a1"</formula>
    </cfRule>
  </conditionalFormatting>
  <conditionalFormatting sqref="P1408:P1410">
    <cfRule type="expression" dxfId="389" priority="8345">
      <formula>"a1&lt;&gt;'Sheet 2'!a1"</formula>
    </cfRule>
  </conditionalFormatting>
  <conditionalFormatting sqref="P1414:P1416">
    <cfRule type="expression" dxfId="388" priority="8330">
      <formula>"a1&lt;&gt;'Sheet 2'!a1"</formula>
    </cfRule>
  </conditionalFormatting>
  <conditionalFormatting sqref="P1420:P1422">
    <cfRule type="expression" dxfId="387" priority="8315">
      <formula>"a1&lt;&gt;'Sheet 2'!a1"</formula>
    </cfRule>
  </conditionalFormatting>
  <conditionalFormatting sqref="P1426:P1428">
    <cfRule type="expression" dxfId="386" priority="8300">
      <formula>"a1&lt;&gt;'Sheet 2'!a1"</formula>
    </cfRule>
  </conditionalFormatting>
  <conditionalFormatting sqref="P1432:P1434">
    <cfRule type="expression" dxfId="385" priority="8270">
      <formula>"a1&lt;&gt;'Sheet 2'!a1"</formula>
    </cfRule>
  </conditionalFormatting>
  <conditionalFormatting sqref="P1438:P1440">
    <cfRule type="expression" dxfId="384" priority="8255">
      <formula>"a1&lt;&gt;'Sheet 2'!a1"</formula>
    </cfRule>
  </conditionalFormatting>
  <conditionalFormatting sqref="P1444:P1446">
    <cfRule type="expression" dxfId="383" priority="8240">
      <formula>"a1&lt;&gt;'Sheet 2'!a1"</formula>
    </cfRule>
  </conditionalFormatting>
  <conditionalFormatting sqref="P1450:P1452">
    <cfRule type="expression" dxfId="382" priority="8225">
      <formula>"a1&lt;&gt;'Sheet 2'!a1"</formula>
    </cfRule>
  </conditionalFormatting>
  <conditionalFormatting sqref="P1456:P1458">
    <cfRule type="expression" dxfId="381" priority="8210">
      <formula>"a1&lt;&gt;'Sheet 2'!a1"</formula>
    </cfRule>
  </conditionalFormatting>
  <conditionalFormatting sqref="P1462:P1464">
    <cfRule type="expression" dxfId="380" priority="8195">
      <formula>"a1&lt;&gt;'Sheet 2'!a1"</formula>
    </cfRule>
  </conditionalFormatting>
  <conditionalFormatting sqref="P1468:P1470">
    <cfRule type="expression" dxfId="379" priority="8180">
      <formula>"a1&lt;&gt;'Sheet 2'!a1"</formula>
    </cfRule>
  </conditionalFormatting>
  <conditionalFormatting sqref="P1474:P1476">
    <cfRule type="expression" dxfId="378" priority="8165">
      <formula>"a1&lt;&gt;'Sheet 2'!a1"</formula>
    </cfRule>
  </conditionalFormatting>
  <conditionalFormatting sqref="P1480:P1482">
    <cfRule type="expression" dxfId="377" priority="8150">
      <formula>"a1&lt;&gt;'Sheet 2'!a1"</formula>
    </cfRule>
  </conditionalFormatting>
  <conditionalFormatting sqref="P1486:P1488">
    <cfRule type="expression" dxfId="376" priority="8135">
      <formula>"a1&lt;&gt;'Sheet 2'!a1"</formula>
    </cfRule>
  </conditionalFormatting>
  <conditionalFormatting sqref="P1492:P1494">
    <cfRule type="expression" dxfId="375" priority="8106">
      <formula>"a1&lt;&gt;'Sheet 2'!a1"</formula>
    </cfRule>
  </conditionalFormatting>
  <conditionalFormatting sqref="P1498:P1500">
    <cfRule type="expression" dxfId="374" priority="8091">
      <formula>"a1&lt;&gt;'Sheet 2'!a1"</formula>
    </cfRule>
  </conditionalFormatting>
  <conditionalFormatting sqref="P1504:P1506">
    <cfRule type="expression" dxfId="373" priority="8076">
      <formula>"a1&lt;&gt;'Sheet 2'!a1"</formula>
    </cfRule>
  </conditionalFormatting>
  <conditionalFormatting sqref="P1510:P1512">
    <cfRule type="expression" dxfId="372" priority="8061">
      <formula>"a1&lt;&gt;'Sheet 2'!a1"</formula>
    </cfRule>
  </conditionalFormatting>
  <conditionalFormatting sqref="P1516:P1518">
    <cfRule type="expression" dxfId="371" priority="8046">
      <formula>"a1&lt;&gt;'Sheet 2'!a1"</formula>
    </cfRule>
  </conditionalFormatting>
  <conditionalFormatting sqref="P1522:P1524">
    <cfRule type="expression" dxfId="370" priority="8031">
      <formula>"a1&lt;&gt;'Sheet 2'!a1"</formula>
    </cfRule>
  </conditionalFormatting>
  <conditionalFormatting sqref="P1528:P1530">
    <cfRule type="expression" dxfId="369" priority="8016">
      <formula>"a1&lt;&gt;'Sheet 2'!a1"</formula>
    </cfRule>
  </conditionalFormatting>
  <conditionalFormatting sqref="P1546:P1548">
    <cfRule type="expression" dxfId="368" priority="7986">
      <formula>"a1&lt;&gt;'Sheet 2'!a1"</formula>
    </cfRule>
  </conditionalFormatting>
  <conditionalFormatting sqref="P1552:P1554">
    <cfRule type="expression" dxfId="367" priority="7971">
      <formula>"a1&lt;&gt;'Sheet 2'!a1"</formula>
    </cfRule>
  </conditionalFormatting>
  <conditionalFormatting sqref="P1558:P1560">
    <cfRule type="expression" dxfId="366" priority="7956">
      <formula>"a1&lt;&gt;'Sheet 2'!a1"</formula>
    </cfRule>
  </conditionalFormatting>
  <conditionalFormatting sqref="P1564:P1566">
    <cfRule type="expression" dxfId="365" priority="7941">
      <formula>"a1&lt;&gt;'Sheet 2'!a1"</formula>
    </cfRule>
  </conditionalFormatting>
  <conditionalFormatting sqref="P1570:P1572">
    <cfRule type="expression" dxfId="364" priority="7926">
      <formula>"a1&lt;&gt;'Sheet 2'!a1"</formula>
    </cfRule>
  </conditionalFormatting>
  <conditionalFormatting sqref="P1576:P1578">
    <cfRule type="expression" dxfId="363" priority="7911">
      <formula>"a1&lt;&gt;'Sheet 2'!a1"</formula>
    </cfRule>
  </conditionalFormatting>
  <conditionalFormatting sqref="P1582:P1584">
    <cfRule type="expression" dxfId="362" priority="7896">
      <formula>"a1&lt;&gt;'Sheet 2'!a1"</formula>
    </cfRule>
  </conditionalFormatting>
  <conditionalFormatting sqref="P1588:P1590">
    <cfRule type="expression" dxfId="361" priority="7881">
      <formula>"a1&lt;&gt;'Sheet 2'!a1"</formula>
    </cfRule>
  </conditionalFormatting>
  <conditionalFormatting sqref="P1594:P1596">
    <cfRule type="expression" dxfId="360" priority="7866">
      <formula>"a1&lt;&gt;'Sheet 2'!a1"</formula>
    </cfRule>
  </conditionalFormatting>
  <conditionalFormatting sqref="P1600:P1602">
    <cfRule type="expression" dxfId="359" priority="7836">
      <formula>"a1&lt;&gt;'Sheet 2'!a1"</formula>
    </cfRule>
  </conditionalFormatting>
  <conditionalFormatting sqref="P1606:P1608">
    <cfRule type="expression" dxfId="358" priority="7821">
      <formula>"a1&lt;&gt;'Sheet 2'!a1"</formula>
    </cfRule>
  </conditionalFormatting>
  <conditionalFormatting sqref="P1612:P1614">
    <cfRule type="expression" dxfId="357" priority="7806">
      <formula>"a1&lt;&gt;'Sheet 2'!a1"</formula>
    </cfRule>
  </conditionalFormatting>
  <conditionalFormatting sqref="P1618:P1620">
    <cfRule type="expression" dxfId="356" priority="7791">
      <formula>"a1&lt;&gt;'Sheet 2'!a1"</formula>
    </cfRule>
  </conditionalFormatting>
  <conditionalFormatting sqref="P1624:P1626">
    <cfRule type="expression" dxfId="355" priority="7776">
      <formula>"a1&lt;&gt;'Sheet 2'!a1"</formula>
    </cfRule>
  </conditionalFormatting>
  <conditionalFormatting sqref="P1630:P1632">
    <cfRule type="expression" dxfId="354" priority="7761">
      <formula>"a1&lt;&gt;'Sheet 2'!a1"</formula>
    </cfRule>
  </conditionalFormatting>
  <conditionalFormatting sqref="P1636:P1638">
    <cfRule type="expression" dxfId="353" priority="7746">
      <formula>"a1&lt;&gt;'Sheet 2'!a1"</formula>
    </cfRule>
  </conditionalFormatting>
  <conditionalFormatting sqref="P1642:P1644">
    <cfRule type="expression" dxfId="352" priority="7731">
      <formula>"a1&lt;&gt;'Sheet 2'!a1"</formula>
    </cfRule>
  </conditionalFormatting>
  <conditionalFormatting sqref="P1648:P1650">
    <cfRule type="expression" dxfId="351" priority="7716">
      <formula>"a1&lt;&gt;'Sheet 2'!a1"</formula>
    </cfRule>
  </conditionalFormatting>
  <conditionalFormatting sqref="P1654:P1656">
    <cfRule type="expression" dxfId="350" priority="7701">
      <formula>"a1&lt;&gt;'Sheet 2'!a1"</formula>
    </cfRule>
  </conditionalFormatting>
  <conditionalFormatting sqref="P1660:P1662">
    <cfRule type="expression" dxfId="349" priority="7686">
      <formula>"a1&lt;&gt;'Sheet 2'!a1"</formula>
    </cfRule>
  </conditionalFormatting>
  <conditionalFormatting sqref="P1666:P1668">
    <cfRule type="expression" dxfId="348" priority="7671">
      <formula>"a1&lt;&gt;'Sheet 2'!a1"</formula>
    </cfRule>
  </conditionalFormatting>
  <conditionalFormatting sqref="P1672:P1674">
    <cfRule type="expression" dxfId="347" priority="7656">
      <formula>"a1&lt;&gt;'Sheet 2'!a1"</formula>
    </cfRule>
  </conditionalFormatting>
  <conditionalFormatting sqref="P1678:P1680">
    <cfRule type="expression" dxfId="346" priority="7641">
      <formula>"a1&lt;&gt;'Sheet 2'!a1"</formula>
    </cfRule>
  </conditionalFormatting>
  <conditionalFormatting sqref="P1684:P1686">
    <cfRule type="expression" dxfId="345" priority="7626">
      <formula>"a1&lt;&gt;'Sheet 2'!a1"</formula>
    </cfRule>
  </conditionalFormatting>
  <conditionalFormatting sqref="P1690:P1692">
    <cfRule type="expression" dxfId="344" priority="7611">
      <formula>"a1&lt;&gt;'Sheet 2'!a1"</formula>
    </cfRule>
  </conditionalFormatting>
  <conditionalFormatting sqref="P1696:P1698">
    <cfRule type="expression" dxfId="343" priority="7596">
      <formula>"a1&lt;&gt;'Sheet 2'!a1"</formula>
    </cfRule>
  </conditionalFormatting>
  <conditionalFormatting sqref="P1702:P1704">
    <cfRule type="expression" dxfId="342" priority="7581">
      <formula>"a1&lt;&gt;'Sheet 2'!a1"</formula>
    </cfRule>
  </conditionalFormatting>
  <conditionalFormatting sqref="P1708:P1710">
    <cfRule type="expression" dxfId="341" priority="7566">
      <formula>"a1&lt;&gt;'Sheet 2'!a1"</formula>
    </cfRule>
  </conditionalFormatting>
  <conditionalFormatting sqref="P1714:P1716">
    <cfRule type="expression" dxfId="340" priority="7551">
      <formula>"a1&lt;&gt;'Sheet 2'!a1"</formula>
    </cfRule>
  </conditionalFormatting>
  <conditionalFormatting sqref="P1720:P1722">
    <cfRule type="expression" dxfId="339" priority="7536">
      <formula>"a1&lt;&gt;'Sheet 2'!a1"</formula>
    </cfRule>
  </conditionalFormatting>
  <conditionalFormatting sqref="P1726:P1728">
    <cfRule type="expression" dxfId="338" priority="7521">
      <formula>"a1&lt;&gt;'Sheet 2'!a1"</formula>
    </cfRule>
  </conditionalFormatting>
  <conditionalFormatting sqref="P1732:P1734">
    <cfRule type="expression" dxfId="337" priority="7506">
      <formula>"a1&lt;&gt;'Sheet 2'!a1"</formula>
    </cfRule>
  </conditionalFormatting>
  <conditionalFormatting sqref="P1738:P1740">
    <cfRule type="expression" dxfId="336" priority="7491">
      <formula>"a1&lt;&gt;'Sheet 2'!a1"</formula>
    </cfRule>
  </conditionalFormatting>
  <conditionalFormatting sqref="P1744:P1746">
    <cfRule type="expression" dxfId="335" priority="7476">
      <formula>"a1&lt;&gt;'Sheet 2'!a1"</formula>
    </cfRule>
  </conditionalFormatting>
  <conditionalFormatting sqref="P1750:P1752">
    <cfRule type="expression" dxfId="334" priority="7461">
      <formula>"a1&lt;&gt;'Sheet 2'!a1"</formula>
    </cfRule>
  </conditionalFormatting>
  <conditionalFormatting sqref="P1756:P1758">
    <cfRule type="expression" dxfId="333" priority="7446">
      <formula>"a1&lt;&gt;'Sheet 2'!a1"</formula>
    </cfRule>
  </conditionalFormatting>
  <conditionalFormatting sqref="P1762:P1764">
    <cfRule type="expression" dxfId="332" priority="7431">
      <formula>"a1&lt;&gt;'Sheet 2'!a1"</formula>
    </cfRule>
  </conditionalFormatting>
  <conditionalFormatting sqref="P1768:P1770">
    <cfRule type="expression" dxfId="331" priority="7416">
      <formula>"a1&lt;&gt;'Sheet 2'!a1"</formula>
    </cfRule>
  </conditionalFormatting>
  <conditionalFormatting sqref="P1774:P1776">
    <cfRule type="expression" dxfId="330" priority="7401">
      <formula>"a1&lt;&gt;'Sheet 2'!a1"</formula>
    </cfRule>
  </conditionalFormatting>
  <conditionalFormatting sqref="P1780:P1782">
    <cfRule type="expression" dxfId="329" priority="7387">
      <formula>"a1&lt;&gt;'Sheet 2'!a1"</formula>
    </cfRule>
  </conditionalFormatting>
  <conditionalFormatting sqref="P1786:P1788">
    <cfRule type="expression" dxfId="328" priority="7345">
      <formula>"a1&lt;&gt;'Sheet 2'!a1"</formula>
    </cfRule>
  </conditionalFormatting>
  <conditionalFormatting sqref="P1792:P1794">
    <cfRule type="expression" dxfId="327" priority="7324">
      <formula>"a1&lt;&gt;'Sheet 2'!a1"</formula>
    </cfRule>
  </conditionalFormatting>
  <conditionalFormatting sqref="P1798:P1800">
    <cfRule type="expression" dxfId="326" priority="7303">
      <formula>"a1&lt;&gt;'Sheet 2'!a1"</formula>
    </cfRule>
  </conditionalFormatting>
  <conditionalFormatting sqref="P1804:P1806">
    <cfRule type="expression" dxfId="325" priority="7282">
      <formula>"a1&lt;&gt;'Sheet 2'!a1"</formula>
    </cfRule>
  </conditionalFormatting>
  <conditionalFormatting sqref="P1810:P1812">
    <cfRule type="expression" dxfId="324" priority="7240">
      <formula>"a1&lt;&gt;'Sheet 2'!a1"</formula>
    </cfRule>
  </conditionalFormatting>
  <conditionalFormatting sqref="P1816:P1818">
    <cfRule type="expression" dxfId="323" priority="7219">
      <formula>"a1&lt;&gt;'Sheet 2'!a1"</formula>
    </cfRule>
  </conditionalFormatting>
  <conditionalFormatting sqref="P1822:P1824">
    <cfRule type="expression" dxfId="322" priority="7198">
      <formula>"a1&lt;&gt;'Sheet 2'!a1"</formula>
    </cfRule>
  </conditionalFormatting>
  <conditionalFormatting sqref="P1828:P1830">
    <cfRule type="expression" dxfId="321" priority="7177">
      <formula>"a1&lt;&gt;'Sheet 2'!a1"</formula>
    </cfRule>
  </conditionalFormatting>
  <conditionalFormatting sqref="P1834:P1836">
    <cfRule type="expression" dxfId="320" priority="7156">
      <formula>"a1&lt;&gt;'Sheet 2'!a1"</formula>
    </cfRule>
  </conditionalFormatting>
  <conditionalFormatting sqref="P1840:P1842">
    <cfRule type="expression" dxfId="319" priority="7135">
      <formula>"a1&lt;&gt;'Sheet 2'!a1"</formula>
    </cfRule>
  </conditionalFormatting>
  <conditionalFormatting sqref="P1846:P1848">
    <cfRule type="expression" dxfId="318" priority="7114">
      <formula>"a1&lt;&gt;'Sheet 2'!a1"</formula>
    </cfRule>
  </conditionalFormatting>
  <conditionalFormatting sqref="P1852:P1854">
    <cfRule type="expression" dxfId="317" priority="7093">
      <formula>"a1&lt;&gt;'Sheet 2'!a1"</formula>
    </cfRule>
  </conditionalFormatting>
  <conditionalFormatting sqref="P1858:P1860">
    <cfRule type="expression" dxfId="316" priority="7072">
      <formula>"a1&lt;&gt;'Sheet 2'!a1"</formula>
    </cfRule>
  </conditionalFormatting>
  <conditionalFormatting sqref="P1864:P1866">
    <cfRule type="expression" dxfId="315" priority="7051">
      <formula>"a1&lt;&gt;'Sheet 2'!a1"</formula>
    </cfRule>
  </conditionalFormatting>
  <conditionalFormatting sqref="P1870:P1872">
    <cfRule type="expression" dxfId="314" priority="7030">
      <formula>"a1&lt;&gt;'Sheet 2'!a1"</formula>
    </cfRule>
  </conditionalFormatting>
  <conditionalFormatting sqref="P1876:P1878">
    <cfRule type="expression" dxfId="313" priority="7009">
      <formula>"a1&lt;&gt;'Sheet 2'!a1"</formula>
    </cfRule>
  </conditionalFormatting>
  <conditionalFormatting sqref="P1882:P1884">
    <cfRule type="expression" dxfId="312" priority="6988">
      <formula>"a1&lt;&gt;'Sheet 2'!a1"</formula>
    </cfRule>
  </conditionalFormatting>
  <conditionalFormatting sqref="P1888:P1890">
    <cfRule type="expression" dxfId="311" priority="6967">
      <formula>"a1&lt;&gt;'Sheet 2'!a1"</formula>
    </cfRule>
  </conditionalFormatting>
  <conditionalFormatting sqref="P1894:P1896">
    <cfRule type="expression" dxfId="310" priority="6946">
      <formula>"a1&lt;&gt;'Sheet 2'!a1"</formula>
    </cfRule>
  </conditionalFormatting>
  <conditionalFormatting sqref="P1900:P1902">
    <cfRule type="expression" dxfId="309" priority="6925">
      <formula>"a1&lt;&gt;'Sheet 2'!a1"</formula>
    </cfRule>
  </conditionalFormatting>
  <conditionalFormatting sqref="P1906:P1908">
    <cfRule type="expression" dxfId="308" priority="6904">
      <formula>"a1&lt;&gt;'Sheet 2'!a1"</formula>
    </cfRule>
  </conditionalFormatting>
  <conditionalFormatting sqref="P1912:P1914">
    <cfRule type="expression" dxfId="307" priority="6883">
      <formula>"a1&lt;&gt;'Sheet 2'!a1"</formula>
    </cfRule>
  </conditionalFormatting>
  <conditionalFormatting sqref="P1918:P1920">
    <cfRule type="expression" dxfId="306" priority="6862">
      <formula>"a1&lt;&gt;'Sheet 2'!a1"</formula>
    </cfRule>
  </conditionalFormatting>
  <conditionalFormatting sqref="P1924:P1926">
    <cfRule type="expression" dxfId="305" priority="6841">
      <formula>"a1&lt;&gt;'Sheet 2'!a1"</formula>
    </cfRule>
  </conditionalFormatting>
  <conditionalFormatting sqref="P1930:P1932">
    <cfRule type="expression" dxfId="304" priority="6820">
      <formula>"a1&lt;&gt;'Sheet 2'!a1"</formula>
    </cfRule>
  </conditionalFormatting>
  <conditionalFormatting sqref="P1936:P1938">
    <cfRule type="expression" dxfId="303" priority="6799">
      <formula>"a1&lt;&gt;'Sheet 2'!a1"</formula>
    </cfRule>
  </conditionalFormatting>
  <conditionalFormatting sqref="P1942:P1944">
    <cfRule type="expression" dxfId="302" priority="6736">
      <formula>"a1&lt;&gt;'Sheet 2'!a1"</formula>
    </cfRule>
  </conditionalFormatting>
  <conditionalFormatting sqref="P1948:P1950">
    <cfRule type="expression" dxfId="301" priority="6778">
      <formula>"a1&lt;&gt;'Sheet 2'!a1"</formula>
    </cfRule>
  </conditionalFormatting>
  <conditionalFormatting sqref="P1954:P1956">
    <cfRule type="expression" dxfId="300" priority="6757">
      <formula>"a1&lt;&gt;'Sheet 2'!a1"</formula>
    </cfRule>
  </conditionalFormatting>
  <conditionalFormatting sqref="P1960:P1962">
    <cfRule type="expression" dxfId="299" priority="6694">
      <formula>"a1&lt;&gt;'Sheet 2'!a1"</formula>
    </cfRule>
  </conditionalFormatting>
  <conditionalFormatting sqref="P1966:P1968">
    <cfRule type="expression" dxfId="298" priority="6673">
      <formula>"a1&lt;&gt;'Sheet 2'!a1"</formula>
    </cfRule>
  </conditionalFormatting>
  <conditionalFormatting sqref="P1972:P1974">
    <cfRule type="expression" dxfId="297" priority="6652">
      <formula>"a1&lt;&gt;'Sheet 2'!a1"</formula>
    </cfRule>
  </conditionalFormatting>
  <conditionalFormatting sqref="P1978:P1980">
    <cfRule type="expression" dxfId="296" priority="6631">
      <formula>"a1&lt;&gt;'Sheet 2'!a1"</formula>
    </cfRule>
  </conditionalFormatting>
  <conditionalFormatting sqref="P1984:P1986">
    <cfRule type="expression" dxfId="295" priority="6610">
      <formula>"a1&lt;&gt;'Sheet 2'!a1"</formula>
    </cfRule>
  </conditionalFormatting>
  <conditionalFormatting sqref="P1990:P1992">
    <cfRule type="expression" dxfId="294" priority="6568">
      <formula>"a1&lt;&gt;'Sheet 2'!a1"</formula>
    </cfRule>
  </conditionalFormatting>
  <conditionalFormatting sqref="P1996:P1998">
    <cfRule type="expression" dxfId="293" priority="6547">
      <formula>"a1&lt;&gt;'Sheet 2'!a1"</formula>
    </cfRule>
  </conditionalFormatting>
  <conditionalFormatting sqref="P2002:P2004">
    <cfRule type="expression" dxfId="292" priority="6505">
      <formula>"a1&lt;&gt;'Sheet 2'!a1"</formula>
    </cfRule>
  </conditionalFormatting>
  <conditionalFormatting sqref="P2008:P2010">
    <cfRule type="expression" dxfId="291" priority="6484">
      <formula>"a1&lt;&gt;'Sheet 2'!a1"</formula>
    </cfRule>
  </conditionalFormatting>
  <conditionalFormatting sqref="P2014:P2016">
    <cfRule type="expression" dxfId="290" priority="6463">
      <formula>"a1&lt;&gt;'Sheet 2'!a1"</formula>
    </cfRule>
  </conditionalFormatting>
  <conditionalFormatting sqref="P2020:P2022">
    <cfRule type="expression" dxfId="289" priority="6442">
      <formula>"a1&lt;&gt;'Sheet 2'!a1"</formula>
    </cfRule>
  </conditionalFormatting>
  <conditionalFormatting sqref="P2026:P2028">
    <cfRule type="expression" dxfId="288" priority="6421">
      <formula>"a1&lt;&gt;'Sheet 2'!a1"</formula>
    </cfRule>
  </conditionalFormatting>
  <conditionalFormatting sqref="P2032:P2034">
    <cfRule type="expression" dxfId="287" priority="6400">
      <formula>"a1&lt;&gt;'Sheet 2'!a1"</formula>
    </cfRule>
  </conditionalFormatting>
  <conditionalFormatting sqref="P2038:P2040">
    <cfRule type="expression" dxfId="286" priority="6379">
      <formula>"a1&lt;&gt;'Sheet 2'!a1"</formula>
    </cfRule>
  </conditionalFormatting>
  <conditionalFormatting sqref="P2044:P2046">
    <cfRule type="expression" dxfId="285" priority="6358">
      <formula>"a1&lt;&gt;'Sheet 2'!a1"</formula>
    </cfRule>
  </conditionalFormatting>
  <conditionalFormatting sqref="P2050:P2052">
    <cfRule type="expression" dxfId="284" priority="6337">
      <formula>"a1&lt;&gt;'Sheet 2'!a1"</formula>
    </cfRule>
  </conditionalFormatting>
  <conditionalFormatting sqref="P2056:P2058">
    <cfRule type="expression" dxfId="283" priority="6316">
      <formula>"a1&lt;&gt;'Sheet 2'!a1"</formula>
    </cfRule>
  </conditionalFormatting>
  <conditionalFormatting sqref="P2062:P2064">
    <cfRule type="expression" dxfId="282" priority="6295">
      <formula>"a1&lt;&gt;'Sheet 2'!a1"</formula>
    </cfRule>
  </conditionalFormatting>
  <conditionalFormatting sqref="P2068:P2070">
    <cfRule type="expression" dxfId="281" priority="6274">
      <formula>"a1&lt;&gt;'Sheet 2'!a1"</formula>
    </cfRule>
  </conditionalFormatting>
  <conditionalFormatting sqref="P2074:P2076">
    <cfRule type="expression" dxfId="280" priority="6253">
      <formula>"a1&lt;&gt;'Sheet 2'!a1"</formula>
    </cfRule>
  </conditionalFormatting>
  <conditionalFormatting sqref="P2080:P2082">
    <cfRule type="expression" dxfId="279" priority="6210">
      <formula>"a1&lt;&gt;'Sheet 2'!a1"</formula>
    </cfRule>
  </conditionalFormatting>
  <conditionalFormatting sqref="P2086:P2088">
    <cfRule type="expression" dxfId="278" priority="6188">
      <formula>"a1&lt;&gt;'Sheet 2'!a1"</formula>
    </cfRule>
  </conditionalFormatting>
  <conditionalFormatting sqref="P2092:P2094">
    <cfRule type="expression" dxfId="277" priority="6166">
      <formula>"a1&lt;&gt;'Sheet 2'!a1"</formula>
    </cfRule>
  </conditionalFormatting>
  <conditionalFormatting sqref="P2098:P2100">
    <cfRule type="expression" dxfId="276" priority="6144">
      <formula>"a1&lt;&gt;'Sheet 2'!a1"</formula>
    </cfRule>
  </conditionalFormatting>
  <conditionalFormatting sqref="P2104:P2106">
    <cfRule type="expression" dxfId="275" priority="6122">
      <formula>"a1&lt;&gt;'Sheet 2'!a1"</formula>
    </cfRule>
  </conditionalFormatting>
  <conditionalFormatting sqref="P2110:P2112">
    <cfRule type="expression" dxfId="274" priority="6099">
      <formula>"a1&lt;&gt;'Sheet 2'!a1"</formula>
    </cfRule>
  </conditionalFormatting>
  <conditionalFormatting sqref="P2116:P2118">
    <cfRule type="expression" dxfId="273" priority="6076">
      <formula>"a1&lt;&gt;'Sheet 2'!a1"</formula>
    </cfRule>
  </conditionalFormatting>
  <conditionalFormatting sqref="P2122:P2124">
    <cfRule type="expression" dxfId="272" priority="6053">
      <formula>"a1&lt;&gt;'Sheet 2'!a1"</formula>
    </cfRule>
  </conditionalFormatting>
  <conditionalFormatting sqref="P2128:P2130">
    <cfRule type="expression" dxfId="271" priority="6007">
      <formula>"a1&lt;&gt;'Sheet 2'!a1"</formula>
    </cfRule>
  </conditionalFormatting>
  <conditionalFormatting sqref="P2134:P2136">
    <cfRule type="expression" dxfId="270" priority="5984">
      <formula>"a1&lt;&gt;'Sheet 2'!a1"</formula>
    </cfRule>
  </conditionalFormatting>
  <conditionalFormatting sqref="P2140:P2142">
    <cfRule type="expression" dxfId="269" priority="5961">
      <formula>"a1&lt;&gt;'Sheet 2'!a1"</formula>
    </cfRule>
  </conditionalFormatting>
  <conditionalFormatting sqref="P2146:P2148">
    <cfRule type="expression" dxfId="268" priority="5914">
      <formula>"a1&lt;&gt;'Sheet 2'!a1"</formula>
    </cfRule>
  </conditionalFormatting>
  <conditionalFormatting sqref="P2152:P2154">
    <cfRule type="expression" dxfId="267" priority="5890">
      <formula>"a1&lt;&gt;'Sheet 2'!a1"</formula>
    </cfRule>
  </conditionalFormatting>
  <conditionalFormatting sqref="P2158:P2160">
    <cfRule type="expression" dxfId="266" priority="5843">
      <formula>"a1&lt;&gt;'Sheet 2'!a1"</formula>
    </cfRule>
  </conditionalFormatting>
  <conditionalFormatting sqref="P2164:P2166">
    <cfRule type="expression" dxfId="265" priority="5820">
      <formula>"a1&lt;&gt;'Sheet 2'!a1"</formula>
    </cfRule>
  </conditionalFormatting>
  <conditionalFormatting sqref="P2170:P2172">
    <cfRule type="expression" dxfId="264" priority="5796">
      <formula>"a1&lt;&gt;'Sheet 2'!a1"</formula>
    </cfRule>
  </conditionalFormatting>
  <conditionalFormatting sqref="P2176:P2178">
    <cfRule type="expression" dxfId="263" priority="5772">
      <formula>"a1&lt;&gt;'Sheet 2'!a1"</formula>
    </cfRule>
  </conditionalFormatting>
  <conditionalFormatting sqref="P2182:P2184">
    <cfRule type="expression" dxfId="262" priority="5748">
      <formula>"a1&lt;&gt;'Sheet 2'!a1"</formula>
    </cfRule>
  </conditionalFormatting>
  <conditionalFormatting sqref="P2188:P2190">
    <cfRule type="expression" dxfId="261" priority="5724">
      <formula>"a1&lt;&gt;'Sheet 2'!a1"</formula>
    </cfRule>
  </conditionalFormatting>
  <conditionalFormatting sqref="P2194:P2196">
    <cfRule type="expression" dxfId="260" priority="5700">
      <formula>"a1&lt;&gt;'Sheet 2'!a1"</formula>
    </cfRule>
  </conditionalFormatting>
  <conditionalFormatting sqref="P2200:P2202">
    <cfRule type="expression" dxfId="259" priority="5677">
      <formula>"a1&lt;&gt;'Sheet 2'!a1"</formula>
    </cfRule>
  </conditionalFormatting>
  <conditionalFormatting sqref="P2206:P2208">
    <cfRule type="expression" dxfId="258" priority="5630">
      <formula>"a1&lt;&gt;'Sheet 2'!a1"</formula>
    </cfRule>
  </conditionalFormatting>
  <conditionalFormatting sqref="P2212:P2214">
    <cfRule type="expression" dxfId="257" priority="5606">
      <formula>"a1&lt;&gt;'Sheet 2'!a1"</formula>
    </cfRule>
  </conditionalFormatting>
  <conditionalFormatting sqref="P2218:P2220">
    <cfRule type="expression" dxfId="256" priority="5582">
      <formula>"a1&lt;&gt;'Sheet 2'!a1"</formula>
    </cfRule>
  </conditionalFormatting>
  <conditionalFormatting sqref="P2224:P2226">
    <cfRule type="expression" dxfId="255" priority="5558">
      <formula>"a1&lt;&gt;'Sheet 2'!a1"</formula>
    </cfRule>
  </conditionalFormatting>
  <conditionalFormatting sqref="P2230:P2232">
    <cfRule type="expression" dxfId="254" priority="5510">
      <formula>"a1&lt;&gt;'Sheet 2'!a1"</formula>
    </cfRule>
  </conditionalFormatting>
  <conditionalFormatting sqref="P2236:P2238">
    <cfRule type="expression" dxfId="253" priority="5486">
      <formula>"a1&lt;&gt;'Sheet 2'!a1"</formula>
    </cfRule>
  </conditionalFormatting>
  <conditionalFormatting sqref="P2242:P2244">
    <cfRule type="expression" dxfId="252" priority="5462">
      <formula>"a1&lt;&gt;'Sheet 2'!a1"</formula>
    </cfRule>
  </conditionalFormatting>
  <conditionalFormatting sqref="P2248:P2250">
    <cfRule type="expression" dxfId="251" priority="5440">
      <formula>"a1&lt;&gt;'Sheet 2'!a1"</formula>
    </cfRule>
  </conditionalFormatting>
  <conditionalFormatting sqref="P2254:P2256">
    <cfRule type="expression" dxfId="250" priority="5395">
      <formula>"a1&lt;&gt;'Sheet 2'!a1"</formula>
    </cfRule>
  </conditionalFormatting>
  <conditionalFormatting sqref="P2260:P2262">
    <cfRule type="expression" dxfId="249" priority="5372">
      <formula>"a1&lt;&gt;'Sheet 2'!a1"</formula>
    </cfRule>
  </conditionalFormatting>
  <conditionalFormatting sqref="P2266:P2268">
    <cfRule type="expression" dxfId="248" priority="5348">
      <formula>"a1&lt;&gt;'Sheet 2'!a1"</formula>
    </cfRule>
  </conditionalFormatting>
  <conditionalFormatting sqref="P2272:P2274">
    <cfRule type="expression" dxfId="247" priority="5324">
      <formula>"a1&lt;&gt;'Sheet 2'!a1"</formula>
    </cfRule>
  </conditionalFormatting>
  <conditionalFormatting sqref="P2278:P2280">
    <cfRule type="expression" dxfId="246" priority="5299">
      <formula>"a1&lt;&gt;'Sheet 2'!a1"</formula>
    </cfRule>
  </conditionalFormatting>
  <conditionalFormatting sqref="P2284:P2286">
    <cfRule type="expression" dxfId="245" priority="5275">
      <formula>"a1&lt;&gt;'Sheet 2'!a1"</formula>
    </cfRule>
  </conditionalFormatting>
  <conditionalFormatting sqref="P2290:P2292">
    <cfRule type="expression" dxfId="244" priority="5251">
      <formula>"a1&lt;&gt;'Sheet 2'!a1"</formula>
    </cfRule>
  </conditionalFormatting>
  <conditionalFormatting sqref="P2296:P2298">
    <cfRule type="expression" dxfId="243" priority="5227">
      <formula>"a1&lt;&gt;'Sheet 2'!a1"</formula>
    </cfRule>
  </conditionalFormatting>
  <conditionalFormatting sqref="P2302:P2304">
    <cfRule type="expression" dxfId="242" priority="5202">
      <formula>"a1&lt;&gt;'Sheet 2'!a1"</formula>
    </cfRule>
  </conditionalFormatting>
  <conditionalFormatting sqref="P2308:P2310">
    <cfRule type="expression" dxfId="241" priority="5177">
      <formula>"a1&lt;&gt;'Sheet 2'!a1"</formula>
    </cfRule>
  </conditionalFormatting>
  <conditionalFormatting sqref="P2314:P2316">
    <cfRule type="expression" dxfId="240" priority="5152">
      <formula>"a1&lt;&gt;'Sheet 2'!a1"</formula>
    </cfRule>
  </conditionalFormatting>
  <conditionalFormatting sqref="P2320:P2322">
    <cfRule type="expression" dxfId="239" priority="5102">
      <formula>"a1&lt;&gt;'Sheet 2'!a1"</formula>
    </cfRule>
  </conditionalFormatting>
  <conditionalFormatting sqref="P2326:P2328">
    <cfRule type="expression" dxfId="238" priority="5077">
      <formula>"a1&lt;&gt;'Sheet 2'!a1"</formula>
    </cfRule>
  </conditionalFormatting>
  <conditionalFormatting sqref="P2332:P2334">
    <cfRule type="expression" dxfId="237" priority="5052">
      <formula>"a1&lt;&gt;'Sheet 2'!a1"</formula>
    </cfRule>
  </conditionalFormatting>
  <conditionalFormatting sqref="P2338:P2340">
    <cfRule type="expression" dxfId="236" priority="5027">
      <formula>"a1&lt;&gt;'Sheet 2'!a1"</formula>
    </cfRule>
  </conditionalFormatting>
  <conditionalFormatting sqref="P2344:P2346">
    <cfRule type="expression" dxfId="235" priority="5002">
      <formula>"a1&lt;&gt;'Sheet 2'!a1"</formula>
    </cfRule>
  </conditionalFormatting>
  <conditionalFormatting sqref="P2350:P2352">
    <cfRule type="expression" dxfId="234" priority="4977">
      <formula>"a1&lt;&gt;'Sheet 2'!a1"</formula>
    </cfRule>
  </conditionalFormatting>
  <conditionalFormatting sqref="P2356:P2358">
    <cfRule type="expression" dxfId="233" priority="4952">
      <formula>"a1&lt;&gt;'Sheet 2'!a1"</formula>
    </cfRule>
  </conditionalFormatting>
  <conditionalFormatting sqref="P2362:P2364">
    <cfRule type="expression" dxfId="232" priority="4927">
      <formula>"a1&lt;&gt;'Sheet 2'!a1"</formula>
    </cfRule>
  </conditionalFormatting>
  <conditionalFormatting sqref="P2368:P2370">
    <cfRule type="expression" dxfId="231" priority="4902">
      <formula>"a1&lt;&gt;'Sheet 2'!a1"</formula>
    </cfRule>
  </conditionalFormatting>
  <conditionalFormatting sqref="P2374:P2376">
    <cfRule type="expression" dxfId="230" priority="4877">
      <formula>"a1&lt;&gt;'Sheet 2'!a1"</formula>
    </cfRule>
  </conditionalFormatting>
  <conditionalFormatting sqref="P2380:P2382">
    <cfRule type="expression" dxfId="229" priority="4852">
      <formula>"a1&lt;&gt;'Sheet 2'!a1"</formula>
    </cfRule>
  </conditionalFormatting>
  <conditionalFormatting sqref="P2386:P2388">
    <cfRule type="expression" dxfId="228" priority="4827">
      <formula>"a1&lt;&gt;'Sheet 2'!a1"</formula>
    </cfRule>
  </conditionalFormatting>
  <conditionalFormatting sqref="P2392:P2394">
    <cfRule type="expression" dxfId="227" priority="4802">
      <formula>"a1&lt;&gt;'Sheet 2'!a1"</formula>
    </cfRule>
  </conditionalFormatting>
  <conditionalFormatting sqref="P2398:P2400">
    <cfRule type="expression" dxfId="226" priority="4777">
      <formula>"a1&lt;&gt;'Sheet 2'!a1"</formula>
    </cfRule>
  </conditionalFormatting>
  <conditionalFormatting sqref="P2404:P2406">
    <cfRule type="expression" dxfId="225" priority="4752">
      <formula>"a1&lt;&gt;'Sheet 2'!a1"</formula>
    </cfRule>
  </conditionalFormatting>
  <conditionalFormatting sqref="P2410:P2412">
    <cfRule type="expression" dxfId="224" priority="4727">
      <formula>"a1&lt;&gt;'Sheet 2'!a1"</formula>
    </cfRule>
  </conditionalFormatting>
  <conditionalFormatting sqref="P2416:P2418">
    <cfRule type="expression" dxfId="223" priority="4702">
      <formula>"a1&lt;&gt;'Sheet 2'!a1"</formula>
    </cfRule>
  </conditionalFormatting>
  <conditionalFormatting sqref="P2422:P2424">
    <cfRule type="expression" dxfId="222" priority="4677">
      <formula>"a1&lt;&gt;'Sheet 2'!a1"</formula>
    </cfRule>
  </conditionalFormatting>
  <conditionalFormatting sqref="P2428:P2430">
    <cfRule type="expression" dxfId="221" priority="4652">
      <formula>"a1&lt;&gt;'Sheet 2'!a1"</formula>
    </cfRule>
  </conditionalFormatting>
  <conditionalFormatting sqref="P2434:P2436">
    <cfRule type="expression" dxfId="220" priority="4627">
      <formula>"a1&lt;&gt;'Sheet 2'!a1"</formula>
    </cfRule>
  </conditionalFormatting>
  <conditionalFormatting sqref="P2440:P2442">
    <cfRule type="expression" dxfId="219" priority="4602">
      <formula>"a1&lt;&gt;'Sheet 2'!a1"</formula>
    </cfRule>
  </conditionalFormatting>
  <conditionalFormatting sqref="P2446:P2448">
    <cfRule type="expression" dxfId="218" priority="4578">
      <formula>"a1&lt;&gt;'Sheet 2'!a1"</formula>
    </cfRule>
  </conditionalFormatting>
  <conditionalFormatting sqref="P2452:P2454">
    <cfRule type="expression" dxfId="217" priority="4530">
      <formula>"a1&lt;&gt;'Sheet 2'!a1"</formula>
    </cfRule>
  </conditionalFormatting>
  <conditionalFormatting sqref="P2458:P2460">
    <cfRule type="expression" dxfId="216" priority="4482">
      <formula>"a1&lt;&gt;'Sheet 2'!a1"</formula>
    </cfRule>
  </conditionalFormatting>
  <conditionalFormatting sqref="P2464:P2466">
    <cfRule type="expression" dxfId="215" priority="4458">
      <formula>"a1&lt;&gt;'Sheet 2'!a1"</formula>
    </cfRule>
  </conditionalFormatting>
  <conditionalFormatting sqref="P2470:P2472">
    <cfRule type="expression" dxfId="214" priority="4434">
      <formula>"a1&lt;&gt;'Sheet 2'!a1"</formula>
    </cfRule>
  </conditionalFormatting>
  <conditionalFormatting sqref="P2476:P2478">
    <cfRule type="expression" dxfId="213" priority="4410">
      <formula>"a1&lt;&gt;'Sheet 2'!a1"</formula>
    </cfRule>
  </conditionalFormatting>
  <conditionalFormatting sqref="P2482:P2484">
    <cfRule type="expression" dxfId="212" priority="4386">
      <formula>"a1&lt;&gt;'Sheet 2'!a1"</formula>
    </cfRule>
  </conditionalFormatting>
  <conditionalFormatting sqref="P2488:P2490">
    <cfRule type="expression" dxfId="211" priority="4362">
      <formula>"a1&lt;&gt;'Sheet 2'!a1"</formula>
    </cfRule>
  </conditionalFormatting>
  <conditionalFormatting sqref="P2494:P2496">
    <cfRule type="expression" dxfId="210" priority="4314">
      <formula>"a1&lt;&gt;'Sheet 2'!a1"</formula>
    </cfRule>
  </conditionalFormatting>
  <conditionalFormatting sqref="P2500:P2502">
    <cfRule type="expression" dxfId="209" priority="4290">
      <formula>"a1&lt;&gt;'Sheet 2'!a1"</formula>
    </cfRule>
  </conditionalFormatting>
  <conditionalFormatting sqref="P2506:P2508">
    <cfRule type="expression" dxfId="208" priority="4267">
      <formula>"a1&lt;&gt;'Sheet 2'!a1"</formula>
    </cfRule>
  </conditionalFormatting>
  <conditionalFormatting sqref="P2512:P2514">
    <cfRule type="expression" dxfId="207" priority="4248">
      <formula>"a1&lt;&gt;'Sheet 2'!a1"</formula>
    </cfRule>
  </conditionalFormatting>
  <conditionalFormatting sqref="P2518:P2520">
    <cfRule type="expression" dxfId="206" priority="4229">
      <formula>"a1&lt;&gt;'Sheet 2'!a1"</formula>
    </cfRule>
  </conditionalFormatting>
  <conditionalFormatting sqref="P2524:P2526">
    <cfRule type="expression" dxfId="205" priority="4210">
      <formula>"a1&lt;&gt;'Sheet 2'!a1"</formula>
    </cfRule>
  </conditionalFormatting>
  <conditionalFormatting sqref="P2530:P2532">
    <cfRule type="expression" dxfId="204" priority="4191">
      <formula>"a1&lt;&gt;'Sheet 2'!a1"</formula>
    </cfRule>
  </conditionalFormatting>
  <conditionalFormatting sqref="P2536:P2538">
    <cfRule type="expression" dxfId="203" priority="4172">
      <formula>"a1&lt;&gt;'Sheet 2'!a1"</formula>
    </cfRule>
  </conditionalFormatting>
  <conditionalFormatting sqref="P2542:P2544">
    <cfRule type="expression" dxfId="202" priority="4153">
      <formula>"a1&lt;&gt;'Sheet 2'!a1"</formula>
    </cfRule>
  </conditionalFormatting>
  <conditionalFormatting sqref="P2548:P2550">
    <cfRule type="expression" dxfId="201" priority="4134">
      <formula>"a1&lt;&gt;'Sheet 2'!a1"</formula>
    </cfRule>
  </conditionalFormatting>
  <conditionalFormatting sqref="P2554:P2556">
    <cfRule type="expression" dxfId="200" priority="4115">
      <formula>"a1&lt;&gt;'Sheet 2'!a1"</formula>
    </cfRule>
  </conditionalFormatting>
  <conditionalFormatting sqref="P2560:P2562">
    <cfRule type="expression" dxfId="199" priority="4096">
      <formula>"a1&lt;&gt;'Sheet 2'!a1"</formula>
    </cfRule>
  </conditionalFormatting>
  <conditionalFormatting sqref="P2566:P2568">
    <cfRule type="expression" dxfId="198" priority="4077">
      <formula>"a1&lt;&gt;'Sheet 2'!a1"</formula>
    </cfRule>
  </conditionalFormatting>
  <conditionalFormatting sqref="P2572:P2574">
    <cfRule type="expression" dxfId="197" priority="4058">
      <formula>"a1&lt;&gt;'Sheet 2'!a1"</formula>
    </cfRule>
  </conditionalFormatting>
  <conditionalFormatting sqref="P2578:P2580">
    <cfRule type="expression" dxfId="196" priority="4039">
      <formula>"a1&lt;&gt;'Sheet 2'!a1"</formula>
    </cfRule>
  </conditionalFormatting>
  <conditionalFormatting sqref="P2584:P2586">
    <cfRule type="expression" dxfId="195" priority="4020">
      <formula>"a1&lt;&gt;'Sheet 2'!a1"</formula>
    </cfRule>
  </conditionalFormatting>
  <conditionalFormatting sqref="P2590:P2592">
    <cfRule type="expression" dxfId="194" priority="4001">
      <formula>"a1&lt;&gt;'Sheet 2'!a1"</formula>
    </cfRule>
  </conditionalFormatting>
  <conditionalFormatting sqref="P2596:P2598">
    <cfRule type="expression" dxfId="193" priority="3982">
      <formula>"a1&lt;&gt;'Sheet 2'!a1"</formula>
    </cfRule>
  </conditionalFormatting>
  <conditionalFormatting sqref="P2602:P2604">
    <cfRule type="expression" dxfId="192" priority="3963">
      <formula>"a1&lt;&gt;'Sheet 2'!a1"</formula>
    </cfRule>
  </conditionalFormatting>
  <conditionalFormatting sqref="P2608:P2610">
    <cfRule type="expression" dxfId="191" priority="3944">
      <formula>"a1&lt;&gt;'Sheet 2'!a1"</formula>
    </cfRule>
  </conditionalFormatting>
  <conditionalFormatting sqref="P2614:P2616">
    <cfRule type="expression" dxfId="190" priority="3925">
      <formula>"a1&lt;&gt;'Sheet 2'!a1"</formula>
    </cfRule>
  </conditionalFormatting>
  <conditionalFormatting sqref="P2620:P2622">
    <cfRule type="expression" dxfId="189" priority="3906">
      <formula>"a1&lt;&gt;'Sheet 2'!a1"</formula>
    </cfRule>
  </conditionalFormatting>
  <conditionalFormatting sqref="P2626:P2628">
    <cfRule type="expression" dxfId="188" priority="3887">
      <formula>"a1&lt;&gt;'Sheet 2'!a1"</formula>
    </cfRule>
  </conditionalFormatting>
  <conditionalFormatting sqref="P2632:P2634">
    <cfRule type="expression" dxfId="187" priority="3868">
      <formula>"a1&lt;&gt;'Sheet 2'!a1"</formula>
    </cfRule>
  </conditionalFormatting>
  <conditionalFormatting sqref="P2638:P2640">
    <cfRule type="expression" dxfId="186" priority="3849">
      <formula>"a1&lt;&gt;'Sheet 2'!a1"</formula>
    </cfRule>
  </conditionalFormatting>
  <conditionalFormatting sqref="P2644:P2646">
    <cfRule type="expression" dxfId="185" priority="3812">
      <formula>"a1&lt;&gt;'Sheet 2'!a1"</formula>
    </cfRule>
  </conditionalFormatting>
  <conditionalFormatting sqref="P2650:P2652">
    <cfRule type="expression" dxfId="184" priority="3794">
      <formula>"a1&lt;&gt;'Sheet 2'!a1"</formula>
    </cfRule>
  </conditionalFormatting>
  <conditionalFormatting sqref="P2656:P2658">
    <cfRule type="expression" dxfId="183" priority="3776">
      <formula>"a1&lt;&gt;'Sheet 2'!a1"</formula>
    </cfRule>
  </conditionalFormatting>
  <conditionalFormatting sqref="P2662:P2664">
    <cfRule type="expression" dxfId="182" priority="3758">
      <formula>"a1&lt;&gt;'Sheet 2'!a1"</formula>
    </cfRule>
  </conditionalFormatting>
  <conditionalFormatting sqref="P2668:P2670">
    <cfRule type="expression" dxfId="181" priority="3740">
      <formula>"a1&lt;&gt;'Sheet 2'!a1"</formula>
    </cfRule>
  </conditionalFormatting>
  <conditionalFormatting sqref="P2674:P2676">
    <cfRule type="expression" dxfId="180" priority="3704">
      <formula>"a1&lt;&gt;'Sheet 2'!a1"</formula>
    </cfRule>
  </conditionalFormatting>
  <conditionalFormatting sqref="P2680:P2682">
    <cfRule type="expression" dxfId="179" priority="3722">
      <formula>"a1&lt;&gt;'Sheet 2'!a1"</formula>
    </cfRule>
  </conditionalFormatting>
  <conditionalFormatting sqref="P2686:P2688">
    <cfRule type="expression" dxfId="178" priority="3686">
      <formula>"a1&lt;&gt;'Sheet 2'!a1"</formula>
    </cfRule>
  </conditionalFormatting>
  <conditionalFormatting sqref="P2692:P2694">
    <cfRule type="expression" dxfId="177" priority="3668">
      <formula>"a1&lt;&gt;'Sheet 2'!a1"</formula>
    </cfRule>
  </conditionalFormatting>
  <conditionalFormatting sqref="P2698:P2700">
    <cfRule type="expression" dxfId="176" priority="3650">
      <formula>"a1&lt;&gt;'Sheet 2'!a1"</formula>
    </cfRule>
  </conditionalFormatting>
  <conditionalFormatting sqref="P2704:P2706">
    <cfRule type="expression" dxfId="175" priority="3632">
      <formula>"a1&lt;&gt;'Sheet 2'!a1"</formula>
    </cfRule>
  </conditionalFormatting>
  <conditionalFormatting sqref="P2710:P2712">
    <cfRule type="expression" dxfId="174" priority="3614">
      <formula>"a1&lt;&gt;'Sheet 2'!a1"</formula>
    </cfRule>
  </conditionalFormatting>
  <conditionalFormatting sqref="P2716:P2718">
    <cfRule type="expression" dxfId="173" priority="3596">
      <formula>"a1&lt;&gt;'Sheet 2'!a1"</formula>
    </cfRule>
  </conditionalFormatting>
  <conditionalFormatting sqref="P2722:P2724">
    <cfRule type="expression" dxfId="172" priority="3578">
      <formula>"a1&lt;&gt;'Sheet 2'!a1"</formula>
    </cfRule>
  </conditionalFormatting>
  <conditionalFormatting sqref="P2728:P2730">
    <cfRule type="expression" dxfId="171" priority="3560">
      <formula>"a1&lt;&gt;'Sheet 2'!a1"</formula>
    </cfRule>
  </conditionalFormatting>
  <conditionalFormatting sqref="P2734:P2736">
    <cfRule type="expression" dxfId="170" priority="3542">
      <formula>"a1&lt;&gt;'Sheet 2'!a1"</formula>
    </cfRule>
  </conditionalFormatting>
  <conditionalFormatting sqref="P2740:P2742">
    <cfRule type="expression" dxfId="169" priority="3524">
      <formula>"a1&lt;&gt;'Sheet 2'!a1"</formula>
    </cfRule>
  </conditionalFormatting>
  <conditionalFormatting sqref="P2746:P2748">
    <cfRule type="expression" dxfId="168" priority="3506">
      <formula>"a1&lt;&gt;'Sheet 2'!a1"</formula>
    </cfRule>
  </conditionalFormatting>
  <conditionalFormatting sqref="P2752:P2754">
    <cfRule type="expression" dxfId="167" priority="3488">
      <formula>"a1&lt;&gt;'Sheet 2'!a1"</formula>
    </cfRule>
  </conditionalFormatting>
  <conditionalFormatting sqref="P2758:P2760">
    <cfRule type="expression" dxfId="166" priority="3470">
      <formula>"a1&lt;&gt;'Sheet 2'!a1"</formula>
    </cfRule>
  </conditionalFormatting>
  <conditionalFormatting sqref="P2764:P2766">
    <cfRule type="expression" dxfId="165" priority="3452">
      <formula>"a1&lt;&gt;'Sheet 2'!a1"</formula>
    </cfRule>
  </conditionalFormatting>
  <conditionalFormatting sqref="P2770:P2772">
    <cfRule type="expression" dxfId="164" priority="3434">
      <formula>"a1&lt;&gt;'Sheet 2'!a1"</formula>
    </cfRule>
  </conditionalFormatting>
  <conditionalFormatting sqref="P2776:P2778">
    <cfRule type="expression" dxfId="163" priority="3416">
      <formula>"a1&lt;&gt;'Sheet 2'!a1"</formula>
    </cfRule>
  </conditionalFormatting>
  <conditionalFormatting sqref="P2782:P2784">
    <cfRule type="expression" dxfId="162" priority="3398">
      <formula>"a1&lt;&gt;'Sheet 2'!a1"</formula>
    </cfRule>
  </conditionalFormatting>
  <conditionalFormatting sqref="P2788:P2790">
    <cfRule type="expression" dxfId="161" priority="3362">
      <formula>"a1&lt;&gt;'Sheet 2'!a1"</formula>
    </cfRule>
  </conditionalFormatting>
  <conditionalFormatting sqref="P2794:P2796">
    <cfRule type="expression" dxfId="160" priority="3344">
      <formula>"a1&lt;&gt;'Sheet 2'!a1"</formula>
    </cfRule>
  </conditionalFormatting>
  <conditionalFormatting sqref="P2800:P2802">
    <cfRule type="expression" dxfId="159" priority="3326">
      <formula>"a1&lt;&gt;'Sheet 2'!a1"</formula>
    </cfRule>
  </conditionalFormatting>
  <conditionalFormatting sqref="P2806:P2808">
    <cfRule type="expression" dxfId="158" priority="3308">
      <formula>"a1&lt;&gt;'Sheet 2'!a1"</formula>
    </cfRule>
  </conditionalFormatting>
  <conditionalFormatting sqref="P2812:P2814">
    <cfRule type="expression" dxfId="157" priority="3290">
      <formula>"a1&lt;&gt;'Sheet 2'!a1"</formula>
    </cfRule>
  </conditionalFormatting>
  <conditionalFormatting sqref="P2818:P2820">
    <cfRule type="expression" dxfId="156" priority="3272">
      <formula>"a1&lt;&gt;'Sheet 2'!a1"</formula>
    </cfRule>
  </conditionalFormatting>
  <conditionalFormatting sqref="P2824:P2826">
    <cfRule type="expression" dxfId="155" priority="3254">
      <formula>"a1&lt;&gt;'Sheet 2'!a1"</formula>
    </cfRule>
  </conditionalFormatting>
  <conditionalFormatting sqref="P2830:P2832">
    <cfRule type="expression" dxfId="154" priority="3236">
      <formula>"a1&lt;&gt;'Sheet 2'!a1"</formula>
    </cfRule>
  </conditionalFormatting>
  <conditionalFormatting sqref="P2836:P2838">
    <cfRule type="expression" dxfId="153" priority="3218">
      <formula>"a1&lt;&gt;'Sheet 2'!a1"</formula>
    </cfRule>
  </conditionalFormatting>
  <conditionalFormatting sqref="P2842:P2844">
    <cfRule type="expression" dxfId="152" priority="3182">
      <formula>"a1&lt;&gt;'Sheet 2'!a1"</formula>
    </cfRule>
  </conditionalFormatting>
  <conditionalFormatting sqref="P2848:P2850">
    <cfRule type="expression" dxfId="151" priority="3164">
      <formula>"a1&lt;&gt;'Sheet 2'!a1"</formula>
    </cfRule>
  </conditionalFormatting>
  <conditionalFormatting sqref="P2854:P2856">
    <cfRule type="expression" dxfId="150" priority="3146">
      <formula>"a1&lt;&gt;'Sheet 2'!a1"</formula>
    </cfRule>
  </conditionalFormatting>
  <conditionalFormatting sqref="P2860:P2862">
    <cfRule type="expression" dxfId="149" priority="3128">
      <formula>"a1&lt;&gt;'Sheet 2'!a1"</formula>
    </cfRule>
  </conditionalFormatting>
  <conditionalFormatting sqref="P2866:P2868">
    <cfRule type="expression" dxfId="148" priority="3110">
      <formula>"a1&lt;&gt;'Sheet 2'!a1"</formula>
    </cfRule>
  </conditionalFormatting>
  <conditionalFormatting sqref="P2872:P2874">
    <cfRule type="expression" dxfId="147" priority="3092">
      <formula>"a1&lt;&gt;'Sheet 2'!a1"</formula>
    </cfRule>
  </conditionalFormatting>
  <conditionalFormatting sqref="P2878:P2880">
    <cfRule type="expression" dxfId="146" priority="3074">
      <formula>"a1&lt;&gt;'Sheet 2'!a1"</formula>
    </cfRule>
  </conditionalFormatting>
  <conditionalFormatting sqref="P2884:P2886">
    <cfRule type="expression" dxfId="145" priority="3056">
      <formula>"a1&lt;&gt;'Sheet 2'!a1"</formula>
    </cfRule>
  </conditionalFormatting>
  <conditionalFormatting sqref="P2890:P2892">
    <cfRule type="expression" dxfId="144" priority="3038">
      <formula>"a1&lt;&gt;'Sheet 2'!a1"</formula>
    </cfRule>
  </conditionalFormatting>
  <conditionalFormatting sqref="P2896:P2898">
    <cfRule type="expression" dxfId="143" priority="3002">
      <formula>"a1&lt;&gt;'Sheet 2'!a1"</formula>
    </cfRule>
  </conditionalFormatting>
  <conditionalFormatting sqref="P2902:P2904">
    <cfRule type="expression" dxfId="142" priority="2984">
      <formula>"a1&lt;&gt;'Sheet 2'!a1"</formula>
    </cfRule>
  </conditionalFormatting>
  <conditionalFormatting sqref="P2908:P2910">
    <cfRule type="expression" dxfId="141" priority="2966">
      <formula>"a1&lt;&gt;'Sheet 2'!a1"</formula>
    </cfRule>
  </conditionalFormatting>
  <conditionalFormatting sqref="P2914:P2916">
    <cfRule type="expression" dxfId="140" priority="2948">
      <formula>"a1&lt;&gt;'Sheet 2'!a1"</formula>
    </cfRule>
  </conditionalFormatting>
  <conditionalFormatting sqref="P2920:P2922">
    <cfRule type="expression" dxfId="139" priority="2930">
      <formula>"a1&lt;&gt;'Sheet 2'!a1"</formula>
    </cfRule>
  </conditionalFormatting>
  <conditionalFormatting sqref="P2926:P2928">
    <cfRule type="expression" dxfId="138" priority="2912">
      <formula>"a1&lt;&gt;'Sheet 2'!a1"</formula>
    </cfRule>
  </conditionalFormatting>
  <conditionalFormatting sqref="P2932:P2934">
    <cfRule type="expression" dxfId="137" priority="2894">
      <formula>"a1&lt;&gt;'Sheet 2'!a1"</formula>
    </cfRule>
  </conditionalFormatting>
  <conditionalFormatting sqref="P2938:P2940">
    <cfRule type="expression" dxfId="136" priority="2876">
      <formula>"a1&lt;&gt;'Sheet 2'!a1"</formula>
    </cfRule>
  </conditionalFormatting>
  <conditionalFormatting sqref="P2944:P2946">
    <cfRule type="expression" dxfId="135" priority="2858">
      <formula>"a1&lt;&gt;'Sheet 2'!a1"</formula>
    </cfRule>
  </conditionalFormatting>
  <conditionalFormatting sqref="P2950:P2952">
    <cfRule type="expression" dxfId="134" priority="2840">
      <formula>"a1&lt;&gt;'Sheet 2'!a1"</formula>
    </cfRule>
  </conditionalFormatting>
  <conditionalFormatting sqref="P2956:P2958">
    <cfRule type="expression" dxfId="133" priority="2822">
      <formula>"a1&lt;&gt;'Sheet 2'!a1"</formula>
    </cfRule>
  </conditionalFormatting>
  <conditionalFormatting sqref="P2962:P2964">
    <cfRule type="expression" dxfId="132" priority="2804">
      <formula>"a1&lt;&gt;'Sheet 2'!a1"</formula>
    </cfRule>
  </conditionalFormatting>
  <conditionalFormatting sqref="P2968:P2970">
    <cfRule type="expression" dxfId="131" priority="2769">
      <formula>"a1&lt;&gt;'Sheet 2'!a1"</formula>
    </cfRule>
  </conditionalFormatting>
  <conditionalFormatting sqref="P2974:P2976">
    <cfRule type="expression" dxfId="130" priority="2751">
      <formula>"a1&lt;&gt;'Sheet 2'!a1"</formula>
    </cfRule>
  </conditionalFormatting>
  <conditionalFormatting sqref="P2980:P2982">
    <cfRule type="expression" dxfId="129" priority="2733">
      <formula>"a1&lt;&gt;'Sheet 2'!a1"</formula>
    </cfRule>
  </conditionalFormatting>
  <conditionalFormatting sqref="P2986:P2988">
    <cfRule type="expression" dxfId="128" priority="2716">
      <formula>"a1&lt;&gt;'Sheet 2'!a1"</formula>
    </cfRule>
  </conditionalFormatting>
  <conditionalFormatting sqref="P2992:P2994">
    <cfRule type="expression" dxfId="127" priority="2698">
      <formula>"a1&lt;&gt;'Sheet 2'!a1"</formula>
    </cfRule>
  </conditionalFormatting>
  <conditionalFormatting sqref="P2998:P3000">
    <cfRule type="expression" dxfId="126" priority="2680">
      <formula>"a1&lt;&gt;'Sheet 2'!a1"</formula>
    </cfRule>
  </conditionalFormatting>
  <conditionalFormatting sqref="P3004:P3006">
    <cfRule type="expression" dxfId="125" priority="2662">
      <formula>"a1&lt;&gt;'Sheet 2'!a1"</formula>
    </cfRule>
  </conditionalFormatting>
  <conditionalFormatting sqref="P3010:P3012">
    <cfRule type="expression" dxfId="124" priority="2644">
      <formula>"a1&lt;&gt;'Sheet 2'!a1"</formula>
    </cfRule>
  </conditionalFormatting>
  <conditionalFormatting sqref="P3016:P3018">
    <cfRule type="expression" dxfId="123" priority="2626">
      <formula>"a1&lt;&gt;'Sheet 2'!a1"</formula>
    </cfRule>
  </conditionalFormatting>
  <conditionalFormatting sqref="P3022:P3024">
    <cfRule type="expression" dxfId="122" priority="2608">
      <formula>"a1&lt;&gt;'Sheet 2'!a1"</formula>
    </cfRule>
  </conditionalFormatting>
  <conditionalFormatting sqref="P3028:P3030">
    <cfRule type="expression" dxfId="121" priority="2590">
      <formula>"a1&lt;&gt;'Sheet 2'!a1"</formula>
    </cfRule>
  </conditionalFormatting>
  <conditionalFormatting sqref="P3034:P3036">
    <cfRule type="expression" dxfId="120" priority="2572">
      <formula>"a1&lt;&gt;'Sheet 2'!a1"</formula>
    </cfRule>
  </conditionalFormatting>
  <conditionalFormatting sqref="P3040:P3042">
    <cfRule type="expression" dxfId="119" priority="2554">
      <formula>"a1&lt;&gt;'Sheet 2'!a1"</formula>
    </cfRule>
  </conditionalFormatting>
  <conditionalFormatting sqref="P3046:P3048">
    <cfRule type="expression" dxfId="118" priority="2536">
      <formula>"a1&lt;&gt;'Sheet 2'!a1"</formula>
    </cfRule>
  </conditionalFormatting>
  <conditionalFormatting sqref="P3052:P3054">
    <cfRule type="expression" dxfId="117" priority="2518">
      <formula>"a1&lt;&gt;'Sheet 2'!a1"</formula>
    </cfRule>
  </conditionalFormatting>
  <conditionalFormatting sqref="P3058:P3060">
    <cfRule type="expression" dxfId="116" priority="2500">
      <formula>"a1&lt;&gt;'Sheet 2'!a1"</formula>
    </cfRule>
  </conditionalFormatting>
  <conditionalFormatting sqref="P3064:P3066">
    <cfRule type="expression" dxfId="115" priority="2482">
      <formula>"a1&lt;&gt;'Sheet 2'!a1"</formula>
    </cfRule>
  </conditionalFormatting>
  <conditionalFormatting sqref="P3070:P3072">
    <cfRule type="expression" dxfId="114" priority="2464">
      <formula>"a1&lt;&gt;'Sheet 2'!a1"</formula>
    </cfRule>
  </conditionalFormatting>
  <conditionalFormatting sqref="P3076:P3078">
    <cfRule type="expression" dxfId="113" priority="2446">
      <formula>"a1&lt;&gt;'Sheet 2'!a1"</formula>
    </cfRule>
  </conditionalFormatting>
  <conditionalFormatting sqref="P3082:P3084">
    <cfRule type="expression" dxfId="112" priority="2428">
      <formula>"a1&lt;&gt;'Sheet 2'!a1"</formula>
    </cfRule>
  </conditionalFormatting>
  <conditionalFormatting sqref="P3088:P3090">
    <cfRule type="expression" dxfId="111" priority="2410">
      <formula>"a1&lt;&gt;'Sheet 2'!a1"</formula>
    </cfRule>
  </conditionalFormatting>
  <conditionalFormatting sqref="P3094:P3096">
    <cfRule type="expression" dxfId="110" priority="2392">
      <formula>"a1&lt;&gt;'Sheet 2'!a1"</formula>
    </cfRule>
  </conditionalFormatting>
  <conditionalFormatting sqref="P3100:P3102">
    <cfRule type="expression" dxfId="109" priority="2374">
      <formula>"a1&lt;&gt;'Sheet 2'!a1"</formula>
    </cfRule>
  </conditionalFormatting>
  <conditionalFormatting sqref="P3106:P3108">
    <cfRule type="expression" dxfId="108" priority="2338">
      <formula>"a1&lt;&gt;'Sheet 2'!a1"</formula>
    </cfRule>
  </conditionalFormatting>
  <conditionalFormatting sqref="P3112:P3114">
    <cfRule type="expression" dxfId="107" priority="2320">
      <formula>"a1&lt;&gt;'Sheet 2'!a1"</formula>
    </cfRule>
  </conditionalFormatting>
  <conditionalFormatting sqref="P3118:P3120">
    <cfRule type="expression" dxfId="106" priority="2302">
      <formula>"a1&lt;&gt;'Sheet 2'!a1"</formula>
    </cfRule>
  </conditionalFormatting>
  <conditionalFormatting sqref="P3124:P3126">
    <cfRule type="expression" dxfId="105" priority="2284">
      <formula>"a1&lt;&gt;'Sheet 2'!a1"</formula>
    </cfRule>
  </conditionalFormatting>
  <conditionalFormatting sqref="P3130:P3132">
    <cfRule type="expression" dxfId="104" priority="2266">
      <formula>"a1&lt;&gt;'Sheet 2'!a1"</formula>
    </cfRule>
  </conditionalFormatting>
  <conditionalFormatting sqref="P3136:P3138">
    <cfRule type="expression" dxfId="103" priority="2248">
      <formula>"a1&lt;&gt;'Sheet 2'!a1"</formula>
    </cfRule>
  </conditionalFormatting>
  <conditionalFormatting sqref="P3142:P3144">
    <cfRule type="expression" dxfId="102" priority="2230">
      <formula>"a1&lt;&gt;'Sheet 2'!a1"</formula>
    </cfRule>
  </conditionalFormatting>
  <conditionalFormatting sqref="P3148:P3150">
    <cfRule type="expression" dxfId="101" priority="2212">
      <formula>"a1&lt;&gt;'Sheet 2'!a1"</formula>
    </cfRule>
  </conditionalFormatting>
  <conditionalFormatting sqref="P3154:P3156">
    <cfRule type="expression" dxfId="100" priority="2194">
      <formula>"a1&lt;&gt;'Sheet 2'!a1"</formula>
    </cfRule>
  </conditionalFormatting>
  <conditionalFormatting sqref="P3160:P3162">
    <cfRule type="expression" dxfId="99" priority="2176">
      <formula>"a1&lt;&gt;'Sheet 2'!a1"</formula>
    </cfRule>
  </conditionalFormatting>
  <conditionalFormatting sqref="P3166:P3168">
    <cfRule type="expression" dxfId="98" priority="2140">
      <formula>"a1&lt;&gt;'Sheet 2'!a1"</formula>
    </cfRule>
  </conditionalFormatting>
  <conditionalFormatting sqref="P3172:P3174">
    <cfRule type="expression" dxfId="97" priority="2122">
      <formula>"a1&lt;&gt;'Sheet 2'!a1"</formula>
    </cfRule>
  </conditionalFormatting>
  <conditionalFormatting sqref="P3178:P3180">
    <cfRule type="expression" dxfId="96" priority="2104">
      <formula>"a1&lt;&gt;'Sheet 2'!a1"</formula>
    </cfRule>
  </conditionalFormatting>
  <conditionalFormatting sqref="P3184:P3186">
    <cfRule type="expression" dxfId="95" priority="2086">
      <formula>"a1&lt;&gt;'Sheet 2'!a1"</formula>
    </cfRule>
  </conditionalFormatting>
  <conditionalFormatting sqref="P3190:P3192">
    <cfRule type="expression" dxfId="94" priority="2068">
      <formula>"a1&lt;&gt;'Sheet 2'!a1"</formula>
    </cfRule>
  </conditionalFormatting>
  <conditionalFormatting sqref="P3196:P3198">
    <cfRule type="expression" dxfId="93" priority="2050">
      <formula>"a1&lt;&gt;'Sheet 2'!a1"</formula>
    </cfRule>
  </conditionalFormatting>
  <conditionalFormatting sqref="P3202:P3204">
    <cfRule type="expression" dxfId="92" priority="2032">
      <formula>"a1&lt;&gt;'Sheet 2'!a1"</formula>
    </cfRule>
  </conditionalFormatting>
  <conditionalFormatting sqref="P3208:P3210">
    <cfRule type="expression" dxfId="91" priority="2014">
      <formula>"a1&lt;&gt;'Sheet 2'!a1"</formula>
    </cfRule>
  </conditionalFormatting>
  <conditionalFormatting sqref="P3214:P3216">
    <cfRule type="expression" dxfId="90" priority="1996">
      <formula>"a1&lt;&gt;'Sheet 2'!a1"</formula>
    </cfRule>
  </conditionalFormatting>
  <conditionalFormatting sqref="P3220:P3222">
    <cfRule type="expression" dxfId="89" priority="1978">
      <formula>"a1&lt;&gt;'Sheet 2'!a1"</formula>
    </cfRule>
  </conditionalFormatting>
  <conditionalFormatting sqref="P3226:P3228">
    <cfRule type="expression" dxfId="88" priority="1960">
      <formula>"a1&lt;&gt;'Sheet 2'!a1"</formula>
    </cfRule>
  </conditionalFormatting>
  <conditionalFormatting sqref="P3232:P3234">
    <cfRule type="expression" dxfId="87" priority="1942">
      <formula>"a1&lt;&gt;'Sheet 2'!a1"</formula>
    </cfRule>
  </conditionalFormatting>
  <conditionalFormatting sqref="P3238:P3240">
    <cfRule type="expression" dxfId="86" priority="1924">
      <formula>"a1&lt;&gt;'Sheet 2'!a1"</formula>
    </cfRule>
  </conditionalFormatting>
  <conditionalFormatting sqref="P3244:P3246">
    <cfRule type="expression" dxfId="85" priority="1906">
      <formula>"a1&lt;&gt;'Sheet 2'!a1"</formula>
    </cfRule>
  </conditionalFormatting>
  <conditionalFormatting sqref="P3250:P3252">
    <cfRule type="expression" dxfId="84" priority="1888">
      <formula>"a1&lt;&gt;'Sheet 2'!a1"</formula>
    </cfRule>
  </conditionalFormatting>
  <conditionalFormatting sqref="P3256:P3258">
    <cfRule type="expression" dxfId="83" priority="1870">
      <formula>"a1&lt;&gt;'Sheet 2'!a1"</formula>
    </cfRule>
  </conditionalFormatting>
  <conditionalFormatting sqref="P3262:P3264">
    <cfRule type="expression" dxfId="82" priority="1852">
      <formula>"a1&lt;&gt;'Sheet 2'!a1"</formula>
    </cfRule>
  </conditionalFormatting>
  <conditionalFormatting sqref="P3268:P3270">
    <cfRule type="expression" dxfId="81" priority="1834">
      <formula>"a1&lt;&gt;'Sheet 2'!a1"</formula>
    </cfRule>
  </conditionalFormatting>
  <conditionalFormatting sqref="P3274:P3276">
    <cfRule type="expression" dxfId="80" priority="1780">
      <formula>"a1&lt;&gt;'Sheet 2'!a1"</formula>
    </cfRule>
  </conditionalFormatting>
  <conditionalFormatting sqref="P3280:P3282">
    <cfRule type="expression" dxfId="79" priority="1798">
      <formula>"a1&lt;&gt;'Sheet 2'!a1"</formula>
    </cfRule>
  </conditionalFormatting>
  <conditionalFormatting sqref="P3286:P3288">
    <cfRule type="expression" dxfId="78" priority="1763">
      <formula>"a1&lt;&gt;'Sheet 2'!a1"</formula>
    </cfRule>
  </conditionalFormatting>
  <conditionalFormatting sqref="P3292:P3294">
    <cfRule type="expression" dxfId="77" priority="1745">
      <formula>"a1&lt;&gt;'Sheet 2'!a1"</formula>
    </cfRule>
  </conditionalFormatting>
  <conditionalFormatting sqref="P3298:P3300">
    <cfRule type="expression" dxfId="76" priority="1727">
      <formula>"a1&lt;&gt;'Sheet 2'!a1"</formula>
    </cfRule>
  </conditionalFormatting>
  <conditionalFormatting sqref="P3304:P3306">
    <cfRule type="expression" dxfId="75" priority="1709">
      <formula>"a1&lt;&gt;'Sheet 2'!a1"</formula>
    </cfRule>
  </conditionalFormatting>
  <conditionalFormatting sqref="P3310:P3312">
    <cfRule type="expression" dxfId="74" priority="1691">
      <formula>"a1&lt;&gt;'Sheet 2'!a1"</formula>
    </cfRule>
  </conditionalFormatting>
  <conditionalFormatting sqref="P3316:P3318">
    <cfRule type="expression" dxfId="73" priority="1673">
      <formula>"a1&lt;&gt;'Sheet 2'!a1"</formula>
    </cfRule>
  </conditionalFormatting>
  <conditionalFormatting sqref="P3322:P3324">
    <cfRule type="expression" dxfId="72" priority="1637">
      <formula>"a1&lt;&gt;'Sheet 2'!a1"</formula>
    </cfRule>
  </conditionalFormatting>
  <conditionalFormatting sqref="P3328:P3330">
    <cfRule type="expression" dxfId="71" priority="1601">
      <formula>"a1&lt;&gt;'Sheet 2'!a1"</formula>
    </cfRule>
  </conditionalFormatting>
  <conditionalFormatting sqref="P3334:P3336">
    <cfRule type="expression" dxfId="70" priority="1583">
      <formula>"a1&lt;&gt;'Sheet 2'!a1"</formula>
    </cfRule>
  </conditionalFormatting>
  <conditionalFormatting sqref="P3340:P3342">
    <cfRule type="expression" dxfId="69" priority="1529">
      <formula>"a1&lt;&gt;'Sheet 2'!a1"</formula>
    </cfRule>
  </conditionalFormatting>
  <conditionalFormatting sqref="P3346:P3348">
    <cfRule type="expression" dxfId="68" priority="1511">
      <formula>"a1&lt;&gt;'Sheet 2'!a1"</formula>
    </cfRule>
  </conditionalFormatting>
  <conditionalFormatting sqref="P3352:P3354">
    <cfRule type="expression" dxfId="67" priority="1493">
      <formula>"a1&lt;&gt;'Sheet 2'!a1"</formula>
    </cfRule>
  </conditionalFormatting>
  <conditionalFormatting sqref="P3358:P3360">
    <cfRule type="expression" dxfId="66" priority="1475">
      <formula>"a1&lt;&gt;'Sheet 2'!a1"</formula>
    </cfRule>
  </conditionalFormatting>
  <conditionalFormatting sqref="P3364:P3366">
    <cfRule type="expression" dxfId="65" priority="1457">
      <formula>"a1&lt;&gt;'Sheet 2'!a1"</formula>
    </cfRule>
  </conditionalFormatting>
  <conditionalFormatting sqref="P3370:P3372">
    <cfRule type="expression" dxfId="64" priority="1439">
      <formula>"a1&lt;&gt;'Sheet 2'!a1"</formula>
    </cfRule>
  </conditionalFormatting>
  <conditionalFormatting sqref="P3376:P3378">
    <cfRule type="expression" dxfId="63" priority="1421">
      <formula>"a1&lt;&gt;'Sheet 2'!a1"</formula>
    </cfRule>
  </conditionalFormatting>
  <conditionalFormatting sqref="P3382:P3384">
    <cfRule type="expression" dxfId="62" priority="1403">
      <formula>"a1&lt;&gt;'Sheet 2'!a1"</formula>
    </cfRule>
  </conditionalFormatting>
  <conditionalFormatting sqref="P3388:P3390">
    <cfRule type="expression" dxfId="61" priority="1385">
      <formula>"a1&lt;&gt;'Sheet 2'!a1"</formula>
    </cfRule>
  </conditionalFormatting>
  <conditionalFormatting sqref="P3394:P3396">
    <cfRule type="expression" dxfId="60" priority="1367">
      <formula>"a1&lt;&gt;'Sheet 2'!a1"</formula>
    </cfRule>
  </conditionalFormatting>
  <conditionalFormatting sqref="P3400:P3402">
    <cfRule type="expression" dxfId="59" priority="1349">
      <formula>"a1&lt;&gt;'Sheet 2'!a1"</formula>
    </cfRule>
  </conditionalFormatting>
  <conditionalFormatting sqref="P3406:P3408">
    <cfRule type="expression" dxfId="58" priority="1331">
      <formula>"a1&lt;&gt;'Sheet 2'!a1"</formula>
    </cfRule>
  </conditionalFormatting>
  <conditionalFormatting sqref="P3412:P3414">
    <cfRule type="expression" dxfId="57" priority="1313">
      <formula>"a1&lt;&gt;'Sheet 2'!a1"</formula>
    </cfRule>
  </conditionalFormatting>
  <conditionalFormatting sqref="P3418:P3420">
    <cfRule type="expression" dxfId="56" priority="1295">
      <formula>"a1&lt;&gt;'Sheet 2'!a1"</formula>
    </cfRule>
  </conditionalFormatting>
  <conditionalFormatting sqref="P3424:P3426">
    <cfRule type="expression" dxfId="55" priority="1277">
      <formula>"a1&lt;&gt;'Sheet 2'!a1"</formula>
    </cfRule>
  </conditionalFormatting>
  <conditionalFormatting sqref="P3430:P3432">
    <cfRule type="expression" dxfId="54" priority="1259">
      <formula>"a1&lt;&gt;'Sheet 2'!a1"</formula>
    </cfRule>
  </conditionalFormatting>
  <conditionalFormatting sqref="P3436:P3438">
    <cfRule type="expression" dxfId="53" priority="1241">
      <formula>"a1&lt;&gt;'Sheet 2'!a1"</formula>
    </cfRule>
  </conditionalFormatting>
  <conditionalFormatting sqref="P3442:P3444">
    <cfRule type="expression" dxfId="52" priority="1223">
      <formula>"a1&lt;&gt;'Sheet 2'!a1"</formula>
    </cfRule>
  </conditionalFormatting>
  <conditionalFormatting sqref="P3448:P3450">
    <cfRule type="expression" dxfId="51" priority="1205">
      <formula>"a1&lt;&gt;'Sheet 2'!a1"</formula>
    </cfRule>
  </conditionalFormatting>
  <conditionalFormatting sqref="P3454:P3456">
    <cfRule type="expression" dxfId="50" priority="1187">
      <formula>"a1&lt;&gt;'Sheet 2'!a1"</formula>
    </cfRule>
  </conditionalFormatting>
  <conditionalFormatting sqref="P3460:P3462">
    <cfRule type="expression" dxfId="49" priority="1169">
      <formula>"a1&lt;&gt;'Sheet 2'!a1"</formula>
    </cfRule>
  </conditionalFormatting>
  <conditionalFormatting sqref="P3466:P3468">
    <cfRule type="expression" dxfId="48" priority="1151">
      <formula>"a1&lt;&gt;'Sheet 2'!a1"</formula>
    </cfRule>
  </conditionalFormatting>
  <conditionalFormatting sqref="P3472:P3474">
    <cfRule type="expression" dxfId="47" priority="1133">
      <formula>"a1&lt;&gt;'Sheet 2'!a1"</formula>
    </cfRule>
  </conditionalFormatting>
  <conditionalFormatting sqref="P3478:P3480">
    <cfRule type="expression" dxfId="46" priority="1115">
      <formula>"a1&lt;&gt;'Sheet 2'!a1"</formula>
    </cfRule>
  </conditionalFormatting>
  <conditionalFormatting sqref="P3484:P3486">
    <cfRule type="expression" dxfId="45" priority="1097">
      <formula>"a1&lt;&gt;'Sheet 2'!a1"</formula>
    </cfRule>
  </conditionalFormatting>
  <conditionalFormatting sqref="P3490:P3492">
    <cfRule type="expression" dxfId="44" priority="1079">
      <formula>"a1&lt;&gt;'Sheet 2'!a1"</formula>
    </cfRule>
  </conditionalFormatting>
  <conditionalFormatting sqref="P3496:P3498">
    <cfRule type="expression" dxfId="43" priority="1061">
      <formula>"a1&lt;&gt;'Sheet 2'!a1"</formula>
    </cfRule>
  </conditionalFormatting>
  <conditionalFormatting sqref="P3502:P3504">
    <cfRule type="expression" dxfId="42" priority="1043">
      <formula>"a1&lt;&gt;'Sheet 2'!a1"</formula>
    </cfRule>
  </conditionalFormatting>
  <conditionalFormatting sqref="P3508:P3510">
    <cfRule type="expression" dxfId="41" priority="1025">
      <formula>"a1&lt;&gt;'Sheet 2'!a1"</formula>
    </cfRule>
  </conditionalFormatting>
  <conditionalFormatting sqref="P3514:P3516">
    <cfRule type="expression" dxfId="40" priority="989">
      <formula>"a1&lt;&gt;'Sheet 2'!a1"</formula>
    </cfRule>
  </conditionalFormatting>
  <conditionalFormatting sqref="P3520:P3522">
    <cfRule type="expression" dxfId="39" priority="1007">
      <formula>"a1&lt;&gt;'Sheet 2'!a1"</formula>
    </cfRule>
  </conditionalFormatting>
  <conditionalFormatting sqref="P3526:P3528">
    <cfRule type="expression" dxfId="38" priority="971">
      <formula>"a1&lt;&gt;'Sheet 2'!a1"</formula>
    </cfRule>
  </conditionalFormatting>
  <conditionalFormatting sqref="P3532:P3534">
    <cfRule type="expression" dxfId="37" priority="953">
      <formula>"a1&lt;&gt;'Sheet 2'!a1"</formula>
    </cfRule>
  </conditionalFormatting>
  <conditionalFormatting sqref="P3538:P3540">
    <cfRule type="expression" dxfId="36" priority="935">
      <formula>"a1&lt;&gt;'Sheet 2'!a1"</formula>
    </cfRule>
  </conditionalFormatting>
  <conditionalFormatting sqref="P3544:P3546">
    <cfRule type="expression" dxfId="35" priority="917">
      <formula>"a1&lt;&gt;'Sheet 2'!a1"</formula>
    </cfRule>
  </conditionalFormatting>
  <conditionalFormatting sqref="P3550:P3552">
    <cfRule type="expression" dxfId="34" priority="899">
      <formula>"a1&lt;&gt;'Sheet 2'!a1"</formula>
    </cfRule>
  </conditionalFormatting>
  <conditionalFormatting sqref="P3556:P3558">
    <cfRule type="expression" dxfId="33" priority="863">
      <formula>"a1&lt;&gt;'Sheet 2'!a1"</formula>
    </cfRule>
  </conditionalFormatting>
  <conditionalFormatting sqref="P3562:P3564">
    <cfRule type="expression" dxfId="32" priority="845">
      <formula>"a1&lt;&gt;'Sheet 2'!a1"</formula>
    </cfRule>
  </conditionalFormatting>
  <conditionalFormatting sqref="P3568:P3570">
    <cfRule type="expression" dxfId="31" priority="827">
      <formula>"a1&lt;&gt;'Sheet 2'!a1"</formula>
    </cfRule>
  </conditionalFormatting>
  <conditionalFormatting sqref="P3574:P3576">
    <cfRule type="expression" dxfId="30" priority="791">
      <formula>"a1&lt;&gt;'Sheet 2'!a1"</formula>
    </cfRule>
  </conditionalFormatting>
  <conditionalFormatting sqref="P3580:P3582">
    <cfRule type="expression" dxfId="29" priority="773">
      <formula>"a1&lt;&gt;'Sheet 2'!a1"</formula>
    </cfRule>
  </conditionalFormatting>
  <conditionalFormatting sqref="P3586:P3588">
    <cfRule type="expression" dxfId="28" priority="719">
      <formula>"a1&lt;&gt;'Sheet 2'!a1"</formula>
    </cfRule>
  </conditionalFormatting>
  <conditionalFormatting sqref="P3592:P3594">
    <cfRule type="expression" dxfId="27" priority="737">
      <formula>"a1&lt;&gt;'Sheet 2'!a1"</formula>
    </cfRule>
  </conditionalFormatting>
  <conditionalFormatting sqref="P3598:P3600">
    <cfRule type="expression" dxfId="26" priority="701">
      <formula>"a1&lt;&gt;'Sheet 2'!a1"</formula>
    </cfRule>
  </conditionalFormatting>
  <conditionalFormatting sqref="P3604:P3606">
    <cfRule type="expression" dxfId="25" priority="683">
      <formula>"a1&lt;&gt;'Sheet 2'!a1"</formula>
    </cfRule>
  </conditionalFormatting>
  <conditionalFormatting sqref="P3610:P3612">
    <cfRule type="expression" dxfId="24" priority="665">
      <formula>"a1&lt;&gt;'Sheet 2'!a1"</formula>
    </cfRule>
  </conditionalFormatting>
  <conditionalFormatting sqref="P3616:P3618">
    <cfRule type="expression" dxfId="23" priority="647">
      <formula>"a1&lt;&gt;'Sheet 2'!a1"</formula>
    </cfRule>
  </conditionalFormatting>
  <conditionalFormatting sqref="P3622:P3624">
    <cfRule type="expression" dxfId="22" priority="629">
      <formula>"a1&lt;&gt;'Sheet 2'!a1"</formula>
    </cfRule>
  </conditionalFormatting>
  <conditionalFormatting sqref="P3628:P3630">
    <cfRule type="expression" dxfId="21" priority="611">
      <formula>"a1&lt;&gt;'Sheet 2'!a1"</formula>
    </cfRule>
  </conditionalFormatting>
  <conditionalFormatting sqref="P3634:P3636">
    <cfRule type="expression" dxfId="20" priority="593">
      <formula>"a1&lt;&gt;'Sheet 2'!a1"</formula>
    </cfRule>
  </conditionalFormatting>
  <conditionalFormatting sqref="P3640:P3642">
    <cfRule type="expression" dxfId="19" priority="575">
      <formula>"a1&lt;&gt;'Sheet 2'!a1"</formula>
    </cfRule>
  </conditionalFormatting>
  <conditionalFormatting sqref="P3646:P3648">
    <cfRule type="expression" dxfId="18" priority="557">
      <formula>"a1&lt;&gt;'Sheet 2'!a1"</formula>
    </cfRule>
  </conditionalFormatting>
  <conditionalFormatting sqref="P3652:P3654">
    <cfRule type="expression" dxfId="17" priority="539">
      <formula>"a1&lt;&gt;'Sheet 2'!a1"</formula>
    </cfRule>
  </conditionalFormatting>
  <conditionalFormatting sqref="P3658:P3660">
    <cfRule type="expression" dxfId="16" priority="521">
      <formula>"a1&lt;&gt;'Sheet 2'!a1"</formula>
    </cfRule>
  </conditionalFormatting>
  <conditionalFormatting sqref="P3664:P3666">
    <cfRule type="expression" dxfId="15" priority="503">
      <formula>"a1&lt;&gt;'Sheet 2'!a1"</formula>
    </cfRule>
  </conditionalFormatting>
  <conditionalFormatting sqref="P3670:P3672">
    <cfRule type="expression" dxfId="14" priority="485">
      <formula>"a1&lt;&gt;'Sheet 2'!a1"</formula>
    </cfRule>
  </conditionalFormatting>
  <conditionalFormatting sqref="P3676:P3678">
    <cfRule type="expression" dxfId="13" priority="449">
      <formula>"a1&lt;&gt;'Sheet 2'!a1"</formula>
    </cfRule>
  </conditionalFormatting>
  <conditionalFormatting sqref="P3682:P3684">
    <cfRule type="expression" dxfId="12" priority="431">
      <formula>"a1&lt;&gt;'Sheet 2'!a1"</formula>
    </cfRule>
  </conditionalFormatting>
  <conditionalFormatting sqref="P3688:P3690">
    <cfRule type="expression" dxfId="11" priority="413">
      <formula>"a1&lt;&gt;'Sheet 2'!a1"</formula>
    </cfRule>
  </conditionalFormatting>
  <conditionalFormatting sqref="P3694:P3696">
    <cfRule type="expression" dxfId="10" priority="395">
      <formula>"a1&lt;&gt;'Sheet 2'!a1"</formula>
    </cfRule>
  </conditionalFormatting>
  <conditionalFormatting sqref="P3700:P3702">
    <cfRule type="expression" dxfId="9" priority="359">
      <formula>"a1&lt;&gt;'Sheet 2'!a1"</formula>
    </cfRule>
  </conditionalFormatting>
  <conditionalFormatting sqref="P3706:P3708">
    <cfRule type="expression" dxfId="8" priority="341">
      <formula>"a1&lt;&gt;'Sheet 2'!a1"</formula>
    </cfRule>
  </conditionalFormatting>
  <conditionalFormatting sqref="P3712:P3714">
    <cfRule type="expression" dxfId="7" priority="323">
      <formula>"a1&lt;&gt;'Sheet 2'!a1"</formula>
    </cfRule>
  </conditionalFormatting>
  <conditionalFormatting sqref="P3718:P3722 O3723:P3723">
    <cfRule type="expression" dxfId="6" priority="304">
      <formula>"a1&lt;&gt;'Sheet 2'!a1"</formula>
    </cfRule>
  </conditionalFormatting>
  <conditionalFormatting sqref="P3724:S3735">
    <cfRule type="expression" dxfId="5" priority="242">
      <formula>"a1&lt;&gt;'Sheet 2'!a1"</formula>
    </cfRule>
  </conditionalFormatting>
  <conditionalFormatting sqref="Q8:S1533">
    <cfRule type="expression" dxfId="4" priority="8011">
      <formula>"a1&lt;&gt;'Sheet 2'!a1"</formula>
    </cfRule>
  </conditionalFormatting>
  <conditionalFormatting sqref="Q1540:S3723">
    <cfRule type="expression" dxfId="3" priority="300">
      <formula>"a1&lt;&gt;'Sheet 2'!a1"</formula>
    </cfRule>
  </conditionalFormatting>
  <conditionalFormatting sqref="U8:U1533">
    <cfRule type="expression" dxfId="2" priority="8019">
      <formula>"a1&lt;&gt;'Sheet 2'!a1"</formula>
    </cfRule>
  </conditionalFormatting>
  <conditionalFormatting sqref="U1540:U3837">
    <cfRule type="expression" dxfId="1" priority="1">
      <formula>"a1&lt;&gt;'Sheet 2'!a1"</formula>
    </cfRule>
  </conditionalFormatting>
  <conditionalFormatting sqref="W6">
    <cfRule type="expression" dxfId="0" priority="17650">
      <formula>"a1&lt;&gt;'Sheet 2'!a1"</formula>
    </cfRule>
  </conditionalFormatting>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2:G15"/>
  <sheetViews>
    <sheetView workbookViewId="0">
      <selection activeCell="D13" sqref="D13"/>
    </sheetView>
  </sheetViews>
  <sheetFormatPr baseColWidth="10" defaultColWidth="8.6640625" defaultRowHeight="15"/>
  <cols>
    <col min="2" max="2" width="21.33203125" customWidth="1"/>
    <col min="3" max="3" width="25.33203125" customWidth="1"/>
    <col min="4" max="4" width="21.6640625" customWidth="1"/>
    <col min="5" max="5" width="19.5" customWidth="1"/>
    <col min="6" max="6" width="23.1640625" customWidth="1"/>
    <col min="7" max="7" width="18.6640625" customWidth="1"/>
  </cols>
  <sheetData>
    <row r="2" spans="1:7" ht="21">
      <c r="A2" s="1675" t="s">
        <v>433</v>
      </c>
      <c r="B2" s="1675"/>
      <c r="C2" s="1675"/>
      <c r="D2" s="1675"/>
      <c r="E2" s="1675"/>
      <c r="F2" s="1675"/>
      <c r="G2" s="1675"/>
    </row>
    <row r="3" spans="1:7">
      <c r="A3" s="1676" t="s">
        <v>434</v>
      </c>
      <c r="B3" s="1677" t="s">
        <v>440</v>
      </c>
      <c r="C3" s="1677" t="s">
        <v>441</v>
      </c>
      <c r="D3" s="1677" t="s">
        <v>435</v>
      </c>
      <c r="E3" s="1677" t="s">
        <v>436</v>
      </c>
      <c r="F3" s="1677" t="s">
        <v>438</v>
      </c>
      <c r="G3" s="1677" t="s">
        <v>437</v>
      </c>
    </row>
    <row r="4" spans="1:7" ht="29" customHeight="1">
      <c r="A4" s="1676"/>
      <c r="B4" s="1676"/>
      <c r="C4" s="1676"/>
      <c r="D4" s="1676"/>
      <c r="E4" s="1676"/>
      <c r="F4" s="1676"/>
      <c r="G4" s="1676"/>
    </row>
    <row r="5" spans="1:7">
      <c r="A5" s="797">
        <v>2016</v>
      </c>
      <c r="B5" s="793">
        <v>4710373</v>
      </c>
      <c r="C5" s="793">
        <v>1382.53</v>
      </c>
      <c r="D5" s="793">
        <v>0</v>
      </c>
      <c r="E5" s="793">
        <v>4460311</v>
      </c>
      <c r="F5" s="793">
        <v>1382.53</v>
      </c>
      <c r="G5" s="793">
        <v>0</v>
      </c>
    </row>
    <row r="6" spans="1:7">
      <c r="A6" s="797">
        <v>2017</v>
      </c>
      <c r="B6" s="794">
        <v>118657987</v>
      </c>
      <c r="C6" s="794">
        <v>48395</v>
      </c>
      <c r="D6" s="794">
        <v>67882648</v>
      </c>
      <c r="E6" s="794">
        <v>114021034</v>
      </c>
      <c r="F6" s="794">
        <v>48395</v>
      </c>
      <c r="G6" s="794">
        <v>65986712</v>
      </c>
    </row>
    <row r="7" spans="1:7">
      <c r="A7" s="797">
        <v>2018</v>
      </c>
      <c r="B7" s="794">
        <v>144061211.91999999</v>
      </c>
      <c r="C7" s="794">
        <v>52169.87</v>
      </c>
      <c r="D7" s="794">
        <v>121371687</v>
      </c>
      <c r="E7" s="794">
        <v>139363544</v>
      </c>
      <c r="F7" s="794">
        <v>52169</v>
      </c>
      <c r="G7" s="794">
        <v>117476785</v>
      </c>
    </row>
    <row r="8" spans="1:7">
      <c r="A8" s="797">
        <v>2019</v>
      </c>
      <c r="B8" s="794">
        <v>120507796.30463439</v>
      </c>
      <c r="C8" s="794">
        <v>35659.774346145998</v>
      </c>
      <c r="D8" s="794">
        <v>99385390</v>
      </c>
      <c r="E8" s="794">
        <v>115982835</v>
      </c>
      <c r="F8" s="794">
        <v>35659.35</v>
      </c>
      <c r="G8" s="794">
        <v>96109631</v>
      </c>
    </row>
    <row r="9" spans="1:7">
      <c r="A9" s="797">
        <v>2020</v>
      </c>
      <c r="B9" s="794">
        <v>140210243.46000001</v>
      </c>
      <c r="C9" s="794">
        <v>32447.85</v>
      </c>
      <c r="D9" s="794">
        <v>45940192</v>
      </c>
      <c r="E9" s="794">
        <v>134878059</v>
      </c>
      <c r="F9" s="794">
        <v>32425.24</v>
      </c>
      <c r="G9" s="794">
        <v>44244208</v>
      </c>
    </row>
    <row r="10" spans="1:7">
      <c r="A10" s="937">
        <v>2021</v>
      </c>
      <c r="B10" s="794">
        <v>61761108.060000002</v>
      </c>
      <c r="C10" s="794">
        <v>19697.099999999999</v>
      </c>
      <c r="D10" s="794">
        <v>54182488</v>
      </c>
      <c r="E10" s="794">
        <v>59692670</v>
      </c>
      <c r="F10" s="794">
        <v>19688.599999999999</v>
      </c>
      <c r="G10" s="794">
        <v>51659798</v>
      </c>
    </row>
    <row r="11" spans="1:7">
      <c r="A11" s="937">
        <v>2022</v>
      </c>
      <c r="B11" s="794">
        <v>211597723.96000001</v>
      </c>
      <c r="C11" s="794">
        <v>53963.37</v>
      </c>
      <c r="D11" s="794">
        <v>96899620</v>
      </c>
      <c r="E11" s="794">
        <v>206823224</v>
      </c>
      <c r="F11" s="794">
        <v>53962.73</v>
      </c>
      <c r="G11" s="794">
        <v>93029977</v>
      </c>
    </row>
    <row r="12" spans="1:7">
      <c r="A12" s="937">
        <v>2023</v>
      </c>
      <c r="B12" s="794">
        <v>202230054.34</v>
      </c>
      <c r="C12" s="794">
        <v>33604.589999999997</v>
      </c>
      <c r="D12" s="794">
        <v>97437120</v>
      </c>
      <c r="E12" s="794">
        <v>197284653</v>
      </c>
      <c r="F12" s="794">
        <v>33604.19</v>
      </c>
      <c r="G12" s="794">
        <v>93668493</v>
      </c>
    </row>
    <row r="13" spans="1:7">
      <c r="A13" s="937">
        <v>2024</v>
      </c>
      <c r="B13" s="794">
        <v>176089767.248</v>
      </c>
      <c r="C13" s="794">
        <v>20860.918000000001</v>
      </c>
      <c r="D13" s="794">
        <v>102259065</v>
      </c>
      <c r="E13" s="794">
        <v>169664006</v>
      </c>
      <c r="F13" s="794">
        <v>20860.669999999998</v>
      </c>
      <c r="G13" s="794">
        <v>98802323</v>
      </c>
    </row>
    <row r="14" spans="1:7">
      <c r="A14" s="798">
        <v>2025</v>
      </c>
      <c r="B14" s="795">
        <f>Detail!B383</f>
        <v>97248911.368000001</v>
      </c>
      <c r="C14" s="795">
        <f>Detail!D383</f>
        <v>9836.3709999999992</v>
      </c>
      <c r="D14" s="795">
        <f>Detail!F383</f>
        <v>67174794</v>
      </c>
      <c r="E14" s="795">
        <f>Detail!I383</f>
        <v>92263944</v>
      </c>
      <c r="F14" s="795">
        <f>Detail!K383</f>
        <v>9836.26</v>
      </c>
      <c r="G14" s="795">
        <f>Detail!N383</f>
        <v>65049545</v>
      </c>
    </row>
    <row r="15" spans="1:7">
      <c r="A15" s="799" t="s">
        <v>341</v>
      </c>
      <c r="B15" s="796">
        <f t="shared" ref="B15:G15" si="0">SUM(B5:B14)</f>
        <v>1277075176.6606345</v>
      </c>
      <c r="C15" s="796">
        <f t="shared" si="0"/>
        <v>308017.37334614596</v>
      </c>
      <c r="D15" s="796">
        <f t="shared" si="0"/>
        <v>752533004</v>
      </c>
      <c r="E15" s="796">
        <f t="shared" si="0"/>
        <v>1234434280</v>
      </c>
      <c r="F15" s="796">
        <f t="shared" si="0"/>
        <v>307983.57</v>
      </c>
      <c r="G15" s="796">
        <f t="shared" si="0"/>
        <v>726027472</v>
      </c>
    </row>
  </sheetData>
  <mergeCells count="8">
    <mergeCell ref="A2:G2"/>
    <mergeCell ref="A3:A4"/>
    <mergeCell ref="B3:B4"/>
    <mergeCell ref="C3:C4"/>
    <mergeCell ref="D3:D4"/>
    <mergeCell ref="E3:E4"/>
    <mergeCell ref="F3:F4"/>
    <mergeCell ref="G3:G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51C748-B40F-4AA8-951A-71BFEE35668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Svodka</vt:lpstr>
      <vt:lpstr>Detail</vt:lpstr>
      <vt:lpstr>Logsheet Chem BK-TNG</vt:lpstr>
      <vt:lpstr>Phan chia Gas DH-TNG</vt:lpstr>
      <vt:lpstr>DPR ĐH</vt:lpstr>
      <vt:lpstr>Sheet1</vt:lpstr>
      <vt:lpstr>Thông số giếng BK TNG</vt:lpstr>
      <vt:lpstr>So lieu khai thac</vt:lpstr>
      <vt:lpstr>'DPR ĐH'!Print_Area</vt:lpstr>
      <vt:lpstr>Svodka!Зелениский_А_И</vt:lpstr>
      <vt:lpstr>Зеленский_А_И</vt:lpstr>
      <vt:lpstr>Максимов_Дмитрий_Сергеевич</vt:lpstr>
      <vt:lpstr>Фам_Минь_Туан</vt:lpstr>
      <vt:lpstr>Федорченко_Виктор_Дмитриевич</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Bao Nguyen</dc:creator>
  <cp:lastModifiedBy>Hua Hai Minh</cp:lastModifiedBy>
  <cp:lastPrinted>2023-02-01T10:05:01Z</cp:lastPrinted>
  <dcterms:created xsi:type="dcterms:W3CDTF">2016-10-13T07:56:50Z</dcterms:created>
  <dcterms:modified xsi:type="dcterms:W3CDTF">2025-08-12T04:05:11Z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